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xl/volatileDependencies.xml" ContentType="application/vnd.openxmlformats-officedocument.spreadsheetml.volatileDependenc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mc:AlternateContent xmlns:mc="http://schemas.openxmlformats.org/markup-compatibility/2006">
    <mc:Choice Requires="x15">
      <x15ac:absPath xmlns:x15ac="http://schemas.microsoft.com/office/spreadsheetml/2010/11/ac" url="C:\Users\ibf_pmp3\Documents\Managers 23_24\Xuanzhe\"/>
    </mc:Choice>
  </mc:AlternateContent>
  <bookViews>
    <workbookView xWindow="0" yWindow="0" windowWidth="28800" windowHeight="11700" tabRatio="837" activeTab="1"/>
  </bookViews>
  <sheets>
    <sheet name="Intro" sheetId="15" r:id="rId1"/>
    <sheet name="1. Current Position" sheetId="23" r:id="rId2"/>
    <sheet name="2. NAV Record" sheetId="36" r:id="rId3"/>
    <sheet name="3. FX_Current" sheetId="4" r:id="rId4"/>
    <sheet name="4. FIEQCMDT_Price" sheetId="41" r:id="rId5"/>
    <sheet name="4. FIEQCMDT_Quantity" sheetId="44" r:id="rId6"/>
    <sheet name="5. FX_S_MtM" sheetId="30" r:id="rId7"/>
    <sheet name="5. FX_S_Notional in EUR" sheetId="31" r:id="rId8"/>
    <sheet name="5. FX_D_MtM" sheetId="46" r:id="rId9"/>
    <sheet name="5. FX_D_Notional in EUR" sheetId="47" r:id="rId10"/>
    <sheet name="7. Transaction Record" sheetId="2" r:id="rId11"/>
    <sheet name="8. FX_EURFCU" sheetId="42" r:id="rId12"/>
    <sheet name="9. Margin" sheetId="5" r:id="rId13"/>
    <sheet name="10. BM" sheetId="43" r:id="rId14"/>
  </sheets>
  <definedNames>
    <definedName name="_xlnm._FilterDatabase" localSheetId="1" hidden="1">'1. Current Position'!$AD$1:$AN$29</definedName>
    <definedName name="SpreadsheetBuilder_1" hidden="1">#REF!</definedName>
    <definedName name="SpreadsheetBuilder_13" hidden="1">'10. BM'!#REF!</definedName>
    <definedName name="SpreadsheetBuilder_14" hidden="1">#REF!</definedName>
    <definedName name="SpreadsheetBuilder_15" hidden="1">'8. FX_EURFCU'!#REF!</definedName>
    <definedName name="SpreadsheetBuilder_16" hidden="1">'10. BM'!#REF!</definedName>
    <definedName name="SpreadsheetBuilder_18" hidden="1">'8. FX_EURFCU'!$A$1:$N$2</definedName>
    <definedName name="SpreadsheetBuilder_2" hidden="1">#REF!</definedName>
    <definedName name="SpreadsheetBuilder_20" hidden="1">'4. FIEQCMDT_Price'!$A$1:$P$2</definedName>
    <definedName name="SpreadsheetBuilder_21" hidden="1">'4. FIEQCMDT_Price'!$A$1:$P$2</definedName>
    <definedName name="SpreadsheetBuilder_22" hidden="1">'10. BM'!$A$1:$I$2</definedName>
    <definedName name="SpreadsheetBuilder_3" hidden="1">#REF!</definedName>
    <definedName name="SpreadsheetBuilder_5" hidden="1">#REF!</definedName>
    <definedName name="SpreadsheetBuilder_6" hidden="1">#REF!</definedName>
    <definedName name="SpreadsheetBuilder_7" hidden="1">#REF!</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 i="4" l="1"/>
  <c r="H2" i="43"/>
  <c r="A2" i="43"/>
  <c r="D2" i="43"/>
  <c r="I2" i="43"/>
  <c r="C2" i="43"/>
  <c r="F2" i="43"/>
  <c r="E2" i="43"/>
  <c r="G2" i="43"/>
  <c r="A2" i="41"/>
  <c r="I2" i="41"/>
  <c r="H2" i="41"/>
  <c r="D2" i="41"/>
  <c r="F2" i="41"/>
  <c r="C2" i="41"/>
  <c r="M2" i="41"/>
  <c r="K2" i="41"/>
  <c r="L2" i="41"/>
  <c r="E2" i="41"/>
  <c r="O2" i="41"/>
  <c r="G2" i="41"/>
  <c r="N2" i="41"/>
  <c r="P2" i="41"/>
  <c r="J2" i="41"/>
  <c r="A36" i="23" l="1"/>
  <c r="AD32" i="23"/>
  <c r="AD30" i="23"/>
  <c r="AD29" i="23"/>
  <c r="T29" i="23"/>
  <c r="U29" i="23" s="1"/>
  <c r="AI29" i="23" s="1"/>
  <c r="T28" i="23"/>
  <c r="O28" i="23"/>
  <c r="R28" i="23" s="1"/>
  <c r="H28" i="23" s="1"/>
  <c r="AD27" i="23"/>
  <c r="Q27" i="23"/>
  <c r="N27" i="23"/>
  <c r="AD26" i="23"/>
  <c r="Q26" i="23"/>
  <c r="R26" i="23" s="1"/>
  <c r="AD25" i="23"/>
  <c r="Q25" i="23"/>
  <c r="H25" i="23"/>
  <c r="Q24" i="23"/>
  <c r="P24" i="23"/>
  <c r="O24" i="23"/>
  <c r="AD23" i="23"/>
  <c r="T23" i="23"/>
  <c r="R23" i="23"/>
  <c r="O23" i="23"/>
  <c r="H23" i="23"/>
  <c r="AD22" i="23"/>
  <c r="R22" i="23"/>
  <c r="Q22" i="23"/>
  <c r="O22" i="23"/>
  <c r="H22" i="23"/>
  <c r="AD21" i="23"/>
  <c r="T21" i="23"/>
  <c r="R21" i="23"/>
  <c r="H21" i="23" s="1"/>
  <c r="O21" i="23"/>
  <c r="AD20" i="23"/>
  <c r="T20" i="23"/>
  <c r="R20" i="23"/>
  <c r="H20" i="23" s="1"/>
  <c r="O20" i="23"/>
  <c r="AI19" i="23"/>
  <c r="AD19" i="23"/>
  <c r="T19" i="23"/>
  <c r="F19" i="23"/>
  <c r="E19" i="23"/>
  <c r="AD18" i="23"/>
  <c r="H18" i="23"/>
  <c r="AD17" i="23"/>
  <c r="O17" i="23"/>
  <c r="R17" i="23" s="1"/>
  <c r="H17" i="23" s="1"/>
  <c r="AD16" i="23"/>
  <c r="Q16" i="23"/>
  <c r="R16" i="23" s="1"/>
  <c r="H16" i="23" s="1"/>
  <c r="P16" i="23"/>
  <c r="AD15" i="23"/>
  <c r="R15" i="23"/>
  <c r="H15" i="23" s="1"/>
  <c r="O15" i="23"/>
  <c r="AD13" i="23"/>
  <c r="R13" i="23"/>
  <c r="H13" i="23" s="1"/>
  <c r="Q13" i="23"/>
  <c r="Q12" i="23" s="1"/>
  <c r="O13" i="23"/>
  <c r="AD12" i="23"/>
  <c r="O12" i="23"/>
  <c r="P12" i="23" s="1"/>
  <c r="N12" i="23"/>
  <c r="R12" i="23" s="1"/>
  <c r="H12" i="23" s="1"/>
  <c r="AD11" i="23"/>
  <c r="Q11" i="23"/>
  <c r="O11" i="23"/>
  <c r="H11" i="23"/>
  <c r="AD10" i="23"/>
  <c r="Q10" i="23"/>
  <c r="R10" i="23" s="1"/>
  <c r="H10" i="23" s="1"/>
  <c r="O10" i="23"/>
  <c r="Q9" i="23"/>
  <c r="O9" i="23"/>
  <c r="Q8" i="23"/>
  <c r="O8" i="23"/>
  <c r="Q7" i="23"/>
  <c r="O7" i="23"/>
  <c r="R7" i="23" s="1"/>
  <c r="H7" i="23" s="1"/>
  <c r="AI6" i="23"/>
  <c r="Q6" i="23"/>
  <c r="E6" i="23"/>
  <c r="C6" i="23"/>
  <c r="AI5" i="23"/>
  <c r="Q5" i="23"/>
  <c r="F5" i="23"/>
  <c r="E5" i="23"/>
  <c r="AI4" i="23"/>
  <c r="Q4" i="23"/>
  <c r="F4" i="23"/>
  <c r="E4" i="23"/>
  <c r="Q3" i="23"/>
  <c r="AI2" i="23"/>
  <c r="Q2" i="23"/>
  <c r="O2" i="23"/>
  <c r="E2" i="23"/>
  <c r="C2" i="23"/>
  <c r="H2" i="42"/>
  <c r="E2" i="42"/>
  <c r="G2" i="42"/>
  <c r="K2" i="42"/>
  <c r="C2" i="42"/>
  <c r="F2" i="42"/>
  <c r="N2" i="42"/>
  <c r="J2" i="42"/>
  <c r="M2" i="42"/>
  <c r="D2" i="42"/>
  <c r="I2" i="42"/>
  <c r="L2" i="42"/>
  <c r="A2" i="42"/>
  <c r="AM4" i="23"/>
  <c r="AM5" i="23"/>
  <c r="AM13" i="23"/>
  <c r="B12" i="23"/>
  <c r="X21" i="23"/>
  <c r="B3" i="23"/>
  <c r="X28" i="23"/>
  <c r="I16" i="4"/>
  <c r="C14" i="4"/>
  <c r="I27" i="4"/>
  <c r="M30" i="4"/>
  <c r="AM16" i="23"/>
  <c r="C22" i="4"/>
  <c r="AL10" i="23"/>
  <c r="AM17" i="23"/>
  <c r="I29" i="4"/>
  <c r="M16" i="4"/>
  <c r="M20" i="4"/>
  <c r="I35" i="4"/>
  <c r="M14" i="4"/>
  <c r="C25" i="4"/>
  <c r="M8" i="4"/>
  <c r="AK15" i="23"/>
  <c r="Y2" i="23"/>
  <c r="C18" i="4"/>
  <c r="B24" i="23"/>
  <c r="X18" i="23"/>
  <c r="X26" i="23"/>
  <c r="M4" i="23"/>
  <c r="AL13" i="23"/>
  <c r="AL3" i="23"/>
  <c r="M7" i="4"/>
  <c r="I21" i="4"/>
  <c r="AL7" i="23"/>
  <c r="Y10" i="23"/>
  <c r="M6" i="4"/>
  <c r="C20" i="4"/>
  <c r="S23" i="23"/>
  <c r="C33" i="4"/>
  <c r="AK6" i="23"/>
  <c r="S24" i="23"/>
  <c r="B16" i="23"/>
  <c r="S27" i="23"/>
  <c r="B20" i="23"/>
  <c r="AM11" i="23"/>
  <c r="AJ22" i="23"/>
  <c r="I15" i="4"/>
  <c r="S7" i="23"/>
  <c r="C15" i="4"/>
  <c r="AJ20" i="23"/>
  <c r="M5" i="23"/>
  <c r="Y5" i="23"/>
  <c r="AM12" i="23"/>
  <c r="X12" i="23"/>
  <c r="X22" i="23"/>
  <c r="S3" i="23"/>
  <c r="AL28" i="23"/>
  <c r="I31" i="4"/>
  <c r="I3" i="4"/>
  <c r="M12" i="4"/>
  <c r="M4" i="4"/>
  <c r="S16" i="23"/>
  <c r="M9" i="4"/>
  <c r="B10" i="23"/>
  <c r="B7" i="23"/>
  <c r="M18" i="4"/>
  <c r="M21" i="4"/>
  <c r="S22" i="23"/>
  <c r="I26" i="4"/>
  <c r="C4" i="4"/>
  <c r="I36" i="4"/>
  <c r="C10" i="4"/>
  <c r="B15" i="23"/>
  <c r="Y6" i="23"/>
  <c r="J19" i="23"/>
  <c r="AJ24" i="23"/>
  <c r="B27" i="23"/>
  <c r="X25" i="23"/>
  <c r="J20" i="23"/>
  <c r="AL5" i="23"/>
  <c r="AL11" i="23"/>
  <c r="B21" i="23"/>
  <c r="B28" i="23"/>
  <c r="C32" i="4"/>
  <c r="M19" i="4"/>
  <c r="I7" i="4"/>
  <c r="X7" i="23"/>
  <c r="AJ11" i="23"/>
  <c r="C5" i="4"/>
  <c r="I19" i="4"/>
  <c r="X15" i="23"/>
  <c r="B26" i="23"/>
  <c r="AJ5" i="23"/>
  <c r="AK4" i="23"/>
  <c r="AL12" i="23"/>
  <c r="I18" i="4"/>
  <c r="C7" i="4"/>
  <c r="C29" i="4"/>
  <c r="M11" i="4"/>
  <c r="AL15" i="23"/>
  <c r="B17" i="23"/>
  <c r="X20" i="23"/>
  <c r="B5" i="23"/>
  <c r="AJ4" i="23"/>
  <c r="S14" i="23"/>
  <c r="S11" i="23"/>
  <c r="AJ23" i="23"/>
  <c r="AK3" i="23"/>
  <c r="S28" i="23"/>
  <c r="I8" i="4"/>
  <c r="C35" i="4"/>
  <c r="M24" i="4"/>
  <c r="X16" i="23"/>
  <c r="I17" i="4"/>
  <c r="I4" i="4"/>
  <c r="AL17" i="23"/>
  <c r="Y7" i="23"/>
  <c r="I12" i="4"/>
  <c r="AJ13" i="23"/>
  <c r="C24" i="4"/>
  <c r="C16" i="4"/>
  <c r="I9" i="4"/>
  <c r="C9" i="4"/>
  <c r="M26" i="4"/>
  <c r="AM15" i="23"/>
  <c r="B6" i="23"/>
  <c r="J24" i="23"/>
  <c r="J18" i="23"/>
  <c r="J27" i="23"/>
  <c r="S25" i="23"/>
  <c r="Y4" i="23"/>
  <c r="AK12" i="23"/>
  <c r="B23" i="23"/>
  <c r="X3" i="23"/>
  <c r="I6" i="4"/>
  <c r="C31" i="4"/>
  <c r="C3" i="4"/>
  <c r="AK10" i="23"/>
  <c r="C23" i="4"/>
  <c r="C17" i="4"/>
  <c r="C12" i="4"/>
  <c r="M5" i="4"/>
  <c r="I20" i="4"/>
  <c r="M24" i="23"/>
  <c r="X4" i="23"/>
  <c r="X11" i="23"/>
  <c r="B22" i="23"/>
  <c r="AJ3" i="23"/>
  <c r="I13" i="4"/>
  <c r="I30" i="4"/>
  <c r="M15" i="4"/>
  <c r="AK17" i="23"/>
  <c r="C27" i="4"/>
  <c r="C21" i="4"/>
  <c r="I11" i="4"/>
  <c r="AK2" i="23"/>
  <c r="AJ19" i="23"/>
  <c r="X27" i="23"/>
  <c r="AM28" i="23"/>
  <c r="C13" i="4"/>
  <c r="C8" i="4"/>
  <c r="AJ10" i="23"/>
  <c r="M17" i="4"/>
  <c r="M2" i="23"/>
  <c r="B25" i="23"/>
  <c r="X5" i="23"/>
  <c r="B4" i="23"/>
  <c r="AK13" i="23"/>
  <c r="S13" i="23"/>
  <c r="B11" i="23"/>
  <c r="AJ21" i="23"/>
  <c r="Y3" i="23"/>
  <c r="I14" i="4"/>
  <c r="I22" i="4"/>
  <c r="I10" i="4"/>
  <c r="C6" i="4"/>
  <c r="AJ16" i="23"/>
  <c r="M22" i="4"/>
  <c r="AM10" i="23"/>
  <c r="S17" i="23"/>
  <c r="AK7" i="23"/>
  <c r="I25" i="4"/>
  <c r="AJ12" i="23"/>
  <c r="M23" i="4"/>
  <c r="C26" i="4"/>
  <c r="I32" i="4"/>
  <c r="M29" i="4"/>
  <c r="I28" i="4"/>
  <c r="B2" i="23"/>
  <c r="I34" i="4"/>
  <c r="X24" i="23"/>
  <c r="B18" i="23"/>
  <c r="J26" i="23"/>
  <c r="AK18" i="23"/>
  <c r="AL4" i="23"/>
  <c r="S12" i="23"/>
  <c r="X23" i="23"/>
  <c r="C28" i="4"/>
  <c r="I33" i="4"/>
  <c r="AL16" i="23"/>
  <c r="X17" i="23"/>
  <c r="AM7" i="23"/>
  <c r="C11" i="4"/>
  <c r="C30" i="4"/>
  <c r="M13" i="4"/>
  <c r="M6" i="23"/>
  <c r="S18" i="23"/>
  <c r="J25" i="23"/>
  <c r="AK5" i="23"/>
  <c r="AK11" i="23"/>
  <c r="M3" i="23"/>
  <c r="M3" i="4"/>
  <c r="I24" i="4"/>
  <c r="AK16" i="23"/>
  <c r="X10" i="23"/>
  <c r="M7" i="23"/>
  <c r="M10" i="4"/>
  <c r="I23" i="4"/>
  <c r="M27" i="4"/>
  <c r="S15" i="23"/>
  <c r="S21" i="23"/>
  <c r="AJ18" i="23"/>
  <c r="AM3" i="23"/>
  <c r="C34" i="4"/>
  <c r="S10" i="23"/>
  <c r="M25" i="4"/>
  <c r="M28" i="4"/>
  <c r="B19" i="23"/>
  <c r="S26" i="23"/>
  <c r="T14" i="23" l="1"/>
  <c r="U14" i="23" s="1"/>
  <c r="T13" i="23"/>
  <c r="U13" i="23" s="1"/>
  <c r="T12" i="23"/>
  <c r="U12" i="23" s="1"/>
  <c r="T10" i="23"/>
  <c r="U10" i="23" s="1"/>
  <c r="T17" i="23"/>
  <c r="U17" i="23" s="1"/>
  <c r="T16" i="23"/>
  <c r="U16" i="23" s="1"/>
  <c r="T11" i="23"/>
  <c r="U11" i="23" s="1"/>
  <c r="T31" i="23"/>
  <c r="U31" i="23" s="1"/>
  <c r="AI31" i="23" s="1"/>
  <c r="T32" i="23"/>
  <c r="U32" i="23" s="1"/>
  <c r="AI32" i="23" s="1"/>
  <c r="U28" i="23"/>
  <c r="T22" i="23"/>
  <c r="U22" i="23" s="1"/>
  <c r="T26" i="23"/>
  <c r="T18" i="23"/>
  <c r="U18" i="23" s="1"/>
  <c r="T25" i="23"/>
  <c r="U25" i="23" s="1"/>
  <c r="T15" i="23"/>
  <c r="U15" i="23" s="1"/>
  <c r="T27" i="23"/>
  <c r="U27" i="23" s="1"/>
  <c r="T30" i="23"/>
  <c r="U30" i="23" s="1"/>
  <c r="AI30" i="23" s="1"/>
  <c r="AD6" i="23"/>
  <c r="T6" i="23"/>
  <c r="S6" i="23" s="1"/>
  <c r="D13" i="23"/>
  <c r="AD3" i="23"/>
  <c r="T3" i="23"/>
  <c r="U3" i="23" s="1"/>
  <c r="D15" i="23"/>
  <c r="D17" i="23"/>
  <c r="D24" i="23"/>
  <c r="F24" i="23"/>
  <c r="D7" i="23"/>
  <c r="S8" i="23"/>
  <c r="S9" i="23"/>
  <c r="D18" i="23"/>
  <c r="AD5" i="23"/>
  <c r="T5" i="23"/>
  <c r="D10" i="23"/>
  <c r="D22" i="23"/>
  <c r="T2" i="23"/>
  <c r="S2" i="23" s="1"/>
  <c r="AD2" i="23"/>
  <c r="T4" i="23"/>
  <c r="AD4" i="23"/>
  <c r="D16" i="23"/>
  <c r="D3" i="23"/>
  <c r="F3" i="23"/>
  <c r="D12" i="23"/>
  <c r="D27" i="23"/>
  <c r="D21" i="23"/>
  <c r="U21" i="23"/>
  <c r="AD24" i="23"/>
  <c r="T24" i="23"/>
  <c r="U24" i="23" s="1"/>
  <c r="U26" i="23"/>
  <c r="D26" i="23"/>
  <c r="D11" i="23"/>
  <c r="D14" i="23"/>
  <c r="U23" i="23"/>
  <c r="D23" i="23"/>
  <c r="D25" i="23"/>
  <c r="AD7" i="23"/>
  <c r="T7" i="23"/>
  <c r="U7" i="23" s="1"/>
  <c r="D28" i="23"/>
  <c r="H26" i="23"/>
  <c r="H27" i="23"/>
  <c r="S20" i="23"/>
  <c r="U20" i="23" l="1"/>
  <c r="U34" i="23" s="1"/>
  <c r="D20" i="23"/>
  <c r="C24" i="23"/>
  <c r="AI24" i="23"/>
  <c r="E24" i="23"/>
  <c r="AI7" i="23"/>
  <c r="C7" i="23"/>
  <c r="C14" i="23"/>
  <c r="AI14" i="23"/>
  <c r="C11" i="23"/>
  <c r="AI11" i="23"/>
  <c r="AI27" i="23"/>
  <c r="C27" i="23"/>
  <c r="C10" i="23"/>
  <c r="AI10" i="23"/>
  <c r="AI22" i="23"/>
  <c r="C22" i="23"/>
  <c r="AI16" i="23"/>
  <c r="C16" i="23"/>
  <c r="AI25" i="23"/>
  <c r="C25" i="23"/>
  <c r="C28" i="23"/>
  <c r="AI28" i="23"/>
  <c r="AI15" i="23"/>
  <c r="C15" i="23"/>
  <c r="AI12" i="23"/>
  <c r="C12" i="23"/>
  <c r="AI13" i="23"/>
  <c r="C13" i="23"/>
  <c r="AI18" i="23"/>
  <c r="C18" i="23"/>
  <c r="E3" i="23"/>
  <c r="AI3" i="23"/>
  <c r="C3" i="23"/>
  <c r="D8" i="23"/>
  <c r="C26" i="23"/>
  <c r="AI26" i="23"/>
  <c r="AI23" i="23"/>
  <c r="C23" i="23"/>
  <c r="D2" i="23"/>
  <c r="F2" i="23"/>
  <c r="C17" i="23"/>
  <c r="AI17" i="23"/>
  <c r="D6" i="23"/>
  <c r="F6" i="23"/>
  <c r="T8" i="23"/>
  <c r="U8" i="23" s="1"/>
  <c r="C8" i="23" s="1"/>
  <c r="T9" i="23"/>
  <c r="U9" i="23" s="1"/>
  <c r="C9" i="23" s="1"/>
  <c r="AI21" i="23"/>
  <c r="C21" i="23"/>
  <c r="D9" i="23"/>
  <c r="I640" i="36"/>
  <c r="H640" i="36"/>
  <c r="G640" i="36"/>
  <c r="F640" i="36"/>
  <c r="D640" i="36"/>
  <c r="E640" i="36" s="1"/>
  <c r="I639" i="36"/>
  <c r="H639" i="36"/>
  <c r="G639" i="36"/>
  <c r="F639" i="36"/>
  <c r="E639" i="36"/>
  <c r="I638" i="36"/>
  <c r="H638" i="36"/>
  <c r="G638" i="36"/>
  <c r="F638" i="36"/>
  <c r="E638" i="36"/>
  <c r="I637" i="36"/>
  <c r="H637" i="36"/>
  <c r="G637" i="36"/>
  <c r="F637" i="36"/>
  <c r="E637" i="36"/>
  <c r="I636" i="36"/>
  <c r="H636" i="36"/>
  <c r="G636" i="36"/>
  <c r="F636" i="36"/>
  <c r="E636" i="36"/>
  <c r="I635" i="36"/>
  <c r="H635" i="36"/>
  <c r="G635" i="36"/>
  <c r="F635" i="36"/>
  <c r="E635" i="36"/>
  <c r="I634" i="36"/>
  <c r="H634" i="36"/>
  <c r="G634" i="36"/>
  <c r="F634" i="36"/>
  <c r="E634" i="36"/>
  <c r="I633" i="36"/>
  <c r="H633" i="36"/>
  <c r="G633" i="36"/>
  <c r="F633" i="36"/>
  <c r="E633" i="36"/>
  <c r="I632" i="36"/>
  <c r="H632" i="36"/>
  <c r="G632" i="36"/>
  <c r="F632" i="36"/>
  <c r="E632" i="36"/>
  <c r="I631" i="36"/>
  <c r="H631" i="36"/>
  <c r="G631" i="36"/>
  <c r="F631" i="36"/>
  <c r="E631" i="36"/>
  <c r="I630" i="36"/>
  <c r="H630" i="36"/>
  <c r="G630" i="36"/>
  <c r="F630" i="36"/>
  <c r="E630" i="36"/>
  <c r="I629" i="36"/>
  <c r="H629" i="36"/>
  <c r="G629" i="36"/>
  <c r="F629" i="36"/>
  <c r="E629" i="36"/>
  <c r="I628" i="36"/>
  <c r="H628" i="36"/>
  <c r="G628" i="36"/>
  <c r="F628" i="36"/>
  <c r="E628" i="36"/>
  <c r="I627" i="36"/>
  <c r="H627" i="36"/>
  <c r="G627" i="36"/>
  <c r="F627" i="36"/>
  <c r="E627" i="36"/>
  <c r="I626" i="36"/>
  <c r="H626" i="36"/>
  <c r="G626" i="36"/>
  <c r="F626" i="36"/>
  <c r="E626" i="36"/>
  <c r="I625" i="36"/>
  <c r="H625" i="36"/>
  <c r="G625" i="36"/>
  <c r="F625" i="36"/>
  <c r="E625" i="36"/>
  <c r="I624" i="36"/>
  <c r="H624" i="36"/>
  <c r="G624" i="36"/>
  <c r="F624" i="36"/>
  <c r="E624" i="36"/>
  <c r="I623" i="36"/>
  <c r="H623" i="36"/>
  <c r="G623" i="36"/>
  <c r="F623" i="36"/>
  <c r="E623" i="36"/>
  <c r="I622" i="36"/>
  <c r="H622" i="36"/>
  <c r="G622" i="36"/>
  <c r="F622" i="36"/>
  <c r="E622" i="36"/>
  <c r="I621" i="36"/>
  <c r="H621" i="36"/>
  <c r="G621" i="36"/>
  <c r="F621" i="36"/>
  <c r="E621" i="36"/>
  <c r="I620" i="36"/>
  <c r="H620" i="36"/>
  <c r="G620" i="36"/>
  <c r="F620" i="36"/>
  <c r="E620" i="36"/>
  <c r="I619" i="36"/>
  <c r="H619" i="36"/>
  <c r="G619" i="36"/>
  <c r="F619" i="36"/>
  <c r="E619" i="36"/>
  <c r="I618" i="36"/>
  <c r="H618" i="36"/>
  <c r="G618" i="36"/>
  <c r="F618" i="36"/>
  <c r="E618" i="36"/>
  <c r="I617" i="36"/>
  <c r="H617" i="36"/>
  <c r="G617" i="36"/>
  <c r="F617" i="36"/>
  <c r="E617" i="36"/>
  <c r="I616" i="36"/>
  <c r="H616" i="36"/>
  <c r="G616" i="36"/>
  <c r="F616" i="36"/>
  <c r="E616" i="36"/>
  <c r="I615" i="36"/>
  <c r="H615" i="36"/>
  <c r="G615" i="36"/>
  <c r="F615" i="36"/>
  <c r="E615" i="36"/>
  <c r="I614" i="36"/>
  <c r="H614" i="36"/>
  <c r="G614" i="36"/>
  <c r="F614" i="36"/>
  <c r="E614" i="36"/>
  <c r="I613" i="36"/>
  <c r="H613" i="36"/>
  <c r="G613" i="36"/>
  <c r="F613" i="36"/>
  <c r="E613" i="36"/>
  <c r="I612" i="36"/>
  <c r="H612" i="36"/>
  <c r="G612" i="36"/>
  <c r="F612" i="36"/>
  <c r="E612" i="36"/>
  <c r="I611" i="36"/>
  <c r="H611" i="36"/>
  <c r="G611" i="36"/>
  <c r="F611" i="36"/>
  <c r="E611" i="36"/>
  <c r="I610" i="36"/>
  <c r="H610" i="36"/>
  <c r="G610" i="36"/>
  <c r="F610" i="36"/>
  <c r="E610" i="36"/>
  <c r="I609" i="36"/>
  <c r="H609" i="36"/>
  <c r="G609" i="36"/>
  <c r="F609" i="36"/>
  <c r="E609" i="36"/>
  <c r="I608" i="36"/>
  <c r="H608" i="36"/>
  <c r="G608" i="36"/>
  <c r="F608" i="36"/>
  <c r="E608" i="36"/>
  <c r="I607" i="36"/>
  <c r="H607" i="36"/>
  <c r="G607" i="36"/>
  <c r="F607" i="36"/>
  <c r="E607" i="36"/>
  <c r="I606" i="36"/>
  <c r="H606" i="36"/>
  <c r="G606" i="36"/>
  <c r="F606" i="36"/>
  <c r="E606" i="36"/>
  <c r="I605" i="36"/>
  <c r="H605" i="36"/>
  <c r="G605" i="36"/>
  <c r="F605" i="36"/>
  <c r="E605" i="36"/>
  <c r="I604" i="36"/>
  <c r="H604" i="36"/>
  <c r="G604" i="36"/>
  <c r="F604" i="36"/>
  <c r="E604" i="36"/>
  <c r="I603" i="36"/>
  <c r="H603" i="36"/>
  <c r="G603" i="36"/>
  <c r="F603" i="36"/>
  <c r="E603" i="36"/>
  <c r="I602" i="36"/>
  <c r="H602" i="36"/>
  <c r="G602" i="36"/>
  <c r="F602" i="36"/>
  <c r="E602" i="36"/>
  <c r="I601" i="36"/>
  <c r="H601" i="36"/>
  <c r="G601" i="36"/>
  <c r="F601" i="36"/>
  <c r="E601" i="36"/>
  <c r="I600" i="36"/>
  <c r="H600" i="36"/>
  <c r="G600" i="36"/>
  <c r="F600" i="36"/>
  <c r="E600" i="36"/>
  <c r="I599" i="36"/>
  <c r="H599" i="36"/>
  <c r="G599" i="36"/>
  <c r="F599" i="36"/>
  <c r="E599" i="36"/>
  <c r="I598" i="36"/>
  <c r="H598" i="36"/>
  <c r="G598" i="36"/>
  <c r="F598" i="36"/>
  <c r="E598" i="36"/>
  <c r="I597" i="36"/>
  <c r="H597" i="36"/>
  <c r="G597" i="36"/>
  <c r="F597" i="36"/>
  <c r="E597" i="36"/>
  <c r="I596" i="36"/>
  <c r="H596" i="36"/>
  <c r="G596" i="36"/>
  <c r="F596" i="36"/>
  <c r="E596" i="36"/>
  <c r="I595" i="36"/>
  <c r="H595" i="36"/>
  <c r="G595" i="36"/>
  <c r="F595" i="36"/>
  <c r="E595" i="36"/>
  <c r="I594" i="36"/>
  <c r="H594" i="36"/>
  <c r="G594" i="36"/>
  <c r="F594" i="36"/>
  <c r="E594" i="36"/>
  <c r="I593" i="36"/>
  <c r="H593" i="36"/>
  <c r="G593" i="36"/>
  <c r="F593" i="36"/>
  <c r="E593" i="36"/>
  <c r="I592" i="36"/>
  <c r="H592" i="36"/>
  <c r="G592" i="36"/>
  <c r="F592" i="36"/>
  <c r="E592" i="36"/>
  <c r="I591" i="36"/>
  <c r="H591" i="36"/>
  <c r="G591" i="36"/>
  <c r="F591" i="36"/>
  <c r="E591" i="36"/>
  <c r="I590" i="36"/>
  <c r="H590" i="36"/>
  <c r="G590" i="36"/>
  <c r="F590" i="36"/>
  <c r="E590" i="36"/>
  <c r="I589" i="36"/>
  <c r="H589" i="36"/>
  <c r="G589" i="36"/>
  <c r="F589" i="36"/>
  <c r="E589" i="36"/>
  <c r="I588" i="36"/>
  <c r="H588" i="36"/>
  <c r="G588" i="36"/>
  <c r="F588" i="36"/>
  <c r="E588" i="36"/>
  <c r="I587" i="36"/>
  <c r="H587" i="36"/>
  <c r="G587" i="36"/>
  <c r="F587" i="36"/>
  <c r="E587" i="36"/>
  <c r="I586" i="36"/>
  <c r="H586" i="36"/>
  <c r="G586" i="36"/>
  <c r="F586" i="36"/>
  <c r="E586" i="36"/>
  <c r="I585" i="36"/>
  <c r="H585" i="36"/>
  <c r="G585" i="36"/>
  <c r="F585" i="36"/>
  <c r="E585" i="36"/>
  <c r="I584" i="36"/>
  <c r="H584" i="36"/>
  <c r="G584" i="36"/>
  <c r="F584" i="36"/>
  <c r="E584" i="36"/>
  <c r="I583" i="36"/>
  <c r="H583" i="36"/>
  <c r="G583" i="36"/>
  <c r="F583" i="36"/>
  <c r="E583" i="36"/>
  <c r="I582" i="36"/>
  <c r="H582" i="36"/>
  <c r="G582" i="36"/>
  <c r="F582" i="36"/>
  <c r="E582" i="36"/>
  <c r="I581" i="36"/>
  <c r="H581" i="36"/>
  <c r="G581" i="36"/>
  <c r="F581" i="36"/>
  <c r="E581" i="36"/>
  <c r="I580" i="36"/>
  <c r="H580" i="36"/>
  <c r="G580" i="36"/>
  <c r="F580" i="36"/>
  <c r="E580" i="36"/>
  <c r="I579" i="36"/>
  <c r="H579" i="36"/>
  <c r="G579" i="36"/>
  <c r="F579" i="36"/>
  <c r="E579" i="36"/>
  <c r="I578" i="36"/>
  <c r="H578" i="36"/>
  <c r="G578" i="36"/>
  <c r="F578" i="36"/>
  <c r="E578" i="36"/>
  <c r="I577" i="36"/>
  <c r="H577" i="36"/>
  <c r="G577" i="36"/>
  <c r="F577" i="36"/>
  <c r="E577" i="36"/>
  <c r="I576" i="36"/>
  <c r="H576" i="36"/>
  <c r="G576" i="36"/>
  <c r="F576" i="36"/>
  <c r="E576" i="36"/>
  <c r="I575" i="36"/>
  <c r="H575" i="36"/>
  <c r="G575" i="36"/>
  <c r="F575" i="36"/>
  <c r="E575" i="36"/>
  <c r="I574" i="36"/>
  <c r="H574" i="36"/>
  <c r="G574" i="36"/>
  <c r="F574" i="36"/>
  <c r="E574" i="36"/>
  <c r="I573" i="36"/>
  <c r="H573" i="36"/>
  <c r="G573" i="36"/>
  <c r="F573" i="36"/>
  <c r="E573" i="36"/>
  <c r="I572" i="36"/>
  <c r="H572" i="36"/>
  <c r="G572" i="36"/>
  <c r="F572" i="36"/>
  <c r="E572" i="36"/>
  <c r="I571" i="36"/>
  <c r="H571" i="36"/>
  <c r="G571" i="36"/>
  <c r="F571" i="36"/>
  <c r="E571" i="36"/>
  <c r="I570" i="36"/>
  <c r="H570" i="36"/>
  <c r="G570" i="36"/>
  <c r="F570" i="36"/>
  <c r="E570" i="36"/>
  <c r="I569" i="36"/>
  <c r="H569" i="36"/>
  <c r="G569" i="36"/>
  <c r="F569" i="36"/>
  <c r="E569" i="36"/>
  <c r="I568" i="36"/>
  <c r="H568" i="36"/>
  <c r="G568" i="36"/>
  <c r="F568" i="36"/>
  <c r="E568" i="36"/>
  <c r="I567" i="36"/>
  <c r="H567" i="36"/>
  <c r="G567" i="36"/>
  <c r="F567" i="36"/>
  <c r="E567" i="36"/>
  <c r="I566" i="36"/>
  <c r="H566" i="36"/>
  <c r="G566" i="36"/>
  <c r="F566" i="36"/>
  <c r="E566" i="36"/>
  <c r="E565" i="36"/>
  <c r="C20" i="23" l="1"/>
  <c r="AI20" i="23"/>
  <c r="AI34" i="23" s="1"/>
  <c r="C37" i="23" s="1"/>
  <c r="C36" i="23"/>
  <c r="G28" i="23" s="1"/>
  <c r="J229" i="2"/>
  <c r="L229" i="2" s="1"/>
  <c r="M229" i="2" s="1"/>
  <c r="G14" i="23" l="1"/>
  <c r="G13" i="23"/>
  <c r="G17" i="23"/>
  <c r="G15" i="23"/>
  <c r="G23" i="23"/>
  <c r="G16" i="23"/>
  <c r="G21" i="23"/>
  <c r="G11" i="23"/>
  <c r="G20" i="23"/>
  <c r="G27" i="23"/>
  <c r="G25" i="23"/>
  <c r="G12" i="23"/>
  <c r="G5" i="23"/>
  <c r="G30" i="23"/>
  <c r="G31" i="23"/>
  <c r="G2" i="23"/>
  <c r="G4" i="23"/>
  <c r="G19" i="23"/>
  <c r="G6" i="23"/>
  <c r="G32" i="23"/>
  <c r="G29" i="23"/>
  <c r="G3" i="23"/>
  <c r="U36" i="23"/>
  <c r="G7" i="23"/>
  <c r="G10" i="23"/>
  <c r="G18" i="23"/>
  <c r="G24" i="23"/>
  <c r="G22" i="23"/>
  <c r="G26" i="23"/>
  <c r="M217" i="2"/>
  <c r="M218" i="2"/>
  <c r="M219" i="2"/>
  <c r="M220" i="2"/>
  <c r="M221" i="2"/>
  <c r="M222" i="2"/>
  <c r="M216" i="2"/>
  <c r="M207" i="2" l="1"/>
  <c r="M206" i="2"/>
  <c r="M205" i="2"/>
  <c r="M204" i="2"/>
  <c r="M203" i="2"/>
  <c r="M202" i="2"/>
  <c r="M201" i="2"/>
  <c r="M182" i="2" l="1"/>
  <c r="M183" i="2"/>
  <c r="M184" i="2"/>
  <c r="M185" i="2"/>
  <c r="M186" i="2"/>
  <c r="M187" i="2"/>
  <c r="M188" i="2"/>
  <c r="M181" i="2" l="1"/>
  <c r="M166" i="2" l="1"/>
  <c r="M167" i="2"/>
  <c r="M168" i="2"/>
  <c r="M169" i="2"/>
  <c r="M170" i="2"/>
  <c r="M171" i="2"/>
  <c r="M165" i="2"/>
  <c r="L148" i="2" l="1"/>
  <c r="L149" i="2"/>
  <c r="M162" i="2" l="1"/>
  <c r="M161" i="2"/>
  <c r="M159" i="2"/>
  <c r="K150" i="2" l="1"/>
  <c r="L150" i="2" s="1"/>
  <c r="K147" i="2"/>
  <c r="L147" i="2" s="1"/>
  <c r="K146" i="2"/>
  <c r="L146" i="2" s="1"/>
  <c r="K145" i="2"/>
  <c r="L145" i="2" s="1"/>
  <c r="M140" i="2" l="1"/>
  <c r="L131" i="2" l="1"/>
  <c r="L130" i="2"/>
  <c r="L129" i="2"/>
  <c r="L128" i="2"/>
  <c r="M128" i="2" s="1"/>
  <c r="M129" i="2" l="1"/>
  <c r="M130" i="2"/>
  <c r="M131" i="2"/>
  <c r="I132" i="2"/>
  <c r="L132" i="2" l="1"/>
  <c r="M132" i="2" s="1"/>
  <c r="M126" i="2" l="1"/>
  <c r="L125" i="2" l="1"/>
  <c r="M125" i="2" s="1"/>
  <c r="M122" i="2" l="1"/>
  <c r="M121" i="2"/>
  <c r="M114" i="2" l="1"/>
  <c r="M113" i="2"/>
  <c r="M112" i="2" l="1"/>
  <c r="M110" i="2"/>
  <c r="L110" i="2" s="1"/>
  <c r="M111" i="2"/>
  <c r="L112" i="2"/>
  <c r="M109" i="2" l="1"/>
  <c r="M104" i="2" l="1"/>
  <c r="M103" i="2"/>
  <c r="L45" i="2"/>
  <c r="L27" i="2"/>
  <c r="L8" i="2"/>
</calcChain>
</file>

<file path=xl/comments1.xml><?xml version="1.0" encoding="utf-8"?>
<comments xmlns="http://schemas.openxmlformats.org/spreadsheetml/2006/main">
  <authors>
    <author>Macro</author>
  </authors>
  <commentList>
    <comment ref="P1" authorId="0" shapeId="0">
      <text>
        <r>
          <rPr>
            <b/>
            <sz val="9"/>
            <color indexed="81"/>
            <rFont val="Tahoma"/>
            <family val="2"/>
          </rPr>
          <t>Macro:</t>
        </r>
        <r>
          <rPr>
            <sz val="9"/>
            <color indexed="81"/>
            <rFont val="Tahoma"/>
            <family val="2"/>
          </rPr>
          <t xml:space="preserve">
 (Clean)</t>
        </r>
      </text>
    </comment>
  </commentList>
</comments>
</file>

<file path=xl/comments2.xml><?xml version="1.0" encoding="utf-8"?>
<comments xmlns="http://schemas.openxmlformats.org/spreadsheetml/2006/main">
  <authors>
    <author>Macro</author>
  </authors>
  <commentList>
    <comment ref="J3" authorId="0" shapeId="0">
      <text>
        <r>
          <rPr>
            <b/>
            <sz val="9"/>
            <color indexed="81"/>
            <rFont val="Tahoma"/>
            <family val="2"/>
          </rPr>
          <t xml:space="preserve">Macro:
gross transaction, does not consider transaction cost
</t>
        </r>
      </text>
    </comment>
    <comment ref="L110" authorId="0" shapeId="0">
      <text>
        <r>
          <rPr>
            <b/>
            <sz val="9"/>
            <color indexed="81"/>
            <rFont val="Tahoma"/>
            <family val="2"/>
          </rPr>
          <t>Macro:</t>
        </r>
        <r>
          <rPr>
            <sz val="9"/>
            <color indexed="81"/>
            <rFont val="Tahoma"/>
            <family val="2"/>
          </rPr>
          <t xml:space="preserve">
Callculated from UBS cash account</t>
        </r>
      </text>
    </comment>
    <comment ref="M110" authorId="0" shapeId="0">
      <text>
        <r>
          <rPr>
            <b/>
            <sz val="9"/>
            <color indexed="81"/>
            <rFont val="Tahoma"/>
            <family val="2"/>
          </rPr>
          <t>Macro:</t>
        </r>
        <r>
          <rPr>
            <sz val="9"/>
            <color indexed="81"/>
            <rFont val="Tahoma"/>
            <family val="2"/>
          </rPr>
          <t xml:space="preserve">
using f/s formula, forward and spot rate are from UBS
</t>
        </r>
      </text>
    </comment>
  </commentList>
</comments>
</file>

<file path=xl/sharedStrings.xml><?xml version="1.0" encoding="utf-8"?>
<sst xmlns="http://schemas.openxmlformats.org/spreadsheetml/2006/main" count="1912" uniqueCount="784">
  <si>
    <t>Asset Class</t>
  </si>
  <si>
    <t>Fixed Income</t>
  </si>
  <si>
    <t>Equity</t>
  </si>
  <si>
    <t>Name</t>
  </si>
  <si>
    <t>Cash</t>
  </si>
  <si>
    <t>ISIN</t>
  </si>
  <si>
    <t>Transactions</t>
  </si>
  <si>
    <t>Week</t>
  </si>
  <si>
    <t>Date of the Week</t>
  </si>
  <si>
    <t>Date</t>
  </si>
  <si>
    <t>Action</t>
  </si>
  <si>
    <t>Currency</t>
  </si>
  <si>
    <t>9.5.2022 - 13.5.2022</t>
  </si>
  <si>
    <t>11.5.2022</t>
  </si>
  <si>
    <t>Consturction ETF</t>
  </si>
  <si>
    <t>due to high commodity prices, construction industry would be less profitable</t>
  </si>
  <si>
    <t>Vietnam ETF</t>
  </si>
  <si>
    <t>expected slowdown in growth of vitnamese ecnonmy. Because of stonger US dollar, Vietnam would face more expensive repayment to foreign debt and become less attractive to foreign investors</t>
  </si>
  <si>
    <t>Quality ETF</t>
  </si>
  <si>
    <t>slowdown in US stock market becuase of rising interest rate</t>
  </si>
  <si>
    <t>16.5.2022 - 20.5.2022</t>
  </si>
  <si>
    <t>23.5.2022 - 27.5.2022</t>
  </si>
  <si>
    <t>30.5.2022 - 3.6.2022</t>
  </si>
  <si>
    <t>6.6.2022 - 10.6.2022</t>
  </si>
  <si>
    <t>13.6.2022 - 17.6.2022</t>
  </si>
  <si>
    <t>20.6.2022 - 24.6.2022</t>
  </si>
  <si>
    <t>27.6.2022 - 1.7.2022</t>
  </si>
  <si>
    <t>4.7.2022 - 8.7.2022</t>
  </si>
  <si>
    <t>Sell</t>
  </si>
  <si>
    <t>EUR</t>
  </si>
  <si>
    <t>CHF</t>
  </si>
  <si>
    <t>Leverage</t>
  </si>
  <si>
    <t>Long Currency</t>
  </si>
  <si>
    <t>N</t>
  </si>
  <si>
    <t>Europe</t>
  </si>
  <si>
    <t>Price Date</t>
  </si>
  <si>
    <t>EGP</t>
  </si>
  <si>
    <t>USA</t>
  </si>
  <si>
    <t>Liquidity</t>
  </si>
  <si>
    <t>GBP</t>
  </si>
  <si>
    <t>JPY</t>
  </si>
  <si>
    <t>CNY</t>
  </si>
  <si>
    <t>ZAR</t>
  </si>
  <si>
    <t>PLN</t>
  </si>
  <si>
    <t>RUB</t>
  </si>
  <si>
    <t>TRY</t>
  </si>
  <si>
    <t>ARS</t>
  </si>
  <si>
    <t>BRL</t>
  </si>
  <si>
    <t>MXN</t>
  </si>
  <si>
    <t>KZT</t>
  </si>
  <si>
    <t>NGN</t>
  </si>
  <si>
    <t>IDR</t>
  </si>
  <si>
    <t>USD</t>
  </si>
  <si>
    <t>UAH</t>
  </si>
  <si>
    <t>ZMW</t>
  </si>
  <si>
    <t xml:space="preserve">Data Source: Bloomberg </t>
  </si>
  <si>
    <t>Initial Margin</t>
  </si>
  <si>
    <t>DKK</t>
  </si>
  <si>
    <t>HKD</t>
  </si>
  <si>
    <t>SGD</t>
  </si>
  <si>
    <t>AUD</t>
  </si>
  <si>
    <t>CAD</t>
  </si>
  <si>
    <t>CNH</t>
  </si>
  <si>
    <t>CZK</t>
  </si>
  <si>
    <t>INR</t>
  </si>
  <si>
    <t>NZD</t>
  </si>
  <si>
    <t>NOK</t>
  </si>
  <si>
    <t>KRW</t>
  </si>
  <si>
    <t>SEK</t>
  </si>
  <si>
    <t>TWD</t>
  </si>
  <si>
    <t>HUF</t>
  </si>
  <si>
    <t>ILS</t>
  </si>
  <si>
    <t>PHP</t>
  </si>
  <si>
    <t>RON</t>
  </si>
  <si>
    <t>THB</t>
  </si>
  <si>
    <t>BHD</t>
  </si>
  <si>
    <t>CLP</t>
  </si>
  <si>
    <t>COP</t>
  </si>
  <si>
    <t>HRK</t>
  </si>
  <si>
    <t>KES</t>
  </si>
  <si>
    <t>KWD</t>
  </si>
  <si>
    <t>MAD</t>
  </si>
  <si>
    <t>MYR</t>
  </si>
  <si>
    <t>OMR</t>
  </si>
  <si>
    <t>PEN</t>
  </si>
  <si>
    <t>QAR</t>
  </si>
  <si>
    <t>SAR</t>
  </si>
  <si>
    <t>TND</t>
  </si>
  <si>
    <t>AED</t>
  </si>
  <si>
    <t>ISK</t>
  </si>
  <si>
    <t>VND</t>
  </si>
  <si>
    <t>XS1309973250</t>
  </si>
  <si>
    <t>MX0MGO0000R8</t>
  </si>
  <si>
    <t>XS2168758691</t>
  </si>
  <si>
    <t>Short Currency</t>
  </si>
  <si>
    <t>RU000A100EF5</t>
  </si>
  <si>
    <t>RU000A1028E3</t>
  </si>
  <si>
    <t>LU1923627092</t>
  </si>
  <si>
    <t>Russia</t>
  </si>
  <si>
    <t>Turkey</t>
  </si>
  <si>
    <t>Mexico</t>
  </si>
  <si>
    <t>Zambia</t>
  </si>
  <si>
    <t>Country Exposure</t>
  </si>
  <si>
    <t>EURCHF</t>
  </si>
  <si>
    <t>1EUR=?CHF</t>
  </si>
  <si>
    <t>OTC</t>
  </si>
  <si>
    <t>US85208P3038</t>
  </si>
  <si>
    <t>Description</t>
  </si>
  <si>
    <t>EURFCU stands for 1EUR=?FCU</t>
  </si>
  <si>
    <t xml:space="preserve">Name </t>
  </si>
  <si>
    <t>ISH EDGE MSCI ERP QUALITY</t>
  </si>
  <si>
    <t>VANECK VIETNAM ETF</t>
  </si>
  <si>
    <t>ISHR EUR600 CNSTRN&amp;MTRLS DE</t>
  </si>
  <si>
    <t>P/L in EUR</t>
  </si>
  <si>
    <t>P/L in %</t>
  </si>
  <si>
    <t>Short Name</t>
  </si>
  <si>
    <t>Record every transaction, reason and P/L</t>
  </si>
  <si>
    <t xml:space="preserve">Margin </t>
  </si>
  <si>
    <t>Reason (why this position with the specific instrument and why the trade size)</t>
  </si>
  <si>
    <t>Modified Duration</t>
  </si>
  <si>
    <t>Amount</t>
  </si>
  <si>
    <t>MS 0 10/28/35</t>
  </si>
  <si>
    <t>MBONO 7 3/4 11/13/42</t>
  </si>
  <si>
    <t>JPM 0 12/20/27</t>
  </si>
  <si>
    <t>UBS</t>
  </si>
  <si>
    <t>Update Date</t>
  </si>
  <si>
    <t xml:space="preserve"> Data Source</t>
  </si>
  <si>
    <t>Bloomberg Ticker</t>
  </si>
  <si>
    <t>Expiration/Delivery</t>
  </si>
  <si>
    <t>ISHARES MSCI WORLD EUR-H</t>
  </si>
  <si>
    <t>Purchase date</t>
  </si>
  <si>
    <t>USDCHF</t>
  </si>
  <si>
    <t>USDCAD</t>
  </si>
  <si>
    <t>USDMXN</t>
  </si>
  <si>
    <t>USDPLN</t>
  </si>
  <si>
    <t>USDCOP</t>
  </si>
  <si>
    <t>USDEGP</t>
  </si>
  <si>
    <t>USDPEN</t>
  </si>
  <si>
    <t>Buy</t>
  </si>
  <si>
    <t>Trade based on FX strategy</t>
  </si>
  <si>
    <t>Y</t>
  </si>
  <si>
    <t>Close</t>
  </si>
  <si>
    <t>CHFCOP</t>
  </si>
  <si>
    <t>CHFCLP</t>
  </si>
  <si>
    <t>expect stronger appreciation in CHF</t>
  </si>
  <si>
    <t>No rating</t>
  </si>
  <si>
    <t>BBB+</t>
  </si>
  <si>
    <t>S&amp;P Rating</t>
  </si>
  <si>
    <t>Every week</t>
  </si>
  <si>
    <t>Total G/L</t>
  </si>
  <si>
    <t>11.7.2022 - 15.7.2022</t>
  </si>
  <si>
    <t>18.07.2022 - 22.07.2022</t>
  </si>
  <si>
    <t>expect depreciation in BRL due to forecast of lower interest rate</t>
  </si>
  <si>
    <t>Exchange Rates (EURFCC)</t>
  </si>
  <si>
    <t>Exchange Rates (USDFCC)</t>
  </si>
  <si>
    <t>ZAR - 2'335.6  EUR  132.85</t>
  </si>
  <si>
    <t>TRY  -68.49  EUR  3.79</t>
  </si>
  <si>
    <t xml:space="preserve">CHF </t>
  </si>
  <si>
    <t>CHF  -55'005.28 EUR  55'305.59</t>
  </si>
  <si>
    <t>GBP  -46.12 EUR  54.23</t>
  </si>
  <si>
    <t>JPY  -8'060 EUR  57.44</t>
  </si>
  <si>
    <t>RUB  -1'316'672.2 EUR  22'326.1</t>
  </si>
  <si>
    <t>MXN  -87'781.6 EUR  4'198.69</t>
  </si>
  <si>
    <t>EURBRL</t>
  </si>
  <si>
    <t>25.07.2022 - 30.07.2022</t>
  </si>
  <si>
    <t>. Refresh FX Spot rate</t>
  </si>
  <si>
    <t>. Check Portfolio Position</t>
  </si>
  <si>
    <t>USD -2373.38 RUB 114158, close negative RUB account</t>
  </si>
  <si>
    <t>01.08.2022-05.08.2022</t>
  </si>
  <si>
    <t>XS2306852828</t>
  </si>
  <si>
    <t>Brazil</t>
  </si>
  <si>
    <t>BRL Bond</t>
  </si>
  <si>
    <t>Expect Brazilian central bank to lower interest rate. Choose corporate bond instead of sovereign bond, since we can't open BRL cash account and the min. size to invest on sovr. Is too high.</t>
  </si>
  <si>
    <t>IFC 0 02/25/41</t>
  </si>
  <si>
    <t>08.08.2022-12.08.2022</t>
  </si>
  <si>
    <t>USDJPY</t>
  </si>
  <si>
    <t>USDBRL</t>
  </si>
  <si>
    <t>AUDUSD</t>
  </si>
  <si>
    <t>USDNOK</t>
  </si>
  <si>
    <t>15.08.2022-19.08.2022</t>
  </si>
  <si>
    <t>22.08.2022-26.08.2022</t>
  </si>
  <si>
    <t>USDAUD</t>
  </si>
  <si>
    <t>USDCLP</t>
  </si>
  <si>
    <t>USDEUR</t>
  </si>
  <si>
    <t>USDDKK</t>
  </si>
  <si>
    <t>USDCNH</t>
  </si>
  <si>
    <t>USDCZK</t>
  </si>
  <si>
    <t>Short</t>
  </si>
  <si>
    <t>Long</t>
  </si>
  <si>
    <t>30.08.2022 - 02.09.2022</t>
  </si>
  <si>
    <t>US and EU heavy ETF will get hit hard in our expectation of the coming recession</t>
  </si>
  <si>
    <t>Purchase Value</t>
  </si>
  <si>
    <t>Min Vol</t>
  </si>
  <si>
    <t>1.75 Poland 32</t>
  </si>
  <si>
    <t>Poland</t>
  </si>
  <si>
    <t>POLGB 1 3/4 04/25/32</t>
  </si>
  <si>
    <t>USDAUD_0610</t>
  </si>
  <si>
    <t>USDNOK_0610</t>
  </si>
  <si>
    <t>USDMXN_0610</t>
  </si>
  <si>
    <t>USDBRL_0610</t>
  </si>
  <si>
    <t>USDCLP_0610</t>
  </si>
  <si>
    <t>EURUSD (short EUR)_0610</t>
  </si>
  <si>
    <t>USDDKK (short DKK)_0610</t>
  </si>
  <si>
    <t>USDCNY (short CNY)_1110</t>
  </si>
  <si>
    <t>USDCZK (short CZK)_0610</t>
  </si>
  <si>
    <t>Short Amount</t>
  </si>
  <si>
    <t>Current Managers?</t>
  </si>
  <si>
    <t>Purchase Value in EUR</t>
  </si>
  <si>
    <t>Purchase FX rate (EURFCU)</t>
  </si>
  <si>
    <t>Purchase Price in FCU</t>
  </si>
  <si>
    <t>Current Price in FCU</t>
  </si>
  <si>
    <t>Current FX rate (EURFCU)</t>
  </si>
  <si>
    <t>Coupon/Dividend Frequency</t>
  </si>
  <si>
    <t>None</t>
  </si>
  <si>
    <t>Discretionary</t>
  </si>
  <si>
    <t>Tenor</t>
  </si>
  <si>
    <t>NDF?</t>
  </si>
  <si>
    <t>Current / MtM Value in EUR</t>
  </si>
  <si>
    <t>Short Value in FX</t>
  </si>
  <si>
    <t>USDJPY_1209</t>
  </si>
  <si>
    <t>USDBRL_1209</t>
  </si>
  <si>
    <t>AUDUSD_1209</t>
  </si>
  <si>
    <t>USDNOK_1209</t>
  </si>
  <si>
    <t>USDCHF_1209</t>
  </si>
  <si>
    <t>USDCAD_1209</t>
  </si>
  <si>
    <t>CLPCHF_2309</t>
  </si>
  <si>
    <t>COPCHF_2309</t>
  </si>
  <si>
    <t>BRLEUR_2707</t>
  </si>
  <si>
    <t>USDCHF_1508</t>
  </si>
  <si>
    <t>USDMXN_1508</t>
  </si>
  <si>
    <t xml:space="preserve"> USDEGP_0822</t>
  </si>
  <si>
    <t>USDCOP_0816</t>
  </si>
  <si>
    <t xml:space="preserve"> USDPEN_1508</t>
  </si>
  <si>
    <t>USDCAD_1508</t>
  </si>
  <si>
    <t xml:space="preserve"> USDPLN_1808</t>
  </si>
  <si>
    <t>Sprott Uranium Miners ETF</t>
  </si>
  <si>
    <t>UBS ETF CH-Gold CHF hedged</t>
  </si>
  <si>
    <t>UBS ETF CH-Silver</t>
  </si>
  <si>
    <t>Hungary</t>
  </si>
  <si>
    <t>South Africa</t>
  </si>
  <si>
    <t>HGB 3 10/27/38</t>
  </si>
  <si>
    <t>Long Amount</t>
  </si>
  <si>
    <t>ZAG000107004</t>
  </si>
  <si>
    <t>BB</t>
  </si>
  <si>
    <t>SAGB 8 1/4 03/31/32</t>
  </si>
  <si>
    <t>Commodity</t>
  </si>
  <si>
    <t>EURBRL_2110</t>
  </si>
  <si>
    <t>All current assets in the portfolio</t>
  </si>
  <si>
    <t>Daily total quantity of fixed income, equity and commodity</t>
  </si>
  <si>
    <t>Source</t>
  </si>
  <si>
    <t>Bloomberg, UBS</t>
  </si>
  <si>
    <t>Daily price of fixed income, equity and commodity</t>
  </si>
  <si>
    <t>Bloomberg</t>
  </si>
  <si>
    <t>Bloomberg, UBS for OTC Product Price</t>
  </si>
  <si>
    <t>Mark to market of FX Strategy</t>
  </si>
  <si>
    <t>Notional short of FX Strategy</t>
  </si>
  <si>
    <t>Value shown on the UBS weekly report</t>
  </si>
  <si>
    <t>NAV on UBS Weekly Report</t>
  </si>
  <si>
    <t>Frequency</t>
  </si>
  <si>
    <t>Daily</t>
  </si>
  <si>
    <t>Weekly</t>
  </si>
  <si>
    <t>Irregular</t>
  </si>
  <si>
    <t>Mark to market of FX Discretionary</t>
  </si>
  <si>
    <t>Notional short of FX  Discretionary</t>
  </si>
  <si>
    <t>Once a Year</t>
  </si>
  <si>
    <t>Benchmark</t>
  </si>
  <si>
    <t>Sheet</t>
  </si>
  <si>
    <t>05.09.2022-09.09.2022</t>
  </si>
  <si>
    <t>12.09.2022-16.09.2022</t>
  </si>
  <si>
    <t>19.09.2022-23.09.2022</t>
  </si>
  <si>
    <t>EURMXN</t>
  </si>
  <si>
    <t>EURCLP</t>
  </si>
  <si>
    <t>Macro</t>
  </si>
  <si>
    <t>Coupon/Dividend Yield</t>
  </si>
  <si>
    <t>YTM</t>
  </si>
  <si>
    <t>Strategy?</t>
  </si>
  <si>
    <t>26.09.2022-30.09.2022</t>
  </si>
  <si>
    <t>#N/A N/A</t>
  </si>
  <si>
    <t>USDFCU stands for 1USD=?FCU</t>
  </si>
  <si>
    <t>Exchange CHF to EUR</t>
  </si>
  <si>
    <t>US T-bill (3 months)</t>
  </si>
  <si>
    <t>earn smal interest with the cash</t>
  </si>
  <si>
    <t>market value + commision</t>
  </si>
  <si>
    <t>GBPJPY_30062023</t>
  </si>
  <si>
    <t>Exchange Rates (GBPFCC)</t>
  </si>
  <si>
    <t>AAA</t>
  </si>
  <si>
    <t>B 12/22/22</t>
  </si>
  <si>
    <t>EURSEK (short SEK)</t>
  </si>
  <si>
    <t>EURKRW (short KRW)</t>
  </si>
  <si>
    <t>EURGBP (short GBP)</t>
  </si>
  <si>
    <t>EUROMR</t>
  </si>
  <si>
    <t>03.10.2022-07.10.2022</t>
  </si>
  <si>
    <t>Chile ETF</t>
  </si>
  <si>
    <t>Short High Yield Bond ETF</t>
  </si>
  <si>
    <t>Brazilian Bond</t>
  </si>
  <si>
    <t>Close GBPJPY</t>
  </si>
  <si>
    <t>EURGBP (short GBP)_3110</t>
  </si>
  <si>
    <t>EURSEK (short SEK)_3110</t>
  </si>
  <si>
    <t>EURKRW (short KRW)_3110</t>
  </si>
  <si>
    <t>EURMXN_3110</t>
  </si>
  <si>
    <t>EUROMR_3110</t>
  </si>
  <si>
    <t>Money Market/Cash</t>
  </si>
  <si>
    <t>Forward Rate</t>
  </si>
  <si>
    <t>Current Spot Rate</t>
  </si>
  <si>
    <t>Value on Contribution Date</t>
  </si>
  <si>
    <t>10.10.2022-14.10.2022</t>
  </si>
  <si>
    <t>ECUA 1 1/2 07/31/40</t>
  </si>
  <si>
    <t>120,000</t>
  </si>
  <si>
    <t>Japan</t>
  </si>
  <si>
    <t>1st</t>
  </si>
  <si>
    <t>2nd</t>
  </si>
  <si>
    <t>Price on Contribution Date / Average Cost Price</t>
  </si>
  <si>
    <t>Total Return since Contribution Date</t>
  </si>
  <si>
    <t>Price Return since Contribution Date</t>
  </si>
  <si>
    <t>Total Return since Purchase Date</t>
  </si>
  <si>
    <t>Price Return since Purchase Date</t>
  </si>
  <si>
    <t>NAV</t>
  </si>
  <si>
    <t xml:space="preserve">UBS counts russia equity </t>
  </si>
  <si>
    <t>We decuct that part</t>
  </si>
  <si>
    <t>Index Macro</t>
  </si>
  <si>
    <t>Cumulative Return Macro</t>
  </si>
  <si>
    <t>Weekly Return Macro</t>
  </si>
  <si>
    <t>2. NAV Record</t>
  </si>
  <si>
    <t>3. FX_Current</t>
  </si>
  <si>
    <t>1. Current Position</t>
  </si>
  <si>
    <t>Currenct FX spot rate</t>
  </si>
  <si>
    <t>4. FIEQCMDT_Quantity</t>
  </si>
  <si>
    <t>4. FIEQCMDT_Price</t>
  </si>
  <si>
    <t>5. FX_S_MtM</t>
  </si>
  <si>
    <t>5. FX_S_Notional Short in EUR</t>
  </si>
  <si>
    <t>5. FX_D_MtM</t>
  </si>
  <si>
    <t>5. FX_D_Notional Short in EUR</t>
  </si>
  <si>
    <t>6. FIEQCMDT_UBSValue</t>
  </si>
  <si>
    <t>6. Cash_UBSValue</t>
  </si>
  <si>
    <t>7. Trasaction Record</t>
  </si>
  <si>
    <t>8. FX_EURFCU</t>
  </si>
  <si>
    <t>8. FX_USDFCU</t>
  </si>
  <si>
    <t>9. Margin</t>
  </si>
  <si>
    <t>10. BM</t>
  </si>
  <si>
    <t>change</t>
  </si>
  <si>
    <t>EGYPT 6 7/8 04/30/40</t>
  </si>
  <si>
    <t>17.10.2022-21.10.2022</t>
  </si>
  <si>
    <t>Weight</t>
  </si>
  <si>
    <t>Weight %</t>
  </si>
  <si>
    <t>GT10 Govt</t>
  </si>
  <si>
    <t>Due</t>
  </si>
  <si>
    <t>24.10.2022-28.10.2022</t>
  </si>
  <si>
    <t>Distressed?</t>
  </si>
  <si>
    <t xml:space="preserve"> € 37,000.00 </t>
  </si>
  <si>
    <t xml:space="preserve"> € 40,000.00 </t>
  </si>
  <si>
    <t xml:space="preserve"> € 41,000.00 </t>
  </si>
  <si>
    <t xml:space="preserve"> € 48,000.00 </t>
  </si>
  <si>
    <t xml:space="preserve"> € 70,833.73 </t>
  </si>
  <si>
    <t xml:space="preserve"> € 50,000.00 </t>
  </si>
  <si>
    <t>Short EURMXN_23012023</t>
  </si>
  <si>
    <t>Short EURCLP_23012023</t>
  </si>
  <si>
    <t>Short EURBRL_23012023</t>
  </si>
  <si>
    <t>Long EURNOK_3011</t>
  </si>
  <si>
    <t>Long EURAUD_3011</t>
  </si>
  <si>
    <t>Long EURNZD_3011</t>
  </si>
  <si>
    <t>Short EURUSD_3011</t>
  </si>
  <si>
    <t>Short EURMXN_3011</t>
  </si>
  <si>
    <t>Open</t>
  </si>
  <si>
    <t>FX (NDF)</t>
  </si>
  <si>
    <t>FX</t>
  </si>
  <si>
    <t>Notional in Base Currency</t>
  </si>
  <si>
    <t>(Notional in Base Currency + MtM) in EUR / Value in EUR w/o Notional Short</t>
  </si>
  <si>
    <t>Difference</t>
  </si>
  <si>
    <t xml:space="preserve"> Index ZZ</t>
  </si>
  <si>
    <t>Short EURBRL_31012023</t>
  </si>
  <si>
    <t>RUB Cash</t>
  </si>
  <si>
    <t>BBG009T0PRP4</t>
  </si>
  <si>
    <t>07.11-11.11.2022</t>
  </si>
  <si>
    <t>Gold Miner ETF</t>
  </si>
  <si>
    <t>CARZ ETF</t>
  </si>
  <si>
    <t>gold performs bad in high interest rate environment</t>
  </si>
  <si>
    <t>VanEck Oil Refiners ETF</t>
  </si>
  <si>
    <t>14.11-18.11.2022</t>
  </si>
  <si>
    <t>ProShares Short S&amp;P500</t>
  </si>
  <si>
    <t>21.11-25.11.2022</t>
  </si>
  <si>
    <t>Long Base Currency, return = -(F/S - 1)</t>
  </si>
  <si>
    <t>Short Base Currency, return = F/S - 1</t>
  </si>
  <si>
    <t>28.11-02.12.2022</t>
  </si>
  <si>
    <t>Short EURHUF_3012</t>
  </si>
  <si>
    <t>Short EURNZD_3012</t>
  </si>
  <si>
    <t>Short EURPLN_3012</t>
  </si>
  <si>
    <t>Long EURBRL_3012</t>
  </si>
  <si>
    <t>Long EURINR_3012</t>
  </si>
  <si>
    <t>Long EURUSD_3012</t>
  </si>
  <si>
    <t>FX Strategy</t>
  </si>
  <si>
    <t>PL0000113783</t>
  </si>
  <si>
    <t>BBG000BTYS13</t>
  </si>
  <si>
    <t>iShare US consumer staples ETF</t>
  </si>
  <si>
    <t>A</t>
  </si>
  <si>
    <t>05.12-09.12.2022</t>
  </si>
  <si>
    <t>iShares US Consumer Staples ET</t>
  </si>
  <si>
    <t>MX0MGO000102</t>
  </si>
  <si>
    <t>MBONO 8 11/07/47</t>
  </si>
  <si>
    <t>12.12-16.12.2022</t>
  </si>
  <si>
    <t>19.12-23.12.2022</t>
  </si>
  <si>
    <t>DE0001030906</t>
  </si>
  <si>
    <t>Germany</t>
  </si>
  <si>
    <t>BUBILL 0 11/22/23</t>
  </si>
  <si>
    <t>26.12-30.12.2022</t>
  </si>
  <si>
    <t>Money Market</t>
  </si>
  <si>
    <t>Long EURUSD_31012023</t>
  </si>
  <si>
    <t>Long EURCAD_31012023</t>
  </si>
  <si>
    <t>Long EURINR_31012023</t>
  </si>
  <si>
    <t>Short EURNZD_31012023</t>
  </si>
  <si>
    <t>Short EURPLN_31012023</t>
  </si>
  <si>
    <t>Short EURKRW_31012023</t>
  </si>
  <si>
    <t>Ghana</t>
  </si>
  <si>
    <t>CC</t>
  </si>
  <si>
    <t>GHANA 0 04/07/25</t>
  </si>
  <si>
    <t>02.01-06.01.2023</t>
  </si>
  <si>
    <t>HU0000403555</t>
  </si>
  <si>
    <t>BBB</t>
  </si>
  <si>
    <t>09.01-13.01.2023</t>
  </si>
  <si>
    <t>BBG00ZV8Y9D9</t>
  </si>
  <si>
    <t>16.01-20.01.2023</t>
  </si>
  <si>
    <t>Short EURHUF_23022023</t>
  </si>
  <si>
    <t>Short EURMXN_23022023</t>
  </si>
  <si>
    <t>Near leg</t>
  </si>
  <si>
    <t>Far leg</t>
  </si>
  <si>
    <t>23.01-37.01.2023</t>
  </si>
  <si>
    <t>Short USDEGP_02052023</t>
  </si>
  <si>
    <t>$50000</t>
  </si>
  <si>
    <t>ZZ Strategy</t>
  </si>
  <si>
    <t>Short EURCLP_28022023</t>
  </si>
  <si>
    <t>Short EURHUF_28022023</t>
  </si>
  <si>
    <t>Short EURKRW_28022023</t>
  </si>
  <si>
    <t>Long EURUSD_28022023</t>
  </si>
  <si>
    <t>Long EURNOK_28022023</t>
  </si>
  <si>
    <t>Long EURSEK_28022023</t>
  </si>
  <si>
    <t>LU0292100046</t>
  </si>
  <si>
    <t>South Korea</t>
  </si>
  <si>
    <t>30.01-03.02.2023</t>
  </si>
  <si>
    <t>Xtrackers MSCI Korea UCITS ETF</t>
  </si>
  <si>
    <t>Global X MSCI China Consumer D</t>
  </si>
  <si>
    <t>XS2577572428</t>
  </si>
  <si>
    <t>Columbia</t>
  </si>
  <si>
    <t>06.02-10.02.2023</t>
  </si>
  <si>
    <t>ASIA 0 01/26/35</t>
  </si>
  <si>
    <t>Short EURHUF_31032023</t>
  </si>
  <si>
    <t>Short EURBRL_31032023</t>
  </si>
  <si>
    <t>Short EURCLP_31032023</t>
  </si>
  <si>
    <t>Short EURMXN_31032023</t>
  </si>
  <si>
    <t>Long EURNOK_31032023</t>
  </si>
  <si>
    <t>Long EURZAR_31032023</t>
  </si>
  <si>
    <t>20.02-24.02.2023</t>
  </si>
  <si>
    <t>13.02-17.02.2023</t>
  </si>
  <si>
    <t>FX Discretionary</t>
  </si>
  <si>
    <t>Add</t>
  </si>
  <si>
    <t>27.12.2022 &amp; 02.03.2023</t>
  </si>
  <si>
    <t xml:space="preserve"> using bbg data</t>
  </si>
  <si>
    <t>Short EURHUF_31032023_D</t>
  </si>
  <si>
    <t>Short EURHUF_31032023_S</t>
  </si>
  <si>
    <t>LU1900065811</t>
  </si>
  <si>
    <t>Indonesia</t>
  </si>
  <si>
    <t>Lyxor MSCI Indonesia UCITS ETF</t>
  </si>
  <si>
    <t>INDO IM</t>
  </si>
  <si>
    <t>DE000A0Q4R85</t>
  </si>
  <si>
    <t>4BRZ GY</t>
  </si>
  <si>
    <t>LU1834983477</t>
  </si>
  <si>
    <t>BNK FP</t>
  </si>
  <si>
    <t>iShares MSCI Brazil</t>
  </si>
  <si>
    <t>Lyxor Syoxx Europe Bank 600</t>
  </si>
  <si>
    <t>iShares MSCI Brazil UCITS ETF</t>
  </si>
  <si>
    <t>Lyxor STOXX Europe 600 Banks U</t>
  </si>
  <si>
    <t>Short EURPEN_28042023</t>
  </si>
  <si>
    <t>Short EURHUF_28042023</t>
  </si>
  <si>
    <t>Short EURMXN_28042023</t>
  </si>
  <si>
    <t>Long EURNOK_28042023</t>
  </si>
  <si>
    <t>Long EURZAR_28042023</t>
  </si>
  <si>
    <t>Long EURKRW_28042023</t>
  </si>
  <si>
    <t>27.03-31.03.2023</t>
  </si>
  <si>
    <t>Short EURHUF_31052023</t>
  </si>
  <si>
    <t>Short EURCOP_31052023</t>
  </si>
  <si>
    <t>Short EURPLN_31052023</t>
  </si>
  <si>
    <t>Long EURNOK_31052023</t>
  </si>
  <si>
    <t>Long EURAUD_31052023</t>
  </si>
  <si>
    <t>Long EURKRW_31052023</t>
  </si>
  <si>
    <t>Short EURHUF_31052023_D</t>
  </si>
  <si>
    <t>Short EURHUF_31052023_S</t>
  </si>
  <si>
    <t>05.05.2023</t>
  </si>
  <si>
    <t>EURMXN Curncy</t>
  </si>
  <si>
    <t>26.05.2023</t>
  </si>
  <si>
    <t>Short EURNOK_02112023</t>
  </si>
  <si>
    <t>Short EURSEK_02112023</t>
  </si>
  <si>
    <t>Short EURPLN_02112024</t>
  </si>
  <si>
    <t>Long EURMXN_03112023</t>
  </si>
  <si>
    <t>Long EURUSD_02112023</t>
  </si>
  <si>
    <t>Short EURHUF_04012024_D</t>
  </si>
  <si>
    <t>Long EURHUF_04012024</t>
  </si>
  <si>
    <t>Carry trade</t>
  </si>
  <si>
    <t>URTH US Equity</t>
  </si>
  <si>
    <t>EEM US Equity</t>
  </si>
  <si>
    <t>SBWGU Index</t>
  </si>
  <si>
    <t>JPEIGLBL Index</t>
  </si>
  <si>
    <t>LG20TRUU Index</t>
  </si>
  <si>
    <t>14.11.2022</t>
  </si>
  <si>
    <t>15.11.2022</t>
  </si>
  <si>
    <t>16.11.2022</t>
  </si>
  <si>
    <t>17.11.2022</t>
  </si>
  <si>
    <t>18.11.2022</t>
  </si>
  <si>
    <t>21.11.2022</t>
  </si>
  <si>
    <t>22.11.2022</t>
  </si>
  <si>
    <t>23.11.2022</t>
  </si>
  <si>
    <t>24.11.2022</t>
  </si>
  <si>
    <t>25.11.2022</t>
  </si>
  <si>
    <t>28.11.2022</t>
  </si>
  <si>
    <t>29.11.2022</t>
  </si>
  <si>
    <t>30.11.2022</t>
  </si>
  <si>
    <t>01.12.2022</t>
  </si>
  <si>
    <t>02.12.2022</t>
  </si>
  <si>
    <t>05.12.2022</t>
  </si>
  <si>
    <t>06.12.2022</t>
  </si>
  <si>
    <t>07.12.2022</t>
  </si>
  <si>
    <t>08.12.2022</t>
  </si>
  <si>
    <t>09.12.2022</t>
  </si>
  <si>
    <t>12.12.2022</t>
  </si>
  <si>
    <t>13.12.2022</t>
  </si>
  <si>
    <t>14.12.2022</t>
  </si>
  <si>
    <t>15.12.2022</t>
  </si>
  <si>
    <t>16.12.2022</t>
  </si>
  <si>
    <t>19.12.2022</t>
  </si>
  <si>
    <t>20.12.2022</t>
  </si>
  <si>
    <t>21.12.2022</t>
  </si>
  <si>
    <t>22.12.2022</t>
  </si>
  <si>
    <t>23.12.2022</t>
  </si>
  <si>
    <t>26.12.2022</t>
  </si>
  <si>
    <t>27.12.2022</t>
  </si>
  <si>
    <t>28.12.2022</t>
  </si>
  <si>
    <t>29.12.2022</t>
  </si>
  <si>
    <t>30.12.2022</t>
  </si>
  <si>
    <t>02.01.2023</t>
  </si>
  <si>
    <t>03.01.2023</t>
  </si>
  <si>
    <t>04.01.2023</t>
  </si>
  <si>
    <t>05.01.2023</t>
  </si>
  <si>
    <t>06.01.2023</t>
  </si>
  <si>
    <t>09.01.2023</t>
  </si>
  <si>
    <t>10.01.2023</t>
  </si>
  <si>
    <t>11.01.2023</t>
  </si>
  <si>
    <t>12.01.2023</t>
  </si>
  <si>
    <t>13.01.2023</t>
  </si>
  <si>
    <t>16.01.2023</t>
  </si>
  <si>
    <t>17.01.2023</t>
  </si>
  <si>
    <t>18.01.2023</t>
  </si>
  <si>
    <t>19.01.2023</t>
  </si>
  <si>
    <t>20.01.2023</t>
  </si>
  <si>
    <t>23.01.2023</t>
  </si>
  <si>
    <t>24.01.2023</t>
  </si>
  <si>
    <t>25.01.2023</t>
  </si>
  <si>
    <t>26.01.2023</t>
  </si>
  <si>
    <t>27.01.2023</t>
  </si>
  <si>
    <t>30.01.2023</t>
  </si>
  <si>
    <t>31.01.2023</t>
  </si>
  <si>
    <t>01.02.2023</t>
  </si>
  <si>
    <t>02.02.2023</t>
  </si>
  <si>
    <t>03.02.2023</t>
  </si>
  <si>
    <t>06.02.2023</t>
  </si>
  <si>
    <t>07.02.2023</t>
  </si>
  <si>
    <t>08.02.2023</t>
  </si>
  <si>
    <t>09.02.2023</t>
  </si>
  <si>
    <t>10.02.2023</t>
  </si>
  <si>
    <t>13.02.2023</t>
  </si>
  <si>
    <t>14.02.2023</t>
  </si>
  <si>
    <t>15.02.2023</t>
  </si>
  <si>
    <t>16.02.2023</t>
  </si>
  <si>
    <t>17.02.2023</t>
  </si>
  <si>
    <t>20.02.2023</t>
  </si>
  <si>
    <t>21.02.2023</t>
  </si>
  <si>
    <t>22.02.2023</t>
  </si>
  <si>
    <t>23.02.2023</t>
  </si>
  <si>
    <t>24.02.2023</t>
  </si>
  <si>
    <t>27.02.2023</t>
  </si>
  <si>
    <t>28.02.2023</t>
  </si>
  <si>
    <t>01.03.2023</t>
  </si>
  <si>
    <t>02.03.2023</t>
  </si>
  <si>
    <t>03.03.2023</t>
  </si>
  <si>
    <t>06.03.2023</t>
  </si>
  <si>
    <t>07.03.2023</t>
  </si>
  <si>
    <t>08.03.2023</t>
  </si>
  <si>
    <t>09.03.2023</t>
  </si>
  <si>
    <t>10.03.2023</t>
  </si>
  <si>
    <t>13.03.2023</t>
  </si>
  <si>
    <t>14.03.2023</t>
  </si>
  <si>
    <t>15.03.2023</t>
  </si>
  <si>
    <t>16.03.2023</t>
  </si>
  <si>
    <t>17.03.2023</t>
  </si>
  <si>
    <t>20.03.2023</t>
  </si>
  <si>
    <t>21.03.2023</t>
  </si>
  <si>
    <t>22.03.2023</t>
  </si>
  <si>
    <t>23.03.2023</t>
  </si>
  <si>
    <t>24.03.2023</t>
  </si>
  <si>
    <t>27.03.2023</t>
  </si>
  <si>
    <t>28.03.2023</t>
  </si>
  <si>
    <t>29.03.2023</t>
  </si>
  <si>
    <t>30.03.2023</t>
  </si>
  <si>
    <t>31.03.2023</t>
  </si>
  <si>
    <t>03.04.2023</t>
  </si>
  <si>
    <t>04.04.2023</t>
  </si>
  <si>
    <t>05.04.2023</t>
  </si>
  <si>
    <t>06.04.2023</t>
  </si>
  <si>
    <t>07.04.2023</t>
  </si>
  <si>
    <t>10.04.2023</t>
  </si>
  <si>
    <t>11.04.2023</t>
  </si>
  <si>
    <t>12.04.2023</t>
  </si>
  <si>
    <t>13.04.2023</t>
  </si>
  <si>
    <t>14.04.2023</t>
  </si>
  <si>
    <t>17.04.2023</t>
  </si>
  <si>
    <t>18.04.2023</t>
  </si>
  <si>
    <t>19.04.2023</t>
  </si>
  <si>
    <t>20.04.2023</t>
  </si>
  <si>
    <t>21.04.2023</t>
  </si>
  <si>
    <t>24.04.2023</t>
  </si>
  <si>
    <t>25.04.2023</t>
  </si>
  <si>
    <t>26.04.2023</t>
  </si>
  <si>
    <t>27.04.2023</t>
  </si>
  <si>
    <t>28.04.2023</t>
  </si>
  <si>
    <t>01.05.2023</t>
  </si>
  <si>
    <t>02.05.2023</t>
  </si>
  <si>
    <t>03.05.2023</t>
  </si>
  <si>
    <t>04.05.2023</t>
  </si>
  <si>
    <t>08.05.2023</t>
  </si>
  <si>
    <t>09.05.2023</t>
  </si>
  <si>
    <t>10.05.2023</t>
  </si>
  <si>
    <t>11.05.2023</t>
  </si>
  <si>
    <t>12.05.2023</t>
  </si>
  <si>
    <t>15.05.2023</t>
  </si>
  <si>
    <t>16.05.2023</t>
  </si>
  <si>
    <t>17.05.2023</t>
  </si>
  <si>
    <t>18.05.2023</t>
  </si>
  <si>
    <t>19.05.2023</t>
  </si>
  <si>
    <t>22.05.2023</t>
  </si>
  <si>
    <t>23.05.2023</t>
  </si>
  <si>
    <t>24.05.2023</t>
  </si>
  <si>
    <t>25.05.2023</t>
  </si>
  <si>
    <t>29.05.2023</t>
  </si>
  <si>
    <t>30.05.2023</t>
  </si>
  <si>
    <t>31.05.2023</t>
  </si>
  <si>
    <t>01.06.2023</t>
  </si>
  <si>
    <t>02.06.2023</t>
  </si>
  <si>
    <t>05.06.2023</t>
  </si>
  <si>
    <t>06.06.2023</t>
  </si>
  <si>
    <t>07.06.2023</t>
  </si>
  <si>
    <t>08.06.2023</t>
  </si>
  <si>
    <t>09.06.2023</t>
  </si>
  <si>
    <t>12.06.2023</t>
  </si>
  <si>
    <t>13.06.2023</t>
  </si>
  <si>
    <t>14.06.2023</t>
  </si>
  <si>
    <t>15.06.2023</t>
  </si>
  <si>
    <t>16.06.2023</t>
  </si>
  <si>
    <t>19.06.2023</t>
  </si>
  <si>
    <t>20.06.2023</t>
  </si>
  <si>
    <t>21.06.2023</t>
  </si>
  <si>
    <t>22.06.2023</t>
  </si>
  <si>
    <t>23.06.2023</t>
  </si>
  <si>
    <t>26.06.2023</t>
  </si>
  <si>
    <t>27.06.2023</t>
  </si>
  <si>
    <t>28.06.2023</t>
  </si>
  <si>
    <t>29.06.2023</t>
  </si>
  <si>
    <t>30.06.2023</t>
  </si>
  <si>
    <t>03.07.2023</t>
  </si>
  <si>
    <t>04.07.2023</t>
  </si>
  <si>
    <t>05.07.2023</t>
  </si>
  <si>
    <t>06.07.2023</t>
  </si>
  <si>
    <t>07.07.2023</t>
  </si>
  <si>
    <t>10.07.2023</t>
  </si>
  <si>
    <t>11.07.2023</t>
  </si>
  <si>
    <t>12.07.2023</t>
  </si>
  <si>
    <t>13.07.2023</t>
  </si>
  <si>
    <t>14.07.2023</t>
  </si>
  <si>
    <t>17.07.2023</t>
  </si>
  <si>
    <t>18.07.2023</t>
  </si>
  <si>
    <t>19.07.2023</t>
  </si>
  <si>
    <t>20.07.2023</t>
  </si>
  <si>
    <t>21.07.2023</t>
  </si>
  <si>
    <t>24.07.2023</t>
  </si>
  <si>
    <t>25.07.2023</t>
  </si>
  <si>
    <t>26.07.2023</t>
  </si>
  <si>
    <t>27.07.2023</t>
  </si>
  <si>
    <t>28.07.2023</t>
  </si>
  <si>
    <t>31.07.2023</t>
  </si>
  <si>
    <t>01.08.2023</t>
  </si>
  <si>
    <t>02.08.2023</t>
  </si>
  <si>
    <t>03.08.2023</t>
  </si>
  <si>
    <t>04.08.2023</t>
  </si>
  <si>
    <t>07.08.2023</t>
  </si>
  <si>
    <t>08.08.2023</t>
  </si>
  <si>
    <t>09.08.2023</t>
  </si>
  <si>
    <t>10.08.2023</t>
  </si>
  <si>
    <t>11.08.2023</t>
  </si>
  <si>
    <t>14.08.2023</t>
  </si>
  <si>
    <t>15.08.2023</t>
  </si>
  <si>
    <t>16.08.2023</t>
  </si>
  <si>
    <t>17.08.2023</t>
  </si>
  <si>
    <t>18.08.2023</t>
  </si>
  <si>
    <t>21.08.2023</t>
  </si>
  <si>
    <t>22.08.2023</t>
  </si>
  <si>
    <t>23.08.2023</t>
  </si>
  <si>
    <t>24.08.2023</t>
  </si>
  <si>
    <t>25.08.2023</t>
  </si>
  <si>
    <t>28.08.2023</t>
  </si>
  <si>
    <t>29.08.2023</t>
  </si>
  <si>
    <t>30.08.2023</t>
  </si>
  <si>
    <t>31.08.2023</t>
  </si>
  <si>
    <t>01.09.2023</t>
  </si>
  <si>
    <t>04.09.2023</t>
  </si>
  <si>
    <t>05.09.2023</t>
  </si>
  <si>
    <t>06.09.2023</t>
  </si>
  <si>
    <t>07.09.2023</t>
  </si>
  <si>
    <t>08.09.2023</t>
  </si>
  <si>
    <t>11.09.2023</t>
  </si>
  <si>
    <t>12.09.2023</t>
  </si>
  <si>
    <t>13.09.2023</t>
  </si>
  <si>
    <t>14.09.2023</t>
  </si>
  <si>
    <t>15.09.2023</t>
  </si>
  <si>
    <t>18.09.2023</t>
  </si>
  <si>
    <t>19.09.2023</t>
  </si>
  <si>
    <t>20.09.2023</t>
  </si>
  <si>
    <t>21.09.2023</t>
  </si>
  <si>
    <t>22.09.2023</t>
  </si>
  <si>
    <t>25.09.2023</t>
  </si>
  <si>
    <t>26.09.2023</t>
  </si>
  <si>
    <t>27.09.2023</t>
  </si>
  <si>
    <t>28.09.2023</t>
  </si>
  <si>
    <t>29.09.2023</t>
  </si>
  <si>
    <t>02.10.2023</t>
  </si>
  <si>
    <t>03.10.2023</t>
  </si>
  <si>
    <t>04.10.2023</t>
  </si>
  <si>
    <t>05.10.2023</t>
  </si>
  <si>
    <t>06.10.2023</t>
  </si>
  <si>
    <t>09.10.2023</t>
  </si>
  <si>
    <t>10.10.2023</t>
  </si>
  <si>
    <t>11.10.2023</t>
  </si>
  <si>
    <t>12.10.2023</t>
  </si>
  <si>
    <t>13.10.2023</t>
  </si>
  <si>
    <t>S/A</t>
  </si>
  <si>
    <t>Short EURSEK_04122023</t>
  </si>
  <si>
    <t>Short EURUSD_04122023</t>
  </si>
  <si>
    <t>Long EURCZK_02112023</t>
  </si>
  <si>
    <t>Long EURMXN_04122023</t>
  </si>
  <si>
    <t>Long EURNOK_02112023</t>
  </si>
  <si>
    <t>Long EURSEK_02112023</t>
  </si>
  <si>
    <t>Long EURPLN_02112023</t>
  </si>
  <si>
    <t>Short EURMXN_03112023</t>
  </si>
  <si>
    <t>Short EURUSD_02112023</t>
  </si>
  <si>
    <t xml:space="preserve"> USDCHF_1209 </t>
  </si>
  <si>
    <t xml:space="preserve"> USDCAD_1209 </t>
  </si>
  <si>
    <t xml:space="preserve"> USDCHF_1508 </t>
  </si>
  <si>
    <t xml:space="preserve"> USDMXN_1508 </t>
  </si>
  <si>
    <t xml:space="preserve"> USDCOP_0816 </t>
  </si>
  <si>
    <t xml:space="preserve"> USDCAD_1508 </t>
  </si>
  <si>
    <t>EURAUD Curncy</t>
  </si>
  <si>
    <t>EURCAD Curncy</t>
  </si>
  <si>
    <t>EURCHF Curncy</t>
  </si>
  <si>
    <t>EURDKK Curncy</t>
  </si>
  <si>
    <t>EURGBP Curncy</t>
  </si>
  <si>
    <t>EURJPY Curncy</t>
  </si>
  <si>
    <t>EURNOK Curncy</t>
  </si>
  <si>
    <t>EURNZD Curncy</t>
  </si>
  <si>
    <t>EURSEK Curncy</t>
  </si>
  <si>
    <t>EURUSD Curncy</t>
  </si>
  <si>
    <t>EURCZK Curncy</t>
  </si>
  <si>
    <t>EURHUF Curncy</t>
  </si>
  <si>
    <t>MS 0 10/28/2035 Corp</t>
  </si>
  <si>
    <t>MBONO 7.75 11/13/2042 Govt</t>
  </si>
  <si>
    <t>IFC 0 02/25/2041 Corp</t>
  </si>
  <si>
    <t>SAGB 8.25 03/31/2032 Govt</t>
  </si>
  <si>
    <t>POLGB 1.75 04/25/2032 Govt</t>
  </si>
  <si>
    <t>MBONO 8 11/07/2047 Govt</t>
  </si>
  <si>
    <t>HGB 3 10/27/2038 38/A Govt</t>
  </si>
  <si>
    <t>ASIA 0 01/26/2035 Corp</t>
  </si>
  <si>
    <t>IYK US Equity</t>
  </si>
  <si>
    <t>XKSD LN Equity</t>
  </si>
  <si>
    <t>INDO FP Equity</t>
  </si>
  <si>
    <t>4BRZ GT Equity</t>
  </si>
  <si>
    <t>BNK FP Equity</t>
  </si>
  <si>
    <t>URNM US Equity</t>
  </si>
  <si>
    <t>CRAK US Equity</t>
  </si>
  <si>
    <t>Dates</t>
  </si>
  <si>
    <t>SPXT Index</t>
  </si>
  <si>
    <t>BCOMTR Index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</si>
</sst>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44" formatCode="_ &quot;CHF&quot;\ * #,##0.00_ ;_ &quot;CHF&quot;\ * \-#,##0.00_ ;_ &quot;CHF&quot;\ * &quot;-&quot;??_ ;_ @_ "/>
    <numFmt numFmtId="43" formatCode="_ * #,##0.00_ ;_ * \-#,##0.00_ ;_ * &quot;-&quot;??_ ;_ @_ "/>
    <numFmt numFmtId="164" formatCode="0.0000"/>
    <numFmt numFmtId="165" formatCode="_-[$€-2]\ * #,##0.00_ ;_-[$€-2]\ * \-#,##0.00\ ;_-[$€-2]\ * &quot;-&quot;??_ ;_-@_ "/>
    <numFmt numFmtId="166" formatCode="_ [$€-2]\ * #,##0.00_ ;_ [$€-2]\ * \-#,##0.00_ ;_ [$€-2]\ * &quot;-&quot;??_ ;_ @_ "/>
    <numFmt numFmtId="167" formatCode="dd\.mm\.yyyy"/>
    <numFmt numFmtId="168" formatCode="_-[$$-409]* #,##0.00_ ;_-[$$-409]* \-#,##0.00\ ;_-[$$-409]* &quot;-&quot;??_ ;_-@_ "/>
    <numFmt numFmtId="169" formatCode="0.000%"/>
  </numFmts>
  <fonts count="58">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color rgb="FFFF0000"/>
      <name val="Calibri"/>
      <family val="2"/>
      <scheme val="minor"/>
    </font>
    <font>
      <b/>
      <sz val="12"/>
      <color theme="1"/>
      <name val="Calibri"/>
      <family val="2"/>
      <scheme val="minor"/>
    </font>
    <font>
      <b/>
      <sz val="24"/>
      <color theme="1"/>
      <name val="Calibri (Body)"/>
    </font>
    <font>
      <sz val="12"/>
      <color theme="9"/>
      <name val="Calibri"/>
      <family val="2"/>
      <scheme val="minor"/>
    </font>
    <font>
      <sz val="12"/>
      <color rgb="FFC00000"/>
      <name val="Calibri"/>
      <family val="2"/>
      <scheme val="minor"/>
    </font>
    <font>
      <sz val="12"/>
      <color theme="1"/>
      <name val="Calibri"/>
      <family val="2"/>
      <scheme val="minor"/>
    </font>
    <font>
      <b/>
      <sz val="11"/>
      <color theme="1"/>
      <name val="Calibri"/>
      <family val="2"/>
      <scheme val="minor"/>
    </font>
    <font>
      <sz val="9"/>
      <color indexed="81"/>
      <name val="Tahoma"/>
      <family val="2"/>
    </font>
    <font>
      <b/>
      <sz val="9"/>
      <color indexed="81"/>
      <name val="Tahoma"/>
      <family val="2"/>
    </font>
    <font>
      <sz val="9"/>
      <name val="Calibri"/>
      <family val="3"/>
      <charset val="134"/>
      <scheme val="minor"/>
    </font>
    <font>
      <sz val="11"/>
      <color rgb="FFC00000"/>
      <name val="Calibri"/>
      <family val="2"/>
      <scheme val="minor"/>
    </font>
    <font>
      <sz val="11"/>
      <color theme="0"/>
      <name val="Calibri"/>
      <family val="2"/>
      <scheme val="minor"/>
    </font>
    <font>
      <sz val="11"/>
      <name val="Calibri"/>
      <family val="2"/>
      <scheme val="minor"/>
    </font>
    <font>
      <sz val="12"/>
      <color theme="7"/>
      <name val="Calibri"/>
      <family val="2"/>
      <scheme val="minor"/>
    </font>
    <font>
      <u/>
      <sz val="12"/>
      <color theme="1"/>
      <name val="Calibri"/>
      <family val="2"/>
      <scheme val="minor"/>
    </font>
    <font>
      <u/>
      <sz val="12"/>
      <color rgb="FFC00000"/>
      <name val="Calibri"/>
      <family val="2"/>
      <scheme val="minor"/>
    </font>
    <font>
      <sz val="12"/>
      <color theme="9" tint="-0.249977111117893"/>
      <name val="Calibri"/>
      <family val="2"/>
      <scheme val="minor"/>
    </font>
    <font>
      <sz val="12"/>
      <color theme="4"/>
      <name val="Calibri"/>
      <family val="2"/>
      <scheme val="minor"/>
    </font>
    <font>
      <u/>
      <sz val="12"/>
      <color theme="10"/>
      <name val="Calibri"/>
      <family val="2"/>
      <scheme val="minor"/>
    </font>
    <font>
      <sz val="12"/>
      <color theme="7" tint="0.39997558519241921"/>
      <name val="Calibri"/>
      <family val="2"/>
      <scheme val="minor"/>
    </font>
    <font>
      <sz val="12"/>
      <color theme="8" tint="0.79998168889431442"/>
      <name val="Calibri"/>
      <family val="2"/>
      <scheme val="minor"/>
    </font>
  </fonts>
  <fills count="18">
    <fill>
      <patternFill patternType="none"/>
    </fill>
    <fill>
      <patternFill patternType="gray125"/>
    </fill>
    <fill>
      <patternFill patternType="solid">
        <fgColor theme="9"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5" tint="0.59999389629810485"/>
        <bgColor indexed="65"/>
      </patternFill>
    </fill>
    <fill>
      <patternFill patternType="solid">
        <fgColor theme="7" tint="0.79998168889431442"/>
        <bgColor indexed="64"/>
      </patternFill>
    </fill>
    <fill>
      <patternFill patternType="solid">
        <fgColor theme="7" tint="0.59999389629810485"/>
        <bgColor indexed="64"/>
      </patternFill>
    </fill>
    <fill>
      <patternFill patternType="solid">
        <fgColor theme="0"/>
        <bgColor indexed="64"/>
      </patternFill>
    </fill>
    <fill>
      <patternFill patternType="solid">
        <fgColor rgb="FF92D050"/>
        <bgColor indexed="64"/>
      </patternFill>
    </fill>
    <fill>
      <patternFill patternType="solid">
        <fgColor rgb="FFD4F2FC"/>
        <bgColor indexed="64"/>
      </patternFill>
    </fill>
    <fill>
      <patternFill patternType="solid">
        <fgColor theme="0" tint="-4.9989318521683403E-2"/>
        <bgColor indexed="64"/>
      </patternFill>
    </fill>
    <fill>
      <patternFill patternType="solid">
        <fgColor theme="7" tint="0.39997558519241921"/>
        <bgColor indexed="64"/>
      </patternFill>
    </fill>
    <fill>
      <patternFill patternType="solid">
        <fgColor rgb="FFFDE6D3"/>
        <bgColor indexed="64"/>
      </patternFill>
    </fill>
    <fill>
      <patternFill patternType="solid">
        <fgColor theme="9" tint="0.39997558519241921"/>
        <bgColor indexed="64"/>
      </patternFill>
    </fill>
  </fills>
  <borders count="5">
    <border>
      <left/>
      <right/>
      <top/>
      <bottom/>
      <diagonal/>
    </border>
    <border>
      <left/>
      <right/>
      <top/>
      <bottom style="thin">
        <color indexed="64"/>
      </bottom>
      <diagonal/>
    </border>
    <border>
      <left style="thin">
        <color theme="0"/>
      </left>
      <right/>
      <top/>
      <bottom/>
      <diagonal/>
    </border>
    <border>
      <left/>
      <right/>
      <top style="thin">
        <color indexed="64"/>
      </top>
      <bottom/>
      <diagonal/>
    </border>
    <border>
      <left/>
      <right/>
      <top style="thin">
        <color indexed="64"/>
      </top>
      <bottom style="thin">
        <color indexed="64"/>
      </bottom>
      <diagonal/>
    </border>
  </borders>
  <cellStyleXfs count="9">
    <xf numFmtId="0" fontId="0" fillId="0" borderId="0"/>
    <xf numFmtId="44" fontId="42" fillId="0" borderId="0" applyFont="0" applyFill="0" applyBorder="0" applyAlignment="0" applyProtection="0"/>
    <xf numFmtId="9" fontId="42" fillId="0" borderId="0" applyFont="0" applyFill="0" applyBorder="0" applyAlignment="0" applyProtection="0"/>
    <xf numFmtId="43" fontId="42" fillId="0" borderId="0" applyFont="0" applyFill="0" applyBorder="0" applyAlignment="0" applyProtection="0"/>
    <xf numFmtId="0" fontId="36" fillId="8" borderId="0" applyNumberFormat="0" applyBorder="0" applyAlignment="0" applyProtection="0"/>
    <xf numFmtId="44" fontId="42" fillId="0" borderId="0" applyFont="0" applyFill="0" applyBorder="0" applyAlignment="0" applyProtection="0"/>
    <xf numFmtId="43" fontId="42" fillId="0" borderId="0" applyFont="0" applyFill="0" applyBorder="0" applyAlignment="0" applyProtection="0"/>
    <xf numFmtId="0" fontId="31" fillId="8" borderId="0" applyNumberFormat="0" applyBorder="0" applyAlignment="0" applyProtection="0"/>
    <xf numFmtId="0" fontId="55" fillId="0" borderId="0" applyNumberFormat="0" applyFill="0" applyBorder="0" applyAlignment="0" applyProtection="0"/>
  </cellStyleXfs>
  <cellXfs count="401">
    <xf numFmtId="0" fontId="0" fillId="0" borderId="0" xfId="0"/>
    <xf numFmtId="0" fontId="0" fillId="0" borderId="0" xfId="0" applyAlignment="1">
      <alignment vertical="center"/>
    </xf>
    <xf numFmtId="0" fontId="43" fillId="0" borderId="0" xfId="0" applyFont="1"/>
    <xf numFmtId="2" fontId="0" fillId="0" borderId="0" xfId="0" applyNumberFormat="1"/>
    <xf numFmtId="14" fontId="0" fillId="0" borderId="0" xfId="0" applyNumberFormat="1"/>
    <xf numFmtId="0" fontId="0" fillId="2" borderId="0" xfId="0" applyFill="1"/>
    <xf numFmtId="0" fontId="0" fillId="5" borderId="0" xfId="0" applyFill="1"/>
    <xf numFmtId="0" fontId="0" fillId="0" borderId="0" xfId="0" applyAlignment="1">
      <alignment horizontal="center"/>
    </xf>
    <xf numFmtId="0" fontId="38" fillId="0" borderId="0" xfId="0" applyFont="1" applyAlignment="1">
      <alignment vertical="center"/>
    </xf>
    <xf numFmtId="0" fontId="38" fillId="0" borderId="1" xfId="0" applyFont="1" applyBorder="1" applyAlignment="1">
      <alignment vertical="center"/>
    </xf>
    <xf numFmtId="0" fontId="0" fillId="11" borderId="0" xfId="0" applyFill="1"/>
    <xf numFmtId="0" fontId="0" fillId="13" borderId="0" xfId="0" applyFill="1"/>
    <xf numFmtId="0" fontId="0" fillId="5" borderId="0" xfId="4" applyFont="1" applyFill="1"/>
    <xf numFmtId="14" fontId="0" fillId="5" borderId="0" xfId="4" applyNumberFormat="1" applyFont="1" applyFill="1" applyAlignment="1">
      <alignment horizontal="left"/>
    </xf>
    <xf numFmtId="14" fontId="0" fillId="2" borderId="0" xfId="0" applyNumberFormat="1" applyFill="1" applyAlignment="1">
      <alignment horizontal="left"/>
    </xf>
    <xf numFmtId="0" fontId="49" fillId="2" borderId="0" xfId="0" applyFont="1" applyFill="1"/>
    <xf numFmtId="14" fontId="0" fillId="2" borderId="0" xfId="4" applyNumberFormat="1" applyFont="1" applyFill="1" applyAlignment="1">
      <alignment horizontal="left"/>
    </xf>
    <xf numFmtId="0" fontId="0" fillId="4" borderId="0" xfId="0" applyFill="1"/>
    <xf numFmtId="0" fontId="36" fillId="5" borderId="0" xfId="4" applyFill="1"/>
    <xf numFmtId="14" fontId="0" fillId="0" borderId="0" xfId="0" applyNumberFormat="1" applyAlignment="1">
      <alignment horizontal="center" vertical="center"/>
    </xf>
    <xf numFmtId="0" fontId="40" fillId="0" borderId="0" xfId="0" applyFont="1" applyAlignment="1">
      <alignment horizontal="center" vertical="center"/>
    </xf>
    <xf numFmtId="0" fontId="50" fillId="0" borderId="0" xfId="0" applyFont="1" applyAlignment="1">
      <alignment horizontal="center" vertical="center"/>
    </xf>
    <xf numFmtId="0" fontId="0" fillId="0" borderId="0" xfId="0" applyAlignment="1">
      <alignment horizontal="center" vertical="center"/>
    </xf>
    <xf numFmtId="0" fontId="0" fillId="0" borderId="3" xfId="0" applyBorder="1" applyAlignment="1">
      <alignment horizontal="center" vertical="center"/>
    </xf>
    <xf numFmtId="0" fontId="0" fillId="0" borderId="3" xfId="0" applyBorder="1" applyAlignment="1">
      <alignment horizontal="left" vertical="center"/>
    </xf>
    <xf numFmtId="0" fontId="41" fillId="0" borderId="3" xfId="0" applyFont="1" applyBorder="1" applyAlignment="1">
      <alignment horizontal="center" vertical="center"/>
    </xf>
    <xf numFmtId="0" fontId="0" fillId="3" borderId="3" xfId="0" applyFill="1" applyBorder="1" applyAlignment="1">
      <alignment horizontal="center"/>
    </xf>
    <xf numFmtId="10" fontId="0" fillId="0" borderId="3" xfId="0" applyNumberFormat="1" applyBorder="1" applyAlignment="1">
      <alignment horizontal="center"/>
    </xf>
    <xf numFmtId="0" fontId="0" fillId="0" borderId="3" xfId="0" applyBorder="1" applyAlignment="1">
      <alignment vertical="center"/>
    </xf>
    <xf numFmtId="0" fontId="0" fillId="0" borderId="0" xfId="0" applyAlignment="1">
      <alignment horizontal="left" vertical="center"/>
    </xf>
    <xf numFmtId="0" fontId="41" fillId="0" borderId="0" xfId="0" applyFont="1" applyAlignment="1">
      <alignment horizontal="center" vertical="center"/>
    </xf>
    <xf numFmtId="0" fontId="0" fillId="3" borderId="0" xfId="0" applyFill="1" applyAlignment="1">
      <alignment horizontal="center"/>
    </xf>
    <xf numFmtId="10" fontId="0" fillId="0" borderId="0" xfId="0" applyNumberFormat="1" applyAlignment="1">
      <alignment horizontal="center"/>
    </xf>
    <xf numFmtId="0" fontId="0" fillId="0" borderId="1" xfId="0" applyBorder="1" applyAlignment="1">
      <alignment horizontal="center" vertical="center"/>
    </xf>
    <xf numFmtId="0" fontId="0" fillId="0" borderId="1" xfId="0" applyBorder="1" applyAlignment="1">
      <alignment vertical="center"/>
    </xf>
    <xf numFmtId="165" fontId="0" fillId="0" borderId="3" xfId="0" applyNumberFormat="1" applyBorder="1" applyAlignment="1">
      <alignment horizontal="center"/>
    </xf>
    <xf numFmtId="165" fontId="0" fillId="0" borderId="0" xfId="0" applyNumberFormat="1" applyAlignment="1">
      <alignment horizontal="center"/>
    </xf>
    <xf numFmtId="165" fontId="0" fillId="0" borderId="0" xfId="0" applyNumberFormat="1" applyAlignment="1">
      <alignment vertical="center"/>
    </xf>
    <xf numFmtId="165" fontId="0" fillId="0" borderId="1" xfId="0" applyNumberFormat="1" applyBorder="1" applyAlignment="1">
      <alignment vertical="center"/>
    </xf>
    <xf numFmtId="0" fontId="0" fillId="9" borderId="0" xfId="0" applyFill="1" applyAlignment="1">
      <alignment vertical="center"/>
    </xf>
    <xf numFmtId="0" fontId="0" fillId="4" borderId="0" xfId="0" applyFill="1" applyAlignment="1">
      <alignment vertical="center"/>
    </xf>
    <xf numFmtId="0" fontId="38" fillId="11" borderId="0" xfId="0" applyFont="1" applyFill="1" applyAlignment="1">
      <alignment horizontal="center"/>
    </xf>
    <xf numFmtId="0" fontId="0" fillId="4" borderId="0" xfId="0" applyFill="1" applyAlignment="1">
      <alignment horizontal="center"/>
    </xf>
    <xf numFmtId="0" fontId="0" fillId="2" borderId="0" xfId="0" applyFill="1" applyAlignment="1">
      <alignment horizontal="center"/>
    </xf>
    <xf numFmtId="0" fontId="49" fillId="2" borderId="0" xfId="0" applyFont="1" applyFill="1" applyAlignment="1">
      <alignment horizontal="center"/>
    </xf>
    <xf numFmtId="0" fontId="36" fillId="5" borderId="0" xfId="4" applyFill="1" applyAlignment="1">
      <alignment horizontal="center"/>
    </xf>
    <xf numFmtId="2" fontId="0" fillId="13" borderId="0" xfId="0" applyNumberFormat="1" applyFill="1"/>
    <xf numFmtId="0" fontId="48" fillId="13" borderId="0" xfId="0" applyFont="1" applyFill="1"/>
    <xf numFmtId="0" fontId="0" fillId="13" borderId="0" xfId="4" applyFont="1" applyFill="1"/>
    <xf numFmtId="0" fontId="36" fillId="13" borderId="0" xfId="4" applyFill="1"/>
    <xf numFmtId="0" fontId="0" fillId="13" borderId="0" xfId="0" applyFill="1" applyAlignment="1">
      <alignment horizontal="center"/>
    </xf>
    <xf numFmtId="0" fontId="49" fillId="13" borderId="0" xfId="0" applyFont="1" applyFill="1" applyAlignment="1">
      <alignment horizontal="center"/>
    </xf>
    <xf numFmtId="0" fontId="36" fillId="13" borderId="0" xfId="4" applyFill="1" applyAlignment="1">
      <alignment horizontal="center"/>
    </xf>
    <xf numFmtId="14" fontId="0" fillId="13" borderId="0" xfId="0" applyNumberFormat="1" applyFill="1"/>
    <xf numFmtId="0" fontId="51" fillId="0" borderId="1" xfId="0" applyFont="1" applyBorder="1" applyAlignment="1">
      <alignment horizontal="center" vertical="center"/>
    </xf>
    <xf numFmtId="14" fontId="51" fillId="0" borderId="1" xfId="0" applyNumberFormat="1" applyFont="1" applyBorder="1" applyAlignment="1">
      <alignment horizontal="center" vertical="center"/>
    </xf>
    <xf numFmtId="0" fontId="51" fillId="0" borderId="1" xfId="0" applyFont="1" applyBorder="1" applyAlignment="1">
      <alignment vertical="center"/>
    </xf>
    <xf numFmtId="0" fontId="52" fillId="0" borderId="1" xfId="0" applyFont="1" applyBorder="1" applyAlignment="1">
      <alignment horizontal="center" vertical="center"/>
    </xf>
    <xf numFmtId="14" fontId="0" fillId="0" borderId="1" xfId="0" applyNumberFormat="1" applyBorder="1" applyAlignment="1">
      <alignment horizontal="center" vertical="center"/>
    </xf>
    <xf numFmtId="0" fontId="41" fillId="0" borderId="1" xfId="0" applyFont="1" applyBorder="1" applyAlignment="1">
      <alignment horizontal="center" vertical="center"/>
    </xf>
    <xf numFmtId="0" fontId="0" fillId="4" borderId="1" xfId="0" applyFill="1" applyBorder="1" applyAlignment="1">
      <alignment vertical="center"/>
    </xf>
    <xf numFmtId="10" fontId="0" fillId="0" borderId="0" xfId="2" applyNumberFormat="1" applyFont="1" applyAlignment="1">
      <alignment vertical="center"/>
    </xf>
    <xf numFmtId="14" fontId="0" fillId="0" borderId="3" xfId="0" applyNumberFormat="1" applyBorder="1" applyAlignment="1">
      <alignment horizontal="center" vertical="center"/>
    </xf>
    <xf numFmtId="165" fontId="0" fillId="0" borderId="3" xfId="0" applyNumberFormat="1" applyBorder="1" applyAlignment="1">
      <alignment vertical="center"/>
    </xf>
    <xf numFmtId="166" fontId="37" fillId="0" borderId="0" xfId="1" applyNumberFormat="1" applyFont="1" applyAlignment="1">
      <alignment vertical="center"/>
    </xf>
    <xf numFmtId="165" fontId="37" fillId="0" borderId="0" xfId="0" applyNumberFormat="1" applyFont="1" applyAlignment="1">
      <alignment vertical="center"/>
    </xf>
    <xf numFmtId="166" fontId="37" fillId="0" borderId="1" xfId="1" applyNumberFormat="1" applyFont="1" applyBorder="1" applyAlignment="1">
      <alignment vertical="center"/>
    </xf>
    <xf numFmtId="0" fontId="0" fillId="9" borderId="1" xfId="0" applyFill="1" applyBorder="1" applyAlignment="1">
      <alignment vertical="center"/>
    </xf>
    <xf numFmtId="0" fontId="40" fillId="0" borderId="1" xfId="0" applyFont="1" applyBorder="1" applyAlignment="1">
      <alignment horizontal="center" vertical="center"/>
    </xf>
    <xf numFmtId="0" fontId="0" fillId="11" borderId="0" xfId="0" applyFill="1" applyAlignment="1">
      <alignment vertical="center"/>
    </xf>
    <xf numFmtId="0" fontId="50" fillId="11" borderId="0" xfId="0" applyFont="1" applyFill="1" applyAlignment="1">
      <alignment horizontal="center" vertical="center"/>
    </xf>
    <xf numFmtId="0" fontId="38" fillId="11" borderId="0" xfId="0" applyFont="1" applyFill="1" applyAlignment="1">
      <alignment vertical="center"/>
    </xf>
    <xf numFmtId="165" fontId="38" fillId="11" borderId="0" xfId="0" applyNumberFormat="1" applyFont="1" applyFill="1" applyAlignment="1">
      <alignment vertical="center"/>
    </xf>
    <xf numFmtId="0" fontId="0" fillId="0" borderId="4" xfId="0" applyBorder="1" applyAlignment="1">
      <alignment horizontal="center" vertical="center"/>
    </xf>
    <xf numFmtId="14" fontId="0" fillId="0" borderId="4" xfId="0" applyNumberFormat="1" applyBorder="1" applyAlignment="1">
      <alignment horizontal="center" vertical="center"/>
    </xf>
    <xf numFmtId="0" fontId="40" fillId="0" borderId="4" xfId="0" applyFont="1" applyBorder="1" applyAlignment="1">
      <alignment horizontal="center" vertical="center"/>
    </xf>
    <xf numFmtId="0" fontId="0" fillId="0" borderId="4" xfId="0" applyBorder="1" applyAlignment="1">
      <alignment vertical="center"/>
    </xf>
    <xf numFmtId="0" fontId="0" fillId="2" borderId="4" xfId="0" applyFill="1" applyBorder="1" applyAlignment="1">
      <alignment vertical="center"/>
    </xf>
    <xf numFmtId="165" fontId="0" fillId="0" borderId="4" xfId="0" applyNumberFormat="1" applyBorder="1" applyAlignment="1">
      <alignment vertical="center"/>
    </xf>
    <xf numFmtId="0" fontId="38" fillId="6" borderId="0" xfId="0" applyFont="1" applyFill="1" applyAlignment="1">
      <alignment horizontal="center" vertical="center"/>
    </xf>
    <xf numFmtId="0" fontId="53" fillId="0" borderId="0" xfId="0" applyFont="1" applyAlignment="1">
      <alignment horizontal="center" vertical="center"/>
    </xf>
    <xf numFmtId="0" fontId="0" fillId="9" borderId="3" xfId="0" applyFill="1" applyBorder="1" applyAlignment="1">
      <alignment vertical="center"/>
    </xf>
    <xf numFmtId="0" fontId="50" fillId="0" borderId="3" xfId="0" applyFont="1" applyBorder="1" applyAlignment="1">
      <alignment horizontal="center" vertical="center"/>
    </xf>
    <xf numFmtId="0" fontId="35" fillId="2" borderId="0" xfId="0" applyFont="1" applyFill="1"/>
    <xf numFmtId="2" fontId="0" fillId="0" borderId="0" xfId="0" applyNumberFormat="1" applyAlignment="1">
      <alignment horizontal="center"/>
    </xf>
    <xf numFmtId="0" fontId="0" fillId="5" borderId="0" xfId="0" applyFill="1" applyAlignment="1">
      <alignment horizontal="center"/>
    </xf>
    <xf numFmtId="10" fontId="0" fillId="2" borderId="0" xfId="0" applyNumberFormat="1" applyFill="1" applyAlignment="1">
      <alignment horizontal="center"/>
    </xf>
    <xf numFmtId="10" fontId="0" fillId="5" borderId="0" xfId="0" applyNumberFormat="1" applyFill="1" applyAlignment="1">
      <alignment horizontal="center"/>
    </xf>
    <xf numFmtId="166" fontId="0" fillId="0" borderId="0" xfId="0" applyNumberFormat="1" applyAlignment="1">
      <alignment horizontal="center"/>
    </xf>
    <xf numFmtId="2" fontId="0" fillId="5" borderId="0" xfId="0" applyNumberFormat="1" applyFill="1" applyAlignment="1">
      <alignment horizontal="center"/>
    </xf>
    <xf numFmtId="2" fontId="0" fillId="2" borderId="0" xfId="0" applyNumberFormat="1" applyFill="1" applyAlignment="1">
      <alignment horizontal="center"/>
    </xf>
    <xf numFmtId="2" fontId="0" fillId="13" borderId="0" xfId="0" applyNumberFormat="1" applyFill="1" applyAlignment="1">
      <alignment horizontal="center"/>
    </xf>
    <xf numFmtId="164" fontId="0" fillId="2" borderId="0" xfId="0" applyNumberFormat="1" applyFill="1" applyAlignment="1">
      <alignment horizontal="center"/>
    </xf>
    <xf numFmtId="164" fontId="0" fillId="5" borderId="0" xfId="0" applyNumberFormat="1" applyFill="1" applyAlignment="1">
      <alignment horizontal="center"/>
    </xf>
    <xf numFmtId="164" fontId="0" fillId="4" borderId="0" xfId="0" applyNumberFormat="1" applyFill="1" applyAlignment="1">
      <alignment horizontal="center"/>
    </xf>
    <xf numFmtId="2" fontId="0" fillId="4" borderId="0" xfId="0" applyNumberFormat="1" applyFill="1" applyAlignment="1">
      <alignment horizontal="center"/>
    </xf>
    <xf numFmtId="14" fontId="0" fillId="2" borderId="0" xfId="0" applyNumberFormat="1" applyFill="1" applyAlignment="1">
      <alignment horizontal="center"/>
    </xf>
    <xf numFmtId="14" fontId="0" fillId="13" borderId="0" xfId="0" applyNumberFormat="1" applyFill="1" applyAlignment="1">
      <alignment horizontal="center"/>
    </xf>
    <xf numFmtId="3" fontId="36" fillId="13" borderId="0" xfId="4" applyNumberFormat="1" applyFill="1" applyAlignment="1">
      <alignment horizontal="center"/>
    </xf>
    <xf numFmtId="4" fontId="43" fillId="2" borderId="0" xfId="0" applyNumberFormat="1" applyFont="1" applyFill="1" applyAlignment="1">
      <alignment horizontal="center"/>
    </xf>
    <xf numFmtId="2" fontId="43" fillId="13" borderId="0" xfId="0" applyNumberFormat="1" applyFont="1" applyFill="1"/>
    <xf numFmtId="2" fontId="43" fillId="13" borderId="0" xfId="4" applyNumberFormat="1" applyFont="1" applyFill="1"/>
    <xf numFmtId="164" fontId="0" fillId="0" borderId="0" xfId="0" applyNumberFormat="1" applyAlignment="1">
      <alignment horizontal="center"/>
    </xf>
    <xf numFmtId="164" fontId="0" fillId="13" borderId="0" xfId="0" applyNumberFormat="1" applyFill="1" applyAlignment="1">
      <alignment horizontal="center"/>
    </xf>
    <xf numFmtId="0" fontId="38" fillId="0" borderId="0" xfId="0" applyFont="1"/>
    <xf numFmtId="2" fontId="38" fillId="4" borderId="0" xfId="0" applyNumberFormat="1" applyFont="1" applyFill="1" applyAlignment="1">
      <alignment horizontal="center" vertical="center"/>
    </xf>
    <xf numFmtId="0" fontId="33" fillId="2" borderId="0" xfId="0" applyFont="1" applyFill="1"/>
    <xf numFmtId="0" fontId="32" fillId="4" borderId="0" xfId="0" applyFont="1" applyFill="1"/>
    <xf numFmtId="0" fontId="31" fillId="2" borderId="0" xfId="0" applyFont="1" applyFill="1"/>
    <xf numFmtId="14" fontId="0" fillId="0" borderId="0" xfId="6" applyNumberFormat="1" applyFont="1" applyFill="1"/>
    <xf numFmtId="14" fontId="0" fillId="2" borderId="0" xfId="0" applyNumberFormat="1" applyFill="1"/>
    <xf numFmtId="14" fontId="49" fillId="2" borderId="2" xfId="0" applyNumberFormat="1" applyFont="1" applyFill="1" applyBorder="1" applyAlignment="1">
      <alignment horizontal="right"/>
    </xf>
    <xf numFmtId="14" fontId="49" fillId="0" borderId="2" xfId="0" applyNumberFormat="1" applyFont="1" applyBorder="1" applyAlignment="1">
      <alignment horizontal="right"/>
    </xf>
    <xf numFmtId="14" fontId="0" fillId="12" borderId="0" xfId="0" applyNumberFormat="1" applyFill="1"/>
    <xf numFmtId="0" fontId="0" fillId="0" borderId="0" xfId="0" applyAlignment="1">
      <alignment horizontal="left"/>
    </xf>
    <xf numFmtId="0" fontId="38" fillId="0" borderId="0" xfId="0" applyFont="1" applyAlignment="1">
      <alignment horizontal="left"/>
    </xf>
    <xf numFmtId="43" fontId="0" fillId="0" borderId="3" xfId="3" applyFont="1" applyFill="1" applyBorder="1" applyAlignment="1">
      <alignment horizontal="center"/>
    </xf>
    <xf numFmtId="43" fontId="0" fillId="0" borderId="0" xfId="3" applyFont="1" applyFill="1" applyBorder="1" applyAlignment="1">
      <alignment horizontal="center"/>
    </xf>
    <xf numFmtId="0" fontId="0" fillId="2" borderId="1" xfId="0" applyFill="1" applyBorder="1" applyAlignment="1">
      <alignment vertical="center"/>
    </xf>
    <xf numFmtId="0" fontId="0" fillId="3" borderId="0" xfId="0" applyFill="1" applyAlignment="1">
      <alignment vertical="center"/>
    </xf>
    <xf numFmtId="0" fontId="0" fillId="2" borderId="0" xfId="0" applyFill="1" applyAlignment="1">
      <alignment vertical="center"/>
    </xf>
    <xf numFmtId="0" fontId="55" fillId="0" borderId="0" xfId="8" applyAlignment="1">
      <alignment horizontal="left"/>
    </xf>
    <xf numFmtId="0" fontId="55" fillId="0" borderId="0" xfId="8"/>
    <xf numFmtId="10" fontId="0" fillId="2" borderId="0" xfId="2" applyNumberFormat="1" applyFont="1" applyFill="1" applyAlignment="1">
      <alignment horizontal="center"/>
    </xf>
    <xf numFmtId="10" fontId="0" fillId="3" borderId="0" xfId="2" applyNumberFormat="1" applyFont="1" applyFill="1" applyAlignment="1">
      <alignment horizontal="center"/>
    </xf>
    <xf numFmtId="10" fontId="0" fillId="5" borderId="0" xfId="2" applyNumberFormat="1" applyFont="1" applyFill="1" applyAlignment="1">
      <alignment horizontal="center"/>
    </xf>
    <xf numFmtId="0" fontId="0" fillId="5" borderId="0" xfId="0" applyFill="1" applyAlignment="1">
      <alignment vertical="center"/>
    </xf>
    <xf numFmtId="0" fontId="0" fillId="5" borderId="1" xfId="4" applyFont="1" applyFill="1" applyBorder="1"/>
    <xf numFmtId="0" fontId="0" fillId="5" borderId="1" xfId="0" applyFill="1" applyBorder="1" applyAlignment="1">
      <alignment vertical="center"/>
    </xf>
    <xf numFmtId="10" fontId="0" fillId="0" borderId="0" xfId="0" applyNumberFormat="1" applyAlignment="1">
      <alignment vertical="center"/>
    </xf>
    <xf numFmtId="10" fontId="0" fillId="0" borderId="1" xfId="0" applyNumberFormat="1" applyBorder="1" applyAlignment="1">
      <alignment vertical="center"/>
    </xf>
    <xf numFmtId="2" fontId="43" fillId="0" borderId="0" xfId="0" applyNumberFormat="1" applyFont="1"/>
    <xf numFmtId="14" fontId="0" fillId="5" borderId="0" xfId="0" applyNumberFormat="1" applyFill="1" applyAlignment="1">
      <alignment horizontal="center"/>
    </xf>
    <xf numFmtId="14" fontId="0" fillId="4" borderId="0" xfId="0" applyNumberFormat="1" applyFill="1" applyAlignment="1">
      <alignment horizontal="center"/>
    </xf>
    <xf numFmtId="14" fontId="0" fillId="0" borderId="0" xfId="0" applyNumberFormat="1" applyAlignment="1">
      <alignment horizontal="center"/>
    </xf>
    <xf numFmtId="0" fontId="56" fillId="0" borderId="0" xfId="0" applyFont="1" applyAlignment="1">
      <alignment horizontal="center" vertical="center"/>
    </xf>
    <xf numFmtId="0" fontId="0" fillId="14" borderId="0" xfId="0" applyFill="1" applyAlignment="1">
      <alignment vertical="center"/>
    </xf>
    <xf numFmtId="10" fontId="57" fillId="13" borderId="0" xfId="0" applyNumberFormat="1" applyFont="1" applyFill="1" applyAlignment="1">
      <alignment horizontal="center"/>
    </xf>
    <xf numFmtId="0" fontId="0" fillId="16" borderId="0" xfId="0" applyFill="1" applyAlignment="1">
      <alignment vertical="center"/>
    </xf>
    <xf numFmtId="0" fontId="56" fillId="0" borderId="1" xfId="0" applyFont="1" applyBorder="1" applyAlignment="1">
      <alignment horizontal="center" vertical="center"/>
    </xf>
    <xf numFmtId="10" fontId="0" fillId="4" borderId="0" xfId="2" applyNumberFormat="1" applyFont="1" applyFill="1" applyAlignment="1">
      <alignment horizontal="center"/>
    </xf>
    <xf numFmtId="10" fontId="0" fillId="13" borderId="0" xfId="2" applyNumberFormat="1" applyFont="1" applyFill="1" applyAlignment="1">
      <alignment horizontal="center"/>
    </xf>
    <xf numFmtId="2" fontId="34" fillId="0" borderId="0" xfId="3" applyNumberFormat="1" applyFont="1" applyFill="1" applyAlignment="1">
      <alignment horizontal="center"/>
    </xf>
    <xf numFmtId="2" fontId="0" fillId="2" borderId="0" xfId="2" applyNumberFormat="1" applyFont="1" applyFill="1" applyAlignment="1">
      <alignment horizontal="center"/>
    </xf>
    <xf numFmtId="2" fontId="0" fillId="5" borderId="0" xfId="2" applyNumberFormat="1" applyFont="1" applyFill="1" applyAlignment="1">
      <alignment horizontal="center"/>
    </xf>
    <xf numFmtId="0" fontId="53" fillId="0" borderId="1" xfId="0" applyFont="1" applyBorder="1" applyAlignment="1">
      <alignment horizontal="center" vertical="center"/>
    </xf>
    <xf numFmtId="0" fontId="29" fillId="4" borderId="0" xfId="0" applyFont="1" applyFill="1"/>
    <xf numFmtId="10" fontId="0" fillId="11" borderId="0" xfId="2" applyNumberFormat="1" applyFont="1" applyFill="1" applyAlignment="1">
      <alignment horizontal="center"/>
    </xf>
    <xf numFmtId="2" fontId="0" fillId="11" borderId="0" xfId="2" applyNumberFormat="1" applyFont="1" applyFill="1" applyAlignment="1">
      <alignment horizontal="center"/>
    </xf>
    <xf numFmtId="0" fontId="0" fillId="11" borderId="0" xfId="0" applyFill="1" applyAlignment="1">
      <alignment horizontal="center"/>
    </xf>
    <xf numFmtId="164" fontId="0" fillId="11" borderId="0" xfId="0" applyNumberFormat="1" applyFill="1" applyAlignment="1">
      <alignment horizontal="center"/>
    </xf>
    <xf numFmtId="2" fontId="0" fillId="11" borderId="0" xfId="0" applyNumberFormat="1" applyFill="1" applyAlignment="1">
      <alignment horizontal="center"/>
    </xf>
    <xf numFmtId="14" fontId="0" fillId="11" borderId="0" xfId="0" applyNumberFormat="1" applyFill="1" applyAlignment="1">
      <alignment horizontal="left"/>
    </xf>
    <xf numFmtId="14" fontId="0" fillId="11" borderId="0" xfId="0" applyNumberFormat="1" applyFill="1" applyAlignment="1">
      <alignment horizontal="center"/>
    </xf>
    <xf numFmtId="0" fontId="49" fillId="11" borderId="0" xfId="0" applyFont="1" applyFill="1" applyAlignment="1">
      <alignment horizontal="center"/>
    </xf>
    <xf numFmtId="2" fontId="0" fillId="11" borderId="0" xfId="0" applyNumberFormat="1" applyFill="1"/>
    <xf numFmtId="10" fontId="0" fillId="11" borderId="0" xfId="0" applyNumberFormat="1" applyFill="1" applyAlignment="1">
      <alignment horizontal="center"/>
    </xf>
    <xf numFmtId="0" fontId="28" fillId="2" borderId="0" xfId="0" applyFont="1" applyFill="1"/>
    <xf numFmtId="0" fontId="28" fillId="13" borderId="0" xfId="0" applyFont="1" applyFill="1" applyAlignment="1">
      <alignment horizontal="center"/>
    </xf>
    <xf numFmtId="0" fontId="28" fillId="2" borderId="0" xfId="0" applyFont="1" applyFill="1" applyAlignment="1">
      <alignment horizontal="center"/>
    </xf>
    <xf numFmtId="0" fontId="42" fillId="3" borderId="0" xfId="4" applyFont="1" applyFill="1"/>
    <xf numFmtId="10" fontId="42" fillId="3" borderId="0" xfId="2" applyNumberFormat="1" applyFont="1" applyFill="1" applyAlignment="1">
      <alignment horizontal="center"/>
    </xf>
    <xf numFmtId="2" fontId="42" fillId="3" borderId="0" xfId="2" applyNumberFormat="1" applyFont="1" applyFill="1" applyAlignment="1">
      <alignment horizontal="center"/>
    </xf>
    <xf numFmtId="10" fontId="42" fillId="13" borderId="0" xfId="2" applyNumberFormat="1" applyFont="1" applyFill="1" applyAlignment="1">
      <alignment horizontal="center"/>
    </xf>
    <xf numFmtId="0" fontId="42" fillId="3" borderId="0" xfId="0" applyFont="1" applyFill="1" applyAlignment="1">
      <alignment horizontal="center"/>
    </xf>
    <xf numFmtId="164" fontId="42" fillId="3" borderId="0" xfId="0" applyNumberFormat="1" applyFont="1" applyFill="1" applyAlignment="1">
      <alignment horizontal="center"/>
    </xf>
    <xf numFmtId="2" fontId="42" fillId="3" borderId="0" xfId="0" applyNumberFormat="1" applyFont="1" applyFill="1" applyAlignment="1">
      <alignment horizontal="center"/>
    </xf>
    <xf numFmtId="164" fontId="42" fillId="13" borderId="0" xfId="0" applyNumberFormat="1" applyFont="1" applyFill="1" applyAlignment="1">
      <alignment horizontal="center"/>
    </xf>
    <xf numFmtId="14" fontId="42" fillId="3" borderId="0" xfId="4" applyNumberFormat="1" applyFont="1" applyFill="1" applyAlignment="1">
      <alignment horizontal="left"/>
    </xf>
    <xf numFmtId="14" fontId="42" fillId="3" borderId="0" xfId="0" applyNumberFormat="1" applyFont="1" applyFill="1" applyAlignment="1">
      <alignment horizontal="center"/>
    </xf>
    <xf numFmtId="3" fontId="28" fillId="13" borderId="0" xfId="4" applyNumberFormat="1" applyFont="1" applyFill="1" applyAlignment="1">
      <alignment horizontal="center"/>
    </xf>
    <xf numFmtId="0" fontId="28" fillId="13" borderId="0" xfId="4" applyFont="1" applyFill="1" applyAlignment="1">
      <alignment horizontal="center"/>
    </xf>
    <xf numFmtId="0" fontId="42" fillId="13" borderId="0" xfId="4" applyFont="1" applyFill="1"/>
    <xf numFmtId="0" fontId="42" fillId="13" borderId="0" xfId="0" applyFont="1" applyFill="1" applyAlignment="1">
      <alignment horizontal="center"/>
    </xf>
    <xf numFmtId="0" fontId="42" fillId="3" borderId="0" xfId="0" applyFont="1" applyFill="1"/>
    <xf numFmtId="10" fontId="42" fillId="3" borderId="0" xfId="0" applyNumberFormat="1" applyFont="1" applyFill="1" applyAlignment="1">
      <alignment horizontal="center"/>
    </xf>
    <xf numFmtId="0" fontId="28" fillId="3" borderId="0" xfId="4" applyFont="1" applyFill="1" applyAlignment="1">
      <alignment horizontal="center"/>
    </xf>
    <xf numFmtId="0" fontId="42" fillId="0" borderId="0" xfId="0" applyFont="1"/>
    <xf numFmtId="4" fontId="28" fillId="2" borderId="0" xfId="0" applyNumberFormat="1" applyFont="1" applyFill="1"/>
    <xf numFmtId="4" fontId="28" fillId="2" borderId="0" xfId="0" applyNumberFormat="1" applyFont="1" applyFill="1" applyAlignment="1">
      <alignment horizontal="center"/>
    </xf>
    <xf numFmtId="4" fontId="28" fillId="11" borderId="0" xfId="0" applyNumberFormat="1" applyFont="1" applyFill="1"/>
    <xf numFmtId="4" fontId="28" fillId="11" borderId="0" xfId="0" applyNumberFormat="1" applyFont="1" applyFill="1" applyAlignment="1">
      <alignment horizontal="center"/>
    </xf>
    <xf numFmtId="4" fontId="0" fillId="3" borderId="0" xfId="0" applyNumberFormat="1" applyFill="1"/>
    <xf numFmtId="4" fontId="28" fillId="3" borderId="0" xfId="0" applyNumberFormat="1" applyFont="1" applyFill="1" applyAlignment="1">
      <alignment horizontal="center"/>
    </xf>
    <xf numFmtId="4" fontId="0" fillId="5" borderId="0" xfId="0" applyNumberFormat="1" applyFill="1"/>
    <xf numFmtId="4" fontId="28" fillId="5" borderId="0" xfId="0" applyNumberFormat="1" applyFont="1" applyFill="1" applyAlignment="1">
      <alignment horizontal="center"/>
    </xf>
    <xf numFmtId="4" fontId="0" fillId="13" borderId="0" xfId="0" applyNumberFormat="1" applyFill="1" applyAlignment="1">
      <alignment horizontal="center"/>
    </xf>
    <xf numFmtId="14" fontId="0" fillId="0" borderId="0" xfId="0" applyNumberFormat="1" applyAlignment="1">
      <alignment horizontal="left"/>
    </xf>
    <xf numFmtId="166" fontId="0" fillId="0" borderId="0" xfId="1" applyNumberFormat="1" applyFont="1" applyAlignment="1">
      <alignment horizontal="center"/>
    </xf>
    <xf numFmtId="10" fontId="0" fillId="0" borderId="0" xfId="2" applyNumberFormat="1" applyFont="1"/>
    <xf numFmtId="10" fontId="0" fillId="0" borderId="0" xfId="2" applyNumberFormat="1" applyFont="1" applyFill="1" applyAlignment="1">
      <alignment horizontal="center"/>
    </xf>
    <xf numFmtId="10" fontId="38" fillId="0" borderId="0" xfId="2" applyNumberFormat="1" applyFont="1"/>
    <xf numFmtId="0" fontId="0" fillId="11" borderId="0" xfId="0" applyFill="1" applyAlignment="1">
      <alignment horizontal="right"/>
    </xf>
    <xf numFmtId="0" fontId="53" fillId="0" borderId="4" xfId="0" applyFont="1" applyBorder="1" applyAlignment="1">
      <alignment horizontal="center" vertical="center"/>
    </xf>
    <xf numFmtId="43" fontId="0" fillId="0" borderId="0" xfId="3" applyFont="1" applyBorder="1" applyAlignment="1">
      <alignment horizontal="center" vertical="center"/>
    </xf>
    <xf numFmtId="43" fontId="0" fillId="0" borderId="1" xfId="3" applyFont="1" applyBorder="1" applyAlignment="1">
      <alignment horizontal="center" vertical="center"/>
    </xf>
    <xf numFmtId="43" fontId="0" fillId="0" borderId="0" xfId="3" applyFont="1" applyAlignment="1">
      <alignment horizontal="center" vertical="center"/>
    </xf>
    <xf numFmtId="43" fontId="51" fillId="0" borderId="1" xfId="3" applyFont="1" applyBorder="1" applyAlignment="1">
      <alignment horizontal="center" vertical="center"/>
    </xf>
    <xf numFmtId="43" fontId="0" fillId="0" borderId="4" xfId="3" applyFont="1" applyBorder="1" applyAlignment="1">
      <alignment horizontal="center" vertical="center"/>
    </xf>
    <xf numFmtId="43" fontId="0" fillId="0" borderId="3" xfId="3" applyFont="1" applyBorder="1" applyAlignment="1">
      <alignment horizontal="center" vertical="center"/>
    </xf>
    <xf numFmtId="0" fontId="0" fillId="2" borderId="3" xfId="0" applyFill="1" applyBorder="1" applyAlignment="1">
      <alignment vertical="center"/>
    </xf>
    <xf numFmtId="43" fontId="27" fillId="10" borderId="0" xfId="3" applyFont="1" applyFill="1" applyAlignment="1">
      <alignment horizontal="center"/>
    </xf>
    <xf numFmtId="0" fontId="27" fillId="4" borderId="0" xfId="0" applyFont="1" applyFill="1"/>
    <xf numFmtId="0" fontId="27" fillId="4" borderId="1" xfId="0" applyFont="1" applyFill="1" applyBorder="1"/>
    <xf numFmtId="0" fontId="27" fillId="2" borderId="4" xfId="0" applyFont="1" applyFill="1" applyBorder="1"/>
    <xf numFmtId="2" fontId="27" fillId="9" borderId="0" xfId="0" applyNumberFormat="1" applyFont="1" applyFill="1"/>
    <xf numFmtId="0" fontId="27" fillId="9" borderId="0" xfId="0" applyFont="1" applyFill="1"/>
    <xf numFmtId="2" fontId="27" fillId="9" borderId="1" xfId="0" applyNumberFormat="1" applyFont="1" applyFill="1" applyBorder="1"/>
    <xf numFmtId="10" fontId="0" fillId="0" borderId="1" xfId="2" applyNumberFormat="1" applyFont="1" applyBorder="1" applyAlignment="1">
      <alignment vertical="center"/>
    </xf>
    <xf numFmtId="10" fontId="49" fillId="2" borderId="0" xfId="2" applyNumberFormat="1" applyFont="1" applyFill="1" applyAlignment="1">
      <alignment horizontal="center"/>
    </xf>
    <xf numFmtId="10" fontId="49" fillId="11" borderId="0" xfId="2" applyNumberFormat="1" applyFont="1" applyFill="1" applyAlignment="1">
      <alignment horizontal="center"/>
    </xf>
    <xf numFmtId="10" fontId="27" fillId="2" borderId="0" xfId="2" applyNumberFormat="1" applyFont="1" applyFill="1" applyAlignment="1">
      <alignment horizontal="center"/>
    </xf>
    <xf numFmtId="10" fontId="27" fillId="3" borderId="0" xfId="2" applyNumberFormat="1" applyFont="1" applyFill="1" applyAlignment="1">
      <alignment horizontal="center"/>
    </xf>
    <xf numFmtId="10" fontId="27" fillId="5" borderId="0" xfId="2" applyNumberFormat="1" applyFont="1" applyFill="1" applyAlignment="1">
      <alignment horizontal="center"/>
    </xf>
    <xf numFmtId="10" fontId="42" fillId="0" borderId="0" xfId="2" applyNumberFormat="1" applyFont="1" applyFill="1" applyAlignment="1">
      <alignment horizontal="center"/>
    </xf>
    <xf numFmtId="2" fontId="26" fillId="9" borderId="0" xfId="0" applyNumberFormat="1" applyFont="1" applyFill="1"/>
    <xf numFmtId="10" fontId="38" fillId="0" borderId="0" xfId="0" applyNumberFormat="1" applyFont="1" applyAlignment="1">
      <alignment vertical="center"/>
    </xf>
    <xf numFmtId="10" fontId="51" fillId="0" borderId="1" xfId="0" applyNumberFormat="1" applyFont="1" applyBorder="1" applyAlignment="1">
      <alignment vertical="center"/>
    </xf>
    <xf numFmtId="10" fontId="0" fillId="0" borderId="4" xfId="0" applyNumberFormat="1" applyBorder="1" applyAlignment="1">
      <alignment vertical="center"/>
    </xf>
    <xf numFmtId="10" fontId="0" fillId="0" borderId="3" xfId="0" applyNumberFormat="1" applyBorder="1" applyAlignment="1">
      <alignment vertical="center"/>
    </xf>
    <xf numFmtId="2" fontId="25" fillId="9" borderId="0" xfId="0" applyNumberFormat="1" applyFont="1" applyFill="1"/>
    <xf numFmtId="2" fontId="25" fillId="9" borderId="1" xfId="0" applyNumberFormat="1" applyFont="1" applyFill="1" applyBorder="1"/>
    <xf numFmtId="2" fontId="38" fillId="6" borderId="0" xfId="0" applyNumberFormat="1" applyFont="1" applyFill="1" applyAlignment="1">
      <alignment horizontal="center" vertical="center"/>
    </xf>
    <xf numFmtId="2" fontId="0" fillId="2" borderId="0" xfId="6" applyNumberFormat="1" applyFont="1" applyFill="1" applyAlignment="1">
      <alignment horizontal="center"/>
    </xf>
    <xf numFmtId="2" fontId="0" fillId="0" borderId="0" xfId="6" applyNumberFormat="1" applyFont="1" applyFill="1" applyAlignment="1">
      <alignment horizontal="center"/>
    </xf>
    <xf numFmtId="2" fontId="0" fillId="12" borderId="0" xfId="6" applyNumberFormat="1" applyFont="1" applyFill="1" applyAlignment="1">
      <alignment horizontal="center"/>
    </xf>
    <xf numFmtId="2" fontId="38" fillId="0" borderId="0" xfId="0" applyNumberFormat="1" applyFont="1" applyAlignment="1">
      <alignment horizontal="center"/>
    </xf>
    <xf numFmtId="10" fontId="0" fillId="12" borderId="0" xfId="2" applyNumberFormat="1" applyFont="1" applyFill="1" applyAlignment="1">
      <alignment horizontal="center"/>
    </xf>
    <xf numFmtId="2" fontId="0" fillId="12" borderId="0" xfId="0" applyNumberFormat="1" applyFill="1" applyAlignment="1">
      <alignment horizontal="center"/>
    </xf>
    <xf numFmtId="0" fontId="24" fillId="5" borderId="0" xfId="4" applyFont="1" applyFill="1"/>
    <xf numFmtId="0" fontId="37" fillId="0" borderId="0" xfId="0" applyFont="1" applyAlignment="1">
      <alignment horizontal="center" vertical="center"/>
    </xf>
    <xf numFmtId="0" fontId="0" fillId="0" borderId="3" xfId="0" applyBorder="1" applyAlignment="1">
      <alignment horizontal="center"/>
    </xf>
    <xf numFmtId="0" fontId="0" fillId="0" borderId="1" xfId="0" applyBorder="1" applyAlignment="1">
      <alignment horizontal="left" vertical="center"/>
    </xf>
    <xf numFmtId="0" fontId="51" fillId="0" borderId="1" xfId="0" applyFont="1" applyBorder="1" applyAlignment="1">
      <alignment horizontal="left" vertical="center"/>
    </xf>
    <xf numFmtId="0" fontId="0" fillId="0" borderId="4" xfId="0" applyBorder="1" applyAlignment="1">
      <alignment horizontal="left" vertical="center"/>
    </xf>
    <xf numFmtId="10" fontId="0" fillId="0" borderId="0" xfId="2" applyNumberFormat="1" applyFont="1" applyAlignment="1">
      <alignment horizontal="left" vertical="center"/>
    </xf>
    <xf numFmtId="10" fontId="0" fillId="0" borderId="3" xfId="2" applyNumberFormat="1" applyFont="1" applyBorder="1" applyAlignment="1">
      <alignment horizontal="left" vertical="center"/>
    </xf>
    <xf numFmtId="0" fontId="50" fillId="0" borderId="1" xfId="0" applyFont="1" applyBorder="1" applyAlignment="1">
      <alignment horizontal="center" vertical="center"/>
    </xf>
    <xf numFmtId="0" fontId="0" fillId="0" borderId="1" xfId="0" applyBorder="1" applyAlignment="1">
      <alignment horizontal="center"/>
    </xf>
    <xf numFmtId="10" fontId="0" fillId="0" borderId="1" xfId="2" applyNumberFormat="1" applyFont="1" applyBorder="1" applyAlignment="1">
      <alignment horizontal="left" vertical="center"/>
    </xf>
    <xf numFmtId="2" fontId="22" fillId="9" borderId="0" xfId="0" applyNumberFormat="1" applyFont="1" applyFill="1"/>
    <xf numFmtId="0" fontId="21" fillId="2" borderId="0" xfId="0" applyFont="1" applyFill="1"/>
    <xf numFmtId="0" fontId="0" fillId="3" borderId="0" xfId="4" applyFont="1" applyFill="1"/>
    <xf numFmtId="164" fontId="0" fillId="3" borderId="0" xfId="0" applyNumberFormat="1" applyFill="1" applyAlignment="1">
      <alignment horizontal="center"/>
    </xf>
    <xf numFmtId="10" fontId="0" fillId="3" borderId="0" xfId="0" applyNumberFormat="1" applyFill="1" applyAlignment="1">
      <alignment horizontal="center"/>
    </xf>
    <xf numFmtId="2" fontId="22" fillId="9" borderId="1" xfId="0" applyNumberFormat="1" applyFont="1" applyFill="1" applyBorder="1"/>
    <xf numFmtId="2" fontId="34" fillId="0" borderId="1" xfId="3" applyNumberFormat="1" applyFont="1" applyFill="1" applyBorder="1" applyAlignment="1">
      <alignment horizontal="center"/>
    </xf>
    <xf numFmtId="0" fontId="0" fillId="3" borderId="1" xfId="0" applyFill="1" applyBorder="1" applyAlignment="1">
      <alignment vertical="center"/>
    </xf>
    <xf numFmtId="0" fontId="40" fillId="0" borderId="3" xfId="0" applyFont="1" applyBorder="1" applyAlignment="1">
      <alignment horizontal="center" vertical="center"/>
    </xf>
    <xf numFmtId="2" fontId="0" fillId="4" borderId="0" xfId="2" applyNumberFormat="1" applyFont="1" applyFill="1" applyAlignment="1">
      <alignment horizontal="center"/>
    </xf>
    <xf numFmtId="0" fontId="19" fillId="4" borderId="0" xfId="0" applyFont="1" applyFill="1"/>
    <xf numFmtId="14" fontId="0" fillId="4" borderId="0" xfId="4" applyNumberFormat="1" applyFont="1" applyFill="1" applyAlignment="1">
      <alignment horizontal="left"/>
    </xf>
    <xf numFmtId="4" fontId="19" fillId="4" borderId="0" xfId="0" applyNumberFormat="1" applyFont="1" applyFill="1"/>
    <xf numFmtId="4" fontId="28" fillId="4" borderId="0" xfId="0" applyNumberFormat="1" applyFont="1" applyFill="1" applyAlignment="1">
      <alignment horizontal="center"/>
    </xf>
    <xf numFmtId="10" fontId="0" fillId="4" borderId="0" xfId="0" applyNumberFormat="1" applyFill="1" applyAlignment="1">
      <alignment horizontal="center"/>
    </xf>
    <xf numFmtId="0" fontId="49" fillId="4" borderId="0" xfId="0" applyFont="1" applyFill="1" applyAlignment="1">
      <alignment horizontal="center"/>
    </xf>
    <xf numFmtId="10" fontId="49" fillId="4" borderId="0" xfId="2" applyNumberFormat="1" applyFont="1" applyFill="1" applyAlignment="1">
      <alignment horizontal="center"/>
    </xf>
    <xf numFmtId="0" fontId="0" fillId="4" borderId="3" xfId="0" applyFill="1" applyBorder="1"/>
    <xf numFmtId="0" fontId="0" fillId="4" borderId="3" xfId="0" applyFill="1" applyBorder="1" applyAlignment="1">
      <alignment vertical="center"/>
    </xf>
    <xf numFmtId="2" fontId="19" fillId="9" borderId="0" xfId="0" applyNumberFormat="1" applyFont="1" applyFill="1"/>
    <xf numFmtId="2" fontId="20" fillId="9" borderId="1" xfId="0" applyNumberFormat="1" applyFont="1" applyFill="1" applyBorder="1"/>
    <xf numFmtId="2" fontId="19" fillId="9" borderId="1" xfId="0" applyNumberFormat="1" applyFont="1" applyFill="1" applyBorder="1"/>
    <xf numFmtId="2" fontId="18" fillId="9" borderId="0" xfId="0" applyNumberFormat="1" applyFont="1" applyFill="1"/>
    <xf numFmtId="0" fontId="17" fillId="2" borderId="0" xfId="0" applyFont="1" applyFill="1"/>
    <xf numFmtId="0" fontId="16" fillId="2" borderId="0" xfId="0" applyFont="1" applyFill="1"/>
    <xf numFmtId="0" fontId="42" fillId="2" borderId="0" xfId="4" applyFont="1" applyFill="1"/>
    <xf numFmtId="0" fontId="0" fillId="2" borderId="4" xfId="0" applyFill="1" applyBorder="1"/>
    <xf numFmtId="2" fontId="15" fillId="9" borderId="0" xfId="0" applyNumberFormat="1" applyFont="1" applyFill="1"/>
    <xf numFmtId="2" fontId="15" fillId="9" borderId="1" xfId="0" applyNumberFormat="1" applyFont="1" applyFill="1" applyBorder="1"/>
    <xf numFmtId="168" fontId="0" fillId="0" borderId="0" xfId="1" applyNumberFormat="1" applyFont="1" applyAlignment="1">
      <alignment vertical="center"/>
    </xf>
    <xf numFmtId="0" fontId="13" fillId="2" borderId="0" xfId="0" applyFont="1" applyFill="1"/>
    <xf numFmtId="0" fontId="0" fillId="2" borderId="0" xfId="0" quotePrefix="1" applyFill="1" applyAlignment="1">
      <alignment horizontal="center"/>
    </xf>
    <xf numFmtId="4" fontId="13" fillId="2" borderId="0" xfId="0" applyNumberFormat="1" applyFont="1" applyFill="1"/>
    <xf numFmtId="10" fontId="37" fillId="0" borderId="0" xfId="1" applyNumberFormat="1" applyFont="1" applyAlignment="1">
      <alignment vertical="center"/>
    </xf>
    <xf numFmtId="10" fontId="37" fillId="0" borderId="1" xfId="1" applyNumberFormat="1" applyFont="1" applyBorder="1" applyAlignment="1">
      <alignment vertical="center"/>
    </xf>
    <xf numFmtId="10" fontId="37" fillId="0" borderId="0" xfId="0" applyNumberFormat="1" applyFont="1" applyAlignment="1">
      <alignment vertical="center"/>
    </xf>
    <xf numFmtId="10" fontId="38" fillId="11" borderId="0" xfId="0" applyNumberFormat="1" applyFont="1" applyFill="1" applyAlignment="1">
      <alignment vertical="center"/>
    </xf>
    <xf numFmtId="2" fontId="24" fillId="2" borderId="4" xfId="0" applyNumberFormat="1" applyFont="1" applyFill="1" applyBorder="1"/>
    <xf numFmtId="2" fontId="15" fillId="9" borderId="4" xfId="0" applyNumberFormat="1" applyFont="1" applyFill="1" applyBorder="1"/>
    <xf numFmtId="2" fontId="12" fillId="9" borderId="0" xfId="0" applyNumberFormat="1" applyFont="1" applyFill="1"/>
    <xf numFmtId="2" fontId="18" fillId="9" borderId="1" xfId="0" applyNumberFormat="1" applyFont="1" applyFill="1" applyBorder="1"/>
    <xf numFmtId="165" fontId="0" fillId="0" borderId="0" xfId="1" applyNumberFormat="1" applyFont="1" applyAlignment="1">
      <alignment vertical="center"/>
    </xf>
    <xf numFmtId="0" fontId="11" fillId="4" borderId="0" xfId="0" applyFont="1" applyFill="1"/>
    <xf numFmtId="2" fontId="12" fillId="9" borderId="1" xfId="0" applyNumberFormat="1" applyFont="1" applyFill="1" applyBorder="1"/>
    <xf numFmtId="2" fontId="10" fillId="9" borderId="3" xfId="0" applyNumberFormat="1" applyFont="1" applyFill="1" applyBorder="1"/>
    <xf numFmtId="169" fontId="0" fillId="0" borderId="0" xfId="2" applyNumberFormat="1" applyFont="1" applyFill="1" applyAlignment="1">
      <alignment horizontal="center"/>
    </xf>
    <xf numFmtId="0" fontId="43" fillId="11" borderId="0" xfId="0" applyFont="1" applyFill="1" applyAlignment="1">
      <alignment vertical="center" wrapText="1"/>
    </xf>
    <xf numFmtId="0" fontId="43" fillId="11" borderId="0" xfId="0" applyFont="1" applyFill="1" applyAlignment="1">
      <alignment horizontal="center" vertical="center" wrapText="1"/>
    </xf>
    <xf numFmtId="2" fontId="43" fillId="11" borderId="0" xfId="0" applyNumberFormat="1" applyFont="1" applyFill="1" applyAlignment="1">
      <alignment horizontal="center" vertical="center" wrapText="1"/>
    </xf>
    <xf numFmtId="14" fontId="43" fillId="11" borderId="0" xfId="0" applyNumberFormat="1" applyFont="1" applyFill="1" applyAlignment="1">
      <alignment horizontal="center" vertical="center" wrapText="1"/>
    </xf>
    <xf numFmtId="2" fontId="43" fillId="11" borderId="0" xfId="0" applyNumberFormat="1" applyFont="1" applyFill="1" applyAlignment="1">
      <alignment vertical="center" wrapText="1"/>
    </xf>
    <xf numFmtId="0" fontId="0" fillId="0" borderId="0" xfId="0" applyAlignment="1">
      <alignment vertical="center" wrapText="1"/>
    </xf>
    <xf numFmtId="0" fontId="0" fillId="7" borderId="0" xfId="0" applyFill="1" applyAlignment="1">
      <alignment vertical="center"/>
    </xf>
    <xf numFmtId="0" fontId="9" fillId="2" borderId="0" xfId="0" applyFont="1" applyFill="1"/>
    <xf numFmtId="0" fontId="0" fillId="7" borderId="1" xfId="0" applyFill="1" applyBorder="1" applyAlignment="1">
      <alignment vertical="center"/>
    </xf>
    <xf numFmtId="0" fontId="0" fillId="10" borderId="0" xfId="0" applyFill="1" applyAlignment="1">
      <alignment vertical="center"/>
    </xf>
    <xf numFmtId="0" fontId="0" fillId="10" borderId="1" xfId="0" applyFill="1" applyBorder="1" applyAlignment="1">
      <alignment vertical="center"/>
    </xf>
    <xf numFmtId="2" fontId="8" fillId="9" borderId="0" xfId="0" applyNumberFormat="1" applyFont="1" applyFill="1"/>
    <xf numFmtId="2" fontId="8" fillId="9" borderId="1" xfId="0" applyNumberFormat="1" applyFont="1" applyFill="1" applyBorder="1"/>
    <xf numFmtId="0" fontId="7" fillId="2" borderId="0" xfId="0" applyFont="1" applyFill="1"/>
    <xf numFmtId="0" fontId="7" fillId="4" borderId="0" xfId="0" applyFont="1" applyFill="1"/>
    <xf numFmtId="2" fontId="6" fillId="9" borderId="0" xfId="0" applyNumberFormat="1" applyFont="1" applyFill="1"/>
    <xf numFmtId="0" fontId="4" fillId="2" borderId="0" xfId="0" applyFont="1" applyFill="1"/>
    <xf numFmtId="0" fontId="0" fillId="17" borderId="1" xfId="0" applyFill="1" applyBorder="1" applyAlignment="1">
      <alignment vertical="center"/>
    </xf>
    <xf numFmtId="0" fontId="4" fillId="4" borderId="0" xfId="0" applyFont="1" applyFill="1"/>
    <xf numFmtId="2" fontId="3" fillId="9" borderId="0" xfId="0" applyNumberFormat="1" applyFont="1" applyFill="1"/>
    <xf numFmtId="2" fontId="3" fillId="9" borderId="1" xfId="0" applyNumberFormat="1" applyFont="1" applyFill="1" applyBorder="1"/>
    <xf numFmtId="0" fontId="0" fillId="9" borderId="4" xfId="0" applyFill="1" applyBorder="1" applyAlignment="1">
      <alignment vertical="center"/>
    </xf>
    <xf numFmtId="0" fontId="33" fillId="11" borderId="0" xfId="0" applyFont="1" applyFill="1"/>
    <xf numFmtId="0" fontId="7" fillId="11" borderId="0" xfId="0" applyFont="1" applyFill="1"/>
    <xf numFmtId="0" fontId="20" fillId="11" borderId="0" xfId="0" applyFont="1" applyFill="1"/>
    <xf numFmtId="14" fontId="0" fillId="11" borderId="0" xfId="4" applyNumberFormat="1" applyFont="1" applyFill="1" applyAlignment="1">
      <alignment horizontal="left"/>
    </xf>
    <xf numFmtId="0" fontId="2" fillId="11" borderId="0" xfId="0" applyFont="1" applyFill="1"/>
    <xf numFmtId="0" fontId="0" fillId="0" borderId="0" xfId="4" applyFont="1" applyFill="1"/>
    <xf numFmtId="2" fontId="0" fillId="0" borderId="0" xfId="2" applyNumberFormat="1" applyFont="1" applyFill="1" applyAlignment="1">
      <alignment horizontal="center"/>
    </xf>
    <xf numFmtId="0" fontId="24" fillId="0" borderId="0" xfId="4" applyFont="1" applyFill="1"/>
    <xf numFmtId="0" fontId="36" fillId="0" borderId="0" xfId="4" applyFill="1"/>
    <xf numFmtId="0" fontId="0" fillId="0" borderId="0" xfId="0" applyFill="1" applyAlignment="1">
      <alignment horizontal="center"/>
    </xf>
    <xf numFmtId="164" fontId="0" fillId="0" borderId="0" xfId="0" applyNumberFormat="1" applyFill="1" applyAlignment="1">
      <alignment horizontal="center"/>
    </xf>
    <xf numFmtId="2" fontId="0" fillId="0" borderId="0" xfId="0" applyNumberFormat="1" applyFill="1" applyAlignment="1">
      <alignment horizontal="center"/>
    </xf>
    <xf numFmtId="14" fontId="0" fillId="0" borderId="0" xfId="4" applyNumberFormat="1" applyFont="1" applyFill="1" applyAlignment="1">
      <alignment horizontal="left"/>
    </xf>
    <xf numFmtId="14" fontId="0" fillId="0" borderId="0" xfId="0" applyNumberFormat="1" applyFill="1" applyAlignment="1">
      <alignment horizontal="center"/>
    </xf>
    <xf numFmtId="3" fontId="36" fillId="0" borderId="0" xfId="4" applyNumberFormat="1" applyFill="1" applyAlignment="1">
      <alignment horizontal="center"/>
    </xf>
    <xf numFmtId="0" fontId="36" fillId="0" borderId="0" xfId="4" applyFill="1" applyAlignment="1">
      <alignment horizontal="center"/>
    </xf>
    <xf numFmtId="2" fontId="43" fillId="0" borderId="0" xfId="4" applyNumberFormat="1" applyFont="1" applyFill="1"/>
    <xf numFmtId="4" fontId="0" fillId="0" borderId="0" xfId="0" applyNumberFormat="1" applyFill="1"/>
    <xf numFmtId="4" fontId="28" fillId="0" borderId="0" xfId="0" applyNumberFormat="1" applyFont="1" applyFill="1" applyAlignment="1">
      <alignment horizontal="center"/>
    </xf>
    <xf numFmtId="4" fontId="0" fillId="0" borderId="0" xfId="0" applyNumberFormat="1" applyFill="1" applyAlignment="1">
      <alignment horizontal="center"/>
    </xf>
    <xf numFmtId="0" fontId="0" fillId="0" borderId="0" xfId="0" applyFill="1"/>
    <xf numFmtId="10" fontId="0" fillId="0" borderId="0" xfId="0" applyNumberFormat="1" applyFill="1" applyAlignment="1">
      <alignment horizontal="center"/>
    </xf>
    <xf numFmtId="10" fontId="27" fillId="0" borderId="0" xfId="2" applyNumberFormat="1" applyFont="1" applyFill="1" applyAlignment="1">
      <alignment horizontal="center"/>
    </xf>
    <xf numFmtId="167" fontId="0" fillId="0" borderId="0" xfId="0" applyNumberFormat="1" applyAlignment="1">
      <alignment horizontal="left"/>
    </xf>
    <xf numFmtId="2" fontId="0" fillId="0" borderId="0" xfId="0" applyNumberFormat="1" applyAlignment="1">
      <alignment horizontal="left"/>
    </xf>
    <xf numFmtId="0" fontId="0" fillId="0" borderId="0" xfId="0" applyNumberFormat="1" applyAlignment="1">
      <alignment horizontal="left"/>
    </xf>
    <xf numFmtId="0" fontId="0" fillId="6" borderId="0" xfId="0" applyNumberFormat="1" applyFill="1" applyAlignment="1">
      <alignment horizontal="left" vertical="center"/>
    </xf>
    <xf numFmtId="0" fontId="0" fillId="6" borderId="0" xfId="0" applyNumberFormat="1" applyFill="1" applyAlignment="1">
      <alignment horizontal="left"/>
    </xf>
    <xf numFmtId="0" fontId="0" fillId="7" borderId="0" xfId="0" applyNumberFormat="1" applyFill="1" applyAlignment="1">
      <alignment horizontal="left" vertical="center"/>
    </xf>
    <xf numFmtId="0" fontId="0" fillId="7" borderId="0" xfId="0" applyNumberFormat="1" applyFill="1" applyAlignment="1">
      <alignment horizontal="left"/>
    </xf>
    <xf numFmtId="0" fontId="0" fillId="5" borderId="0" xfId="0" applyNumberFormat="1" applyFill="1" applyAlignment="1">
      <alignment horizontal="left"/>
    </xf>
    <xf numFmtId="0" fontId="38" fillId="5" borderId="0" xfId="0" applyNumberFormat="1" applyFont="1" applyFill="1" applyAlignment="1">
      <alignment horizontal="left"/>
    </xf>
    <xf numFmtId="2" fontId="54" fillId="0" borderId="0" xfId="0" applyNumberFormat="1" applyFont="1" applyAlignment="1">
      <alignment horizontal="left"/>
    </xf>
    <xf numFmtId="2" fontId="42" fillId="0" borderId="0" xfId="0" applyNumberFormat="1" applyFont="1" applyAlignment="1">
      <alignment horizontal="left"/>
    </xf>
    <xf numFmtId="2" fontId="0" fillId="0" borderId="0" xfId="0" quotePrefix="1" applyNumberFormat="1" applyAlignment="1">
      <alignment horizontal="left"/>
    </xf>
    <xf numFmtId="2" fontId="5" fillId="9" borderId="0" xfId="0" applyNumberFormat="1" applyFont="1" applyFill="1" applyAlignment="1">
      <alignment horizontal="left"/>
    </xf>
    <xf numFmtId="2" fontId="12" fillId="9" borderId="0" xfId="0" applyNumberFormat="1" applyFont="1" applyFill="1" applyAlignment="1">
      <alignment horizontal="left"/>
    </xf>
    <xf numFmtId="2" fontId="10" fillId="9" borderId="0" xfId="0" applyNumberFormat="1" applyFont="1" applyFill="1" applyAlignment="1">
      <alignment horizontal="left"/>
    </xf>
    <xf numFmtId="2" fontId="25" fillId="9" borderId="0" xfId="0" applyNumberFormat="1" applyFont="1" applyFill="1" applyAlignment="1">
      <alignment horizontal="left"/>
    </xf>
    <xf numFmtId="2" fontId="43" fillId="9" borderId="0" xfId="0" applyNumberFormat="1" applyFont="1" applyFill="1" applyAlignment="1">
      <alignment horizontal="left"/>
    </xf>
    <xf numFmtId="2" fontId="38" fillId="9" borderId="0" xfId="0" applyNumberFormat="1" applyFont="1" applyFill="1" applyAlignment="1">
      <alignment horizontal="left" vertical="center"/>
    </xf>
    <xf numFmtId="2" fontId="0" fillId="0" borderId="0" xfId="0" applyNumberFormat="1" applyAlignment="1">
      <alignment horizontal="left" vertical="center"/>
    </xf>
    <xf numFmtId="2" fontId="32" fillId="0" borderId="0" xfId="0" applyNumberFormat="1" applyFont="1" applyAlignment="1">
      <alignment horizontal="left"/>
    </xf>
    <xf numFmtId="2" fontId="30" fillId="0" borderId="0" xfId="0" applyNumberFormat="1" applyFont="1" applyAlignment="1">
      <alignment horizontal="left"/>
    </xf>
    <xf numFmtId="2" fontId="23" fillId="0" borderId="0" xfId="2" applyNumberFormat="1" applyFont="1" applyFill="1" applyAlignment="1">
      <alignment horizontal="left"/>
    </xf>
    <xf numFmtId="2" fontId="34" fillId="0" borderId="0" xfId="2" applyNumberFormat="1" applyFont="1" applyFill="1" applyAlignment="1">
      <alignment horizontal="left"/>
    </xf>
    <xf numFmtId="2" fontId="18" fillId="0" borderId="0" xfId="2" applyNumberFormat="1" applyFont="1" applyFill="1" applyAlignment="1">
      <alignment horizontal="left"/>
    </xf>
    <xf numFmtId="2" fontId="18" fillId="9" borderId="0" xfId="2" applyNumberFormat="1" applyFont="1" applyFill="1" applyAlignment="1">
      <alignment horizontal="left"/>
    </xf>
    <xf numFmtId="2" fontId="8" fillId="9" borderId="0" xfId="2" applyNumberFormat="1" applyFont="1" applyFill="1" applyAlignment="1">
      <alignment horizontal="left"/>
    </xf>
    <xf numFmtId="2" fontId="6" fillId="9" borderId="0" xfId="2" applyNumberFormat="1" applyFont="1" applyFill="1" applyAlignment="1">
      <alignment horizontal="left"/>
    </xf>
    <xf numFmtId="2" fontId="40" fillId="0" borderId="0" xfId="0" applyNumberFormat="1" applyFont="1" applyFill="1" applyAlignment="1">
      <alignment horizontal="left"/>
    </xf>
    <xf numFmtId="2" fontId="37" fillId="0" borderId="0" xfId="0" applyNumberFormat="1" applyFont="1" applyFill="1" applyAlignment="1">
      <alignment horizontal="left"/>
    </xf>
    <xf numFmtId="0" fontId="38" fillId="0" borderId="0" xfId="0" applyFont="1" applyFill="1" applyAlignment="1">
      <alignment horizontal="left"/>
    </xf>
    <xf numFmtId="2" fontId="5" fillId="0" borderId="0" xfId="0" applyNumberFormat="1" applyFont="1" applyFill="1" applyAlignment="1">
      <alignment horizontal="left"/>
    </xf>
    <xf numFmtId="0" fontId="0" fillId="0" borderId="0" xfId="0" applyFont="1" applyFill="1" applyAlignment="1">
      <alignment horizontal="left"/>
    </xf>
    <xf numFmtId="2" fontId="1" fillId="0" borderId="0" xfId="0" applyNumberFormat="1" applyFont="1" applyFill="1" applyAlignment="1">
      <alignment horizontal="left"/>
    </xf>
    <xf numFmtId="0" fontId="0" fillId="0" borderId="0" xfId="0" applyFont="1" applyFill="1" applyAlignment="1">
      <alignment horizontal="left" vertical="center"/>
    </xf>
    <xf numFmtId="0" fontId="0" fillId="0" borderId="1" xfId="0" applyFont="1" applyFill="1" applyBorder="1" applyAlignment="1">
      <alignment horizontal="left" vertical="center"/>
    </xf>
    <xf numFmtId="2" fontId="0" fillId="0" borderId="0" xfId="0" applyNumberFormat="1" applyFont="1" applyFill="1" applyAlignment="1">
      <alignment horizontal="left" vertical="center"/>
    </xf>
    <xf numFmtId="0" fontId="0" fillId="0" borderId="0" xfId="0" applyFont="1" applyAlignment="1">
      <alignment horizontal="left"/>
    </xf>
    <xf numFmtId="0" fontId="0" fillId="9" borderId="0" xfId="0" applyFont="1" applyFill="1" applyAlignment="1">
      <alignment horizontal="left"/>
    </xf>
    <xf numFmtId="2" fontId="3" fillId="9" borderId="0" xfId="0" applyNumberFormat="1" applyFont="1" applyFill="1" applyAlignment="1">
      <alignment horizontal="left"/>
    </xf>
    <xf numFmtId="0" fontId="0" fillId="10" borderId="0" xfId="0" applyFont="1" applyFill="1" applyAlignment="1">
      <alignment horizontal="left" vertical="center"/>
    </xf>
    <xf numFmtId="0" fontId="0" fillId="10" borderId="1" xfId="0" applyFont="1" applyFill="1" applyBorder="1" applyAlignment="1">
      <alignment horizontal="left" vertical="center"/>
    </xf>
    <xf numFmtId="2" fontId="3" fillId="15" borderId="0" xfId="0" applyNumberFormat="1" applyFont="1" applyFill="1" applyAlignment="1">
      <alignment horizontal="left"/>
    </xf>
    <xf numFmtId="2" fontId="3" fillId="10" borderId="0" xfId="0" applyNumberFormat="1" applyFont="1" applyFill="1" applyAlignment="1">
      <alignment horizontal="left"/>
    </xf>
    <xf numFmtId="0" fontId="3" fillId="10" borderId="0" xfId="0" applyFont="1" applyFill="1" applyAlignment="1">
      <alignment horizontal="left"/>
    </xf>
    <xf numFmtId="2" fontId="0" fillId="9" borderId="0" xfId="0" applyNumberFormat="1" applyFont="1" applyFill="1" applyAlignment="1">
      <alignment horizontal="left" vertical="center"/>
    </xf>
    <xf numFmtId="165" fontId="0" fillId="9" borderId="0" xfId="0" applyNumberFormat="1" applyFont="1" applyFill="1" applyAlignment="1">
      <alignment horizontal="left" vertical="center"/>
    </xf>
    <xf numFmtId="164" fontId="32" fillId="0" borderId="0" xfId="0" applyNumberFormat="1" applyFont="1" applyAlignment="1">
      <alignment horizontal="left"/>
    </xf>
    <xf numFmtId="2" fontId="34" fillId="0" borderId="0" xfId="3" applyNumberFormat="1" applyFont="1" applyFill="1" applyAlignment="1">
      <alignment horizontal="left"/>
    </xf>
    <xf numFmtId="0" fontId="38" fillId="9" borderId="0" xfId="0" applyFont="1" applyFill="1" applyAlignment="1">
      <alignment horizontal="left"/>
    </xf>
    <xf numFmtId="2" fontId="14" fillId="9" borderId="0" xfId="0" applyNumberFormat="1" applyFont="1" applyFill="1" applyAlignment="1">
      <alignment horizontal="left"/>
    </xf>
    <xf numFmtId="2" fontId="15" fillId="9" borderId="0" xfId="0" applyNumberFormat="1" applyFont="1" applyFill="1" applyAlignment="1">
      <alignment horizontal="left"/>
    </xf>
    <xf numFmtId="2" fontId="24" fillId="9" borderId="0" xfId="0" applyNumberFormat="1" applyFont="1" applyFill="1" applyAlignment="1">
      <alignment horizontal="left"/>
    </xf>
    <xf numFmtId="164" fontId="47" fillId="0" borderId="0" xfId="0" applyNumberFormat="1" applyFont="1" applyAlignment="1">
      <alignment horizontal="left"/>
    </xf>
    <xf numFmtId="2" fontId="34" fillId="9" borderId="0" xfId="2" applyNumberFormat="1" applyFont="1" applyFill="1" applyAlignment="1">
      <alignment horizontal="left"/>
    </xf>
    <xf numFmtId="2" fontId="40" fillId="9" borderId="0" xfId="0" applyNumberFormat="1" applyFont="1" applyFill="1" applyAlignment="1">
      <alignment horizontal="left"/>
    </xf>
    <xf numFmtId="2" fontId="26" fillId="0" borderId="0" xfId="0" applyNumberFormat="1" applyFont="1" applyAlignment="1">
      <alignment horizontal="left"/>
    </xf>
    <xf numFmtId="2" fontId="3" fillId="0" borderId="0" xfId="0" applyNumberFormat="1" applyFont="1" applyFill="1" applyAlignment="1">
      <alignment horizontal="left"/>
    </xf>
    <xf numFmtId="2" fontId="0" fillId="0" borderId="0" xfId="0" applyNumberFormat="1" applyFill="1" applyAlignment="1">
      <alignment horizontal="left"/>
    </xf>
    <xf numFmtId="0" fontId="39" fillId="0" borderId="0" xfId="0" applyFont="1" applyAlignment="1">
      <alignment horizontal="center" vertical="center"/>
    </xf>
    <xf numFmtId="0" fontId="0" fillId="0" borderId="0" xfId="0" applyAlignment="1">
      <alignment horizontal="center" vertical="center"/>
    </xf>
    <xf numFmtId="0" fontId="38" fillId="0" borderId="0" xfId="0" applyFont="1" applyAlignment="1">
      <alignment horizontal="center" vertical="center"/>
    </xf>
    <xf numFmtId="0" fontId="38" fillId="0" borderId="1" xfId="0" applyFont="1" applyBorder="1" applyAlignment="1">
      <alignment horizontal="center" vertical="center"/>
    </xf>
    <xf numFmtId="43" fontId="38" fillId="0" borderId="0" xfId="3" applyFont="1" applyBorder="1" applyAlignment="1">
      <alignment horizontal="center" vertical="center"/>
    </xf>
    <xf numFmtId="43" fontId="38" fillId="0" borderId="1" xfId="3" applyFont="1" applyBorder="1" applyAlignment="1">
      <alignment horizontal="center" vertical="center"/>
    </xf>
    <xf numFmtId="10" fontId="38" fillId="0" borderId="0" xfId="0" applyNumberFormat="1" applyFont="1" applyAlignment="1">
      <alignment horizontal="center" vertical="center"/>
    </xf>
    <xf numFmtId="10" fontId="38" fillId="0" borderId="1" xfId="0" applyNumberFormat="1" applyFont="1" applyBorder="1" applyAlignment="1">
      <alignment horizontal="center" vertical="center"/>
    </xf>
    <xf numFmtId="0" fontId="38" fillId="0" borderId="0" xfId="0" applyFont="1" applyAlignment="1">
      <alignment horizontal="left" vertical="center"/>
    </xf>
    <xf numFmtId="0" fontId="38" fillId="0" borderId="1" xfId="0" applyFont="1" applyBorder="1" applyAlignment="1">
      <alignment horizontal="left" vertical="center"/>
    </xf>
    <xf numFmtId="165" fontId="38" fillId="0" borderId="0" xfId="0" applyNumberFormat="1" applyFont="1" applyAlignment="1">
      <alignment horizontal="center" vertical="center"/>
    </xf>
    <xf numFmtId="165" fontId="38" fillId="0" borderId="1" xfId="0" applyNumberFormat="1" applyFont="1" applyBorder="1" applyAlignment="1">
      <alignment horizontal="center" vertical="center"/>
    </xf>
  </cellXfs>
  <cellStyles count="9">
    <cellStyle name="40% - Accent2" xfId="4" builtinId="35"/>
    <cellStyle name="40% - Accent2 2" xfId="7"/>
    <cellStyle name="Comma" xfId="3" builtinId="3"/>
    <cellStyle name="Comma 2" xfId="6"/>
    <cellStyle name="Currency" xfId="1" builtinId="4"/>
    <cellStyle name="Currency 2" xfId="5"/>
    <cellStyle name="Hyperlink" xfId="8" builtinId="8"/>
    <cellStyle name="Normal" xfId="0" builtinId="0"/>
    <cellStyle name="Percent" xfId="2" builtinId="5"/>
  </cellStyles>
  <dxfs count="61">
    <dxf>
      <font>
        <color rgb="FFC00000"/>
      </font>
    </dxf>
    <dxf>
      <font>
        <color theme="1"/>
      </font>
    </dxf>
    <dxf>
      <font>
        <color theme="9" tint="-0.499984740745262"/>
      </font>
    </dxf>
    <dxf>
      <font>
        <color rgb="FFC00000"/>
      </font>
    </dxf>
    <dxf>
      <font>
        <color theme="1"/>
      </font>
    </dxf>
    <dxf>
      <font>
        <color theme="9" tint="-0.499984740745262"/>
      </font>
    </dxf>
    <dxf>
      <font>
        <color rgb="FFC00000"/>
      </font>
    </dxf>
    <dxf>
      <font>
        <color theme="1"/>
      </font>
    </dxf>
    <dxf>
      <font>
        <color theme="9" tint="-0.499984740745262"/>
      </font>
    </dxf>
    <dxf>
      <font>
        <color rgb="FFC00000"/>
      </font>
    </dxf>
    <dxf>
      <font>
        <color theme="1"/>
      </font>
    </dxf>
    <dxf>
      <font>
        <color theme="9" tint="-0.499984740745262"/>
      </font>
    </dxf>
    <dxf>
      <font>
        <color rgb="FFC00000"/>
      </font>
    </dxf>
    <dxf>
      <font>
        <color theme="1"/>
      </font>
    </dxf>
    <dxf>
      <font>
        <color theme="9" tint="-0.499984740745262"/>
      </font>
    </dxf>
    <dxf>
      <font>
        <color rgb="FFC00000"/>
      </font>
    </dxf>
    <dxf>
      <font>
        <color theme="1"/>
      </font>
    </dxf>
    <dxf>
      <font>
        <color theme="9" tint="-0.499984740745262"/>
      </font>
    </dxf>
    <dxf>
      <font>
        <color rgb="FFC00000"/>
      </font>
    </dxf>
    <dxf>
      <font>
        <color theme="1"/>
      </font>
    </dxf>
    <dxf>
      <font>
        <color theme="9" tint="-0.499984740745262"/>
      </font>
    </dxf>
    <dxf>
      <font>
        <color rgb="FFC00000"/>
      </font>
    </dxf>
    <dxf>
      <font>
        <color theme="1"/>
      </font>
    </dxf>
    <dxf>
      <font>
        <color theme="9" tint="-0.499984740745262"/>
      </font>
    </dxf>
    <dxf>
      <font>
        <color rgb="FFC00000"/>
      </font>
    </dxf>
    <dxf>
      <font>
        <color theme="1"/>
      </font>
    </dxf>
    <dxf>
      <font>
        <color theme="9" tint="-0.499984740745262"/>
      </font>
    </dxf>
    <dxf>
      <font>
        <color rgb="FFC00000"/>
      </font>
    </dxf>
    <dxf>
      <font>
        <color theme="1"/>
      </font>
    </dxf>
    <dxf>
      <font>
        <color theme="9" tint="-0.499984740745262"/>
      </font>
    </dxf>
    <dxf>
      <font>
        <color rgb="FFC00000"/>
      </font>
    </dxf>
    <dxf>
      <font>
        <color theme="1"/>
      </font>
    </dxf>
    <dxf>
      <font>
        <color theme="9" tint="-0.499984740745262"/>
      </font>
    </dxf>
    <dxf>
      <font>
        <color rgb="FFC00000"/>
      </font>
    </dxf>
    <dxf>
      <font>
        <color theme="1"/>
      </font>
    </dxf>
    <dxf>
      <font>
        <color theme="9" tint="-0.499984740745262"/>
      </font>
    </dxf>
    <dxf>
      <font>
        <color rgb="FFC00000"/>
      </font>
    </dxf>
    <dxf>
      <font>
        <color theme="1"/>
      </font>
    </dxf>
    <dxf>
      <font>
        <color theme="9" tint="-0.499984740745262"/>
      </font>
    </dxf>
    <dxf>
      <font>
        <color rgb="FFC00000"/>
      </font>
    </dxf>
    <dxf>
      <font>
        <color theme="1"/>
      </font>
    </dxf>
    <dxf>
      <font>
        <color theme="9" tint="-0.499984740745262"/>
      </font>
    </dxf>
    <dxf>
      <font>
        <color rgb="FFC00000"/>
      </font>
    </dxf>
    <dxf>
      <font>
        <color theme="1"/>
      </font>
    </dxf>
    <dxf>
      <font>
        <color theme="9" tint="-0.499984740745262"/>
      </font>
    </dxf>
    <dxf>
      <font>
        <color rgb="FFC00000"/>
      </font>
    </dxf>
    <dxf>
      <font>
        <color theme="1"/>
      </font>
    </dxf>
    <dxf>
      <font>
        <color theme="9" tint="-0.499984740745262"/>
      </font>
    </dxf>
    <dxf>
      <font>
        <color rgb="FFC00000"/>
      </font>
    </dxf>
    <dxf>
      <font>
        <color theme="1"/>
      </font>
    </dxf>
    <dxf>
      <font>
        <color theme="9" tint="-0.499984740745262"/>
      </font>
    </dxf>
    <dxf>
      <font>
        <color theme="9" tint="-0.499984740745262"/>
      </font>
    </dxf>
    <dxf>
      <font>
        <color rgb="FFC00000"/>
      </font>
    </dxf>
    <dxf>
      <font>
        <color theme="1"/>
      </font>
    </dxf>
    <dxf>
      <font>
        <color theme="9" tint="-0.499984740745262"/>
      </font>
    </dxf>
    <dxf>
      <font>
        <color rgb="FFC00000"/>
      </font>
    </dxf>
    <dxf>
      <font>
        <color theme="1"/>
      </font>
    </dxf>
    <dxf>
      <font>
        <color theme="9" tint="-0.499984740745262"/>
      </font>
    </dxf>
    <dxf>
      <font>
        <color theme="9" tint="-0.499984740745262"/>
      </font>
    </dxf>
    <dxf>
      <font>
        <color rgb="FFC00000"/>
      </font>
    </dxf>
    <dxf>
      <font>
        <color theme="1"/>
      </font>
    </dxf>
  </dxfs>
  <tableStyles count="0" defaultTableStyle="TableStyleMedium2" defaultPivotStyle="PivotStyleLight16"/>
  <colors>
    <mruColors>
      <color rgb="FFD4F2FC"/>
      <color rgb="FFFDE6D3"/>
      <color rgb="FFCCCCFF"/>
      <color rgb="FFF5D8F8"/>
      <color rgb="FF856AE8"/>
      <color rgb="FFFF6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volatileDependencies.xml><?xml version="1.0" encoding="utf-8"?>
<volTypes xmlns="http://schemas.openxmlformats.org/spreadsheetml/2006/main">
  <volType type="realTimeData">
    <main first="bofaddin.rtdserver">
      <tp t="s">
        <v>#N/A Requesting Data...4120658858</v>
        <stp/>
        <stp>BDP|14961114632968004436</stp>
        <tr r="C35" s="4"/>
      </tp>
      <tp t="s">
        <v>#N/A Requesting Data...3045994759</v>
        <stp/>
        <stp>BDP|10262520061638895132</stp>
        <tr r="I7" s="4"/>
      </tp>
      <tp t="s">
        <v>#N/A Requesting Data...3287245539</v>
        <stp/>
        <stp>BDP|12134297494341899294</stp>
        <tr r="Y7" s="23"/>
      </tp>
      <tp t="s">
        <v>#N/A Requesting Data...4146840627</v>
        <stp/>
        <stp>BDP|10023381377726016806</stp>
        <tr r="I4" s="4"/>
      </tp>
      <tp t="s">
        <v>#N/A Requesting Data...3934172585</v>
        <stp/>
        <stp>BDP|14560468550169911649</stp>
        <tr r="I27" s="4"/>
      </tp>
      <tp t="s">
        <v>#N/A Requesting Data...3563119068</v>
        <stp/>
        <stp>BDP|13947519691835141080</stp>
        <tr r="S7" s="23"/>
      </tp>
      <tp t="s">
        <v>#N/A Requesting Data...3120433479</v>
        <stp/>
        <stp>BDP|16116934142481516069</stp>
        <tr r="AJ11" s="23"/>
      </tp>
      <tp t="s">
        <v>#N/A Requesting Data...3529043699</v>
        <stp/>
        <stp>BDP|15693475503428961387</stp>
        <tr r="C4" s="4"/>
      </tp>
      <tp t="s">
        <v>#N/A Requesting Data...3652234044</v>
        <stp/>
        <stp>BDP|14184535627869706003</stp>
        <tr r="Y2" s="23"/>
      </tp>
      <tp t="s">
        <v>#N/A Requesting Data...4224887479</v>
        <stp/>
        <stp>BDP|15010593503983366858</stp>
        <tr r="AL3" s="23"/>
      </tp>
      <tp t="s">
        <v>#N/A Requesting Data...4197073364</v>
        <stp/>
        <stp>BDP|10574987038737145677</stp>
        <tr r="X27" s="23"/>
        <tr r="X25" s="23"/>
        <tr r="X26" s="23"/>
      </tp>
      <tp t="s">
        <v>#N/A Requesting Data...3241106235</v>
        <stp/>
        <stp>BDP|15294539785383761061</stp>
        <tr r="S3" s="23"/>
      </tp>
      <tp t="s">
        <v>#N/A Requesting Data...3912943267</v>
        <stp/>
        <stp>BDP|11570349481175435418</stp>
        <tr r="X22" s="23"/>
      </tp>
      <tp t="s">
        <v>#N/A Requesting Data...3170555767</v>
        <stp/>
        <stp>BDP|17417020704949044558</stp>
        <tr r="AL17" s="23"/>
      </tp>
      <tp t="s">
        <v>#N/A N/A</v>
        <stp/>
        <stp>BDH|11325773397731855544</stp>
        <tr r="C2" s="43"/>
      </tp>
      <tp t="s">
        <v>#N/A Requesting Data...3939731946</v>
        <stp/>
        <stp>BDP|17122124394927839074</stp>
        <tr r="I35" s="4"/>
      </tp>
      <tp t="s">
        <v>#N/A Requesting Data...3968579731</v>
        <stp/>
        <stp>BDP|10684849418118026923</stp>
        <tr r="M4" s="23"/>
      </tp>
      <tp t="s">
        <v>#N/A Requesting Data...3160860497</v>
        <stp/>
        <stp>BDP|17569677018169590133</stp>
        <tr r="C5" s="4"/>
      </tp>
      <tp t="s">
        <v>#N/A N/A</v>
        <stp/>
        <stp>BDP|11928053159824565824</stp>
        <tr r="S20" s="23"/>
      </tp>
      <tp t="s">
        <v>#N/A Requesting Data...3319256954</v>
        <stp/>
        <stp>BDP|17632265285593335604</stp>
        <tr r="S21" s="23"/>
      </tp>
      <tp t="s">
        <v>#N/A N/A</v>
        <stp/>
        <stp>BDH|17697365131119071699</stp>
        <tr r="M2" s="41"/>
      </tp>
      <tp t="s">
        <v>#N/A Requesting Data...4029789235</v>
        <stp/>
        <stp>BDP|16112788416441751802</stp>
        <tr r="AK10" s="23"/>
      </tp>
      <tp t="s">
        <v>#N/A Requesting Data...3135409694</v>
        <stp/>
        <stp>BDP|11316539219225429971</stp>
        <tr r="M22" s="4"/>
      </tp>
      <tp t="s">
        <v>#N/A Requesting Data...4070987090</v>
        <stp/>
        <stp>BDP|12957460360479002051</stp>
        <tr r="X28" s="23"/>
      </tp>
      <tp t="s">
        <v>#N/A Requesting Data...3469584256</v>
        <stp/>
        <stp>BDP|13644928927078680971</stp>
        <tr r="I16" s="4"/>
      </tp>
      <tp t="s">
        <v>#N/A Requesting Data...3331773936</v>
        <stp/>
        <stp>BDP|14134313481293135542</stp>
        <tr r="Y6" s="23"/>
      </tp>
      <tp t="s">
        <v>#N/A Requesting Data...3568604852</v>
        <stp/>
        <stp>BDP|14031903453057655616</stp>
        <tr r="C28" s="4"/>
      </tp>
      <tp t="s">
        <v>#N/A Requesting Data...3481963245</v>
        <stp/>
        <stp>BDP|12325771976928070353</stp>
        <tr r="AM4" s="23"/>
      </tp>
      <tp t="s">
        <v>#N/A Requesting Data...3764152320</v>
        <stp/>
        <stp>BDP|10928719803449194027</stp>
        <tr r="AJ5" s="23"/>
      </tp>
      <tp t="s">
        <v>#N/A Requesting Data...3074845168</v>
        <stp/>
        <stp>BDP|11181787977958489729</stp>
        <tr r="C3" s="4"/>
      </tp>
      <tp t="s">
        <v>#N/A Requesting Data...3430336765</v>
        <stp/>
        <stp>BDP|13898246287300798742</stp>
        <tr r="M3" s="4"/>
      </tp>
      <tp t="s">
        <v>#N/A Requesting Data...3186728232</v>
        <stp/>
        <stp>BDP|16911336546699028677</stp>
        <tr r="AM12" s="23"/>
        <tr r="AM13" s="23"/>
      </tp>
      <tp t="s">
        <v>#N/A Requesting Data...3473676876</v>
        <stp/>
        <stp>BDP|15287103825549460193</stp>
        <tr r="B23" s="23"/>
      </tp>
      <tp t="s">
        <v>#N/A Requesting Data...3050194176</v>
        <stp/>
        <stp>BDP|15928966263206430229</stp>
        <tr r="M3" s="23"/>
      </tp>
      <tp t="s">
        <v>#N/A Requesting Data...3095038966</v>
        <stp/>
        <stp>BDP|12050475269026611820</stp>
        <tr r="AK15" s="23"/>
      </tp>
      <tp t="s">
        <v>#N/A Requesting Data...4185950974</v>
        <stp/>
        <stp>BDP|11256173765939914144</stp>
        <tr r="B16" s="23"/>
      </tp>
      <tp t="s">
        <v>#N/A Requesting Data...4167200577</v>
        <stp/>
        <stp>BDP|17696966774325959211</stp>
        <tr r="X4" s="23"/>
      </tp>
      <tp t="s">
        <v>#N/A Requesting Data...4152569859</v>
        <stp/>
        <stp>BDP|16426863604891032191</stp>
        <tr r="C30" s="4"/>
      </tp>
      <tp t="s">
        <v>#N/A Requesting Data...4246488654</v>
        <stp/>
        <stp>BDP|11146723062338185621</stp>
        <tr r="S18" s="23"/>
      </tp>
      <tp t="s">
        <v>#N/A Requesting Data...3893552490</v>
        <stp/>
        <stp>BDP|15873308514939029153</stp>
        <tr r="AL16" s="23"/>
      </tp>
      <tp t="s">
        <v>#N/A Requesting Data...3153862022</v>
        <stp/>
        <stp>BDP|17186305615073883972</stp>
        <tr r="J18" s="23"/>
      </tp>
      <tp t="s">
        <v>#N/A Requesting Data...3973002762</v>
        <stp/>
        <stp>BDP|10234886125292118723</stp>
        <tr r="C8" s="4"/>
      </tp>
      <tp t="s">
        <v>#N/A Requesting Data...3242174236</v>
        <stp/>
        <stp>BDP|13740782299712484034</stp>
        <tr r="S15" s="23"/>
      </tp>
      <tp t="s">
        <v>#N/A Requesting Data...3712172131</v>
        <stp/>
        <stp>BDP|13235865040045491507</stp>
        <tr r="B19" s="23"/>
      </tp>
      <tp t="s">
        <v>#N/A Requesting Data...4202174432</v>
        <stp/>
        <stp>BDP|10196863120844493101</stp>
        <tr r="AJ20" s="23"/>
      </tp>
      <tp t="s">
        <v>#N/A Requesting Data...3914511158</v>
        <stp/>
        <stp>BDP|18247426544570739708</stp>
        <tr r="AL4" s="23"/>
      </tp>
      <tp t="s">
        <v>#N/A Requesting Data...3097999343</v>
        <stp/>
        <stp>BDP|16781857257465097101</stp>
        <tr r="M6" s="23"/>
      </tp>
      <tp t="s">
        <v>#N/A Requesting Data...3807605564</v>
        <stp/>
        <stp>BDP|15224213502460012841</stp>
        <tr r="C32" s="4"/>
      </tp>
      <tp t="s">
        <v>#N/A Requesting Data...3361116939</v>
        <stp/>
        <stp>BDP|13341041747468365079</stp>
        <tr r="I15" s="4"/>
      </tp>
      <tp t="s">
        <v>#N/A Requesting Data...3572367452</v>
        <stp/>
        <stp>BDP|15036397347806548801</stp>
        <tr r="X11" s="23"/>
      </tp>
      <tp t="s">
        <v>#N/A Requesting Data...3562251310</v>
        <stp/>
        <stp>BDP|11725737269705717951</stp>
        <tr r="AL11" s="23"/>
      </tp>
      <tp t="s">
        <v>#N/A Requesting Data...3824039494</v>
        <stp/>
        <stp>BDP|13693943563594827533</stp>
        <tr r="B22" s="23"/>
      </tp>
      <tp t="s">
        <v>#N/A Requesting Data...3767942839</v>
        <stp/>
        <stp>BDP|15903597288054317118</stp>
        <tr r="C21" s="4"/>
      </tp>
      <tp t="s">
        <v>#N/A Requesting Data...3316901876</v>
        <stp/>
        <stp>BDP|10670964890118361526</stp>
        <tr r="C22" s="4"/>
      </tp>
      <tp t="s">
        <v>#N/A Requesting Data...3869862390</v>
        <stp/>
        <stp>BDP|18036346576324226523</stp>
        <tr r="B2" s="23"/>
      </tp>
      <tp t="s">
        <v>#N/A Requesting Data...4210915910</v>
        <stp/>
        <stp>BDP|18416579714343074206</stp>
        <tr r="I34" s="4"/>
      </tp>
      <tp t="s">
        <v>#N/A N/A</v>
        <stp/>
        <stp>BDH|17613748098246620241</stp>
        <tr r="G2" s="41"/>
      </tp>
      <tp t="s">
        <v>#N/A Requesting Data...3613463515</v>
        <stp/>
        <stp>BDP|17082992825917412916</stp>
        <tr r="X16" s="23"/>
      </tp>
      <tp t="s">
        <v>#N/A Requesting Data...4127004644</v>
        <stp/>
        <stp>BDP|15642656151966931251</stp>
        <tr r="I13" s="4"/>
      </tp>
      <tp t="s">
        <v>#N/A Requesting Data...3305935543</v>
        <stp/>
        <stp>BDP|16493688265034794009</stp>
        <tr r="C26" s="4"/>
      </tp>
      <tp t="s">
        <v>#N/A Requesting Data...3404230836</v>
        <stp/>
        <stp>BDP|12254839202759748140</stp>
        <tr r="AL3" s="23"/>
      </tp>
      <tp t="s">
        <v>#N/A Requesting Data...3473851844</v>
        <stp/>
        <stp>BDP|14652868731688575576</stp>
        <tr r="B18" s="23"/>
      </tp>
      <tp t="s">
        <v>#N/A Requesting Data...3785148881</v>
        <stp/>
        <stp>BDP|12333951617660707847</stp>
        <tr r="C7" s="4"/>
      </tp>
      <tp t="s">
        <v>#N/A N/A</v>
        <stp/>
        <stp>BDH|11358569618326246129</stp>
        <tr r="A2" s="43"/>
      </tp>
    </main>
    <main first="bofaddin.rtdserver">
      <tp t="s">
        <v>#N/A Requesting Data...3569253236</v>
        <stp/>
        <stp>BDP|14675241791769825503</stp>
        <tr r="I10" s="4"/>
      </tp>
      <tp t="s">
        <v>#N/A Requesting Data...4260321703</v>
        <stp/>
        <stp>BDP|13585155503219419890</stp>
        <tr r="AJ16" s="23"/>
      </tp>
      <tp t="s">
        <v>#N/A Requesting Data...3837537582</v>
        <stp/>
        <stp>BDP|16944786411641123202</stp>
        <tr r="C16" s="4"/>
      </tp>
      <tp t="s">
        <v>#N/A Requesting Data...3849283478</v>
        <stp/>
        <stp>BDP|12059162096938090135</stp>
        <tr r="I17" s="4"/>
      </tp>
      <tp t="s">
        <v>#N/A Requesting Data...3682932752</v>
        <stp/>
        <stp>BDP|17943083472810838396</stp>
        <tr r="I20" s="4"/>
      </tp>
      <tp t="s">
        <v>#N/A Requesting Data...3280577403</v>
        <stp/>
        <stp>BDP|11705422002334101225</stp>
        <tr r="J25" s="23"/>
        <tr r="J26" s="23"/>
        <tr r="J27" s="23"/>
      </tp>
      <tp t="s">
        <v>#N/A Requesting Data...3332320719</v>
        <stp/>
        <stp>BDP|10429291574616803075</stp>
        <tr r="M9" s="4"/>
      </tp>
    </main>
    <main first="bofaddin.rtdserver">
      <tp t="s">
        <v>#N/A Requesting Data...3941685524</v>
        <stp/>
        <stp>BDP|15679033501370088584</stp>
        <tr r="AM10" s="23"/>
      </tp>
      <tp t="s">
        <v>#N/A Requesting Data...3489724972</v>
        <stp/>
        <stp>BDP|16809310746926640774</stp>
        <tr r="B7" s="23"/>
      </tp>
      <tp t="s">
        <v>#N/A Requesting Data...3669136972</v>
        <stp/>
        <stp>BDP|14659274051481976285</stp>
        <tr r="I24" s="4"/>
      </tp>
      <tp t="s">
        <v>#N/A Requesting Data...4131885460</v>
        <stp/>
        <stp>BDP|17146268792454850896</stp>
        <tr r="M11" s="4"/>
      </tp>
      <tp t="s">
        <v>#N/A Requesting Data...3315238613</v>
        <stp/>
        <stp>BDP|14482763524825428462</stp>
        <tr r="X5" s="23"/>
      </tp>
      <tp t="s">
        <v>#N/A N/A</v>
        <stp/>
        <stp>BDH|17718044281329655683</stp>
        <tr r="A2" s="42"/>
      </tp>
      <tp t="s">
        <v>#N/A Requesting Data...4233002674</v>
        <stp/>
        <stp>BDP|14164952166299327397</stp>
        <tr r="B25" s="23"/>
        <tr r="B26" s="23"/>
        <tr r="B27" s="23"/>
      </tp>
      <tp t="s">
        <v>#N/A Requesting Data...4032341535</v>
        <stp/>
        <stp>BDP|14152591019902839324</stp>
        <tr r="I14" s="4"/>
      </tp>
      <tp t="s">
        <v>#N/A Requesting Data...3321623168</v>
        <stp/>
        <stp>BDP|10755429149808847999</stp>
        <tr r="S12" s="23"/>
        <tr r="S13" s="23"/>
        <tr r="S14" s="23"/>
      </tp>
      <tp t="s">
        <v>#N/A Requesting Data...3353830863</v>
        <stp/>
        <stp>BDP|12666793100581077522</stp>
        <tr r="AK16" s="23"/>
      </tp>
      <tp t="s">
        <v>#N/A Requesting Data...3280243222</v>
        <stp/>
        <stp>BDP|12068027225474124586</stp>
        <tr r="AL10" s="23"/>
      </tp>
      <tp t="s">
        <v>#N/A Requesting Data...4150660394</v>
        <stp/>
        <stp>BDP|12586341660083209536</stp>
        <tr r="X10" s="23"/>
      </tp>
      <tp t="s">
        <v>#N/A Requesting Data...4199704008</v>
        <stp/>
        <stp>BDP|13526828353188422737</stp>
        <tr r="X21" s="23"/>
      </tp>
      <tp t="s">
        <v>#N/A Requesting Data...4030761084</v>
        <stp/>
        <stp>BDP|17303031768357326792</stp>
        <tr r="J19" s="23"/>
      </tp>
      <tp t="s">
        <v>#N/A Requesting Data...4065159169</v>
        <stp/>
        <stp>BDP|16427387557605906473</stp>
        <tr r="AK18" s="23"/>
      </tp>
      <tp t="s">
        <v>#N/A Requesting Data...3627753725</v>
        <stp/>
        <stp>BDP|11095217234565680467</stp>
        <tr r="M15" s="4"/>
      </tp>
      <tp t="s">
        <v>#N/A Requesting Data...3448138576</v>
        <stp/>
        <stp>BDP|14130078267505734610</stp>
        <tr r="X7" s="23"/>
      </tp>
      <tp t="s">
        <v>#N/A N/A</v>
        <stp/>
        <stp>BDH|15725758679426414254</stp>
        <tr r="F2" s="42"/>
      </tp>
      <tp t="s">
        <v>#N/A Requesting Data...3810800933</v>
        <stp/>
        <stp>BDP|17002171288941054954</stp>
        <tr r="AK13" s="23"/>
        <tr r="AK12" s="23"/>
      </tp>
      <tp t="s">
        <v>#N/A Requesting Data...3299107010</v>
        <stp/>
        <stp>BDP|10971048132656186342</stp>
        <tr r="M5" s="23"/>
      </tp>
      <tp t="s">
        <v>#N/A Requesting Data...3573735470</v>
        <stp/>
        <stp>BDP|11858761408433278398</stp>
        <tr r="AK7" s="23"/>
      </tp>
      <tp t="s">
        <v>#N/A Requesting Data...3968514413</v>
        <stp/>
        <stp>BDP|17156090249207906256</stp>
        <tr r="I26" s="4"/>
      </tp>
      <tp t="s">
        <v>#N/A Requesting Data...3964843318</v>
        <stp/>
        <stp>BDP|15496460766295180465</stp>
        <tr r="C14" s="4"/>
      </tp>
      <tp t="s">
        <v>#N/A Requesting Data...3591972955</v>
        <stp/>
        <stp>BDP|16028825183275095566</stp>
        <tr r="AK2" s="23"/>
      </tp>
      <tp t="s">
        <v>#N/A Requesting Data...3356903765</v>
        <stp/>
        <stp>BDP|14460888612989500345</stp>
        <tr r="AM3" s="23"/>
      </tp>
      <tp t="s">
        <v>#N/A Requesting Data...3610974267</v>
        <stp/>
        <stp>BDP|12403851424746830931</stp>
        <tr r="I6" s="4"/>
      </tp>
      <tp t="s">
        <v>#N/A Requesting Data...3455535150</v>
        <stp/>
        <stp>BDP|10475689608923097260</stp>
        <tr r="S24" s="23"/>
      </tp>
      <tp t="s">
        <v>#N/A N/A</v>
        <stp/>
        <stp>BDH|13847984408758609532</stp>
        <tr r="H2" s="41"/>
      </tp>
      <tp t="s">
        <v>#N/A Requesting Data...3962480267</v>
        <stp/>
        <stp>BDP|11038007062703358082</stp>
        <tr r="AM11" s="23"/>
      </tp>
      <tp t="s">
        <v>#N/A Requesting Data...3798717330</v>
        <stp/>
        <stp>BDP|13039794824055571772</stp>
        <tr r="I8" s="4"/>
      </tp>
      <tp t="s">
        <v>#N/A Requesting Data...4187953619</v>
        <stp/>
        <stp>BDP|13541416802201964203</stp>
        <tr r="I31" s="4"/>
      </tp>
      <tp t="s">
        <v>#N/A Requesting Data...3342856429</v>
        <stp/>
        <stp>BDP|12929365060125773693</stp>
        <tr r="I22" s="4"/>
      </tp>
      <tp t="s">
        <v>#N/A Requesting Data...3440998600</v>
        <stp/>
        <stp>BDP|14571436704760714469</stp>
        <tr r="I33" s="4"/>
      </tp>
      <tp t="s">
        <v>#N/A Requesting Data...4076000704</v>
        <stp/>
        <stp>BDP|13538606854720069467</stp>
        <tr r="M7" s="4"/>
      </tp>
      <tp t="s">
        <v>#N/A Requesting Data...3662858963</v>
        <stp/>
        <stp>BDP|15720283106273765084</stp>
        <tr r="M14" s="4"/>
      </tp>
      <tp t="s">
        <v>#N/A N/A</v>
        <stp/>
        <stp>BDH|13097947731408857571</stp>
        <tr r="J2" s="42"/>
      </tp>
      <tp t="s">
        <v>#N/A Requesting Data...3714019403</v>
        <stp/>
        <stp>BDP|17857046966936676214</stp>
        <tr r="C18" s="4"/>
      </tp>
      <tp t="s">
        <v>#N/A Requesting Data...3659335193</v>
        <stp/>
        <stp>BDP|15369573210045765122</stp>
        <tr r="I3" s="4"/>
      </tp>
      <tp t="s">
        <v>#N/A Requesting Data...3734910408</v>
        <stp/>
        <stp>BDP|15087651850946790523</stp>
        <tr r="I18" s="4"/>
      </tp>
      <tp t="s">
        <v>#N/A Requesting Data...3481602203</v>
        <stp/>
        <stp>BDP|12215212083759292408</stp>
        <tr r="AL17" s="23"/>
      </tp>
      <tp t="s">
        <v>#N/A Requesting Data...4212002624</v>
        <stp/>
        <stp>BDP|15803697554256555565</stp>
        <tr r="B3" s="23"/>
      </tp>
      <tp t="s">
        <v>#N/A N/A</v>
        <stp/>
        <stp>BDH|12695856139929307590</stp>
        <tr r="D2" s="41"/>
      </tp>
      <tp t="s">
        <v>#N/A N/A</v>
        <stp/>
        <stp>BDH|14731368955580401729</stp>
        <tr r="N2" s="41"/>
      </tp>
    </main>
    <main first="bofaddin.rtdserver">
      <tp t="s">
        <v>#N/A Requesting Data...3304938862</v>
        <stp/>
        <stp>BDP|3932833410537706170</stp>
        <tr r="I9" s="4"/>
      </tp>
      <tp t="s">
        <v>#N/A N/A</v>
        <stp/>
        <stp>BDH|1951893229235300264</stp>
        <tr r="H2" s="42"/>
      </tp>
      <tp t="s">
        <v>#N/A Requesting Data...3923726641</v>
        <stp/>
        <stp>BDP|9303561570080173767</stp>
        <tr r="AL5" s="23"/>
      </tp>
      <tp t="s">
        <v>#N/A N/A</v>
        <stp/>
        <stp>BDH|9779827442408353163</stp>
        <tr r="K2" s="42"/>
      </tp>
      <tp t="s">
        <v>#N/A Requesting Data...3812046416</v>
        <stp/>
        <stp>BDP|9234325000185230332</stp>
        <tr r="C24" s="4"/>
      </tp>
      <tp t="s">
        <v>#N/A Requesting Data...4202444557</v>
        <stp/>
        <stp>BDP|1228991366414778729</stp>
        <tr r="C6" s="4"/>
      </tp>
      <tp t="s">
        <v>#N/A N/A</v>
        <stp/>
        <stp>BDH|9366042907755045192</stp>
        <tr r="C2" s="41"/>
      </tp>
      <tp t="s">
        <v>#N/A Requesting Data...3945418507</v>
        <stp/>
        <stp>BDP|9064014884388944428</stp>
        <tr r="C17" s="4"/>
      </tp>
      <tp t="s">
        <v>#N/A Requesting Data...4240236788</v>
        <stp/>
        <stp>BDP|1577213379038935144</stp>
        <tr r="X3" s="23"/>
      </tp>
      <tp t="s">
        <v>#N/A Requesting Data...3396156302</v>
        <stp/>
        <stp>BDP|5824340431331816940</stp>
        <tr r="S10" s="23"/>
      </tp>
      <tp t="s">
        <v>#N/A Requesting Data...3795199427</v>
        <stp/>
        <stp>BDP|4308716993144270323</stp>
        <tr r="B17" s="23"/>
      </tp>
      <tp t="s">
        <v>#N/A Requesting Data...4039783237</v>
        <stp/>
        <stp>BDP|4042570187295102104</stp>
        <tr r="J24" s="23"/>
      </tp>
      <tp t="s">
        <v>#N/A Requesting Data...3603841583</v>
        <stp/>
        <stp>BDP|6013605140930681928</stp>
        <tr r="AM5" s="23"/>
      </tp>
      <tp t="s">
        <v>#N/A Requesting Data...3317668010</v>
        <stp/>
        <stp>BDP|5893553125419419575</stp>
        <tr r="C23" s="4"/>
      </tp>
      <tp t="s">
        <v>#N/A Requesting Data...3879607427</v>
        <stp/>
        <stp>BDP|9829705635995703635</stp>
        <tr r="C27" s="4"/>
      </tp>
      <tp t="s">
        <v>#N/A Requesting Data...4014051814</v>
        <stp/>
        <stp>BDP|1930133090791511668</stp>
        <tr r="AJ12" s="23"/>
        <tr r="AJ13" s="23"/>
      </tp>
      <tp t="s">
        <v>#N/A Requesting Data...4270585407</v>
        <stp/>
        <stp>BDP|3600755198957791423</stp>
        <tr r="C12" s="4"/>
      </tp>
      <tp t="s">
        <v>#N/A Requesting Data...3906044735</v>
        <stp/>
        <stp>BDP|9881075535250410430</stp>
        <tr r="C11" s="4"/>
      </tp>
      <tp t="s">
        <v>#N/A Requesting Data...3644676042</v>
        <stp/>
        <stp>BDP|3028153464983471972</stp>
        <tr r="C9" s="4"/>
      </tp>
      <tp t="s">
        <v>#N/A N/A</v>
        <stp/>
        <stp>BDH|4575880492742405984</stp>
        <tr r="P2" s="41"/>
      </tp>
      <tp t="s">
        <v>#N/A Requesting Data...4080674243</v>
        <stp/>
        <stp>BDP|9372264810113700726</stp>
        <tr r="Y3" s="23"/>
      </tp>
      <tp t="s">
        <v>#N/A Requesting Data...3336859383</v>
        <stp/>
        <stp>BDP|3283988564837872513</stp>
        <tr r="C25" s="4"/>
      </tp>
      <tp t="s">
        <v>#N/A Requesting Data...3395696033</v>
        <stp/>
        <stp>BDP|2158009914089622475</stp>
        <tr r="AK17" s="23"/>
      </tp>
      <tp t="s">
        <v>#N/A Requesting Data...3821147373</v>
        <stp/>
        <stp>BDP|9080047601032528542</stp>
        <tr r="M23" s="4"/>
      </tp>
      <tp t="s">
        <v>#N/A Requesting Data...4229006571</v>
        <stp/>
        <stp>BDP|2458335876571332899</stp>
        <tr r="AK3" s="23"/>
      </tp>
      <tp t="s">
        <v>#N/A N/A</v>
        <stp/>
        <stp>BDH|9712605651244030148</stp>
        <tr r="D2" s="43"/>
      </tp>
      <tp t="s">
        <v>#N/A Requesting Data...3806036856</v>
        <stp/>
        <stp>BDP|8495165717813040460</stp>
        <tr r="AJ22" s="23"/>
      </tp>
      <tp t="s">
        <v>#N/A Requesting Data...3603053521</v>
        <stp/>
        <stp>BDP|7467107440899088448</stp>
        <tr r="C10" s="4"/>
      </tp>
      <tp t="s">
        <v>#N/A Requesting Data...3723265712</v>
        <stp/>
        <stp>BDP|1226152690706411050</stp>
        <tr r="AL11" s="23"/>
      </tp>
      <tp t="s">
        <v>#N/A Requesting Data...3455424909</v>
        <stp/>
        <stp>BDP|3061041611838364246</stp>
        <tr r="AL15" s="23"/>
      </tp>
      <tp t="s">
        <v>#N/A Requesting Data...3818487227</v>
        <stp/>
        <stp>BDP|2130889054024945360</stp>
        <tr r="I21" s="4"/>
      </tp>
      <tp t="s">
        <v>#N/A Requesting Data...3723009914</v>
        <stp/>
        <stp>BDP|2927293155024131960</stp>
        <tr r="M7" s="23"/>
      </tp>
      <tp t="s">
        <v>#N/A Requesting Data...3722469603</v>
        <stp/>
        <stp>BDP|6636651712571234859</stp>
        <tr r="AJ23" s="23"/>
      </tp>
      <tp t="s">
        <v>#N/A Requesting Data...4045376072</v>
        <stp/>
        <stp>BDP|1877883736965240731</stp>
        <tr r="AL15" s="23"/>
      </tp>
      <tp t="s">
        <v>#N/A Requesting Data...4175255302</v>
        <stp/>
        <stp>BDP|8020080828813032172</stp>
        <tr r="B15" s="23"/>
      </tp>
      <tp t="s">
        <v>#N/A Requesting Data...4224206671</v>
        <stp/>
        <stp>BDP|9383281948241306645</stp>
        <tr r="M25" s="4"/>
      </tp>
      <tp t="s">
        <v>#N/A Requesting Data...3825518063</v>
        <stp/>
        <stp>BDP|9048425549166734641</stp>
        <tr r="AL28" s="23"/>
      </tp>
      <tp t="s">
        <v>#N/A Requesting Data...3597081256</v>
        <stp/>
        <stp>BDP|5584100136147758995</stp>
        <tr r="AL12" s="23"/>
        <tr r="AL13" s="23"/>
      </tp>
      <tp t="s">
        <v>#N/A Requesting Data...3894356834</v>
        <stp/>
        <stp>BDP|6665899614890097665</stp>
        <tr r="B24" s="23"/>
      </tp>
      <tp t="s">
        <v>#N/A Requesting Data...3536662521</v>
        <stp/>
        <stp>BDP|5311935425282697517</stp>
        <tr r="S23" s="23"/>
      </tp>
      <tp t="s">
        <v>#N/A Requesting Data...3991319480</v>
        <stp/>
        <stp>BDP|6560099609608238754</stp>
        <tr r="M6" s="4"/>
      </tp>
      <tp t="s">
        <v>#N/A N/A</v>
        <stp/>
        <stp>BDH|6103152656708321336</stp>
        <tr r="G2" s="43"/>
      </tp>
      <tp t="s">
        <v>#N/A Requesting Data...4227394539</v>
        <stp/>
        <stp>BDP|1143418862238242263</stp>
        <tr r="AM17" s="23"/>
      </tp>
      <tp t="s">
        <v>#N/A Requesting Data...3600837466</v>
        <stp/>
        <stp>BDP|7536027870481078816</stp>
        <tr r="M8" s="4"/>
      </tp>
      <tp t="s">
        <v>#N/A Requesting Data...3520599635</v>
        <stp/>
        <stp>BDP|6306886325096520009</stp>
        <tr r="I25" s="4"/>
      </tp>
      <tp t="s">
        <v>#N/A Requesting Data...3974892771</v>
        <stp/>
        <stp>BDP|6488914245957400695</stp>
        <tr r="C29" s="4"/>
      </tp>
      <tp t="s">
        <v>#N/A N/A</v>
        <stp/>
        <stp>BDH|1369995069351923588</stp>
        <tr r="J2" s="41"/>
      </tp>
      <tp t="s">
        <v>#N/A Requesting Data...3674955403</v>
        <stp/>
        <stp>BDP|6403771474819378541</stp>
        <tr r="I12" s="4"/>
      </tp>
      <tp t="s">
        <v>#N/A Requesting Data...3445833075</v>
        <stp/>
        <stp>BDP|3564682182794626391</stp>
        <tr r="M27" s="4"/>
      </tp>
      <tp t="s">
        <v>#N/A Requesting Data...3725347417</v>
        <stp/>
        <stp>BDP|9049066006157770463</stp>
        <tr r="J20" s="23"/>
      </tp>
      <tp t="s">
        <v>#N/A Requesting Data...3851715616</v>
        <stp/>
        <stp>BDP|5644558592914624709</stp>
        <tr r="X12" s="23"/>
      </tp>
      <tp t="s">
        <v>#N/A N/A</v>
        <stp/>
        <stp>BDH|9444265771316303071</stp>
        <tr r="E2" s="42"/>
      </tp>
      <tp t="s">
        <v>#N/A Requesting Data...4228779510</v>
        <stp/>
        <stp>BDP|8924190189463030916</stp>
        <tr r="B21" s="23"/>
      </tp>
      <tp t="s">
        <v>#N/A Requesting Data...4125056122</v>
        <stp/>
        <stp>BDP|6987467320142537953</stp>
        <tr r="M26" s="4"/>
      </tp>
      <tp t="s">
        <v>#N/A Requesting Data...3815298999</v>
        <stp/>
        <stp>BDP|9624404748343915185</stp>
        <tr r="C20" s="4"/>
      </tp>
      <tp t="s">
        <v>#N/A Requesting Data...3943539241</v>
        <stp/>
        <stp>BDP|9695481288766413814</stp>
        <tr r="M20" s="4"/>
      </tp>
      <tp t="s">
        <v>#N/A Requesting Data...3501120651</v>
        <stp/>
        <stp>BDP|7547998673293959166</stp>
        <tr r="AL28" s="23"/>
      </tp>
      <tp t="s">
        <v>#N/A Requesting Data...3753623459</v>
        <stp/>
        <stp>BDP|8668820735211210931</stp>
        <tr r="I23" s="4"/>
      </tp>
      <tp t="s">
        <v>#N/A N/A</v>
        <stp/>
        <stp>BDH|1396423986385425336</stp>
        <tr r="A2" s="41"/>
      </tp>
      <tp t="s">
        <v>#N/A Requesting Data...3418312481</v>
        <stp/>
        <stp>BDP|8275357227362794010</stp>
        <tr r="AM16" s="23"/>
      </tp>
      <tp t="s">
        <v>#N/A Requesting Data...4104291057</v>
        <stp/>
        <stp>BDP|7803320853398961244</stp>
        <tr r="AK6" s="23"/>
      </tp>
      <tp t="s">
        <v>#N/A N/A</v>
        <stp/>
        <stp>BDH|7570831447817474711</stp>
        <tr r="C2" s="42"/>
      </tp>
      <tp t="s">
        <v>#N/A Requesting Data...3840201744</v>
        <stp/>
        <stp>BDP|9245962970709551544</stp>
        <tr r="S22" s="23"/>
      </tp>
      <tp t="s">
        <v>#N/A N/A</v>
        <stp/>
        <stp>BDH|2247665103797154834</stp>
        <tr r="I2" s="42"/>
      </tp>
      <tp t="s">
        <v>#N/A N/A</v>
        <stp/>
        <stp>BDH|6490657902181164532</stp>
        <tr r="I2" s="41"/>
      </tp>
      <tp t="s">
        <v>#N/A Requesting Data...3718548364</v>
        <stp/>
        <stp>BDP|3611145711446265175</stp>
        <tr r="B20" s="23"/>
      </tp>
      <tp t="s">
        <v>#N/A Requesting Data...3631401268</v>
        <stp/>
        <stp>BDP|3205587303860434284</stp>
        <tr r="AJ19" s="23"/>
      </tp>
      <tp t="s">
        <v>#N/A Requesting Data...4095338935</v>
        <stp/>
        <stp>BDP|2144931281470514730</stp>
        <tr r="M12" s="4"/>
      </tp>
      <tp t="s">
        <v>#N/A Requesting Data...3955808560</v>
        <stp/>
        <stp>BDP|7401556321087267283</stp>
        <tr r="X15" s="23"/>
      </tp>
      <tp t="s">
        <v>#N/A Requesting Data...3981953083</v>
        <stp/>
        <stp>BDP|7914615560347757555</stp>
        <tr r="M29" s="4"/>
      </tp>
    </main>
    <main first="bofaddin.rtdserver">
      <tp t="s">
        <v>#N/A Requesting Data...3758509922</v>
        <stp/>
        <stp>BDP|3667777724136878562</stp>
        <tr r="AL7" s="23"/>
      </tp>
    </main>
    <main first="bofaddin.rtdserver">
      <tp t="s">
        <v>#N/A Requesting Data...4258055461</v>
        <stp/>
        <stp>BDP|8904797648666563842</stp>
        <tr r="S17" s="23"/>
      </tp>
      <tp t="s">
        <v>#N/A Requesting Data...3473597347</v>
        <stp/>
        <stp>BDP|7662380925481720222</stp>
        <tr r="AM7" s="23"/>
      </tp>
      <tp t="s">
        <v>#N/A Requesting Data...4203074983</v>
        <stp/>
        <stp>BDP|6620705429636761078</stp>
        <tr r="I29" s="4"/>
      </tp>
      <tp t="s">
        <v>#N/A Requesting Data...3634607822</v>
        <stp/>
        <stp>BDP|3289654604481788180</stp>
        <tr r="AL5" s="23"/>
      </tp>
      <tp t="s">
        <v>#N/A Requesting Data...4136694161</v>
        <stp/>
        <stp>BDP|3276010522175082112</stp>
        <tr r="I19" s="4"/>
        <tr r="I36" s="4"/>
      </tp>
      <tp t="s">
        <v>#N/A Requesting Data...3867050832</v>
        <stp/>
        <stp>BDP|7126419820140662469</stp>
        <tr r="AJ18" s="23"/>
      </tp>
      <tp t="s">
        <v>#N/A Requesting Data...3662939032</v>
        <stp/>
        <stp>BDP|6844616879312380045</stp>
        <tr r="AL10" s="23"/>
      </tp>
      <tp t="s">
        <v>#N/A Requesting Data...4266788046</v>
        <stp/>
        <stp>BDP|8518343883545063350</stp>
        <tr r="B4" s="23"/>
      </tp>
    </main>
    <main first="bofaddin.rtdserver">
      <tp t="s">
        <v>#N/A Requesting Data...4004534483</v>
        <stp/>
        <stp>BDP|6954157234251017332</stp>
        <tr r="I28" s="4"/>
      </tp>
      <tp t="s">
        <v>#N/A Requesting Data...3619277736</v>
        <stp/>
        <stp>BDP|6727755913036133081</stp>
        <tr r="M18" s="4"/>
      </tp>
      <tp t="s">
        <v>#N/A Requesting Data...3517555301</v>
        <stp/>
        <stp>BDP|4368510047916882548</stp>
        <tr r="Y5" s="23"/>
      </tp>
      <tp t="s">
        <v>#N/A Requesting Data...3888925079</v>
        <stp/>
        <stp>BDP|6806320595328100211</stp>
        <tr r="M5" s="4"/>
      </tp>
      <tp t="s">
        <v>#N/A N/A</v>
        <stp/>
        <stp>BDH|4990819253479102659</stp>
        <tr r="G2" s="42"/>
      </tp>
      <tp t="s">
        <v>#N/A N/A</v>
        <stp/>
        <stp>BDH|2055717773950906460</stp>
        <tr r="I2" s="43"/>
      </tp>
      <tp t="s">
        <v>#N/A Requesting Data...3769339134</v>
        <stp/>
        <stp>BDP|2549252440040329204</stp>
        <tr r="AK4" s="23"/>
      </tp>
      <tp t="s">
        <v>#N/A Requesting Data...3872798510</v>
        <stp/>
        <stp>BDP|2692999117825898965</stp>
        <tr r="B11" s="23"/>
      </tp>
      <tp t="s">
        <v>#N/A Requesting Data...3710291477</v>
        <stp/>
        <stp>BDP|7444215956964993308</stp>
        <tr r="S16" s="23"/>
      </tp>
      <tp t="s">
        <v>#N/A Requesting Data...3557462757</v>
        <stp/>
        <stp>BDP|5846298235793568096</stp>
        <tr r="M10" s="4"/>
      </tp>
      <tp t="s">
        <v>#N/A Requesting Data...3946420285</v>
        <stp/>
        <stp>BDP|4534637956665870503</stp>
        <tr r="M17" s="4"/>
      </tp>
      <tp t="s">
        <v>#N/A Requesting Data...4108574137</v>
        <stp/>
        <stp>BDP|3371787870987631342</stp>
        <tr r="AL4" s="23"/>
      </tp>
      <tp t="s">
        <v>#N/A Requesting Data...4206006935</v>
        <stp/>
        <stp>BDP|1785369388995077803</stp>
        <tr r="AM28" s="23"/>
      </tp>
      <tp t="s">
        <v>#N/A Requesting Data...3874641480</v>
        <stp/>
        <stp>BDP|4007522067772294294</stp>
        <tr r="AL7" s="23"/>
      </tp>
      <tp t="s">
        <v>#N/A N/A</v>
        <stp/>
        <stp>BDH|3660920190040773443</stp>
        <tr r="E2" s="43"/>
      </tp>
      <tp t="s">
        <v>#N/A Requesting Data...3648470143</v>
        <stp/>
        <stp>BDP|9831814725894893012</stp>
        <tr r="AK11" s="23"/>
      </tp>
      <tp t="s">
        <v>#N/A Requesting Data...3793545384</v>
        <stp/>
        <stp>BDP|4897117645397105677</stp>
        <tr r="AJ21" s="23"/>
      </tp>
      <tp t="s">
        <v>#N/A Requesting Data...4051041874</v>
        <stp/>
        <stp>BDP|8817410318015988830</stp>
        <tr r="X24" s="23"/>
      </tp>
      <tp t="s">
        <v>#N/A Requesting Data...3959411549</v>
        <stp/>
        <stp>BDP|9959926338366463585</stp>
        <tr r="B5" s="23"/>
      </tp>
      <tp t="s">
        <v>#N/A Requesting Data...4171914975</v>
        <stp/>
        <stp>BDP|3843183538205407419</stp>
        <tr r="S11" s="23"/>
      </tp>
      <tp t="s">
        <v>#N/A Requesting Data...3877610384</v>
        <stp/>
        <stp>BDP|1222747366758152838</stp>
        <tr r="AJ3" s="23"/>
      </tp>
      <tp t="s">
        <v>#N/A Requesting Data...3677853563</v>
        <stp/>
        <stp>BDP|4740640074090397568</stp>
        <tr r="AK5" s="23"/>
      </tp>
      <tp t="s">
        <v>#N/A Requesting Data...3657820895</v>
        <stp/>
        <stp>BDP|2177977472355035973</stp>
        <tr r="AJ4" s="23"/>
      </tp>
      <tp t="s">
        <v>#N/A Requesting Data...4061746408</v>
        <stp/>
        <stp>BDP|3487274233337650572</stp>
        <tr r="X17" s="23"/>
      </tp>
      <tp t="s">
        <v>#N/A N/A</v>
        <stp/>
        <stp>BDH|2698053422290242023</stp>
        <tr r="L2" s="42"/>
      </tp>
      <tp t="s">
        <v>#N/A Requesting Data...3955748136</v>
        <stp/>
        <stp>BDP|8073917058216699280</stp>
        <tr r="M13" s="4"/>
      </tp>
      <tp t="s">
        <v>#N/A N/A</v>
        <stp/>
        <stp>BDH|2480902889426598428</stp>
        <tr r="F2" s="41"/>
      </tp>
      <tp t="s">
        <v>#N/A Requesting Data...4116629686</v>
        <stp/>
        <stp>BDP|9962127790213316333</stp>
        <tr r="M24" s="23"/>
      </tp>
      <tp t="s">
        <v>#N/A Requesting Data...3633144301</v>
        <stp/>
        <stp>BDP|5526986605588121518</stp>
        <tr r="AL12" s="23"/>
        <tr r="AL13" s="23"/>
      </tp>
      <tp t="s">
        <v>#N/A Requesting Data...3981923150</v>
        <stp/>
        <stp>BDP|7388262448250300073</stp>
        <tr r="C33" s="4"/>
      </tp>
      <tp t="s">
        <v>#N/A Requesting Data...3907742889</v>
        <stp/>
        <stp>BDP|7588826982683430584</stp>
        <tr r="I11" s="4"/>
      </tp>
      <tp t="s">
        <v>#N/A Requesting Data...3891123549</v>
        <stp/>
        <stp>BDP|5447197685859603410</stp>
        <tr r="AJ10" s="23"/>
      </tp>
      <tp t="s">
        <v>#N/A Requesting Data...4183320491</v>
        <stp/>
        <stp>BDP|3668461447197730526</stp>
        <tr r="I32" s="4"/>
      </tp>
      <tp t="s">
        <v>#N/A Requesting Data...3867360587</v>
        <stp/>
        <stp>BDP|5379688077331662489</stp>
        <tr r="M16" s="4"/>
      </tp>
      <tp t="s">
        <v>#N/A Requesting Data...3932895004</v>
        <stp/>
        <stp>BDP|6650512216391595278</stp>
        <tr r="B12" s="23"/>
      </tp>
      <tp t="s">
        <v>#N/A N/A</v>
        <stp/>
        <stp>BDH|5978405511177919625</stp>
        <tr r="H2" s="43"/>
      </tp>
      <tp t="s">
        <v>#N/A Requesting Data...3743188784</v>
        <stp/>
        <stp>BDP|5721072653245295416</stp>
        <tr r="M21" s="4"/>
      </tp>
      <tp t="s">
        <v>#N/A Requesting Data...4199480433</v>
        <stp/>
        <stp>BDP|6717152185718194634</stp>
        <tr r="B10" s="23"/>
      </tp>
      <tp t="s">
        <v>#N/A N/A</v>
        <stp/>
        <stp>BDH|7905014419737860327</stp>
        <tr r="O2" s="41"/>
      </tp>
      <tp t="s">
        <v>#N/A Requesting Data...3977327313</v>
        <stp/>
        <stp>BDP|1503994489973474197</stp>
        <tr r="M24" s="4"/>
      </tp>
      <tp t="s">
        <v>#N/A N/A</v>
        <stp/>
        <stp>BDH|5320937399660838797</stp>
        <tr r="F2" s="43"/>
      </tp>
      <tp t="s">
        <v>#N/A N/A</v>
        <stp/>
        <stp>BDH|5655765826315878723</stp>
        <tr r="L2" s="41"/>
      </tp>
      <tp t="s">
        <v>#N/A N/A</v>
        <stp/>
        <stp>BDH|2108306105154227767</stp>
        <tr r="N2" s="42"/>
      </tp>
      <tp t="s">
        <v>#N/A Requesting Data...3694478394</v>
        <stp/>
        <stp>BDP|5979705572994268267</stp>
        <tr r="Y10" s="23"/>
      </tp>
      <tp t="s">
        <v>#N/A Requesting Data...3806493465</v>
        <stp/>
        <stp>BDP|7053573978067650160</stp>
        <tr r="B28" s="23"/>
      </tp>
      <tp t="s">
        <v>#N/A N/A</v>
        <stp/>
        <stp>BDH|5426027398856275900</stp>
        <tr r="M2" s="42"/>
      </tp>
      <tp t="s">
        <v>#N/A Requesting Data...3592616981</v>
        <stp/>
        <stp>BDP|1539366488779668004</stp>
        <tr r="C13" s="4"/>
      </tp>
      <tp t="s">
        <v>#N/A Requesting Data...3844441355</v>
        <stp/>
        <stp>BDP|3055163264054549311</stp>
        <tr r="C15" s="4"/>
      </tp>
      <tp t="s">
        <v>#N/A Requesting Data...3662832447</v>
        <stp/>
        <stp>BDP|6332046457463448321</stp>
        <tr r="Y4" s="23"/>
      </tp>
      <tp t="s">
        <v>#N/A Requesting Data...3728695590</v>
        <stp/>
        <stp>BDP|7360387276313822315</stp>
        <tr r="M28" s="4"/>
      </tp>
      <tp t="s">
        <v>#N/A N/A</v>
        <stp/>
        <stp>BDH|4198798133261767282</stp>
        <tr r="E2" s="41"/>
      </tp>
    </main>
    <main first="bofaddin.rtdserver">
      <tp t="s">
        <v>#N/A Requesting Data...3734280036</v>
        <stp/>
        <stp>BDP|22217401951802283</stp>
        <tr r="X18" s="23"/>
      </tp>
    </main>
    <main first="bofaddin.rtdserver">
      <tp t="s">
        <v>#N/A Requesting Data...4021887449</v>
        <stp/>
        <stp>BDP|736667213722539036</stp>
        <tr r="I30" s="4"/>
      </tp>
      <tp t="s">
        <v>#N/A N/A</v>
        <stp/>
        <stp>BDH|492284701121336696</stp>
        <tr r="D2" s="42"/>
      </tp>
      <tp t="s">
        <v>#N/A N/A</v>
        <stp/>
        <stp>BDH|334789020031659230</stp>
        <tr r="K2" s="41"/>
      </tp>
      <tp t="s">
        <v>#N/A Requesting Data...3827133425</v>
        <stp/>
        <stp>BDP|269061122321969264</stp>
        <tr r="M19" s="4"/>
        <tr r="M4" s="4"/>
      </tp>
      <tp t="s">
        <v>#N/A Requesting Data...3711349365</v>
        <stp/>
        <stp>BDP|332983320473165936</stp>
        <tr r="C31" s="4"/>
      </tp>
      <tp t="s">
        <v>#N/A Requesting Data...3908550821</v>
        <stp/>
        <stp>BDP|273733921110297408</stp>
        <tr r="B6" s="23"/>
      </tp>
      <tp t="s">
        <v>#N/A Requesting Data...3929565779</v>
        <stp/>
        <stp>BDP|844989073848383606</stp>
        <tr r="AM15" s="23"/>
      </tp>
      <tp t="s">
        <v>#N/A Requesting Data...4089847999</v>
        <stp/>
        <stp>BDP|773540785499871775</stp>
        <tr r="AJ24" s="23"/>
      </tp>
      <tp t="s">
        <v>#N/A Requesting Data...3935433410</v>
        <stp/>
        <stp>BDP|562448282519727727</stp>
        <tr r="M30" s="4"/>
      </tp>
      <tp t="s">
        <v>#N/A Requesting Data...3803241053</v>
        <stp/>
        <stp>BDP|946836771463215229</stp>
        <tr r="X23" s="23"/>
      </tp>
      <tp t="s">
        <v>#N/A Requesting Data...4170097062</v>
        <stp/>
        <stp>BDP|204402083980653245</stp>
        <tr r="C34" s="4"/>
      </tp>
      <tp t="s">
        <v>#N/A Requesting Data...4254573540</v>
        <stp/>
        <stp>BDP|566851002001110067</stp>
        <tr r="S26" s="23"/>
        <tr r="S25" s="23"/>
        <tr r="S27" s="23"/>
      </tp>
      <tp t="s">
        <v>#N/A Requesting Data...4209322482</v>
        <stp/>
        <stp>BDP|847794488235034202</stp>
        <tr r="X20" s="23"/>
      </tp>
      <tp t="s">
        <v>#N/A Requesting Data...3849469276</v>
        <stp/>
        <stp>BDP|776371565848775618</stp>
        <tr r="AL16" s="23"/>
      </tp>
      <tp t="s">
        <v>#N/A Requesting Data...3820317185</v>
        <stp/>
        <stp>BDP|496673130359802606</stp>
        <tr r="S28" s="23"/>
      </tp>
      <tp t="s">
        <v>#N/A Requesting Data...4035668119</v>
        <stp/>
        <stp>BDP|979567768960104910</stp>
        <tr r="M2" s="23"/>
      </tp>
    </main>
  </volType>
</volTypes>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volatileDependencies" Target="volatileDependenci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3"/>
  <sheetViews>
    <sheetView topLeftCell="B1" workbookViewId="0">
      <selection activeCell="C20" sqref="C20"/>
    </sheetView>
  </sheetViews>
  <sheetFormatPr defaultRowHeight="15.75"/>
  <cols>
    <col min="2" max="2" width="27.125" style="115" bestFit="1" customWidth="1"/>
    <col min="3" max="3" width="52.375" bestFit="1" customWidth="1"/>
    <col min="4" max="4" width="52.375" customWidth="1"/>
    <col min="5" max="5" width="32.375" bestFit="1" customWidth="1"/>
    <col min="9" max="9" width="10" bestFit="1" customWidth="1"/>
    <col min="10" max="10" width="27.25" bestFit="1" customWidth="1"/>
  </cols>
  <sheetData>
    <row r="1" spans="1:10" s="104" customFormat="1">
      <c r="A1" s="104" t="s">
        <v>266</v>
      </c>
      <c r="B1" s="115" t="s">
        <v>3</v>
      </c>
      <c r="C1" s="104" t="s">
        <v>107</v>
      </c>
      <c r="D1" s="104" t="s">
        <v>258</v>
      </c>
      <c r="E1" s="104" t="s">
        <v>249</v>
      </c>
    </row>
    <row r="2" spans="1:10">
      <c r="A2" s="114">
        <v>1</v>
      </c>
      <c r="B2" s="122" t="s">
        <v>324</v>
      </c>
      <c r="C2" t="s">
        <v>247</v>
      </c>
      <c r="D2" t="s">
        <v>259</v>
      </c>
      <c r="E2" t="s">
        <v>250</v>
      </c>
      <c r="I2">
        <v>1</v>
      </c>
      <c r="J2" t="s">
        <v>165</v>
      </c>
    </row>
    <row r="3" spans="1:10">
      <c r="A3" s="114">
        <v>2</v>
      </c>
      <c r="B3" s="121" t="s">
        <v>322</v>
      </c>
      <c r="C3" t="s">
        <v>257</v>
      </c>
      <c r="D3" t="s">
        <v>260</v>
      </c>
      <c r="E3" t="s">
        <v>124</v>
      </c>
      <c r="I3">
        <v>7</v>
      </c>
    </row>
    <row r="4" spans="1:10">
      <c r="A4" s="114">
        <v>3</v>
      </c>
      <c r="B4" s="121" t="s">
        <v>323</v>
      </c>
      <c r="C4" t="s">
        <v>325</v>
      </c>
      <c r="D4" t="s">
        <v>259</v>
      </c>
      <c r="E4" t="s">
        <v>252</v>
      </c>
    </row>
    <row r="5" spans="1:10">
      <c r="A5" s="114">
        <v>4</v>
      </c>
      <c r="B5" s="121" t="s">
        <v>326</v>
      </c>
      <c r="C5" t="s">
        <v>248</v>
      </c>
      <c r="D5" t="s">
        <v>259</v>
      </c>
      <c r="E5" t="s">
        <v>252</v>
      </c>
      <c r="I5">
        <v>2</v>
      </c>
      <c r="J5" t="s">
        <v>166</v>
      </c>
    </row>
    <row r="6" spans="1:10">
      <c r="A6" s="114">
        <v>5</v>
      </c>
      <c r="B6" s="121" t="s">
        <v>327</v>
      </c>
      <c r="C6" t="s">
        <v>251</v>
      </c>
      <c r="D6" t="s">
        <v>259</v>
      </c>
      <c r="E6" t="s">
        <v>253</v>
      </c>
      <c r="I6" t="s">
        <v>148</v>
      </c>
    </row>
    <row r="7" spans="1:10">
      <c r="A7" s="114">
        <v>6</v>
      </c>
      <c r="B7" s="121" t="s">
        <v>328</v>
      </c>
      <c r="C7" t="s">
        <v>254</v>
      </c>
      <c r="D7" t="s">
        <v>260</v>
      </c>
      <c r="E7" t="s">
        <v>124</v>
      </c>
      <c r="I7">
        <v>3</v>
      </c>
    </row>
    <row r="8" spans="1:10">
      <c r="A8" s="114">
        <v>7</v>
      </c>
      <c r="B8" s="121" t="s">
        <v>329</v>
      </c>
      <c r="C8" t="s">
        <v>255</v>
      </c>
      <c r="D8" t="s">
        <v>260</v>
      </c>
      <c r="E8" t="s">
        <v>250</v>
      </c>
      <c r="I8">
        <v>4</v>
      </c>
    </row>
    <row r="9" spans="1:10">
      <c r="A9" s="114">
        <v>8</v>
      </c>
      <c r="B9" s="121" t="s">
        <v>330</v>
      </c>
      <c r="C9" t="s">
        <v>262</v>
      </c>
      <c r="D9" t="s">
        <v>260</v>
      </c>
      <c r="E9" t="s">
        <v>124</v>
      </c>
    </row>
    <row r="10" spans="1:10">
      <c r="A10" s="114">
        <v>9</v>
      </c>
      <c r="B10" s="121" t="s">
        <v>331</v>
      </c>
      <c r="C10" t="s">
        <v>263</v>
      </c>
      <c r="D10" t="s">
        <v>260</v>
      </c>
      <c r="E10" t="s">
        <v>250</v>
      </c>
    </row>
    <row r="11" spans="1:10">
      <c r="A11" s="114">
        <v>10</v>
      </c>
      <c r="B11" s="121" t="s">
        <v>332</v>
      </c>
      <c r="C11" t="s">
        <v>256</v>
      </c>
      <c r="D11" t="s">
        <v>260</v>
      </c>
      <c r="E11" t="s">
        <v>124</v>
      </c>
      <c r="I11">
        <v>5</v>
      </c>
    </row>
    <row r="12" spans="1:10">
      <c r="A12" s="114">
        <v>11</v>
      </c>
      <c r="B12" s="121" t="s">
        <v>333</v>
      </c>
      <c r="C12" t="s">
        <v>256</v>
      </c>
      <c r="D12" t="s">
        <v>260</v>
      </c>
      <c r="E12" t="s">
        <v>124</v>
      </c>
      <c r="I12">
        <v>6</v>
      </c>
    </row>
    <row r="13" spans="1:10">
      <c r="A13" s="114">
        <v>12</v>
      </c>
      <c r="B13" s="121" t="s">
        <v>334</v>
      </c>
      <c r="C13" t="s">
        <v>116</v>
      </c>
      <c r="D13" t="s">
        <v>261</v>
      </c>
      <c r="E13" t="s">
        <v>124</v>
      </c>
      <c r="I13">
        <v>8</v>
      </c>
    </row>
    <row r="14" spans="1:10">
      <c r="A14" s="114">
        <v>13</v>
      </c>
      <c r="B14" s="121" t="s">
        <v>335</v>
      </c>
      <c r="C14" t="s">
        <v>108</v>
      </c>
      <c r="D14" t="s">
        <v>259</v>
      </c>
      <c r="E14" t="s">
        <v>252</v>
      </c>
    </row>
    <row r="15" spans="1:10">
      <c r="A15" s="114">
        <v>14</v>
      </c>
      <c r="B15" s="121" t="s">
        <v>336</v>
      </c>
      <c r="C15" t="s">
        <v>278</v>
      </c>
      <c r="D15" t="s">
        <v>259</v>
      </c>
      <c r="E15" t="s">
        <v>252</v>
      </c>
    </row>
    <row r="16" spans="1:10">
      <c r="A16" s="114">
        <v>15</v>
      </c>
      <c r="B16" s="121" t="s">
        <v>337</v>
      </c>
      <c r="C16" t="s">
        <v>117</v>
      </c>
      <c r="D16" t="s">
        <v>264</v>
      </c>
      <c r="E16" t="s">
        <v>124</v>
      </c>
    </row>
    <row r="17" spans="1:10">
      <c r="A17" s="114">
        <v>16</v>
      </c>
      <c r="B17" s="121" t="s">
        <v>338</v>
      </c>
      <c r="C17" t="s">
        <v>265</v>
      </c>
      <c r="D17" t="s">
        <v>259</v>
      </c>
      <c r="E17" t="s">
        <v>252</v>
      </c>
    </row>
    <row r="23" spans="1:10">
      <c r="I23">
        <v>1</v>
      </c>
      <c r="J23" t="s">
        <v>339</v>
      </c>
    </row>
  </sheetData>
  <hyperlinks>
    <hyperlink ref="B2" location="'1.Current Position'!A1" display="1.Current Position"/>
    <hyperlink ref="B5" location="'4. FIEQCMDT_Quantity'!A1" display="4. FIEQCMDT_Quantity"/>
    <hyperlink ref="B6" location="'4. FIEQCMDT_Price'!A1" display="4. FIEQCMDT_Price"/>
    <hyperlink ref="B7" location="'5. FX_S_MtM'!A1" display="5. FX_S_MtM"/>
    <hyperlink ref="B8" location="'5. FX_S_Notional Short in EUR'!A1" display="5. FX_S_Notional Short in EUR"/>
    <hyperlink ref="B9" location="'5. FX_D_MtM'!A1" display="5. FX_D_MtM"/>
    <hyperlink ref="B10" location="'5. FX_D_Notional Short in EUR'!A1" display="5. FX_D_Notional Short in EUR"/>
    <hyperlink ref="B11" location="'6. FIEQCMDT_UBSValue'!A1" display="6. FIEQCMDT_UBSValue"/>
    <hyperlink ref="B12" location="'6. Cash_UBSValue'!A1" display="6. Cash_UBSValue"/>
    <hyperlink ref="B3" location="'2. NAV Record'!A1" display="2. NAV Record"/>
    <hyperlink ref="B13" location="'7. Trasaction Record'!A1" display="7. Trasaction Record"/>
    <hyperlink ref="B4" location="'3. FX_Current'!A1" display="3. FX_Current"/>
    <hyperlink ref="B14" location="'8. FX_EURFCU'!A1" display="8. FX_EURFCU"/>
    <hyperlink ref="B16" location="'9. Margin'!A1" display="9. Margin"/>
    <hyperlink ref="B17" location="'10. BM'!A1" display="10. BM"/>
    <hyperlink ref="B15" location="'8. FX_USDFCU'!A1" display="8. FX_USDFCU"/>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81"/>
  <sheetViews>
    <sheetView workbookViewId="0">
      <pane xSplit="1" ySplit="1" topLeftCell="B50" activePane="bottomRight" state="frozen"/>
      <selection activeCell="L43" sqref="L43"/>
      <selection pane="topRight" activeCell="L43" sqref="L43"/>
      <selection pane="bottomLeft" activeCell="L43" sqref="L43"/>
      <selection pane="bottomRight" activeCell="A81" sqref="A81"/>
    </sheetView>
  </sheetViews>
  <sheetFormatPr defaultRowHeight="15.75"/>
  <cols>
    <col min="1" max="1" width="10.25" style="114" bestFit="1" customWidth="1"/>
    <col min="2" max="2" width="9.875" style="114" customWidth="1"/>
    <col min="3" max="3" width="21.75" style="332" bestFit="1" customWidth="1"/>
    <col min="4" max="4" width="20.25" style="332" bestFit="1" customWidth="1"/>
    <col min="5" max="6" width="20.25" style="332" customWidth="1"/>
    <col min="7" max="7" width="20.25" style="332" bestFit="1" customWidth="1"/>
    <col min="8" max="8" width="19.625" style="114" bestFit="1" customWidth="1"/>
    <col min="9" max="10" width="15.625" style="114" bestFit="1" customWidth="1"/>
    <col min="11" max="11" width="14.625" style="114" bestFit="1" customWidth="1"/>
    <col min="12" max="12" width="11" style="114" bestFit="1" customWidth="1"/>
    <col min="13" max="13" width="15.625" style="114" bestFit="1" customWidth="1"/>
    <col min="14" max="14" width="12" style="332" bestFit="1" customWidth="1"/>
    <col min="15" max="15" width="12.5" style="332" bestFit="1" customWidth="1"/>
    <col min="16" max="16" width="12.375" style="332" bestFit="1" customWidth="1"/>
    <col min="17" max="16384" width="9" style="114"/>
  </cols>
  <sheetData>
    <row r="1" spans="1:16">
      <c r="A1" s="115" t="s">
        <v>9</v>
      </c>
      <c r="B1" s="387" t="s">
        <v>492</v>
      </c>
      <c r="C1" s="361" t="s">
        <v>482</v>
      </c>
      <c r="D1" s="380" t="s">
        <v>425</v>
      </c>
      <c r="E1" s="345" t="s">
        <v>455</v>
      </c>
      <c r="F1" s="344" t="s">
        <v>444</v>
      </c>
      <c r="G1" s="381" t="s">
        <v>421</v>
      </c>
      <c r="H1" s="381" t="s">
        <v>420</v>
      </c>
      <c r="I1" s="346" t="s">
        <v>369</v>
      </c>
      <c r="J1" s="346" t="s">
        <v>354</v>
      </c>
      <c r="K1" s="346" t="s">
        <v>355</v>
      </c>
      <c r="L1" s="347" t="s">
        <v>246</v>
      </c>
      <c r="M1" s="347" t="s">
        <v>283</v>
      </c>
      <c r="N1" s="348" t="s">
        <v>225</v>
      </c>
      <c r="O1" s="348" t="s">
        <v>226</v>
      </c>
      <c r="P1" s="348" t="s">
        <v>227</v>
      </c>
    </row>
    <row r="2" spans="1:16">
      <c r="A2" s="187">
        <v>44687</v>
      </c>
      <c r="B2" s="388"/>
      <c r="C2" s="388"/>
      <c r="H2" s="332"/>
      <c r="I2" s="332"/>
      <c r="J2" s="332"/>
      <c r="K2" s="332"/>
      <c r="L2" s="332"/>
      <c r="M2" s="332"/>
      <c r="N2" s="349">
        <v>96462.85</v>
      </c>
      <c r="O2" s="349">
        <v>97065.73</v>
      </c>
      <c r="P2" s="349">
        <v>200000</v>
      </c>
    </row>
    <row r="3" spans="1:16">
      <c r="A3" s="187">
        <v>44694</v>
      </c>
      <c r="B3" s="388"/>
      <c r="C3" s="388"/>
      <c r="H3" s="332"/>
      <c r="I3" s="332"/>
      <c r="J3" s="332"/>
      <c r="K3" s="332"/>
      <c r="L3" s="332"/>
      <c r="M3" s="332"/>
      <c r="N3" s="349">
        <v>96462.85</v>
      </c>
      <c r="O3" s="349">
        <v>97065.73</v>
      </c>
      <c r="P3" s="349">
        <v>200000</v>
      </c>
    </row>
    <row r="4" spans="1:16">
      <c r="A4" s="187">
        <v>44701</v>
      </c>
      <c r="B4" s="388"/>
      <c r="C4" s="388"/>
      <c r="H4" s="332"/>
      <c r="I4" s="332"/>
      <c r="J4" s="332"/>
      <c r="K4" s="332"/>
      <c r="L4" s="332"/>
      <c r="M4" s="332"/>
      <c r="N4" s="349">
        <v>96462.85</v>
      </c>
      <c r="O4" s="349">
        <v>97065.73</v>
      </c>
      <c r="P4" s="349">
        <v>200000</v>
      </c>
    </row>
    <row r="5" spans="1:16">
      <c r="A5" s="187">
        <v>44708</v>
      </c>
      <c r="B5" s="388"/>
      <c r="C5" s="388"/>
      <c r="H5" s="332"/>
      <c r="I5" s="332"/>
      <c r="J5" s="332"/>
      <c r="K5" s="332"/>
      <c r="L5" s="332"/>
      <c r="M5" s="332"/>
      <c r="N5" s="349">
        <v>96462.85</v>
      </c>
      <c r="O5" s="349">
        <v>97065.73</v>
      </c>
      <c r="P5" s="349">
        <v>200000</v>
      </c>
    </row>
    <row r="6" spans="1:16">
      <c r="A6" s="187">
        <v>44715</v>
      </c>
      <c r="B6" s="388"/>
      <c r="C6" s="388"/>
      <c r="H6" s="332"/>
      <c r="I6" s="332"/>
      <c r="J6" s="332"/>
      <c r="K6" s="332"/>
      <c r="L6" s="332"/>
      <c r="M6" s="332"/>
      <c r="N6" s="349">
        <v>96462.85</v>
      </c>
      <c r="O6" s="349">
        <v>97065.73</v>
      </c>
      <c r="P6" s="349">
        <v>200000</v>
      </c>
    </row>
    <row r="7" spans="1:16">
      <c r="A7" s="187">
        <v>44722</v>
      </c>
      <c r="B7" s="388"/>
      <c r="C7" s="388"/>
      <c r="H7" s="332"/>
      <c r="I7" s="332"/>
      <c r="J7" s="332"/>
      <c r="K7" s="332"/>
      <c r="L7" s="332"/>
      <c r="M7" s="332"/>
      <c r="N7" s="349">
        <v>96462.85</v>
      </c>
      <c r="O7" s="349">
        <v>97065.73</v>
      </c>
      <c r="P7" s="349">
        <v>200000</v>
      </c>
    </row>
    <row r="8" spans="1:16">
      <c r="A8" s="187">
        <v>44729</v>
      </c>
      <c r="B8" s="388"/>
      <c r="C8" s="388"/>
      <c r="H8" s="332"/>
      <c r="I8" s="332"/>
      <c r="J8" s="332"/>
      <c r="K8" s="332"/>
      <c r="L8" s="332"/>
      <c r="M8" s="332"/>
      <c r="N8" s="349">
        <v>96462.85</v>
      </c>
      <c r="O8" s="349">
        <v>97065.73</v>
      </c>
      <c r="P8" s="349">
        <v>200000</v>
      </c>
    </row>
    <row r="9" spans="1:16">
      <c r="A9" s="187">
        <v>44736</v>
      </c>
      <c r="B9" s="388"/>
      <c r="C9" s="388"/>
      <c r="H9" s="332"/>
      <c r="I9" s="332"/>
      <c r="J9" s="332"/>
      <c r="K9" s="332"/>
      <c r="L9" s="332"/>
      <c r="M9" s="332"/>
      <c r="N9" s="349">
        <v>96462.85</v>
      </c>
      <c r="O9" s="349">
        <v>97065.73</v>
      </c>
      <c r="P9" s="349">
        <v>200000</v>
      </c>
    </row>
    <row r="10" spans="1:16">
      <c r="A10" s="187">
        <v>44743</v>
      </c>
      <c r="B10" s="388"/>
      <c r="C10" s="388"/>
      <c r="H10" s="332"/>
      <c r="I10" s="332"/>
      <c r="J10" s="332"/>
      <c r="K10" s="332"/>
      <c r="L10" s="332"/>
      <c r="M10" s="332"/>
      <c r="N10" s="349">
        <v>96462.85</v>
      </c>
      <c r="O10" s="349">
        <v>97065.73</v>
      </c>
      <c r="P10" s="349">
        <v>200000</v>
      </c>
    </row>
    <row r="11" spans="1:16">
      <c r="A11" s="187">
        <v>44750</v>
      </c>
      <c r="B11" s="388"/>
      <c r="C11" s="388"/>
      <c r="H11" s="332"/>
      <c r="I11" s="332"/>
      <c r="J11" s="332"/>
      <c r="K11" s="332"/>
      <c r="L11" s="332"/>
      <c r="M11" s="332"/>
      <c r="N11" s="349">
        <v>96462.85</v>
      </c>
      <c r="O11" s="349">
        <v>97065.73</v>
      </c>
      <c r="P11" s="349">
        <v>200000</v>
      </c>
    </row>
    <row r="12" spans="1:16">
      <c r="A12" s="187">
        <v>44757</v>
      </c>
      <c r="B12" s="388"/>
      <c r="C12" s="388"/>
      <c r="H12" s="332"/>
      <c r="I12" s="332"/>
      <c r="J12" s="332"/>
      <c r="K12" s="332"/>
      <c r="L12" s="332"/>
      <c r="M12" s="332"/>
      <c r="N12" s="349"/>
      <c r="O12" s="349"/>
      <c r="P12" s="349">
        <v>200000</v>
      </c>
    </row>
    <row r="13" spans="1:16">
      <c r="A13" s="187">
        <v>44764</v>
      </c>
      <c r="B13" s="388"/>
      <c r="C13" s="388"/>
      <c r="H13" s="332"/>
      <c r="I13" s="332"/>
      <c r="J13" s="332"/>
      <c r="K13" s="332"/>
      <c r="L13" s="332"/>
      <c r="M13" s="332"/>
      <c r="P13" s="349"/>
    </row>
    <row r="14" spans="1:16">
      <c r="A14" s="187">
        <v>44771</v>
      </c>
      <c r="B14" s="388"/>
      <c r="C14" s="388"/>
      <c r="H14" s="332"/>
      <c r="I14" s="332"/>
      <c r="J14" s="332"/>
      <c r="K14" s="332"/>
      <c r="L14" s="332"/>
      <c r="M14" s="332"/>
    </row>
    <row r="15" spans="1:16">
      <c r="A15" s="152">
        <v>44778</v>
      </c>
      <c r="B15" s="388"/>
      <c r="C15" s="388"/>
      <c r="H15" s="332"/>
      <c r="I15" s="332"/>
      <c r="J15" s="332"/>
      <c r="K15" s="332"/>
      <c r="L15" s="332"/>
      <c r="M15" s="332"/>
    </row>
    <row r="16" spans="1:16">
      <c r="A16" s="152">
        <v>44785</v>
      </c>
      <c r="B16" s="388"/>
      <c r="C16" s="388"/>
      <c r="H16" s="332"/>
      <c r="I16" s="332"/>
      <c r="J16" s="332"/>
      <c r="K16" s="332"/>
      <c r="L16" s="332"/>
      <c r="M16" s="332"/>
    </row>
    <row r="17" spans="1:13">
      <c r="A17" s="152">
        <v>44792</v>
      </c>
      <c r="B17" s="388"/>
      <c r="C17" s="388"/>
      <c r="H17" s="332"/>
      <c r="I17" s="332"/>
      <c r="J17" s="332"/>
      <c r="K17" s="332"/>
      <c r="L17" s="332"/>
      <c r="M17" s="332"/>
    </row>
    <row r="18" spans="1:13">
      <c r="A18" s="152">
        <v>44799</v>
      </c>
      <c r="B18" s="388"/>
      <c r="C18" s="388"/>
      <c r="H18" s="332"/>
      <c r="I18" s="332"/>
      <c r="J18" s="332"/>
      <c r="K18" s="332"/>
      <c r="L18" s="332"/>
      <c r="M18" s="332"/>
    </row>
    <row r="19" spans="1:13">
      <c r="A19" s="152">
        <v>44806</v>
      </c>
      <c r="B19" s="388"/>
      <c r="C19" s="388"/>
      <c r="H19" s="332"/>
      <c r="I19" s="332"/>
      <c r="J19" s="332"/>
      <c r="K19" s="332"/>
      <c r="L19" s="332"/>
      <c r="M19" s="332"/>
    </row>
    <row r="20" spans="1:13">
      <c r="A20" s="152">
        <v>44813</v>
      </c>
      <c r="B20" s="388"/>
      <c r="C20" s="388"/>
      <c r="H20" s="332"/>
      <c r="I20" s="332"/>
      <c r="J20" s="332"/>
      <c r="K20" s="332"/>
      <c r="L20" s="332"/>
      <c r="M20" s="332"/>
    </row>
    <row r="21" spans="1:13">
      <c r="A21" s="152">
        <v>44820</v>
      </c>
      <c r="B21" s="388"/>
      <c r="C21" s="388"/>
      <c r="H21" s="332"/>
      <c r="I21" s="332"/>
      <c r="J21" s="332"/>
      <c r="K21" s="332"/>
      <c r="L21" s="332"/>
      <c r="M21" s="332"/>
    </row>
    <row r="22" spans="1:13">
      <c r="A22" s="152">
        <v>44827</v>
      </c>
      <c r="B22" s="388"/>
      <c r="C22" s="388"/>
      <c r="H22" s="332"/>
      <c r="I22" s="332"/>
      <c r="J22" s="332">
        <v>50000</v>
      </c>
      <c r="K22" s="332">
        <v>50000</v>
      </c>
      <c r="L22" s="332">
        <v>50000</v>
      </c>
      <c r="M22" s="332"/>
    </row>
    <row r="23" spans="1:13">
      <c r="A23" s="152">
        <v>44834</v>
      </c>
      <c r="B23" s="388"/>
      <c r="C23" s="388"/>
      <c r="H23" s="332"/>
      <c r="I23" s="332"/>
      <c r="J23" s="332">
        <v>50000</v>
      </c>
      <c r="K23" s="332">
        <v>50000</v>
      </c>
      <c r="L23" s="332">
        <v>50000</v>
      </c>
      <c r="M23" s="332">
        <v>42487</v>
      </c>
    </row>
    <row r="24" spans="1:13">
      <c r="A24" s="152">
        <v>44841</v>
      </c>
      <c r="B24" s="388"/>
      <c r="C24" s="388"/>
      <c r="H24" s="332"/>
      <c r="I24" s="332"/>
      <c r="J24" s="332">
        <v>50000</v>
      </c>
      <c r="K24" s="332">
        <v>50000</v>
      </c>
      <c r="L24" s="332">
        <v>50000</v>
      </c>
      <c r="M24" s="332">
        <v>42487</v>
      </c>
    </row>
    <row r="25" spans="1:13">
      <c r="A25" s="152">
        <v>44848</v>
      </c>
      <c r="B25" s="388"/>
      <c r="C25" s="388"/>
      <c r="H25" s="332"/>
      <c r="I25" s="332"/>
      <c r="J25" s="332">
        <v>50000</v>
      </c>
      <c r="K25" s="332">
        <v>50000</v>
      </c>
      <c r="L25" s="332">
        <v>50000</v>
      </c>
      <c r="M25" s="332"/>
    </row>
    <row r="26" spans="1:13">
      <c r="A26" s="152">
        <v>44855</v>
      </c>
      <c r="B26" s="388"/>
      <c r="C26" s="388"/>
      <c r="H26" s="332"/>
      <c r="I26" s="332"/>
      <c r="J26" s="332">
        <v>50000</v>
      </c>
      <c r="K26" s="332">
        <v>50000</v>
      </c>
      <c r="L26" s="332">
        <v>50000</v>
      </c>
      <c r="M26" s="332"/>
    </row>
    <row r="27" spans="1:13">
      <c r="A27" s="152">
        <v>44862</v>
      </c>
      <c r="B27" s="388"/>
      <c r="C27" s="388"/>
      <c r="H27" s="332"/>
      <c r="I27" s="332">
        <v>50000</v>
      </c>
      <c r="J27" s="332">
        <v>50000</v>
      </c>
      <c r="K27" s="332">
        <v>50000</v>
      </c>
      <c r="L27" s="332"/>
      <c r="M27" s="332"/>
    </row>
    <row r="28" spans="1:13">
      <c r="A28" s="152">
        <v>44869</v>
      </c>
      <c r="B28" s="388"/>
      <c r="C28" s="388"/>
      <c r="H28" s="332"/>
      <c r="I28" s="332">
        <v>50000</v>
      </c>
      <c r="J28" s="332">
        <v>50000</v>
      </c>
      <c r="K28" s="332">
        <v>50000</v>
      </c>
      <c r="L28" s="332"/>
      <c r="M28" s="332"/>
    </row>
    <row r="29" spans="1:13">
      <c r="A29" s="152">
        <v>44876</v>
      </c>
      <c r="B29" s="388"/>
      <c r="C29" s="388"/>
      <c r="H29" s="332"/>
      <c r="I29" s="332">
        <v>50000</v>
      </c>
      <c r="J29" s="332">
        <v>50000</v>
      </c>
      <c r="K29" s="332">
        <v>50000</v>
      </c>
      <c r="L29" s="332"/>
      <c r="M29" s="332"/>
    </row>
    <row r="30" spans="1:13">
      <c r="A30" s="152">
        <v>44883</v>
      </c>
      <c r="B30" s="388"/>
      <c r="C30" s="388"/>
      <c r="H30" s="332"/>
      <c r="I30" s="332">
        <v>50000</v>
      </c>
      <c r="J30" s="332">
        <v>50000</v>
      </c>
      <c r="K30" s="332">
        <v>50000</v>
      </c>
      <c r="L30" s="332"/>
      <c r="M30" s="332"/>
    </row>
    <row r="31" spans="1:13">
      <c r="A31" s="152">
        <v>44890</v>
      </c>
      <c r="B31" s="388"/>
      <c r="C31" s="388"/>
      <c r="H31" s="332"/>
      <c r="I31" s="332">
        <v>50000</v>
      </c>
      <c r="J31" s="332">
        <v>50000</v>
      </c>
      <c r="K31" s="332">
        <v>50000</v>
      </c>
      <c r="L31" s="332"/>
      <c r="M31" s="332"/>
    </row>
    <row r="32" spans="1:13">
      <c r="A32" s="152">
        <v>44897</v>
      </c>
      <c r="B32" s="388"/>
      <c r="C32" s="388"/>
      <c r="H32" s="332"/>
      <c r="I32" s="332">
        <v>50000</v>
      </c>
      <c r="J32" s="332">
        <v>50000</v>
      </c>
      <c r="K32" s="332">
        <v>50000</v>
      </c>
      <c r="L32" s="332"/>
      <c r="M32" s="332"/>
    </row>
    <row r="33" spans="1:13">
      <c r="A33" s="152">
        <v>44904</v>
      </c>
      <c r="B33" s="388"/>
      <c r="C33" s="388"/>
      <c r="H33" s="332"/>
      <c r="I33" s="332">
        <v>50000</v>
      </c>
      <c r="J33" s="332">
        <v>50000</v>
      </c>
      <c r="K33" s="332">
        <v>50000</v>
      </c>
      <c r="L33" s="332"/>
      <c r="M33" s="332"/>
    </row>
    <row r="34" spans="1:13">
      <c r="A34" s="152">
        <v>44911</v>
      </c>
      <c r="B34" s="388"/>
      <c r="C34" s="388"/>
      <c r="H34" s="332"/>
      <c r="I34" s="332">
        <v>50000</v>
      </c>
      <c r="J34" s="332">
        <v>50000</v>
      </c>
      <c r="K34" s="332">
        <v>50000</v>
      </c>
      <c r="L34" s="332"/>
      <c r="M34" s="332"/>
    </row>
    <row r="35" spans="1:13">
      <c r="A35" s="152">
        <v>44918</v>
      </c>
      <c r="B35" s="388"/>
      <c r="C35" s="388"/>
      <c r="H35" s="332"/>
      <c r="I35" s="332">
        <v>50000</v>
      </c>
      <c r="J35" s="332">
        <v>50000</v>
      </c>
      <c r="K35" s="332">
        <v>50000</v>
      </c>
      <c r="L35" s="332"/>
      <c r="M35" s="332"/>
    </row>
    <row r="36" spans="1:13">
      <c r="A36" s="152">
        <v>44925</v>
      </c>
      <c r="B36" s="388"/>
      <c r="C36" s="388"/>
      <c r="H36" s="332"/>
      <c r="I36" s="332">
        <v>50000</v>
      </c>
      <c r="J36" s="332">
        <v>50000</v>
      </c>
      <c r="K36" s="332">
        <v>50000</v>
      </c>
      <c r="L36" s="332"/>
      <c r="M36" s="332"/>
    </row>
    <row r="37" spans="1:13">
      <c r="A37" s="152">
        <v>44932</v>
      </c>
      <c r="B37" s="388"/>
      <c r="C37" s="388"/>
      <c r="H37" s="332"/>
      <c r="I37" s="332">
        <v>50000</v>
      </c>
      <c r="J37" s="332">
        <v>50000</v>
      </c>
      <c r="K37" s="332">
        <v>50000</v>
      </c>
      <c r="L37" s="332"/>
      <c r="M37" s="332"/>
    </row>
    <row r="38" spans="1:13">
      <c r="A38" s="152">
        <v>44939</v>
      </c>
      <c r="B38" s="388"/>
      <c r="C38" s="388"/>
      <c r="H38" s="332"/>
      <c r="I38" s="332">
        <v>50000</v>
      </c>
      <c r="J38" s="332">
        <v>50000</v>
      </c>
      <c r="K38" s="332">
        <v>50000</v>
      </c>
      <c r="L38" s="332"/>
      <c r="M38" s="332"/>
    </row>
    <row r="39" spans="1:13">
      <c r="A39" s="152">
        <v>44946</v>
      </c>
      <c r="B39" s="388"/>
      <c r="C39" s="388"/>
      <c r="G39" s="332">
        <v>50304</v>
      </c>
      <c r="H39" s="332">
        <v>50000</v>
      </c>
      <c r="I39" s="332">
        <v>50000</v>
      </c>
      <c r="J39" s="332">
        <v>50000</v>
      </c>
      <c r="K39" s="332">
        <v>50000</v>
      </c>
      <c r="L39" s="332"/>
      <c r="M39" s="332"/>
    </row>
    <row r="40" spans="1:13">
      <c r="A40" s="152">
        <v>44953</v>
      </c>
      <c r="B40" s="388"/>
      <c r="C40" s="388"/>
      <c r="D40" s="332">
        <v>45917.9</v>
      </c>
      <c r="E40" s="353"/>
      <c r="F40" s="353"/>
      <c r="G40" s="332">
        <v>50304</v>
      </c>
      <c r="H40" s="332">
        <v>50000</v>
      </c>
      <c r="I40" s="332">
        <v>50000</v>
      </c>
      <c r="J40" s="332"/>
      <c r="K40" s="332"/>
      <c r="L40" s="332"/>
      <c r="M40" s="332"/>
    </row>
    <row r="41" spans="1:13">
      <c r="A41" s="152">
        <v>44960</v>
      </c>
      <c r="B41" s="388"/>
      <c r="C41" s="388"/>
      <c r="D41" s="332">
        <v>45917.9</v>
      </c>
      <c r="E41" s="353"/>
      <c r="F41" s="353"/>
      <c r="G41" s="332">
        <v>50304</v>
      </c>
      <c r="H41" s="332">
        <v>50000</v>
      </c>
      <c r="I41" s="332"/>
      <c r="J41" s="332"/>
      <c r="K41" s="332"/>
      <c r="L41" s="332"/>
      <c r="M41" s="332"/>
    </row>
    <row r="42" spans="1:13">
      <c r="A42" s="152">
        <v>44967</v>
      </c>
      <c r="B42" s="388"/>
      <c r="C42" s="388"/>
      <c r="D42" s="332">
        <v>45917.9</v>
      </c>
      <c r="E42" s="353"/>
      <c r="F42" s="353"/>
      <c r="G42" s="332">
        <v>50304</v>
      </c>
      <c r="H42" s="332">
        <v>50000</v>
      </c>
      <c r="I42" s="332"/>
      <c r="J42" s="332"/>
      <c r="K42" s="332"/>
      <c r="L42" s="332"/>
      <c r="M42" s="332"/>
    </row>
    <row r="43" spans="1:13">
      <c r="A43" s="152">
        <v>44974</v>
      </c>
      <c r="B43" s="388"/>
      <c r="C43" s="388"/>
      <c r="D43" s="332">
        <v>45917.9</v>
      </c>
      <c r="E43" s="353"/>
      <c r="F43" s="353"/>
      <c r="G43" s="332">
        <v>50304</v>
      </c>
      <c r="H43" s="332">
        <v>50000</v>
      </c>
      <c r="I43" s="332"/>
      <c r="J43" s="332"/>
      <c r="K43" s="332"/>
      <c r="L43" s="332"/>
      <c r="M43" s="332"/>
    </row>
    <row r="44" spans="1:13">
      <c r="A44" s="152">
        <v>44981</v>
      </c>
      <c r="B44" s="388"/>
      <c r="C44" s="388"/>
      <c r="D44" s="332">
        <v>45917.9</v>
      </c>
      <c r="E44" s="353"/>
      <c r="F44" s="353"/>
      <c r="H44" s="332">
        <v>50000</v>
      </c>
      <c r="I44" s="332"/>
      <c r="J44" s="332"/>
      <c r="K44" s="332"/>
      <c r="L44" s="332"/>
      <c r="M44" s="332"/>
    </row>
    <row r="45" spans="1:13">
      <c r="A45" s="152">
        <v>44988</v>
      </c>
      <c r="B45" s="388"/>
      <c r="C45" s="388"/>
      <c r="D45" s="332">
        <v>45917.9</v>
      </c>
      <c r="E45" s="332">
        <v>51759.97</v>
      </c>
      <c r="F45" s="332">
        <v>50000</v>
      </c>
      <c r="H45" s="332"/>
      <c r="I45" s="332"/>
      <c r="J45" s="332"/>
      <c r="K45" s="332"/>
      <c r="L45" s="332"/>
      <c r="M45" s="332"/>
    </row>
    <row r="46" spans="1:13">
      <c r="A46" s="152">
        <v>44995</v>
      </c>
      <c r="B46" s="388"/>
      <c r="C46" s="388"/>
      <c r="D46" s="332">
        <v>45917.9</v>
      </c>
      <c r="E46" s="332">
        <v>51759.97</v>
      </c>
      <c r="F46" s="332">
        <v>50000</v>
      </c>
      <c r="H46" s="332"/>
      <c r="I46" s="332"/>
      <c r="J46" s="332"/>
      <c r="K46" s="332"/>
      <c r="L46" s="332"/>
      <c r="M46" s="332"/>
    </row>
    <row r="47" spans="1:13">
      <c r="A47" s="152">
        <v>45002</v>
      </c>
      <c r="B47" s="388"/>
      <c r="C47" s="388"/>
      <c r="D47" s="332">
        <v>45917.9</v>
      </c>
      <c r="E47" s="332">
        <v>51759.97</v>
      </c>
      <c r="F47" s="332">
        <v>50000</v>
      </c>
      <c r="H47" s="332"/>
      <c r="I47" s="332"/>
      <c r="J47" s="332"/>
      <c r="K47" s="332"/>
      <c r="L47" s="332"/>
      <c r="M47" s="332"/>
    </row>
    <row r="48" spans="1:13">
      <c r="A48" s="152">
        <v>45009</v>
      </c>
      <c r="B48" s="388"/>
      <c r="C48" s="388"/>
      <c r="D48" s="332">
        <v>45917.9</v>
      </c>
      <c r="E48" s="332">
        <v>51759.97</v>
      </c>
      <c r="F48" s="332">
        <v>50000</v>
      </c>
      <c r="H48" s="332"/>
      <c r="I48" s="332"/>
      <c r="J48" s="332"/>
      <c r="K48" s="332"/>
      <c r="L48" s="332"/>
      <c r="M48" s="332"/>
    </row>
    <row r="49" spans="1:13">
      <c r="A49" s="152">
        <v>45016</v>
      </c>
      <c r="B49" s="388"/>
      <c r="C49" s="388"/>
      <c r="D49" s="332">
        <v>45917.9</v>
      </c>
      <c r="E49" s="332">
        <v>51759.97</v>
      </c>
      <c r="F49" s="332">
        <v>50000</v>
      </c>
      <c r="H49" s="332"/>
      <c r="I49" s="332"/>
      <c r="J49" s="332"/>
      <c r="K49" s="332"/>
      <c r="L49" s="332"/>
      <c r="M49" s="332"/>
    </row>
    <row r="50" spans="1:13">
      <c r="A50" s="152">
        <v>45023</v>
      </c>
      <c r="B50" s="388"/>
      <c r="C50" s="388">
        <v>48978.19</v>
      </c>
      <c r="D50" s="332">
        <v>45917.9</v>
      </c>
      <c r="H50" s="332"/>
      <c r="I50" s="332"/>
      <c r="J50" s="332"/>
      <c r="K50" s="332"/>
      <c r="L50" s="332"/>
      <c r="M50" s="332"/>
    </row>
    <row r="51" spans="1:13">
      <c r="A51" s="152">
        <v>45030</v>
      </c>
      <c r="B51" s="332"/>
      <c r="C51" s="332">
        <v>48978.19</v>
      </c>
      <c r="D51" s="332">
        <v>45917.9</v>
      </c>
      <c r="H51" s="332"/>
      <c r="I51" s="332"/>
      <c r="J51" s="332"/>
      <c r="K51" s="332"/>
      <c r="L51" s="332"/>
      <c r="M51" s="332"/>
    </row>
    <row r="52" spans="1:13">
      <c r="A52" s="152">
        <v>45037</v>
      </c>
      <c r="B52" s="332"/>
      <c r="C52" s="332">
        <v>48978.19</v>
      </c>
      <c r="D52" s="332">
        <v>45917.9</v>
      </c>
      <c r="H52" s="332"/>
      <c r="I52" s="332"/>
      <c r="J52" s="332"/>
      <c r="K52" s="332"/>
      <c r="L52" s="332"/>
      <c r="M52" s="332"/>
    </row>
    <row r="53" spans="1:13">
      <c r="A53" s="152">
        <v>45044</v>
      </c>
      <c r="B53" s="332"/>
      <c r="C53" s="332">
        <v>48978.19</v>
      </c>
      <c r="D53" s="332">
        <v>45917.9</v>
      </c>
      <c r="H53" s="332"/>
      <c r="I53" s="332"/>
      <c r="J53" s="332"/>
      <c r="K53" s="332"/>
      <c r="L53" s="332"/>
      <c r="M53" s="332"/>
    </row>
    <row r="54" spans="1:13">
      <c r="A54" s="152">
        <v>45051</v>
      </c>
      <c r="B54" s="332"/>
      <c r="C54" s="332">
        <v>48978.19</v>
      </c>
      <c r="H54" s="332"/>
      <c r="I54" s="332"/>
      <c r="J54" s="332"/>
      <c r="K54" s="332"/>
      <c r="L54" s="332"/>
      <c r="M54" s="332"/>
    </row>
    <row r="55" spans="1:13">
      <c r="A55" s="152">
        <v>45058</v>
      </c>
      <c r="B55" s="332"/>
      <c r="C55" s="332">
        <v>48978.19</v>
      </c>
      <c r="H55" s="332"/>
      <c r="I55" s="332"/>
      <c r="J55" s="332"/>
      <c r="K55" s="332"/>
      <c r="L55" s="332"/>
      <c r="M55" s="332"/>
    </row>
    <row r="56" spans="1:13">
      <c r="A56" s="152">
        <v>45065</v>
      </c>
      <c r="B56" s="332"/>
      <c r="C56" s="332">
        <v>48978.19</v>
      </c>
      <c r="H56" s="332"/>
      <c r="I56" s="332"/>
      <c r="J56" s="332"/>
      <c r="K56" s="332"/>
      <c r="L56" s="332"/>
      <c r="M56" s="332"/>
    </row>
    <row r="57" spans="1:13">
      <c r="A57" s="152">
        <v>45072</v>
      </c>
      <c r="B57" s="332"/>
      <c r="H57" s="332"/>
      <c r="I57" s="332"/>
      <c r="J57" s="332"/>
      <c r="K57" s="332"/>
      <c r="L57" s="332"/>
      <c r="M57" s="332"/>
    </row>
    <row r="58" spans="1:13">
      <c r="A58" s="152">
        <v>45079</v>
      </c>
      <c r="B58" s="332"/>
      <c r="H58" s="332"/>
      <c r="I58" s="332"/>
      <c r="J58" s="332"/>
      <c r="K58" s="332"/>
      <c r="L58" s="332"/>
      <c r="M58" s="332"/>
    </row>
    <row r="59" spans="1:13">
      <c r="A59" s="187">
        <v>45086</v>
      </c>
      <c r="B59" s="332"/>
      <c r="H59" s="332"/>
      <c r="I59" s="332"/>
      <c r="J59" s="332"/>
      <c r="K59" s="332"/>
      <c r="L59" s="332"/>
      <c r="M59" s="332"/>
    </row>
    <row r="60" spans="1:13">
      <c r="A60" s="187">
        <v>45093</v>
      </c>
      <c r="B60" s="332"/>
      <c r="H60" s="332"/>
      <c r="I60" s="332"/>
      <c r="J60" s="332"/>
      <c r="K60" s="332"/>
      <c r="L60" s="332"/>
      <c r="M60" s="332"/>
    </row>
    <row r="61" spans="1:13">
      <c r="A61" s="187">
        <v>45100</v>
      </c>
      <c r="B61" s="332"/>
      <c r="H61" s="332"/>
      <c r="I61" s="332"/>
      <c r="J61" s="332"/>
      <c r="K61" s="332"/>
      <c r="L61" s="332"/>
      <c r="M61" s="332"/>
    </row>
    <row r="62" spans="1:13">
      <c r="A62" s="187">
        <v>45107</v>
      </c>
      <c r="B62" s="332"/>
      <c r="H62" s="332"/>
      <c r="I62" s="332"/>
      <c r="J62" s="332"/>
      <c r="K62" s="332"/>
      <c r="L62" s="332"/>
      <c r="M62" s="332"/>
    </row>
    <row r="63" spans="1:13">
      <c r="A63" s="187">
        <v>45114</v>
      </c>
      <c r="B63" s="332"/>
      <c r="H63" s="332"/>
      <c r="I63" s="332"/>
      <c r="J63" s="332"/>
      <c r="K63" s="332"/>
      <c r="L63" s="332"/>
      <c r="M63" s="332"/>
    </row>
    <row r="64" spans="1:13">
      <c r="A64" s="187">
        <v>45121</v>
      </c>
      <c r="B64" s="332"/>
      <c r="H64" s="332"/>
      <c r="I64" s="332"/>
      <c r="J64" s="332"/>
      <c r="K64" s="332"/>
      <c r="L64" s="332"/>
      <c r="M64" s="332"/>
    </row>
    <row r="65" spans="1:13">
      <c r="A65" s="187">
        <v>45128</v>
      </c>
      <c r="B65" s="332"/>
      <c r="H65" s="332"/>
      <c r="I65" s="332"/>
      <c r="J65" s="332"/>
      <c r="K65" s="332"/>
      <c r="L65" s="332"/>
      <c r="M65" s="332"/>
    </row>
    <row r="66" spans="1:13">
      <c r="A66" s="187">
        <v>45135</v>
      </c>
      <c r="B66" s="332"/>
      <c r="H66" s="332"/>
      <c r="I66" s="332"/>
      <c r="J66" s="332"/>
      <c r="K66" s="332"/>
      <c r="L66" s="332"/>
      <c r="M66" s="332"/>
    </row>
    <row r="67" spans="1:13">
      <c r="A67" s="187">
        <v>45142</v>
      </c>
      <c r="B67" s="332"/>
      <c r="H67" s="332"/>
      <c r="I67" s="332"/>
      <c r="J67" s="332"/>
      <c r="K67" s="332"/>
      <c r="L67" s="332"/>
      <c r="M67" s="332"/>
    </row>
    <row r="68" spans="1:13">
      <c r="A68" s="187">
        <v>45149</v>
      </c>
      <c r="B68" s="332"/>
      <c r="H68" s="332"/>
      <c r="I68" s="332"/>
      <c r="J68" s="332"/>
      <c r="K68" s="332"/>
      <c r="L68" s="332"/>
      <c r="M68" s="332"/>
    </row>
    <row r="69" spans="1:13">
      <c r="A69" s="187">
        <v>45156</v>
      </c>
      <c r="B69" s="332"/>
      <c r="H69" s="332"/>
      <c r="I69" s="332"/>
      <c r="J69" s="332"/>
      <c r="K69" s="332"/>
      <c r="L69" s="332"/>
      <c r="M69" s="332"/>
    </row>
    <row r="70" spans="1:13">
      <c r="A70" s="187">
        <v>45163</v>
      </c>
      <c r="B70" s="332"/>
      <c r="H70" s="332"/>
      <c r="I70" s="332"/>
      <c r="J70" s="332"/>
      <c r="K70" s="332"/>
      <c r="L70" s="332"/>
      <c r="M70" s="332"/>
    </row>
    <row r="71" spans="1:13">
      <c r="A71" s="187">
        <v>45170</v>
      </c>
      <c r="B71" s="332"/>
      <c r="H71" s="332"/>
      <c r="I71" s="332"/>
      <c r="J71" s="332"/>
      <c r="K71" s="332"/>
      <c r="L71" s="332"/>
      <c r="M71" s="332"/>
    </row>
    <row r="72" spans="1:13">
      <c r="A72" s="187">
        <v>45177</v>
      </c>
      <c r="B72" s="332"/>
      <c r="H72" s="332"/>
      <c r="I72" s="332"/>
      <c r="J72" s="332"/>
      <c r="K72" s="332"/>
      <c r="L72" s="332"/>
      <c r="M72" s="332"/>
    </row>
    <row r="73" spans="1:13">
      <c r="A73" s="187">
        <v>45184</v>
      </c>
      <c r="B73" s="332"/>
      <c r="H73" s="332"/>
      <c r="I73" s="332"/>
      <c r="J73" s="332"/>
      <c r="K73" s="332"/>
      <c r="L73" s="332"/>
      <c r="M73" s="332"/>
    </row>
    <row r="74" spans="1:13">
      <c r="A74" s="187">
        <v>45191</v>
      </c>
      <c r="B74" s="332"/>
      <c r="H74" s="332"/>
      <c r="I74" s="332"/>
      <c r="J74" s="332"/>
      <c r="K74" s="332"/>
      <c r="L74" s="332"/>
      <c r="M74" s="332"/>
    </row>
    <row r="75" spans="1:13">
      <c r="A75" s="187">
        <v>45198</v>
      </c>
      <c r="B75" s="332"/>
      <c r="H75" s="332"/>
      <c r="I75" s="332"/>
      <c r="J75" s="332"/>
      <c r="K75" s="332"/>
      <c r="L75" s="332"/>
      <c r="M75" s="332"/>
    </row>
    <row r="76" spans="1:13">
      <c r="A76" s="187">
        <v>45205</v>
      </c>
      <c r="B76" s="332">
        <v>50000</v>
      </c>
      <c r="H76" s="332"/>
      <c r="I76" s="332"/>
      <c r="J76" s="332"/>
      <c r="K76" s="332"/>
      <c r="L76" s="332"/>
      <c r="M76" s="332"/>
    </row>
    <row r="77" spans="1:13">
      <c r="A77" s="187">
        <v>45212</v>
      </c>
      <c r="B77" s="332">
        <v>50000</v>
      </c>
      <c r="H77" s="332"/>
      <c r="I77" s="332"/>
      <c r="J77" s="332"/>
      <c r="K77" s="332"/>
      <c r="L77" s="332"/>
      <c r="M77" s="332"/>
    </row>
    <row r="78" spans="1:13">
      <c r="A78" s="187">
        <v>45219</v>
      </c>
      <c r="B78" s="332">
        <v>50000</v>
      </c>
      <c r="H78" s="332"/>
      <c r="I78" s="332"/>
      <c r="J78" s="332"/>
      <c r="K78" s="332"/>
      <c r="L78" s="332"/>
      <c r="M78" s="332"/>
    </row>
    <row r="79" spans="1:13">
      <c r="A79" s="187">
        <v>45226</v>
      </c>
      <c r="B79" s="332">
        <v>50000</v>
      </c>
      <c r="H79" s="332"/>
      <c r="I79" s="332"/>
      <c r="J79" s="332"/>
      <c r="K79" s="332"/>
      <c r="L79" s="332"/>
      <c r="M79" s="332"/>
    </row>
    <row r="80" spans="1:13">
      <c r="A80" s="187">
        <v>45233</v>
      </c>
      <c r="B80" s="332">
        <v>50000</v>
      </c>
      <c r="H80" s="332"/>
      <c r="I80" s="332"/>
      <c r="J80" s="332"/>
      <c r="K80" s="332"/>
      <c r="L80" s="332"/>
      <c r="M80" s="332"/>
    </row>
    <row r="81" spans="1:2">
      <c r="A81" s="187">
        <v>45240</v>
      </c>
      <c r="B81" s="332">
        <v>50000</v>
      </c>
    </row>
  </sheetData>
  <conditionalFormatting sqref="E40:F44">
    <cfRule type="cellIs" dxfId="2" priority="1" operator="greaterThan">
      <formula>0</formula>
    </cfRule>
    <cfRule type="cellIs" dxfId="1" priority="2" operator="equal">
      <formula>0</formula>
    </cfRule>
    <cfRule type="cellIs" dxfId="0" priority="3" operator="lessThan">
      <formula>0</formula>
    </cfRule>
  </conditionalFormatting>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AS237"/>
  <sheetViews>
    <sheetView zoomScale="70" zoomScaleNormal="70" workbookViewId="0">
      <pane ySplit="4" topLeftCell="A223" activePane="bottomLeft" state="frozen"/>
      <selection activeCell="L43" sqref="L43"/>
      <selection pane="bottomLeft" activeCell="F233" sqref="F233"/>
    </sheetView>
  </sheetViews>
  <sheetFormatPr defaultColWidth="10.875" defaultRowHeight="15.75"/>
  <cols>
    <col min="1" max="1" width="10.875" style="22"/>
    <col min="2" max="3" width="20.375" style="22" customWidth="1"/>
    <col min="4" max="4" width="28.75" style="22" bestFit="1" customWidth="1"/>
    <col min="5" max="5" width="25.5" style="1" bestFit="1" customWidth="1"/>
    <col min="6" max="6" width="16.5" style="22" customWidth="1"/>
    <col min="7" max="8" width="16.5" style="1" customWidth="1"/>
    <col min="9" max="9" width="16.5" style="196" customWidth="1"/>
    <col min="10" max="10" width="16.5" style="37" customWidth="1"/>
    <col min="11" max="11" width="16.5" style="129" customWidth="1"/>
    <col min="12" max="12" width="16.5" style="37" customWidth="1"/>
    <col min="13" max="13" width="16.5" style="129" customWidth="1"/>
    <col min="14" max="14" width="163.375" style="29" bestFit="1" customWidth="1"/>
    <col min="15" max="16384" width="10.875" style="1"/>
  </cols>
  <sheetData>
    <row r="1" spans="1:28">
      <c r="A1" s="389" t="s">
        <v>6</v>
      </c>
      <c r="B1" s="390"/>
      <c r="C1" s="390"/>
      <c r="D1" s="390"/>
      <c r="E1" s="390"/>
      <c r="F1" s="390"/>
      <c r="G1" s="390"/>
      <c r="H1" s="390"/>
      <c r="I1" s="390"/>
      <c r="J1" s="390"/>
      <c r="K1" s="390"/>
      <c r="L1" s="390"/>
      <c r="M1" s="390"/>
      <c r="N1" s="390"/>
      <c r="O1" s="390"/>
    </row>
    <row r="2" spans="1:28">
      <c r="A2" s="390"/>
      <c r="B2" s="390"/>
      <c r="C2" s="390"/>
      <c r="D2" s="390"/>
      <c r="E2" s="390"/>
      <c r="F2" s="390"/>
      <c r="G2" s="390"/>
      <c r="H2" s="390"/>
      <c r="I2" s="390"/>
      <c r="J2" s="390"/>
      <c r="K2" s="390"/>
      <c r="L2" s="390"/>
      <c r="M2" s="390"/>
      <c r="N2" s="390"/>
      <c r="O2" s="390"/>
    </row>
    <row r="3" spans="1:28" s="8" customFormat="1">
      <c r="A3" s="391" t="s">
        <v>7</v>
      </c>
      <c r="B3" s="391" t="s">
        <v>8</v>
      </c>
      <c r="C3" s="391" t="s">
        <v>9</v>
      </c>
      <c r="D3" s="391" t="s">
        <v>109</v>
      </c>
      <c r="E3" s="391" t="s">
        <v>115</v>
      </c>
      <c r="F3" s="391" t="s">
        <v>10</v>
      </c>
      <c r="G3" s="391" t="s">
        <v>11</v>
      </c>
      <c r="H3" s="391" t="s">
        <v>0</v>
      </c>
      <c r="I3" s="393" t="s">
        <v>120</v>
      </c>
      <c r="J3" s="399" t="s">
        <v>191</v>
      </c>
      <c r="K3" s="395" t="s">
        <v>343</v>
      </c>
      <c r="L3" s="399" t="s">
        <v>113</v>
      </c>
      <c r="M3" s="395" t="s">
        <v>114</v>
      </c>
      <c r="N3" s="397" t="s">
        <v>118</v>
      </c>
      <c r="O3" s="397"/>
      <c r="P3" s="397"/>
      <c r="Q3" s="397"/>
      <c r="R3" s="397"/>
      <c r="S3" s="397"/>
      <c r="T3" s="397"/>
      <c r="U3" s="397"/>
      <c r="V3" s="397"/>
      <c r="W3" s="397"/>
    </row>
    <row r="4" spans="1:28" s="8" customFormat="1">
      <c r="A4" s="392"/>
      <c r="B4" s="392"/>
      <c r="C4" s="392"/>
      <c r="D4" s="392"/>
      <c r="E4" s="392"/>
      <c r="F4" s="392"/>
      <c r="G4" s="392"/>
      <c r="H4" s="392"/>
      <c r="I4" s="394"/>
      <c r="J4" s="400"/>
      <c r="K4" s="396"/>
      <c r="L4" s="400"/>
      <c r="M4" s="396"/>
      <c r="N4" s="398"/>
      <c r="O4" s="398"/>
      <c r="P4" s="398"/>
      <c r="Q4" s="398"/>
      <c r="R4" s="398"/>
      <c r="S4" s="398"/>
      <c r="T4" s="398"/>
      <c r="U4" s="398"/>
      <c r="V4" s="398"/>
      <c r="W4" s="398"/>
      <c r="X4" s="9"/>
      <c r="Y4" s="9"/>
      <c r="Z4" s="9"/>
      <c r="AA4" s="9"/>
      <c r="AB4" s="9"/>
    </row>
    <row r="5" spans="1:28">
      <c r="A5" s="23">
        <v>1</v>
      </c>
      <c r="B5" s="23" t="s">
        <v>12</v>
      </c>
      <c r="C5" s="23" t="s">
        <v>13</v>
      </c>
      <c r="D5" s="23" t="s">
        <v>112</v>
      </c>
      <c r="E5" s="24" t="s">
        <v>14</v>
      </c>
      <c r="F5" s="25" t="s">
        <v>28</v>
      </c>
      <c r="G5" s="23" t="s">
        <v>29</v>
      </c>
      <c r="H5" s="26" t="s">
        <v>2</v>
      </c>
      <c r="I5" s="116"/>
      <c r="J5" s="35"/>
      <c r="K5" s="27"/>
      <c r="L5" s="35">
        <v>-7891</v>
      </c>
      <c r="M5" s="27">
        <v>-0.12039999999999999</v>
      </c>
      <c r="N5" s="24" t="s">
        <v>15</v>
      </c>
      <c r="O5" s="24"/>
      <c r="P5" s="24"/>
      <c r="Q5" s="24"/>
      <c r="R5" s="24"/>
      <c r="S5" s="28"/>
      <c r="T5" s="28"/>
      <c r="U5" s="28"/>
      <c r="V5" s="28"/>
      <c r="W5" s="28"/>
      <c r="X5" s="28"/>
      <c r="Y5" s="28"/>
      <c r="Z5" s="28"/>
      <c r="AA5" s="28"/>
      <c r="AB5" s="28"/>
    </row>
    <row r="6" spans="1:28">
      <c r="D6" s="22" t="s">
        <v>111</v>
      </c>
      <c r="E6" s="29" t="s">
        <v>16</v>
      </c>
      <c r="F6" s="30" t="s">
        <v>28</v>
      </c>
      <c r="G6" s="22" t="s">
        <v>52</v>
      </c>
      <c r="H6" s="31" t="s">
        <v>2</v>
      </c>
      <c r="I6" s="117"/>
      <c r="J6" s="36"/>
      <c r="K6" s="32"/>
      <c r="L6" s="36">
        <v>-16373</v>
      </c>
      <c r="M6" s="32">
        <v>-0.1638</v>
      </c>
      <c r="N6" s="29" t="s">
        <v>17</v>
      </c>
      <c r="O6" s="29"/>
      <c r="P6" s="29"/>
      <c r="Q6" s="29"/>
      <c r="R6" s="29"/>
    </row>
    <row r="7" spans="1:28">
      <c r="D7" s="22" t="s">
        <v>110</v>
      </c>
      <c r="E7" s="29" t="s">
        <v>18</v>
      </c>
      <c r="F7" s="30" t="s">
        <v>28</v>
      </c>
      <c r="G7" s="22" t="s">
        <v>29</v>
      </c>
      <c r="H7" s="31" t="s">
        <v>2</v>
      </c>
      <c r="I7" s="117"/>
      <c r="J7" s="36"/>
      <c r="K7" s="32"/>
      <c r="L7" s="36">
        <v>24525</v>
      </c>
      <c r="M7" s="32">
        <v>0.36749999999999999</v>
      </c>
      <c r="N7" s="29" t="s">
        <v>19</v>
      </c>
      <c r="O7" s="29"/>
      <c r="P7" s="29"/>
      <c r="Q7" s="29"/>
      <c r="R7" s="29"/>
    </row>
    <row r="8" spans="1:28">
      <c r="E8" s="29"/>
      <c r="F8" s="30"/>
      <c r="G8" s="22"/>
      <c r="H8" s="41" t="s">
        <v>149</v>
      </c>
      <c r="I8" s="117"/>
      <c r="J8" s="36"/>
      <c r="K8" s="32"/>
      <c r="L8" s="36">
        <f>SUM(L5:L7)</f>
        <v>261</v>
      </c>
      <c r="M8" s="32"/>
      <c r="O8" s="29"/>
      <c r="P8" s="29"/>
      <c r="Q8" s="29"/>
      <c r="R8" s="29"/>
    </row>
    <row r="9" spans="1:28">
      <c r="A9" s="22">
        <v>2</v>
      </c>
      <c r="B9" s="22" t="s">
        <v>20</v>
      </c>
      <c r="F9" s="20"/>
      <c r="I9" s="194"/>
    </row>
    <row r="10" spans="1:28">
      <c r="A10" s="22">
        <v>3</v>
      </c>
      <c r="B10" s="22" t="s">
        <v>21</v>
      </c>
      <c r="I10" s="194"/>
    </row>
    <row r="11" spans="1:28">
      <c r="A11" s="22">
        <v>4</v>
      </c>
      <c r="B11" s="22" t="s">
        <v>22</v>
      </c>
      <c r="I11" s="194"/>
    </row>
    <row r="12" spans="1:28">
      <c r="A12" s="22">
        <v>5</v>
      </c>
      <c r="B12" s="22" t="s">
        <v>23</v>
      </c>
      <c r="I12" s="194"/>
    </row>
    <row r="13" spans="1:28">
      <c r="A13" s="22">
        <v>6</v>
      </c>
      <c r="B13" s="22" t="s">
        <v>24</v>
      </c>
      <c r="I13" s="194"/>
    </row>
    <row r="14" spans="1:28">
      <c r="A14" s="22">
        <v>7</v>
      </c>
      <c r="B14" s="22" t="s">
        <v>25</v>
      </c>
      <c r="I14" s="194"/>
    </row>
    <row r="15" spans="1:28">
      <c r="A15" s="22">
        <v>8</v>
      </c>
      <c r="B15" s="22" t="s">
        <v>26</v>
      </c>
      <c r="I15" s="194"/>
    </row>
    <row r="16" spans="1:28">
      <c r="A16" s="33">
        <v>9</v>
      </c>
      <c r="B16" s="33" t="s">
        <v>27</v>
      </c>
      <c r="C16" s="33"/>
      <c r="D16" s="33"/>
      <c r="E16" s="34"/>
      <c r="F16" s="33"/>
      <c r="G16" s="34"/>
      <c r="H16" s="34"/>
      <c r="I16" s="195"/>
      <c r="J16" s="38"/>
      <c r="K16" s="130"/>
      <c r="L16" s="38"/>
      <c r="M16" s="130"/>
      <c r="N16" s="232"/>
      <c r="O16" s="34"/>
      <c r="P16" s="34"/>
      <c r="Q16" s="34"/>
      <c r="R16" s="34"/>
      <c r="S16" s="34"/>
      <c r="T16" s="34"/>
      <c r="U16" s="34"/>
      <c r="V16" s="34"/>
      <c r="W16" s="34"/>
      <c r="X16" s="34"/>
      <c r="Y16" s="34"/>
      <c r="Z16" s="34"/>
      <c r="AA16" s="34"/>
      <c r="AB16" s="34"/>
    </row>
    <row r="17" spans="1:45">
      <c r="A17" s="22">
        <v>10</v>
      </c>
      <c r="B17" s="22" t="s">
        <v>150</v>
      </c>
      <c r="C17" s="19">
        <v>44754</v>
      </c>
      <c r="E17" s="39" t="s">
        <v>131</v>
      </c>
      <c r="F17" s="20" t="s">
        <v>138</v>
      </c>
      <c r="H17" s="39" t="s">
        <v>364</v>
      </c>
      <c r="I17" s="201">
        <v>35000</v>
      </c>
      <c r="N17" s="29" t="s">
        <v>139</v>
      </c>
    </row>
    <row r="18" spans="1:45">
      <c r="C18" s="19">
        <v>44754</v>
      </c>
      <c r="E18" s="39" t="s">
        <v>133</v>
      </c>
      <c r="F18" s="20" t="s">
        <v>138</v>
      </c>
      <c r="H18" s="39" t="s">
        <v>364</v>
      </c>
      <c r="I18" s="201">
        <v>72000</v>
      </c>
      <c r="M18" s="216"/>
      <c r="N18" s="29" t="s">
        <v>139</v>
      </c>
    </row>
    <row r="19" spans="1:45">
      <c r="C19" s="19">
        <v>44755</v>
      </c>
      <c r="E19" s="39" t="s">
        <v>135</v>
      </c>
      <c r="F19" s="20" t="s">
        <v>138</v>
      </c>
      <c r="H19" s="39" t="s">
        <v>363</v>
      </c>
      <c r="I19" s="201">
        <v>63000</v>
      </c>
      <c r="N19" s="29" t="s">
        <v>139</v>
      </c>
    </row>
    <row r="20" spans="1:45">
      <c r="C20" s="19">
        <v>44755</v>
      </c>
      <c r="E20" s="39" t="s">
        <v>137</v>
      </c>
      <c r="F20" s="20" t="s">
        <v>138</v>
      </c>
      <c r="H20" s="39" t="s">
        <v>363</v>
      </c>
      <c r="I20" s="201">
        <v>64000</v>
      </c>
      <c r="N20" s="29" t="s">
        <v>139</v>
      </c>
    </row>
    <row r="21" spans="1:45">
      <c r="C21" s="19">
        <v>44755</v>
      </c>
      <c r="E21" s="39" t="s">
        <v>136</v>
      </c>
      <c r="F21" s="20" t="s">
        <v>138</v>
      </c>
      <c r="H21" s="39" t="s">
        <v>363</v>
      </c>
      <c r="I21" s="201">
        <v>23000</v>
      </c>
      <c r="N21" s="29" t="s">
        <v>139</v>
      </c>
    </row>
    <row r="22" spans="1:45">
      <c r="C22" s="19">
        <v>44755</v>
      </c>
      <c r="E22" s="39" t="s">
        <v>134</v>
      </c>
      <c r="F22" s="20" t="s">
        <v>138</v>
      </c>
      <c r="H22" s="39" t="s">
        <v>364</v>
      </c>
      <c r="I22" s="201">
        <v>52000</v>
      </c>
      <c r="N22" s="29" t="s">
        <v>139</v>
      </c>
    </row>
    <row r="23" spans="1:45">
      <c r="C23" s="19">
        <v>44755</v>
      </c>
      <c r="E23" s="39" t="s">
        <v>132</v>
      </c>
      <c r="F23" s="20" t="s">
        <v>138</v>
      </c>
      <c r="H23" s="39" t="s">
        <v>364</v>
      </c>
      <c r="I23" s="201">
        <v>12000</v>
      </c>
      <c r="N23" s="29" t="s">
        <v>139</v>
      </c>
    </row>
    <row r="24" spans="1:45">
      <c r="C24" s="19">
        <v>44755</v>
      </c>
      <c r="E24" s="39" t="s">
        <v>142</v>
      </c>
      <c r="F24" s="21" t="s">
        <v>141</v>
      </c>
      <c r="H24" s="39" t="s">
        <v>363</v>
      </c>
      <c r="J24" s="64"/>
      <c r="K24" s="273"/>
      <c r="L24" s="64">
        <v>-10903</v>
      </c>
      <c r="N24" s="29" t="s">
        <v>144</v>
      </c>
    </row>
    <row r="25" spans="1:45">
      <c r="C25" s="19">
        <v>44755</v>
      </c>
      <c r="E25" s="39" t="s">
        <v>143</v>
      </c>
      <c r="F25" s="21" t="s">
        <v>141</v>
      </c>
      <c r="H25" s="39" t="s">
        <v>363</v>
      </c>
      <c r="J25" s="64"/>
      <c r="K25" s="273"/>
      <c r="L25" s="64">
        <v>-15216</v>
      </c>
      <c r="N25" s="29" t="s">
        <v>144</v>
      </c>
    </row>
    <row r="26" spans="1:45" s="34" customFormat="1">
      <c r="A26" s="22"/>
      <c r="B26" s="22"/>
      <c r="C26" s="19">
        <v>44755</v>
      </c>
      <c r="D26" s="22"/>
      <c r="E26" s="40" t="s">
        <v>48</v>
      </c>
      <c r="F26" s="30" t="s">
        <v>28</v>
      </c>
      <c r="G26" s="1"/>
      <c r="H26" s="40" t="s">
        <v>38</v>
      </c>
      <c r="I26" s="194"/>
      <c r="J26" s="37"/>
      <c r="K26" s="129"/>
      <c r="L26" s="37">
        <v>4198</v>
      </c>
      <c r="M26" s="129"/>
      <c r="N26" s="29" t="s">
        <v>162</v>
      </c>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row>
    <row r="27" spans="1:45">
      <c r="A27" s="54"/>
      <c r="B27" s="54"/>
      <c r="C27" s="55"/>
      <c r="D27" s="54"/>
      <c r="E27" s="56"/>
      <c r="F27" s="57"/>
      <c r="G27" s="56"/>
      <c r="H27" s="9" t="s">
        <v>149</v>
      </c>
      <c r="I27" s="197"/>
      <c r="J27" s="66"/>
      <c r="K27" s="274"/>
      <c r="L27" s="66">
        <f>SUM(L17:L26)</f>
        <v>-21921</v>
      </c>
      <c r="M27" s="217"/>
      <c r="N27" s="233"/>
      <c r="O27" s="56"/>
      <c r="P27" s="56"/>
      <c r="Q27" s="56"/>
      <c r="R27" s="56"/>
      <c r="S27" s="56"/>
      <c r="T27" s="56"/>
      <c r="U27" s="56"/>
      <c r="V27" s="56"/>
      <c r="W27" s="56"/>
      <c r="X27" s="56"/>
      <c r="Y27" s="56"/>
      <c r="Z27" s="56"/>
      <c r="AA27" s="56"/>
      <c r="AB27" s="56"/>
    </row>
    <row r="28" spans="1:45">
      <c r="A28" s="22">
        <v>11</v>
      </c>
      <c r="B28" s="22" t="s">
        <v>151</v>
      </c>
      <c r="C28" s="19">
        <v>44761</v>
      </c>
      <c r="E28" s="39" t="s">
        <v>163</v>
      </c>
      <c r="F28" s="21" t="s">
        <v>141</v>
      </c>
      <c r="H28" s="39" t="s">
        <v>363</v>
      </c>
      <c r="L28" s="37">
        <v>35989</v>
      </c>
      <c r="N28" s="29" t="s">
        <v>152</v>
      </c>
    </row>
    <row r="29" spans="1:45">
      <c r="C29" s="19"/>
      <c r="E29" s="40" t="s">
        <v>45</v>
      </c>
      <c r="F29" s="30" t="s">
        <v>28</v>
      </c>
      <c r="H29" s="40" t="s">
        <v>38</v>
      </c>
      <c r="L29" s="37">
        <v>3.79</v>
      </c>
      <c r="N29" s="29" t="s">
        <v>156</v>
      </c>
    </row>
    <row r="30" spans="1:45">
      <c r="C30" s="19"/>
      <c r="E30" s="202" t="s">
        <v>39</v>
      </c>
      <c r="F30" s="30" t="s">
        <v>28</v>
      </c>
      <c r="H30" s="40" t="s">
        <v>38</v>
      </c>
      <c r="L30" s="37">
        <v>54.23</v>
      </c>
      <c r="N30" s="29" t="s">
        <v>159</v>
      </c>
    </row>
    <row r="31" spans="1:45">
      <c r="C31" s="19"/>
      <c r="E31" s="202" t="s">
        <v>40</v>
      </c>
      <c r="F31" s="30" t="s">
        <v>28</v>
      </c>
      <c r="H31" s="40" t="s">
        <v>38</v>
      </c>
      <c r="L31" s="37">
        <v>57.44</v>
      </c>
      <c r="N31" s="29" t="s">
        <v>160</v>
      </c>
    </row>
    <row r="32" spans="1:45">
      <c r="C32" s="19"/>
      <c r="E32" s="202" t="s">
        <v>42</v>
      </c>
      <c r="F32" s="30" t="s">
        <v>28</v>
      </c>
      <c r="H32" s="40" t="s">
        <v>38</v>
      </c>
      <c r="L32" s="37">
        <v>132.85</v>
      </c>
      <c r="N32" s="29" t="s">
        <v>155</v>
      </c>
    </row>
    <row r="33" spans="1:28">
      <c r="C33" s="19"/>
      <c r="E33" s="202" t="s">
        <v>44</v>
      </c>
      <c r="F33" s="30" t="s">
        <v>28</v>
      </c>
      <c r="H33" s="40" t="s">
        <v>38</v>
      </c>
      <c r="L33" s="37">
        <v>22326.1</v>
      </c>
      <c r="N33" s="29" t="s">
        <v>161</v>
      </c>
    </row>
    <row r="34" spans="1:28">
      <c r="A34" s="33"/>
      <c r="B34" s="33"/>
      <c r="C34" s="58"/>
      <c r="D34" s="33"/>
      <c r="E34" s="203" t="s">
        <v>157</v>
      </c>
      <c r="F34" s="59" t="s">
        <v>28</v>
      </c>
      <c r="G34" s="34"/>
      <c r="H34" s="60" t="s">
        <v>38</v>
      </c>
      <c r="I34" s="195"/>
      <c r="J34" s="38"/>
      <c r="K34" s="130"/>
      <c r="L34" s="38">
        <v>55305.59</v>
      </c>
      <c r="M34" s="130"/>
      <c r="N34" s="232" t="s">
        <v>158</v>
      </c>
      <c r="O34" s="34"/>
      <c r="P34" s="34"/>
      <c r="Q34" s="34"/>
      <c r="R34" s="34"/>
      <c r="S34" s="34"/>
      <c r="T34" s="34"/>
      <c r="U34" s="34"/>
      <c r="V34" s="34"/>
      <c r="W34" s="34"/>
      <c r="X34" s="34"/>
      <c r="Y34" s="34"/>
      <c r="Z34" s="34"/>
      <c r="AA34" s="34"/>
      <c r="AB34" s="34"/>
    </row>
    <row r="35" spans="1:28">
      <c r="A35" s="22">
        <v>12</v>
      </c>
      <c r="B35" s="22" t="s">
        <v>164</v>
      </c>
      <c r="C35" s="19">
        <v>44771</v>
      </c>
      <c r="E35" s="202" t="s">
        <v>44</v>
      </c>
      <c r="F35" s="20" t="s">
        <v>138</v>
      </c>
      <c r="H35" s="40" t="s">
        <v>38</v>
      </c>
      <c r="N35" s="29" t="s">
        <v>167</v>
      </c>
    </row>
    <row r="36" spans="1:28">
      <c r="A36" s="33"/>
      <c r="B36" s="33"/>
      <c r="C36" s="33"/>
      <c r="D36" s="33"/>
      <c r="E36" s="34"/>
      <c r="F36" s="34"/>
      <c r="G36" s="34"/>
      <c r="H36" s="34"/>
      <c r="I36" s="195"/>
      <c r="J36" s="38"/>
      <c r="K36" s="130"/>
      <c r="L36" s="38"/>
      <c r="M36" s="130"/>
      <c r="N36" s="232"/>
      <c r="O36" s="34"/>
      <c r="P36" s="34"/>
      <c r="Q36" s="34"/>
      <c r="R36" s="34"/>
      <c r="S36" s="34"/>
      <c r="T36" s="34"/>
      <c r="U36" s="34"/>
      <c r="V36" s="34"/>
      <c r="W36" s="34"/>
      <c r="X36" s="34"/>
      <c r="Y36" s="34"/>
      <c r="Z36" s="34"/>
      <c r="AA36" s="34"/>
      <c r="AB36" s="34"/>
    </row>
    <row r="37" spans="1:28">
      <c r="A37" s="73">
        <v>13</v>
      </c>
      <c r="B37" s="73" t="s">
        <v>168</v>
      </c>
      <c r="C37" s="74">
        <v>44775</v>
      </c>
      <c r="D37" s="73"/>
      <c r="E37" s="204" t="s">
        <v>171</v>
      </c>
      <c r="F37" s="75" t="s">
        <v>138</v>
      </c>
      <c r="G37" s="76"/>
      <c r="H37" s="77" t="s">
        <v>1</v>
      </c>
      <c r="I37" s="198"/>
      <c r="J37" s="78">
        <v>52428</v>
      </c>
      <c r="K37" s="218"/>
      <c r="L37" s="78"/>
      <c r="M37" s="218"/>
      <c r="N37" s="234" t="s">
        <v>172</v>
      </c>
      <c r="O37" s="76"/>
      <c r="P37" s="76"/>
      <c r="Q37" s="76"/>
      <c r="R37" s="76"/>
      <c r="S37" s="76"/>
      <c r="T37" s="76"/>
      <c r="U37" s="76"/>
      <c r="V37" s="76"/>
      <c r="W37" s="76"/>
      <c r="X37" s="76"/>
      <c r="Y37" s="76"/>
      <c r="Z37" s="76"/>
      <c r="AA37" s="76"/>
      <c r="AB37" s="76"/>
    </row>
    <row r="38" spans="1:28">
      <c r="A38" s="22">
        <v>14</v>
      </c>
      <c r="B38" s="22" t="s">
        <v>174</v>
      </c>
      <c r="C38" s="19">
        <v>44781</v>
      </c>
      <c r="E38" s="39" t="s">
        <v>131</v>
      </c>
      <c r="F38" s="21" t="s">
        <v>141</v>
      </c>
      <c r="H38" s="39" t="s">
        <v>364</v>
      </c>
      <c r="L38" s="37">
        <v>725</v>
      </c>
      <c r="N38" s="29" t="s">
        <v>139</v>
      </c>
    </row>
    <row r="39" spans="1:28">
      <c r="C39" s="19"/>
      <c r="E39" s="39" t="s">
        <v>133</v>
      </c>
      <c r="F39" s="21" t="s">
        <v>141</v>
      </c>
      <c r="H39" s="39" t="s">
        <v>364</v>
      </c>
      <c r="L39" s="37">
        <v>1942</v>
      </c>
      <c r="N39" s="29" t="s">
        <v>139</v>
      </c>
    </row>
    <row r="40" spans="1:28">
      <c r="C40" s="19"/>
      <c r="E40" s="39" t="s">
        <v>134</v>
      </c>
      <c r="F40" s="21" t="s">
        <v>141</v>
      </c>
      <c r="H40" s="39" t="s">
        <v>364</v>
      </c>
      <c r="L40" s="37">
        <v>2333</v>
      </c>
      <c r="N40" s="29" t="s">
        <v>139</v>
      </c>
    </row>
    <row r="41" spans="1:28">
      <c r="C41" s="19"/>
      <c r="E41" s="39" t="s">
        <v>132</v>
      </c>
      <c r="F41" s="21" t="s">
        <v>141</v>
      </c>
      <c r="H41" s="39" t="s">
        <v>364</v>
      </c>
      <c r="L41" s="37">
        <v>77</v>
      </c>
      <c r="N41" s="29" t="s">
        <v>139</v>
      </c>
    </row>
    <row r="42" spans="1:28">
      <c r="C42" s="19"/>
      <c r="E42" s="39" t="s">
        <v>137</v>
      </c>
      <c r="F42" s="21" t="s">
        <v>141</v>
      </c>
      <c r="H42" s="39" t="s">
        <v>364</v>
      </c>
      <c r="L42" s="37">
        <v>429</v>
      </c>
      <c r="N42" s="29" t="s">
        <v>139</v>
      </c>
    </row>
    <row r="43" spans="1:28">
      <c r="C43" s="19"/>
      <c r="E43" s="39" t="s">
        <v>136</v>
      </c>
      <c r="F43" s="21" t="s">
        <v>141</v>
      </c>
      <c r="H43" s="39" t="s">
        <v>364</v>
      </c>
      <c r="J43" s="65"/>
      <c r="K43" s="275"/>
      <c r="L43" s="65">
        <v>-253</v>
      </c>
      <c r="N43" s="29" t="s">
        <v>139</v>
      </c>
    </row>
    <row r="44" spans="1:28">
      <c r="C44" s="19"/>
      <c r="E44" s="39" t="s">
        <v>135</v>
      </c>
      <c r="F44" s="21" t="s">
        <v>141</v>
      </c>
      <c r="H44" s="39" t="s">
        <v>364</v>
      </c>
      <c r="L44" s="37">
        <v>3584</v>
      </c>
      <c r="N44" s="29" t="s">
        <v>139</v>
      </c>
    </row>
    <row r="45" spans="1:28">
      <c r="C45" s="19"/>
      <c r="E45" s="69"/>
      <c r="F45" s="70"/>
      <c r="G45" s="69"/>
      <c r="H45" s="71" t="s">
        <v>149</v>
      </c>
      <c r="J45" s="72"/>
      <c r="K45" s="276"/>
      <c r="L45" s="72">
        <f>SUM(L38:L44)</f>
        <v>8837</v>
      </c>
    </row>
    <row r="46" spans="1:28">
      <c r="C46" s="19">
        <v>44782</v>
      </c>
      <c r="E46" s="39" t="s">
        <v>131</v>
      </c>
      <c r="F46" s="20" t="s">
        <v>138</v>
      </c>
      <c r="H46" s="39" t="s">
        <v>364</v>
      </c>
      <c r="N46" s="29" t="s">
        <v>139</v>
      </c>
    </row>
    <row r="47" spans="1:28">
      <c r="C47" s="19"/>
      <c r="E47" s="39" t="s">
        <v>175</v>
      </c>
      <c r="F47" s="20" t="s">
        <v>138</v>
      </c>
      <c r="H47" s="39" t="s">
        <v>364</v>
      </c>
      <c r="N47" s="29" t="s">
        <v>139</v>
      </c>
    </row>
    <row r="48" spans="1:28">
      <c r="C48" s="19"/>
      <c r="E48" s="39" t="s">
        <v>132</v>
      </c>
      <c r="F48" s="20" t="s">
        <v>138</v>
      </c>
      <c r="H48" s="39" t="s">
        <v>364</v>
      </c>
      <c r="N48" s="29" t="s">
        <v>139</v>
      </c>
    </row>
    <row r="49" spans="1:28">
      <c r="C49" s="19"/>
      <c r="E49" s="39" t="s">
        <v>176</v>
      </c>
      <c r="F49" s="20" t="s">
        <v>138</v>
      </c>
      <c r="H49" s="39" t="s">
        <v>364</v>
      </c>
      <c r="N49" s="29" t="s">
        <v>139</v>
      </c>
    </row>
    <row r="50" spans="1:28">
      <c r="C50" s="19">
        <v>44783</v>
      </c>
      <c r="E50" s="39" t="s">
        <v>177</v>
      </c>
      <c r="F50" s="20" t="s">
        <v>138</v>
      </c>
      <c r="H50" s="39" t="s">
        <v>364</v>
      </c>
      <c r="N50" s="29" t="s">
        <v>139</v>
      </c>
    </row>
    <row r="51" spans="1:28">
      <c r="A51" s="33"/>
      <c r="B51" s="33"/>
      <c r="C51" s="58"/>
      <c r="D51" s="33"/>
      <c r="E51" s="67" t="s">
        <v>178</v>
      </c>
      <c r="F51" s="68" t="s">
        <v>138</v>
      </c>
      <c r="G51" s="34"/>
      <c r="H51" s="67" t="s">
        <v>364</v>
      </c>
      <c r="I51" s="195"/>
      <c r="J51" s="38"/>
      <c r="K51" s="130"/>
      <c r="L51" s="38"/>
      <c r="M51" s="130"/>
      <c r="N51" s="232" t="s">
        <v>139</v>
      </c>
      <c r="O51" s="34"/>
      <c r="P51" s="34"/>
      <c r="Q51" s="34"/>
      <c r="R51" s="34"/>
      <c r="S51" s="34"/>
      <c r="T51" s="34"/>
      <c r="U51" s="34"/>
      <c r="V51" s="34"/>
      <c r="W51" s="34"/>
      <c r="X51" s="34"/>
      <c r="Y51" s="34"/>
      <c r="Z51" s="34"/>
      <c r="AA51" s="34"/>
      <c r="AB51" s="34"/>
    </row>
    <row r="52" spans="1:28">
      <c r="A52" s="22">
        <v>15</v>
      </c>
      <c r="B52" s="19" t="s">
        <v>179</v>
      </c>
      <c r="F52" s="20"/>
    </row>
    <row r="53" spans="1:28">
      <c r="B53" s="19"/>
      <c r="F53" s="20"/>
    </row>
    <row r="54" spans="1:28">
      <c r="A54" s="22">
        <v>16</v>
      </c>
      <c r="B54" s="19" t="s">
        <v>180</v>
      </c>
    </row>
    <row r="55" spans="1:28">
      <c r="B55" s="19"/>
    </row>
    <row r="56" spans="1:28">
      <c r="B56" s="19"/>
    </row>
    <row r="57" spans="1:28">
      <c r="B57" s="19"/>
    </row>
    <row r="58" spans="1:28">
      <c r="B58" s="19"/>
    </row>
    <row r="59" spans="1:28">
      <c r="A59" s="23">
        <v>17</v>
      </c>
      <c r="B59" s="23" t="s">
        <v>189</v>
      </c>
      <c r="C59" s="62">
        <v>44804</v>
      </c>
      <c r="D59" s="23"/>
      <c r="E59" s="81" t="s">
        <v>131</v>
      </c>
      <c r="F59" s="82" t="s">
        <v>141</v>
      </c>
      <c r="G59" s="28"/>
      <c r="H59" s="81" t="s">
        <v>364</v>
      </c>
      <c r="I59" s="199"/>
      <c r="J59" s="63"/>
      <c r="K59" s="219"/>
      <c r="L59" s="63">
        <v>-1060</v>
      </c>
      <c r="M59" s="219"/>
      <c r="N59" s="24" t="s">
        <v>139</v>
      </c>
      <c r="O59" s="28"/>
      <c r="P59" s="28"/>
      <c r="Q59" s="28"/>
      <c r="R59" s="28"/>
      <c r="S59" s="28"/>
      <c r="T59" s="28"/>
      <c r="U59" s="28"/>
      <c r="V59" s="28"/>
      <c r="W59" s="28"/>
      <c r="X59" s="28"/>
      <c r="Y59" s="28"/>
      <c r="Z59" s="28"/>
      <c r="AA59" s="28"/>
      <c r="AB59" s="28"/>
    </row>
    <row r="60" spans="1:28">
      <c r="C60" s="19"/>
      <c r="E60" s="39" t="s">
        <v>175</v>
      </c>
      <c r="F60" s="21" t="s">
        <v>141</v>
      </c>
      <c r="H60" s="39" t="s">
        <v>364</v>
      </c>
      <c r="L60" s="37">
        <v>-2689</v>
      </c>
      <c r="N60" s="29" t="s">
        <v>139</v>
      </c>
    </row>
    <row r="61" spans="1:28">
      <c r="C61" s="19"/>
      <c r="E61" s="39" t="s">
        <v>132</v>
      </c>
      <c r="F61" s="21" t="s">
        <v>141</v>
      </c>
      <c r="H61" s="39" t="s">
        <v>364</v>
      </c>
      <c r="L61" s="37">
        <v>-736</v>
      </c>
      <c r="N61" s="29" t="s">
        <v>139</v>
      </c>
    </row>
    <row r="62" spans="1:28">
      <c r="C62" s="19"/>
      <c r="E62" s="39" t="s">
        <v>176</v>
      </c>
      <c r="F62" s="21" t="s">
        <v>141</v>
      </c>
      <c r="H62" s="39" t="s">
        <v>364</v>
      </c>
      <c r="L62" s="37">
        <v>-173</v>
      </c>
      <c r="N62" s="29" t="s">
        <v>139</v>
      </c>
    </row>
    <row r="63" spans="1:28">
      <c r="C63" s="19"/>
      <c r="E63" s="39" t="s">
        <v>177</v>
      </c>
      <c r="F63" s="21" t="s">
        <v>141</v>
      </c>
      <c r="H63" s="39" t="s">
        <v>364</v>
      </c>
      <c r="L63" s="37">
        <v>-559</v>
      </c>
      <c r="N63" s="29" t="s">
        <v>139</v>
      </c>
    </row>
    <row r="64" spans="1:28">
      <c r="C64" s="19"/>
      <c r="E64" s="39" t="s">
        <v>178</v>
      </c>
      <c r="F64" s="21" t="s">
        <v>141</v>
      </c>
      <c r="H64" s="39" t="s">
        <v>364</v>
      </c>
      <c r="L64" s="37">
        <v>-3100</v>
      </c>
      <c r="N64" s="29" t="s">
        <v>139</v>
      </c>
    </row>
    <row r="65" spans="1:14">
      <c r="C65" s="19">
        <v>44805</v>
      </c>
      <c r="E65" s="39" t="s">
        <v>181</v>
      </c>
      <c r="F65" s="80" t="s">
        <v>188</v>
      </c>
      <c r="H65" s="39" t="s">
        <v>364</v>
      </c>
      <c r="N65" s="29" t="s">
        <v>139</v>
      </c>
    </row>
    <row r="66" spans="1:14">
      <c r="C66" s="19"/>
      <c r="E66" s="39" t="s">
        <v>178</v>
      </c>
      <c r="F66" s="80" t="s">
        <v>188</v>
      </c>
      <c r="H66" s="39" t="s">
        <v>364</v>
      </c>
      <c r="N66" s="29" t="s">
        <v>139</v>
      </c>
    </row>
    <row r="67" spans="1:14">
      <c r="C67" s="19"/>
      <c r="E67" s="39" t="s">
        <v>133</v>
      </c>
      <c r="F67" s="80" t="s">
        <v>188</v>
      </c>
      <c r="H67" s="39" t="s">
        <v>364</v>
      </c>
      <c r="N67" s="29" t="s">
        <v>139</v>
      </c>
    </row>
    <row r="68" spans="1:14">
      <c r="C68" s="19"/>
      <c r="E68" s="39" t="s">
        <v>176</v>
      </c>
      <c r="F68" s="80" t="s">
        <v>188</v>
      </c>
      <c r="H68" s="39" t="s">
        <v>364</v>
      </c>
      <c r="N68" s="29" t="s">
        <v>139</v>
      </c>
    </row>
    <row r="69" spans="1:14">
      <c r="C69" s="19"/>
      <c r="E69" s="39" t="s">
        <v>182</v>
      </c>
      <c r="F69" s="80" t="s">
        <v>188</v>
      </c>
      <c r="H69" s="39" t="s">
        <v>364</v>
      </c>
      <c r="N69" s="29" t="s">
        <v>139</v>
      </c>
    </row>
    <row r="70" spans="1:14">
      <c r="C70" s="19"/>
      <c r="E70" s="39" t="s">
        <v>183</v>
      </c>
      <c r="F70" s="30" t="s">
        <v>187</v>
      </c>
      <c r="H70" s="39" t="s">
        <v>364</v>
      </c>
      <c r="N70" s="29" t="s">
        <v>139</v>
      </c>
    </row>
    <row r="71" spans="1:14">
      <c r="C71" s="19"/>
      <c r="E71" s="39" t="s">
        <v>184</v>
      </c>
      <c r="F71" s="30" t="s">
        <v>187</v>
      </c>
      <c r="H71" s="39" t="s">
        <v>364</v>
      </c>
      <c r="N71" s="29" t="s">
        <v>139</v>
      </c>
    </row>
    <row r="72" spans="1:14">
      <c r="C72" s="19"/>
      <c r="E72" s="39" t="s">
        <v>185</v>
      </c>
      <c r="F72" s="30" t="s">
        <v>187</v>
      </c>
      <c r="H72" s="39" t="s">
        <v>364</v>
      </c>
      <c r="N72" s="29" t="s">
        <v>139</v>
      </c>
    </row>
    <row r="73" spans="1:14">
      <c r="C73" s="19"/>
      <c r="E73" s="39" t="s">
        <v>186</v>
      </c>
      <c r="F73" s="30" t="s">
        <v>187</v>
      </c>
      <c r="H73" s="39" t="s">
        <v>364</v>
      </c>
      <c r="N73" s="29" t="s">
        <v>139</v>
      </c>
    </row>
    <row r="74" spans="1:14">
      <c r="C74" s="19"/>
      <c r="E74" s="119" t="s">
        <v>129</v>
      </c>
      <c r="F74" s="30" t="s">
        <v>28</v>
      </c>
      <c r="H74" s="119" t="s">
        <v>2</v>
      </c>
      <c r="I74" s="196">
        <v>390</v>
      </c>
      <c r="J74" s="37">
        <v>22647.3</v>
      </c>
      <c r="L74" s="37">
        <v>2659.8</v>
      </c>
      <c r="M74" s="129">
        <v>6.2300000000000001E-2</v>
      </c>
      <c r="N74" s="29" t="s">
        <v>190</v>
      </c>
    </row>
    <row r="75" spans="1:14">
      <c r="C75" s="19"/>
      <c r="E75" s="119" t="s">
        <v>192</v>
      </c>
      <c r="F75" s="30" t="s">
        <v>28</v>
      </c>
      <c r="H75" s="119" t="s">
        <v>2</v>
      </c>
      <c r="I75" s="196">
        <v>2980</v>
      </c>
      <c r="J75" s="37">
        <v>191807</v>
      </c>
      <c r="L75" s="37">
        <v>21615.49</v>
      </c>
      <c r="M75" s="129">
        <v>6.2300000000000001E-2</v>
      </c>
    </row>
    <row r="76" spans="1:14" s="34" customFormat="1">
      <c r="A76" s="33"/>
      <c r="B76" s="33"/>
      <c r="C76" s="58"/>
      <c r="D76" s="33"/>
      <c r="E76" s="118" t="s">
        <v>193</v>
      </c>
      <c r="F76" s="68" t="s">
        <v>138</v>
      </c>
      <c r="H76" s="118" t="s">
        <v>1</v>
      </c>
      <c r="I76" s="195">
        <v>300000</v>
      </c>
      <c r="J76" s="38">
        <v>43393</v>
      </c>
      <c r="K76" s="130"/>
      <c r="L76" s="38"/>
      <c r="M76" s="130"/>
      <c r="N76" s="232"/>
    </row>
    <row r="77" spans="1:14" s="76" customFormat="1">
      <c r="A77" s="73">
        <v>18</v>
      </c>
      <c r="B77" s="73" t="s">
        <v>267</v>
      </c>
      <c r="C77" s="74">
        <v>44811</v>
      </c>
      <c r="D77" s="73"/>
      <c r="E77" s="77" t="s">
        <v>240</v>
      </c>
      <c r="F77" s="75" t="s">
        <v>138</v>
      </c>
      <c r="H77" s="77" t="s">
        <v>1</v>
      </c>
      <c r="I77" s="198">
        <v>4000000</v>
      </c>
      <c r="J77" s="78">
        <v>5181</v>
      </c>
      <c r="K77" s="218"/>
      <c r="M77" s="218"/>
      <c r="N77" s="234"/>
    </row>
    <row r="78" spans="1:14">
      <c r="A78" s="22">
        <v>19</v>
      </c>
      <c r="B78" s="22" t="s">
        <v>268</v>
      </c>
      <c r="C78" s="19">
        <v>44818</v>
      </c>
      <c r="E78" s="120" t="s">
        <v>240</v>
      </c>
      <c r="F78" s="20" t="s">
        <v>138</v>
      </c>
      <c r="H78" s="120" t="s">
        <v>1</v>
      </c>
      <c r="I78" s="196">
        <v>25280000</v>
      </c>
      <c r="J78" s="37">
        <v>32309</v>
      </c>
    </row>
    <row r="79" spans="1:14">
      <c r="C79" s="19">
        <v>44818</v>
      </c>
      <c r="E79" s="120" t="s">
        <v>244</v>
      </c>
      <c r="F79" s="20" t="s">
        <v>138</v>
      </c>
      <c r="H79" s="120" t="s">
        <v>1</v>
      </c>
      <c r="I79" s="196">
        <v>190000</v>
      </c>
      <c r="J79" s="37">
        <v>9310</v>
      </c>
    </row>
    <row r="80" spans="1:14" s="34" customFormat="1" ht="48" customHeight="1">
      <c r="A80" s="33"/>
      <c r="B80" s="33"/>
      <c r="C80" s="58">
        <v>44819</v>
      </c>
      <c r="D80" s="33"/>
      <c r="E80" s="118" t="s">
        <v>244</v>
      </c>
      <c r="F80" s="68" t="s">
        <v>138</v>
      </c>
      <c r="H80" s="118" t="s">
        <v>1</v>
      </c>
      <c r="I80" s="195">
        <v>180000</v>
      </c>
      <c r="J80" s="38">
        <v>8744</v>
      </c>
      <c r="K80" s="130"/>
      <c r="L80" s="38"/>
      <c r="M80" s="130"/>
      <c r="N80" s="232"/>
    </row>
    <row r="81" spans="1:14">
      <c r="A81" s="22">
        <v>20</v>
      </c>
      <c r="B81" s="22" t="s">
        <v>269</v>
      </c>
      <c r="C81" s="19">
        <v>44823</v>
      </c>
      <c r="E81" s="39" t="s">
        <v>270</v>
      </c>
      <c r="F81" s="80" t="s">
        <v>188</v>
      </c>
      <c r="H81" s="39" t="s">
        <v>364</v>
      </c>
      <c r="J81" s="37">
        <v>50000</v>
      </c>
    </row>
    <row r="82" spans="1:14">
      <c r="C82" s="19">
        <v>44823</v>
      </c>
      <c r="E82" s="39" t="s">
        <v>163</v>
      </c>
      <c r="F82" s="80" t="s">
        <v>188</v>
      </c>
      <c r="H82" s="39" t="s">
        <v>364</v>
      </c>
      <c r="J82" s="37">
        <v>50000</v>
      </c>
    </row>
    <row r="83" spans="1:14">
      <c r="C83" s="19">
        <v>44824</v>
      </c>
      <c r="E83" s="39" t="s">
        <v>271</v>
      </c>
      <c r="F83" s="80" t="s">
        <v>188</v>
      </c>
      <c r="H83" s="39" t="s">
        <v>364</v>
      </c>
      <c r="I83" s="194"/>
      <c r="J83" s="37">
        <v>50000</v>
      </c>
    </row>
    <row r="84" spans="1:14">
      <c r="C84" s="19"/>
      <c r="E84" s="126" t="s">
        <v>236</v>
      </c>
      <c r="F84" s="30" t="s">
        <v>28</v>
      </c>
      <c r="H84" s="126" t="s">
        <v>245</v>
      </c>
      <c r="I84" s="194">
        <v>1350</v>
      </c>
      <c r="J84" s="37">
        <v>85363</v>
      </c>
      <c r="L84" s="37">
        <v>5318</v>
      </c>
      <c r="M84" s="129">
        <v>6.2300000000000001E-2</v>
      </c>
    </row>
    <row r="85" spans="1:14" s="34" customFormat="1">
      <c r="A85" s="33"/>
      <c r="B85" s="33"/>
      <c r="C85" s="58"/>
      <c r="D85" s="33"/>
      <c r="E85" s="127" t="s">
        <v>237</v>
      </c>
      <c r="F85" s="59" t="s">
        <v>28</v>
      </c>
      <c r="H85" s="128" t="s">
        <v>245</v>
      </c>
      <c r="I85" s="195">
        <v>135</v>
      </c>
      <c r="J85" s="38">
        <v>15770</v>
      </c>
      <c r="K85" s="130"/>
      <c r="L85" s="38">
        <v>9267</v>
      </c>
      <c r="M85" s="130">
        <v>0.58760000000000001</v>
      </c>
      <c r="N85" s="232"/>
    </row>
    <row r="86" spans="1:14">
      <c r="A86" s="22">
        <v>21</v>
      </c>
      <c r="B86" s="22" t="s">
        <v>276</v>
      </c>
      <c r="C86" s="19">
        <v>44824</v>
      </c>
      <c r="E86" s="40" t="s">
        <v>279</v>
      </c>
      <c r="F86" s="20"/>
    </row>
    <row r="87" spans="1:14">
      <c r="E87" s="136" t="s">
        <v>280</v>
      </c>
      <c r="F87" s="80" t="s">
        <v>138</v>
      </c>
      <c r="J87" s="37" t="s">
        <v>282</v>
      </c>
      <c r="N87" s="29" t="s">
        <v>281</v>
      </c>
    </row>
    <row r="88" spans="1:14">
      <c r="E88" s="205" t="s">
        <v>283</v>
      </c>
      <c r="F88" s="80" t="s">
        <v>188</v>
      </c>
    </row>
    <row r="89" spans="1:14">
      <c r="E89" s="205" t="s">
        <v>196</v>
      </c>
      <c r="F89" s="135" t="s">
        <v>141</v>
      </c>
    </row>
    <row r="90" spans="1:14">
      <c r="E90" s="205" t="s">
        <v>197</v>
      </c>
      <c r="F90" s="135" t="s">
        <v>141</v>
      </c>
    </row>
    <row r="91" spans="1:14">
      <c r="E91" s="205" t="s">
        <v>198</v>
      </c>
      <c r="F91" s="135" t="s">
        <v>141</v>
      </c>
    </row>
    <row r="92" spans="1:14">
      <c r="E92" s="206" t="s">
        <v>199</v>
      </c>
      <c r="F92" s="135" t="s">
        <v>141</v>
      </c>
      <c r="L92" s="37">
        <v>-1768</v>
      </c>
    </row>
    <row r="93" spans="1:14">
      <c r="E93" s="205" t="s">
        <v>200</v>
      </c>
      <c r="F93" s="135" t="s">
        <v>141</v>
      </c>
      <c r="L93" s="37">
        <v>-1922</v>
      </c>
    </row>
    <row r="94" spans="1:14">
      <c r="E94" s="205" t="s">
        <v>201</v>
      </c>
      <c r="F94" s="135" t="s">
        <v>141</v>
      </c>
    </row>
    <row r="95" spans="1:14">
      <c r="E95" s="205" t="s">
        <v>202</v>
      </c>
      <c r="F95" s="135" t="s">
        <v>141</v>
      </c>
    </row>
    <row r="96" spans="1:14">
      <c r="E96" s="206" t="s">
        <v>203</v>
      </c>
      <c r="F96" s="135" t="s">
        <v>141</v>
      </c>
      <c r="L96" s="37">
        <v>1277</v>
      </c>
    </row>
    <row r="97" spans="1:14" s="34" customFormat="1">
      <c r="A97" s="33"/>
      <c r="B97" s="33"/>
      <c r="C97" s="33"/>
      <c r="D97" s="33"/>
      <c r="E97" s="207" t="s">
        <v>204</v>
      </c>
      <c r="F97" s="139" t="s">
        <v>141</v>
      </c>
      <c r="I97" s="195"/>
      <c r="J97" s="38"/>
      <c r="K97" s="130"/>
      <c r="L97" s="38"/>
      <c r="M97" s="130"/>
      <c r="N97" s="232"/>
    </row>
    <row r="98" spans="1:14">
      <c r="A98" s="22">
        <v>22</v>
      </c>
      <c r="B98" s="22" t="s">
        <v>291</v>
      </c>
      <c r="C98" s="19">
        <v>44837</v>
      </c>
      <c r="E98" s="39" t="s">
        <v>288</v>
      </c>
      <c r="F98" s="80" t="s">
        <v>138</v>
      </c>
      <c r="H98" s="39" t="s">
        <v>364</v>
      </c>
    </row>
    <row r="99" spans="1:14">
      <c r="E99" s="39" t="s">
        <v>289</v>
      </c>
      <c r="F99" s="80" t="s">
        <v>138</v>
      </c>
      <c r="H99" s="39" t="s">
        <v>364</v>
      </c>
    </row>
    <row r="100" spans="1:14">
      <c r="E100" s="39" t="s">
        <v>287</v>
      </c>
      <c r="F100" s="80" t="s">
        <v>138</v>
      </c>
      <c r="H100" s="39" t="s">
        <v>364</v>
      </c>
    </row>
    <row r="101" spans="1:14">
      <c r="E101" s="39" t="s">
        <v>290</v>
      </c>
      <c r="F101" s="80" t="s">
        <v>138</v>
      </c>
      <c r="H101" s="39" t="s">
        <v>364</v>
      </c>
    </row>
    <row r="102" spans="1:14">
      <c r="E102" s="39" t="s">
        <v>270</v>
      </c>
      <c r="F102" s="80" t="s">
        <v>138</v>
      </c>
      <c r="H102" s="39" t="s">
        <v>364</v>
      </c>
    </row>
    <row r="103" spans="1:14">
      <c r="C103" s="19">
        <v>44839</v>
      </c>
      <c r="E103" s="119" t="s">
        <v>292</v>
      </c>
      <c r="F103" s="30" t="s">
        <v>28</v>
      </c>
      <c r="H103" s="138" t="s">
        <v>2</v>
      </c>
      <c r="J103" s="37">
        <v>49952</v>
      </c>
      <c r="L103" s="37">
        <v>11780</v>
      </c>
      <c r="M103" s="61">
        <f>L103/J103</f>
        <v>0.23582639333760411</v>
      </c>
    </row>
    <row r="104" spans="1:14">
      <c r="E104" s="120" t="s">
        <v>293</v>
      </c>
      <c r="F104" s="30" t="s">
        <v>28</v>
      </c>
      <c r="H104" s="138" t="s">
        <v>2</v>
      </c>
      <c r="J104" s="37">
        <v>66796</v>
      </c>
      <c r="L104" s="37">
        <v>16751</v>
      </c>
      <c r="M104" s="61">
        <f>L104/J104</f>
        <v>0.25077848972992395</v>
      </c>
    </row>
    <row r="105" spans="1:14">
      <c r="C105" s="19">
        <v>44840</v>
      </c>
      <c r="E105" s="39" t="s">
        <v>295</v>
      </c>
      <c r="F105" s="135" t="s">
        <v>141</v>
      </c>
      <c r="H105" s="138"/>
      <c r="M105" s="61"/>
    </row>
    <row r="106" spans="1:14" s="34" customFormat="1">
      <c r="A106" s="33"/>
      <c r="B106" s="33"/>
      <c r="C106" s="58">
        <v>44841</v>
      </c>
      <c r="D106" s="33"/>
      <c r="E106" s="118" t="s">
        <v>294</v>
      </c>
      <c r="F106" s="145" t="s">
        <v>138</v>
      </c>
      <c r="H106" s="118" t="s">
        <v>1</v>
      </c>
      <c r="I106" s="195">
        <v>21000000</v>
      </c>
      <c r="J106" s="38"/>
      <c r="K106" s="130"/>
      <c r="L106" s="38"/>
      <c r="M106" s="130"/>
      <c r="N106" s="232"/>
    </row>
    <row r="107" spans="1:14" s="76" customFormat="1">
      <c r="A107" s="73">
        <v>23</v>
      </c>
      <c r="B107" s="73" t="s">
        <v>305</v>
      </c>
      <c r="C107" s="74">
        <v>44847</v>
      </c>
      <c r="D107" s="73"/>
      <c r="E107" s="77" t="s">
        <v>306</v>
      </c>
      <c r="F107" s="193" t="s">
        <v>138</v>
      </c>
      <c r="H107" s="200" t="s">
        <v>1</v>
      </c>
      <c r="I107" s="198" t="s">
        <v>307</v>
      </c>
      <c r="J107" s="78">
        <v>35016.800000000003</v>
      </c>
      <c r="K107" s="218"/>
      <c r="L107" s="78"/>
      <c r="M107" s="218"/>
      <c r="N107" s="234"/>
    </row>
    <row r="108" spans="1:14">
      <c r="A108" s="22">
        <v>24</v>
      </c>
      <c r="B108" s="22" t="s">
        <v>341</v>
      </c>
      <c r="C108" s="19">
        <v>44852</v>
      </c>
      <c r="E108" s="5" t="s">
        <v>340</v>
      </c>
      <c r="F108" s="80" t="s">
        <v>138</v>
      </c>
      <c r="H108" s="200" t="s">
        <v>1</v>
      </c>
      <c r="I108" s="196">
        <v>100000</v>
      </c>
      <c r="J108" s="37">
        <v>60050</v>
      </c>
      <c r="K108" s="61">
        <v>3.5099999999999999E-2</v>
      </c>
    </row>
    <row r="109" spans="1:14" s="34" customFormat="1">
      <c r="B109" s="33"/>
      <c r="C109" s="58">
        <v>44855</v>
      </c>
      <c r="D109" s="33"/>
      <c r="E109" s="67" t="s">
        <v>246</v>
      </c>
      <c r="F109" s="139" t="s">
        <v>345</v>
      </c>
      <c r="H109" s="67" t="s">
        <v>364</v>
      </c>
      <c r="I109" s="195"/>
      <c r="J109" s="38">
        <v>50000</v>
      </c>
      <c r="K109" s="130"/>
      <c r="L109" s="38">
        <v>1534.12</v>
      </c>
      <c r="M109" s="208">
        <f>L109/J109</f>
        <v>3.0682399999999999E-2</v>
      </c>
      <c r="N109" s="232"/>
    </row>
    <row r="110" spans="1:14">
      <c r="A110" s="22">
        <v>25</v>
      </c>
      <c r="B110" s="22" t="s">
        <v>346</v>
      </c>
      <c r="C110" s="19">
        <v>44861</v>
      </c>
      <c r="E110" s="215" t="s">
        <v>297</v>
      </c>
      <c r="F110" s="135" t="s">
        <v>141</v>
      </c>
      <c r="H110" s="39" t="s">
        <v>364</v>
      </c>
      <c r="L110" s="37">
        <f>M110*54000</f>
        <v>258.42994793334941</v>
      </c>
      <c r="M110" s="61">
        <f>-(10.876/10.9283-1)</f>
        <v>4.7857397765435072E-3</v>
      </c>
      <c r="N110" s="235" t="s">
        <v>380</v>
      </c>
    </row>
    <row r="111" spans="1:14">
      <c r="E111" s="215" t="s">
        <v>298</v>
      </c>
      <c r="F111" s="135" t="s">
        <v>141</v>
      </c>
      <c r="H111" s="39" t="s">
        <v>364</v>
      </c>
      <c r="L111" s="37">
        <v>458.87</v>
      </c>
      <c r="M111" s="61">
        <f>L111/54000</f>
        <v>8.497592592592593E-3</v>
      </c>
    </row>
    <row r="112" spans="1:14">
      <c r="E112" s="215" t="s">
        <v>296</v>
      </c>
      <c r="F112" s="135" t="s">
        <v>141</v>
      </c>
      <c r="H112" s="39" t="s">
        <v>364</v>
      </c>
      <c r="L112" s="37">
        <f>M112*54000</f>
        <v>-358.9908637873753</v>
      </c>
      <c r="M112" s="61">
        <f>-(0.872643/0.86688-1)</f>
        <v>-6.647978959025469E-3</v>
      </c>
    </row>
    <row r="113" spans="1:14">
      <c r="E113" s="215" t="s">
        <v>300</v>
      </c>
      <c r="F113" s="135" t="s">
        <v>141</v>
      </c>
      <c r="H113" s="39" t="s">
        <v>364</v>
      </c>
      <c r="L113" s="37">
        <v>-1710</v>
      </c>
      <c r="M113" s="129">
        <f>L113/53000</f>
        <v>-3.2264150943396228E-2</v>
      </c>
      <c r="N113" s="29" t="s">
        <v>381</v>
      </c>
    </row>
    <row r="114" spans="1:14">
      <c r="E114" s="215" t="s">
        <v>299</v>
      </c>
      <c r="F114" s="135" t="s">
        <v>141</v>
      </c>
      <c r="H114" s="39" t="s">
        <v>364</v>
      </c>
      <c r="L114" s="37">
        <v>-803.3</v>
      </c>
      <c r="M114" s="129">
        <f>L114/52000</f>
        <v>-1.5448076923076922E-2</v>
      </c>
    </row>
    <row r="115" spans="1:14">
      <c r="E115" s="220" t="s">
        <v>357</v>
      </c>
      <c r="F115" s="80" t="s">
        <v>362</v>
      </c>
      <c r="H115" s="39" t="s">
        <v>364</v>
      </c>
      <c r="J115" s="37" t="s">
        <v>348</v>
      </c>
    </row>
    <row r="116" spans="1:14">
      <c r="E116" s="220" t="s">
        <v>358</v>
      </c>
      <c r="F116" s="80" t="s">
        <v>362</v>
      </c>
      <c r="H116" s="39" t="s">
        <v>364</v>
      </c>
      <c r="J116" s="37" t="s">
        <v>349</v>
      </c>
    </row>
    <row r="117" spans="1:14">
      <c r="E117" s="220" t="s">
        <v>359</v>
      </c>
      <c r="F117" s="80" t="s">
        <v>362</v>
      </c>
      <c r="H117" s="39" t="s">
        <v>364</v>
      </c>
      <c r="J117" s="37" t="s">
        <v>350</v>
      </c>
    </row>
    <row r="118" spans="1:14">
      <c r="E118" s="220" t="s">
        <v>360</v>
      </c>
      <c r="F118" s="80" t="s">
        <v>362</v>
      </c>
      <c r="H118" s="39" t="s">
        <v>364</v>
      </c>
      <c r="J118" s="37" t="s">
        <v>351</v>
      </c>
    </row>
    <row r="119" spans="1:14">
      <c r="E119" s="220" t="s">
        <v>361</v>
      </c>
      <c r="F119" s="80" t="s">
        <v>362</v>
      </c>
      <c r="H119" s="39" t="s">
        <v>364</v>
      </c>
      <c r="J119" s="37" t="s">
        <v>352</v>
      </c>
    </row>
    <row r="120" spans="1:14" s="34" customFormat="1">
      <c r="A120" s="33"/>
      <c r="B120" s="33"/>
      <c r="C120" s="33"/>
      <c r="D120" s="33"/>
      <c r="E120" s="221" t="s">
        <v>356</v>
      </c>
      <c r="F120" s="145" t="s">
        <v>362</v>
      </c>
      <c r="H120" s="67" t="s">
        <v>364</v>
      </c>
      <c r="I120" s="195"/>
      <c r="J120" s="38" t="s">
        <v>353</v>
      </c>
      <c r="K120" s="130"/>
      <c r="L120" s="38"/>
      <c r="M120" s="130"/>
      <c r="N120" s="232"/>
    </row>
    <row r="121" spans="1:14">
      <c r="A121" s="22">
        <v>26</v>
      </c>
      <c r="B121" s="22" t="s">
        <v>372</v>
      </c>
      <c r="C121" s="19">
        <v>44875</v>
      </c>
      <c r="E121" s="40" t="s">
        <v>373</v>
      </c>
      <c r="F121" s="230" t="s">
        <v>28</v>
      </c>
      <c r="H121" s="40" t="s">
        <v>245</v>
      </c>
      <c r="J121" s="37">
        <v>47295</v>
      </c>
      <c r="L121" s="37">
        <v>-3681</v>
      </c>
      <c r="M121" s="61">
        <f>L121/J121</f>
        <v>-7.7830637488106563E-2</v>
      </c>
      <c r="N121" s="29" t="s">
        <v>375</v>
      </c>
    </row>
    <row r="122" spans="1:14">
      <c r="E122" s="119" t="s">
        <v>374</v>
      </c>
      <c r="F122" s="230" t="s">
        <v>28</v>
      </c>
      <c r="H122" s="119" t="s">
        <v>2</v>
      </c>
      <c r="J122" s="37">
        <v>70055</v>
      </c>
      <c r="L122" s="37">
        <v>-15888</v>
      </c>
      <c r="M122" s="61">
        <f>L122/J122</f>
        <v>-0.22679323388765971</v>
      </c>
    </row>
    <row r="123" spans="1:14" s="34" customFormat="1">
      <c r="A123" s="33"/>
      <c r="B123" s="33"/>
      <c r="C123" s="33"/>
      <c r="D123" s="33"/>
      <c r="E123" s="60" t="s">
        <v>376</v>
      </c>
      <c r="F123" s="145" t="s">
        <v>138</v>
      </c>
      <c r="H123" s="60" t="s">
        <v>245</v>
      </c>
      <c r="I123" s="195"/>
      <c r="J123" s="38"/>
      <c r="K123" s="130"/>
      <c r="L123" s="38"/>
      <c r="M123" s="130"/>
      <c r="N123" s="232"/>
    </row>
    <row r="124" spans="1:14">
      <c r="A124" s="22">
        <v>27</v>
      </c>
      <c r="B124" s="22" t="s">
        <v>377</v>
      </c>
      <c r="C124" s="19">
        <v>44880</v>
      </c>
      <c r="E124" s="160" t="s">
        <v>378</v>
      </c>
      <c r="F124" s="80" t="s">
        <v>138</v>
      </c>
      <c r="H124" s="119" t="s">
        <v>2</v>
      </c>
      <c r="J124" s="37">
        <v>38519</v>
      </c>
    </row>
    <row r="125" spans="1:14">
      <c r="C125" s="19">
        <v>44881</v>
      </c>
      <c r="E125" s="5" t="s">
        <v>240</v>
      </c>
      <c r="F125" s="230" t="s">
        <v>28</v>
      </c>
      <c r="G125" s="131"/>
      <c r="H125" s="120" t="s">
        <v>1</v>
      </c>
      <c r="I125" s="131"/>
      <c r="J125" s="37">
        <v>37495.818086399995</v>
      </c>
      <c r="L125" s="37">
        <f>40092-37495.82</f>
        <v>2596.1800000000003</v>
      </c>
      <c r="M125" s="129">
        <f>L125/J125</f>
        <v>6.9239188061392204E-2</v>
      </c>
    </row>
    <row r="126" spans="1:14">
      <c r="E126" s="120" t="s">
        <v>195</v>
      </c>
      <c r="F126" s="230" t="s">
        <v>28</v>
      </c>
      <c r="H126" s="120" t="s">
        <v>1</v>
      </c>
      <c r="J126" s="37">
        <v>43392.667499999996</v>
      </c>
      <c r="L126" s="37">
        <v>41917</v>
      </c>
      <c r="M126" s="129">
        <f>L126/J126-1</f>
        <v>-3.4007300887874625E-2</v>
      </c>
    </row>
    <row r="127" spans="1:14">
      <c r="E127" s="160" t="s">
        <v>378</v>
      </c>
      <c r="F127" s="230" t="s">
        <v>28</v>
      </c>
      <c r="H127" s="119" t="s">
        <v>2</v>
      </c>
    </row>
    <row r="128" spans="1:14" s="28" customFormat="1">
      <c r="A128" s="23">
        <v>28</v>
      </c>
      <c r="B128" s="23" t="s">
        <v>379</v>
      </c>
      <c r="C128" s="62">
        <v>44890</v>
      </c>
      <c r="D128" s="23"/>
      <c r="E128" s="284" t="s">
        <v>357</v>
      </c>
      <c r="F128" s="82" t="s">
        <v>141</v>
      </c>
      <c r="G128" s="28" t="s">
        <v>66</v>
      </c>
      <c r="H128" s="81" t="s">
        <v>364</v>
      </c>
      <c r="I128" s="231">
        <v>37000</v>
      </c>
      <c r="J128" s="63"/>
      <c r="K128" s="219"/>
      <c r="L128" s="63">
        <f>37000-36953.01</f>
        <v>46.989999999997963</v>
      </c>
      <c r="M128" s="219">
        <f>L128/I128</f>
        <v>1.269999999999945E-3</v>
      </c>
      <c r="N128" s="236"/>
    </row>
    <row r="129" spans="1:14">
      <c r="E129" s="220" t="s">
        <v>358</v>
      </c>
      <c r="F129" s="21" t="s">
        <v>141</v>
      </c>
      <c r="G129" s="1" t="s">
        <v>60</v>
      </c>
      <c r="H129" s="39" t="s">
        <v>364</v>
      </c>
      <c r="I129" s="7">
        <v>40000</v>
      </c>
      <c r="L129" s="37">
        <f>40000-40014.78</f>
        <v>-14.779999999998836</v>
      </c>
      <c r="M129" s="129">
        <f>L129/I129</f>
        <v>-3.6949999999997087E-4</v>
      </c>
      <c r="N129" s="235"/>
    </row>
    <row r="130" spans="1:14">
      <c r="E130" s="220" t="s">
        <v>359</v>
      </c>
      <c r="F130" s="21" t="s">
        <v>141</v>
      </c>
      <c r="G130" s="1" t="s">
        <v>65</v>
      </c>
      <c r="H130" s="39" t="s">
        <v>364</v>
      </c>
      <c r="I130" s="7">
        <v>41000</v>
      </c>
      <c r="L130" s="37">
        <f>41000-42379.71</f>
        <v>-1379.7099999999991</v>
      </c>
      <c r="M130" s="129">
        <f>L130/I130</f>
        <v>-3.3651463414634125E-2</v>
      </c>
      <c r="N130" s="235"/>
    </row>
    <row r="131" spans="1:14">
      <c r="E131" s="220" t="s">
        <v>360</v>
      </c>
      <c r="F131" s="21" t="s">
        <v>141</v>
      </c>
      <c r="G131" s="1" t="s">
        <v>52</v>
      </c>
      <c r="H131" s="39" t="s">
        <v>364</v>
      </c>
      <c r="I131" s="7">
        <v>48000</v>
      </c>
      <c r="L131" s="37">
        <f>46164.54-48000</f>
        <v>-1835.4599999999991</v>
      </c>
      <c r="M131" s="129">
        <f>L131/I131</f>
        <v>-3.8238749999999981E-2</v>
      </c>
      <c r="N131" s="235"/>
    </row>
    <row r="132" spans="1:14" s="34" customFormat="1">
      <c r="A132" s="33"/>
      <c r="B132" s="33"/>
      <c r="C132" s="33"/>
      <c r="D132" s="33"/>
      <c r="E132" s="221" t="s">
        <v>361</v>
      </c>
      <c r="F132" s="237" t="s">
        <v>141</v>
      </c>
      <c r="G132" s="34" t="s">
        <v>48</v>
      </c>
      <c r="H132" s="67" t="s">
        <v>364</v>
      </c>
      <c r="I132" s="238">
        <f>20000+50833.73</f>
        <v>70833.73000000001</v>
      </c>
      <c r="J132" s="38"/>
      <c r="K132" s="130"/>
      <c r="L132" s="38">
        <f>70756.98-I132</f>
        <v>-76.750000000014552</v>
      </c>
      <c r="M132" s="130">
        <f>L132/I132</f>
        <v>-1.0835233440341845E-3</v>
      </c>
      <c r="N132" s="239"/>
    </row>
    <row r="133" spans="1:14">
      <c r="A133" s="22">
        <v>29</v>
      </c>
      <c r="B133" s="22" t="s">
        <v>382</v>
      </c>
      <c r="C133" s="19">
        <v>44893</v>
      </c>
      <c r="E133" s="240" t="s">
        <v>383</v>
      </c>
      <c r="F133" s="80" t="s">
        <v>362</v>
      </c>
      <c r="G133" s="1" t="s">
        <v>70</v>
      </c>
      <c r="H133" s="39" t="s">
        <v>364</v>
      </c>
      <c r="I133" s="142">
        <v>31000</v>
      </c>
      <c r="K133" s="129">
        <v>1.9818702535006429E-2</v>
      </c>
    </row>
    <row r="134" spans="1:14">
      <c r="E134" s="240" t="s">
        <v>384</v>
      </c>
      <c r="F134" s="80" t="s">
        <v>362</v>
      </c>
      <c r="G134" s="1" t="s">
        <v>65</v>
      </c>
      <c r="H134" s="39" t="s">
        <v>364</v>
      </c>
      <c r="I134" s="142">
        <v>32000</v>
      </c>
      <c r="K134" s="129">
        <v>2.0985150176841442E-2</v>
      </c>
    </row>
    <row r="135" spans="1:14">
      <c r="E135" s="240" t="s">
        <v>385</v>
      </c>
      <c r="F135" s="80" t="s">
        <v>362</v>
      </c>
      <c r="G135" s="1" t="s">
        <v>43</v>
      </c>
      <c r="H135" s="39" t="s">
        <v>364</v>
      </c>
      <c r="I135" s="142">
        <v>53000</v>
      </c>
      <c r="K135" s="129">
        <v>3.398096810058631E-2</v>
      </c>
    </row>
    <row r="136" spans="1:14">
      <c r="E136" s="240" t="s">
        <v>386</v>
      </c>
      <c r="F136" s="80" t="s">
        <v>362</v>
      </c>
      <c r="G136" s="1" t="s">
        <v>47</v>
      </c>
      <c r="H136" s="39" t="s">
        <v>364</v>
      </c>
      <c r="I136" s="142">
        <v>36000</v>
      </c>
      <c r="K136" s="129">
        <v>2.2294035319494591E-2</v>
      </c>
    </row>
    <row r="137" spans="1:14">
      <c r="E137" s="240" t="s">
        <v>387</v>
      </c>
      <c r="F137" s="80" t="s">
        <v>362</v>
      </c>
      <c r="G137" s="1" t="s">
        <v>64</v>
      </c>
      <c r="H137" s="39" t="s">
        <v>364</v>
      </c>
      <c r="I137" s="142">
        <v>41000</v>
      </c>
      <c r="K137" s="129">
        <v>2.6161662593961837E-2</v>
      </c>
    </row>
    <row r="138" spans="1:14" s="34" customFormat="1">
      <c r="A138" s="33"/>
      <c r="B138" s="33"/>
      <c r="C138" s="33"/>
      <c r="D138" s="33"/>
      <c r="E138" s="245" t="s">
        <v>388</v>
      </c>
      <c r="F138" s="145" t="s">
        <v>362</v>
      </c>
      <c r="G138" s="34" t="s">
        <v>52</v>
      </c>
      <c r="H138" s="67" t="s">
        <v>364</v>
      </c>
      <c r="I138" s="246">
        <v>38000</v>
      </c>
      <c r="J138" s="38"/>
      <c r="K138" s="130">
        <v>2.4408141469025042E-2</v>
      </c>
      <c r="L138" s="38"/>
      <c r="M138" s="130"/>
      <c r="N138" s="232"/>
    </row>
    <row r="139" spans="1:14">
      <c r="A139" s="22">
        <v>30</v>
      </c>
      <c r="B139" s="22" t="s">
        <v>394</v>
      </c>
      <c r="C139" s="19">
        <v>44902</v>
      </c>
      <c r="E139" s="120" t="s">
        <v>195</v>
      </c>
      <c r="F139" s="20" t="s">
        <v>138</v>
      </c>
      <c r="H139" s="120" t="s">
        <v>1</v>
      </c>
      <c r="J139" s="37">
        <v>45214</v>
      </c>
      <c r="K139" s="129">
        <v>2.9600000000000001E-2</v>
      </c>
    </row>
    <row r="140" spans="1:14">
      <c r="E140" s="120" t="s">
        <v>306</v>
      </c>
      <c r="F140" s="230" t="s">
        <v>28</v>
      </c>
      <c r="H140" s="120" t="s">
        <v>1</v>
      </c>
      <c r="J140" s="37">
        <v>34534</v>
      </c>
      <c r="L140" s="37">
        <v>9880</v>
      </c>
      <c r="M140" s="129">
        <f>L140/J140</f>
        <v>0.28609486303353215</v>
      </c>
    </row>
    <row r="141" spans="1:14" s="34" customFormat="1">
      <c r="A141" s="33"/>
      <c r="B141" s="33"/>
      <c r="C141" s="58">
        <v>44903</v>
      </c>
      <c r="D141" s="33"/>
      <c r="E141" s="247" t="s">
        <v>392</v>
      </c>
      <c r="F141" s="33"/>
      <c r="H141" s="247" t="s">
        <v>2</v>
      </c>
      <c r="I141" s="195"/>
      <c r="J141" s="38">
        <v>39346</v>
      </c>
      <c r="K141" s="130">
        <v>2.5499999999999998E-2</v>
      </c>
      <c r="L141" s="38"/>
      <c r="M141" s="130"/>
      <c r="N141" s="232"/>
    </row>
    <row r="142" spans="1:14" s="76" customFormat="1">
      <c r="A142" s="73">
        <v>31</v>
      </c>
      <c r="B142" s="73" t="s">
        <v>398</v>
      </c>
      <c r="C142" s="74">
        <v>44909</v>
      </c>
      <c r="D142" s="73"/>
      <c r="E142" s="77" t="s">
        <v>397</v>
      </c>
      <c r="F142" s="75" t="s">
        <v>138</v>
      </c>
      <c r="H142" s="77" t="s">
        <v>1</v>
      </c>
      <c r="I142" s="198"/>
      <c r="J142" s="78">
        <v>35668.526638563199</v>
      </c>
      <c r="K142" s="218">
        <v>2.3500343004059957E-2</v>
      </c>
      <c r="L142" s="78"/>
      <c r="M142" s="218"/>
      <c r="N142" s="234"/>
    </row>
    <row r="143" spans="1:14">
      <c r="A143" s="22">
        <v>32</v>
      </c>
      <c r="B143" s="22" t="s">
        <v>399</v>
      </c>
      <c r="C143" s="19">
        <v>44917</v>
      </c>
      <c r="E143" s="105" t="s">
        <v>286</v>
      </c>
      <c r="F143" s="22" t="s">
        <v>345</v>
      </c>
      <c r="H143" s="1" t="s">
        <v>38</v>
      </c>
    </row>
    <row r="144" spans="1:14" s="28" customFormat="1">
      <c r="A144" s="23">
        <v>36</v>
      </c>
      <c r="B144" s="23" t="s">
        <v>403</v>
      </c>
      <c r="C144" s="62">
        <v>44922</v>
      </c>
      <c r="D144" s="23"/>
      <c r="E144" s="257" t="s">
        <v>402</v>
      </c>
      <c r="F144" s="248" t="s">
        <v>138</v>
      </c>
      <c r="H144" s="258" t="s">
        <v>38</v>
      </c>
      <c r="I144" s="199"/>
      <c r="J144" s="63">
        <v>390952.49199999997</v>
      </c>
      <c r="K144" s="219"/>
      <c r="L144" s="63"/>
      <c r="M144" s="219"/>
      <c r="N144" s="24" t="s">
        <v>454</v>
      </c>
    </row>
    <row r="145" spans="1:14">
      <c r="E145" s="240" t="s">
        <v>383</v>
      </c>
      <c r="F145" s="22" t="s">
        <v>345</v>
      </c>
      <c r="H145" s="39" t="s">
        <v>364</v>
      </c>
      <c r="J145" s="37">
        <v>31000</v>
      </c>
      <c r="K145" s="129">
        <f>J145*(412.2443/399.64-1)</f>
        <v>977.71319187268762</v>
      </c>
      <c r="L145" s="61">
        <f t="shared" ref="L145:L150" si="0">K145/J145</f>
        <v>3.1539135221699599E-2</v>
      </c>
      <c r="N145" s="29">
        <v>977.71319187268796</v>
      </c>
    </row>
    <row r="146" spans="1:14">
      <c r="E146" s="240" t="s">
        <v>384</v>
      </c>
      <c r="F146" s="22" t="s">
        <v>345</v>
      </c>
      <c r="H146" s="39" t="s">
        <v>364</v>
      </c>
      <c r="J146" s="37">
        <v>32000</v>
      </c>
      <c r="K146" s="129">
        <f>J146*(1.682332/1.6852-1)</f>
        <v>-54.46000474721302</v>
      </c>
      <c r="L146" s="61">
        <f t="shared" si="0"/>
        <v>-1.7018751483504069E-3</v>
      </c>
      <c r="N146" s="29">
        <v>-67.724064298001707</v>
      </c>
    </row>
    <row r="147" spans="1:14">
      <c r="E147" s="240" t="s">
        <v>385</v>
      </c>
      <c r="F147" s="22" t="s">
        <v>345</v>
      </c>
      <c r="H147" s="39" t="s">
        <v>364</v>
      </c>
      <c r="J147" s="37">
        <v>53000</v>
      </c>
      <c r="K147" s="129">
        <f>20636.61*(4.696527/4.69631-1)+(53000-20636.61)*(4.696527/4.69144-1)</f>
        <v>36.045663065995747</v>
      </c>
      <c r="L147" s="61">
        <f t="shared" si="0"/>
        <v>6.801068503018066E-4</v>
      </c>
      <c r="N147" s="29">
        <v>128.1334841628956</v>
      </c>
    </row>
    <row r="148" spans="1:14">
      <c r="E148" s="240" t="s">
        <v>386</v>
      </c>
      <c r="F148" s="22" t="s">
        <v>345</v>
      </c>
      <c r="H148" s="39" t="s">
        <v>364</v>
      </c>
      <c r="J148" s="37">
        <v>36000</v>
      </c>
      <c r="K148" s="129">
        <v>-708.45</v>
      </c>
      <c r="L148" s="61">
        <f t="shared" si="0"/>
        <v>-1.9679166666666668E-2</v>
      </c>
      <c r="N148" s="29">
        <v>-321.22979061754273</v>
      </c>
    </row>
    <row r="149" spans="1:14">
      <c r="E149" s="240" t="s">
        <v>387</v>
      </c>
      <c r="F149" s="22" t="s">
        <v>345</v>
      </c>
      <c r="H149" s="39" t="s">
        <v>364</v>
      </c>
      <c r="J149" s="37">
        <v>41000</v>
      </c>
      <c r="K149" s="129">
        <v>1153.19</v>
      </c>
      <c r="L149" s="61">
        <f t="shared" si="0"/>
        <v>2.8126585365853659E-2</v>
      </c>
      <c r="N149" s="29">
        <v>1095.0151098527144</v>
      </c>
    </row>
    <row r="150" spans="1:14">
      <c r="E150" s="260" t="s">
        <v>388</v>
      </c>
      <c r="F150" s="33" t="s">
        <v>345</v>
      </c>
      <c r="G150" s="34"/>
      <c r="H150" s="67" t="s">
        <v>364</v>
      </c>
      <c r="I150" s="195"/>
      <c r="J150" s="38">
        <v>38000</v>
      </c>
      <c r="K150" s="130">
        <f>J150*(1-1.048003/1.06287)</f>
        <v>531.52878527007078</v>
      </c>
      <c r="L150" s="61">
        <f t="shared" si="0"/>
        <v>1.3987599612370285E-2</v>
      </c>
      <c r="M150" s="130"/>
      <c r="N150" s="232">
        <v>798.58570761326257</v>
      </c>
    </row>
    <row r="151" spans="1:14">
      <c r="E151" s="259" t="s">
        <v>405</v>
      </c>
      <c r="F151" s="80" t="s">
        <v>362</v>
      </c>
      <c r="H151" s="39" t="s">
        <v>364</v>
      </c>
      <c r="J151" s="37">
        <v>37024.699999999997</v>
      </c>
    </row>
    <row r="152" spans="1:14">
      <c r="E152" s="259" t="s">
        <v>406</v>
      </c>
      <c r="F152" s="80" t="s">
        <v>362</v>
      </c>
      <c r="H152" s="39" t="s">
        <v>364</v>
      </c>
      <c r="J152" s="37">
        <v>38000</v>
      </c>
    </row>
    <row r="153" spans="1:14">
      <c r="E153" s="259" t="s">
        <v>407</v>
      </c>
      <c r="F153" s="80" t="s">
        <v>362</v>
      </c>
      <c r="H153" s="39" t="s">
        <v>364</v>
      </c>
      <c r="J153" s="37">
        <v>40000</v>
      </c>
    </row>
    <row r="154" spans="1:14">
      <c r="E154" s="259" t="s">
        <v>408</v>
      </c>
      <c r="F154" s="80" t="s">
        <v>362</v>
      </c>
      <c r="H154" s="39" t="s">
        <v>364</v>
      </c>
      <c r="J154" s="37">
        <v>48903.23</v>
      </c>
    </row>
    <row r="155" spans="1:14">
      <c r="E155" s="259" t="s">
        <v>409</v>
      </c>
      <c r="F155" s="80" t="s">
        <v>362</v>
      </c>
      <c r="H155" s="39" t="s">
        <v>364</v>
      </c>
      <c r="J155" s="37">
        <v>32224</v>
      </c>
    </row>
    <row r="156" spans="1:14" s="34" customFormat="1">
      <c r="A156" s="33"/>
      <c r="B156" s="33"/>
      <c r="C156" s="33"/>
      <c r="D156" s="33"/>
      <c r="E156" s="261" t="s">
        <v>410</v>
      </c>
      <c r="F156" s="145" t="s">
        <v>362</v>
      </c>
      <c r="H156" s="67" t="s">
        <v>364</v>
      </c>
      <c r="I156" s="195"/>
      <c r="J156" s="38">
        <v>35000</v>
      </c>
      <c r="K156" s="130"/>
      <c r="L156" s="38"/>
      <c r="M156" s="130"/>
      <c r="N156" s="232"/>
    </row>
    <row r="157" spans="1:14" s="76" customFormat="1">
      <c r="A157" s="73">
        <v>37</v>
      </c>
      <c r="B157" s="73" t="s">
        <v>414</v>
      </c>
      <c r="C157" s="74">
        <v>44930</v>
      </c>
      <c r="D157" s="73"/>
      <c r="E157" s="266" t="s">
        <v>413</v>
      </c>
      <c r="F157" s="75" t="s">
        <v>138</v>
      </c>
      <c r="H157" s="77" t="s">
        <v>1</v>
      </c>
      <c r="I157" s="198"/>
      <c r="J157" s="78">
        <v>65324.92542385681</v>
      </c>
      <c r="K157" s="218">
        <v>4.1388666617236169E-2</v>
      </c>
      <c r="L157" s="78"/>
      <c r="M157" s="218"/>
      <c r="N157" s="234"/>
    </row>
    <row r="158" spans="1:14" s="76" customFormat="1">
      <c r="A158" s="73">
        <v>38</v>
      </c>
      <c r="B158" s="73" t="s">
        <v>417</v>
      </c>
      <c r="C158" s="74">
        <v>44937</v>
      </c>
      <c r="D158" s="73"/>
      <c r="E158" s="266" t="s">
        <v>240</v>
      </c>
      <c r="F158" s="75" t="s">
        <v>138</v>
      </c>
      <c r="H158" s="77" t="s">
        <v>1</v>
      </c>
      <c r="I158" s="198"/>
      <c r="J158" s="78">
        <v>54857.507721248621</v>
      </c>
      <c r="K158" s="218">
        <v>3.7900000000000003E-2</v>
      </c>
      <c r="L158" s="78"/>
      <c r="M158" s="218"/>
      <c r="N158" s="234"/>
    </row>
    <row r="159" spans="1:14">
      <c r="A159" s="22">
        <v>39</v>
      </c>
      <c r="B159" s="22" t="s">
        <v>419</v>
      </c>
      <c r="C159" s="19">
        <v>44945</v>
      </c>
      <c r="E159" s="120" t="s">
        <v>340</v>
      </c>
      <c r="F159" s="230" t="s">
        <v>28</v>
      </c>
      <c r="H159" s="120" t="s">
        <v>1</v>
      </c>
      <c r="J159" s="37">
        <v>56362.627039999999</v>
      </c>
      <c r="L159" s="37">
        <v>10369</v>
      </c>
      <c r="M159" s="129">
        <f>L159/J159</f>
        <v>0.18396942343800304</v>
      </c>
    </row>
    <row r="160" spans="1:14">
      <c r="E160" s="267" t="s">
        <v>420</v>
      </c>
      <c r="F160" s="80" t="s">
        <v>362</v>
      </c>
      <c r="H160" s="39" t="s">
        <v>364</v>
      </c>
      <c r="J160" s="37">
        <v>50000</v>
      </c>
    </row>
    <row r="161" spans="1:14">
      <c r="E161" s="220" t="s">
        <v>355</v>
      </c>
      <c r="F161" s="22" t="s">
        <v>345</v>
      </c>
      <c r="H161" s="39" t="s">
        <v>364</v>
      </c>
      <c r="J161" s="37">
        <v>50000</v>
      </c>
      <c r="L161" s="37">
        <v>3475.45</v>
      </c>
      <c r="M161" s="129">
        <f>L161/J161</f>
        <v>6.9509000000000001E-2</v>
      </c>
    </row>
    <row r="162" spans="1:14">
      <c r="E162" s="267" t="s">
        <v>355</v>
      </c>
      <c r="F162" s="30" t="s">
        <v>422</v>
      </c>
      <c r="H162" s="39" t="s">
        <v>364</v>
      </c>
      <c r="J162" s="37">
        <v>50000</v>
      </c>
      <c r="L162" s="37">
        <v>404.94</v>
      </c>
      <c r="M162" s="129">
        <f>L162/J162</f>
        <v>8.0987999999999997E-3</v>
      </c>
    </row>
    <row r="163" spans="1:14" s="34" customFormat="1">
      <c r="A163" s="33"/>
      <c r="B163" s="33"/>
      <c r="C163" s="33"/>
      <c r="D163" s="33"/>
      <c r="E163" s="268" t="s">
        <v>421</v>
      </c>
      <c r="F163" s="68" t="s">
        <v>423</v>
      </c>
      <c r="H163" s="67" t="s">
        <v>364</v>
      </c>
      <c r="I163" s="195"/>
      <c r="J163" s="38">
        <v>50304</v>
      </c>
      <c r="K163" s="130"/>
      <c r="L163" s="38"/>
      <c r="M163" s="130"/>
      <c r="N163" s="232"/>
    </row>
    <row r="164" spans="1:14">
      <c r="A164" s="22">
        <v>40</v>
      </c>
      <c r="B164" s="22" t="s">
        <v>424</v>
      </c>
      <c r="C164" s="19">
        <v>44953</v>
      </c>
      <c r="E164" s="1" t="s">
        <v>425</v>
      </c>
      <c r="F164" s="80" t="s">
        <v>362</v>
      </c>
      <c r="H164" s="39" t="s">
        <v>364</v>
      </c>
      <c r="J164" s="269" t="s">
        <v>426</v>
      </c>
    </row>
    <row r="165" spans="1:14">
      <c r="E165" s="220" t="s">
        <v>369</v>
      </c>
      <c r="F165" s="22" t="s">
        <v>345</v>
      </c>
      <c r="H165" s="39" t="s">
        <v>364</v>
      </c>
      <c r="J165" s="37">
        <v>50000</v>
      </c>
      <c r="L165" s="37">
        <v>-230.56</v>
      </c>
      <c r="M165" s="129">
        <f>L165/J165</f>
        <v>-4.6112000000000002E-3</v>
      </c>
    </row>
    <row r="166" spans="1:14">
      <c r="E166" s="262" t="s">
        <v>405</v>
      </c>
      <c r="F166" s="22" t="s">
        <v>345</v>
      </c>
      <c r="H166" s="39" t="s">
        <v>364</v>
      </c>
      <c r="J166" s="37">
        <v>37024.699999999997</v>
      </c>
      <c r="L166" s="37">
        <v>631.89</v>
      </c>
      <c r="M166" s="129">
        <f t="shared" ref="M166:M171" si="1">L166/J166</f>
        <v>1.7066714922740766E-2</v>
      </c>
    </row>
    <row r="167" spans="1:14">
      <c r="E167" s="262" t="s">
        <v>406</v>
      </c>
      <c r="F167" s="22" t="s">
        <v>345</v>
      </c>
      <c r="H167" s="39" t="s">
        <v>364</v>
      </c>
      <c r="J167" s="37">
        <v>38000</v>
      </c>
      <c r="L167" s="37">
        <v>-95.42</v>
      </c>
      <c r="M167" s="129">
        <f t="shared" si="1"/>
        <v>-2.5110526315789473E-3</v>
      </c>
    </row>
    <row r="168" spans="1:14">
      <c r="E168" s="262" t="s">
        <v>407</v>
      </c>
      <c r="F168" s="22" t="s">
        <v>345</v>
      </c>
      <c r="H168" s="39" t="s">
        <v>364</v>
      </c>
      <c r="J168" s="37">
        <v>40000</v>
      </c>
      <c r="L168" s="37">
        <v>-128.71</v>
      </c>
      <c r="M168" s="129">
        <f t="shared" si="1"/>
        <v>-3.2177500000000001E-3</v>
      </c>
    </row>
    <row r="169" spans="1:14">
      <c r="E169" s="262" t="s">
        <v>408</v>
      </c>
      <c r="F169" s="22" t="s">
        <v>345</v>
      </c>
      <c r="H169" s="39" t="s">
        <v>364</v>
      </c>
      <c r="J169" s="37">
        <v>48903.23</v>
      </c>
      <c r="L169" s="37">
        <v>261.55</v>
      </c>
      <c r="M169" s="129">
        <f t="shared" si="1"/>
        <v>5.3483174833236988E-3</v>
      </c>
    </row>
    <row r="170" spans="1:14">
      <c r="E170" s="262" t="s">
        <v>409</v>
      </c>
      <c r="F170" s="22" t="s">
        <v>345</v>
      </c>
      <c r="H170" s="39" t="s">
        <v>364</v>
      </c>
      <c r="J170" s="37">
        <v>32224</v>
      </c>
      <c r="L170" s="37">
        <v>14.63</v>
      </c>
      <c r="M170" s="129">
        <f t="shared" si="1"/>
        <v>4.5400943396226419E-4</v>
      </c>
    </row>
    <row r="171" spans="1:14">
      <c r="E171" s="262" t="s">
        <v>410</v>
      </c>
      <c r="F171" s="22" t="s">
        <v>345</v>
      </c>
      <c r="H171" s="39" t="s">
        <v>364</v>
      </c>
      <c r="J171" s="37">
        <v>35000</v>
      </c>
      <c r="L171" s="37">
        <v>294.51</v>
      </c>
      <c r="M171" s="129">
        <f t="shared" si="1"/>
        <v>8.4145714285714275E-3</v>
      </c>
    </row>
    <row r="172" spans="1:14">
      <c r="E172" s="1" t="s">
        <v>428</v>
      </c>
      <c r="F172" s="80" t="s">
        <v>362</v>
      </c>
      <c r="H172" s="39" t="s">
        <v>364</v>
      </c>
      <c r="J172" s="37">
        <v>44000</v>
      </c>
    </row>
    <row r="173" spans="1:14">
      <c r="E173" s="1" t="s">
        <v>429</v>
      </c>
      <c r="F173" s="80" t="s">
        <v>362</v>
      </c>
      <c r="H173" s="39" t="s">
        <v>364</v>
      </c>
      <c r="J173" s="37">
        <v>41000</v>
      </c>
    </row>
    <row r="174" spans="1:14">
      <c r="E174" s="1" t="s">
        <v>430</v>
      </c>
      <c r="F174" s="80" t="s">
        <v>362</v>
      </c>
      <c r="H174" s="39" t="s">
        <v>364</v>
      </c>
      <c r="J174" s="37">
        <v>31000</v>
      </c>
    </row>
    <row r="175" spans="1:14">
      <c r="E175" s="1" t="s">
        <v>431</v>
      </c>
      <c r="F175" s="80" t="s">
        <v>362</v>
      </c>
      <c r="H175" s="39" t="s">
        <v>364</v>
      </c>
      <c r="J175" s="37">
        <v>34026.68</v>
      </c>
    </row>
    <row r="176" spans="1:14">
      <c r="E176" s="1" t="s">
        <v>432</v>
      </c>
      <c r="F176" s="80" t="s">
        <v>362</v>
      </c>
      <c r="H176" s="39" t="s">
        <v>364</v>
      </c>
      <c r="J176" s="37">
        <v>41000</v>
      </c>
    </row>
    <row r="177" spans="1:14" s="34" customFormat="1">
      <c r="A177" s="33"/>
      <c r="B177" s="33"/>
      <c r="C177" s="33"/>
      <c r="D177" s="33"/>
      <c r="E177" s="34" t="s">
        <v>433</v>
      </c>
      <c r="F177" s="145" t="s">
        <v>362</v>
      </c>
      <c r="H177" s="67" t="s">
        <v>364</v>
      </c>
      <c r="I177" s="195"/>
      <c r="J177" s="38">
        <v>40000</v>
      </c>
      <c r="K177" s="130"/>
      <c r="L177" s="38"/>
      <c r="M177" s="130"/>
      <c r="N177" s="232"/>
    </row>
    <row r="178" spans="1:14">
      <c r="A178" s="22">
        <v>41</v>
      </c>
      <c r="B178" s="22" t="s">
        <v>436</v>
      </c>
      <c r="C178" s="19">
        <v>44956</v>
      </c>
      <c r="E178" s="119" t="s">
        <v>437</v>
      </c>
      <c r="F178" s="20" t="s">
        <v>138</v>
      </c>
      <c r="H178" s="1" t="s">
        <v>2</v>
      </c>
      <c r="J178" s="37">
        <v>62135.849999999991</v>
      </c>
    </row>
    <row r="179" spans="1:14" s="34" customFormat="1">
      <c r="A179" s="33"/>
      <c r="B179" s="33"/>
      <c r="C179" s="33"/>
      <c r="D179" s="33"/>
      <c r="E179" s="247" t="s">
        <v>438</v>
      </c>
      <c r="F179" s="20" t="s">
        <v>138</v>
      </c>
      <c r="H179" s="34" t="s">
        <v>2</v>
      </c>
      <c r="I179" s="195"/>
      <c r="J179" s="38">
        <v>60882.799999999996</v>
      </c>
      <c r="K179" s="130"/>
      <c r="L179" s="38"/>
      <c r="M179" s="130"/>
      <c r="N179" s="232"/>
    </row>
    <row r="180" spans="1:14" s="76" customFormat="1">
      <c r="A180" s="73">
        <v>42</v>
      </c>
      <c r="B180" s="73" t="s">
        <v>441</v>
      </c>
      <c r="C180" s="74">
        <v>44963</v>
      </c>
      <c r="D180" s="73"/>
      <c r="E180" s="277" t="s">
        <v>442</v>
      </c>
      <c r="F180" s="75" t="s">
        <v>138</v>
      </c>
      <c r="H180" s="77" t="s">
        <v>1</v>
      </c>
      <c r="I180" s="198"/>
      <c r="J180" s="78">
        <v>63595.788082231928</v>
      </c>
      <c r="K180" s="218">
        <v>3.7900000000000003E-2</v>
      </c>
      <c r="L180" s="78"/>
      <c r="M180" s="218"/>
      <c r="N180" s="234"/>
    </row>
    <row r="181" spans="1:14" s="76" customFormat="1">
      <c r="A181" s="73">
        <v>43</v>
      </c>
      <c r="B181" s="73" t="s">
        <v>450</v>
      </c>
      <c r="C181" s="74">
        <v>44974</v>
      </c>
      <c r="D181" s="73"/>
      <c r="E181" s="278" t="s">
        <v>421</v>
      </c>
      <c r="F181" s="73" t="s">
        <v>345</v>
      </c>
      <c r="H181" s="76" t="s">
        <v>364</v>
      </c>
      <c r="I181" s="198"/>
      <c r="J181" s="78">
        <v>50037.37</v>
      </c>
      <c r="K181" s="218"/>
      <c r="L181" s="78">
        <v>2369.6299999999974</v>
      </c>
      <c r="M181" s="218">
        <f>L181/J181</f>
        <v>4.7357205224814916E-2</v>
      </c>
      <c r="N181" s="234"/>
    </row>
    <row r="182" spans="1:14">
      <c r="A182" s="22">
        <v>43</v>
      </c>
      <c r="B182" s="22" t="s">
        <v>449</v>
      </c>
      <c r="C182" s="19">
        <v>44980</v>
      </c>
      <c r="E182" s="267" t="s">
        <v>420</v>
      </c>
      <c r="F182" s="22" t="s">
        <v>345</v>
      </c>
      <c r="H182" s="1" t="s">
        <v>451</v>
      </c>
      <c r="J182" s="37">
        <v>50000</v>
      </c>
      <c r="L182" s="37">
        <v>2361.71</v>
      </c>
      <c r="M182" s="129">
        <f t="shared" ref="M182:M188" si="2">L182/J182</f>
        <v>4.7234200000000004E-2</v>
      </c>
    </row>
    <row r="183" spans="1:14">
      <c r="E183" s="262" t="s">
        <v>428</v>
      </c>
      <c r="F183" s="22" t="s">
        <v>345</v>
      </c>
      <c r="H183" s="1" t="s">
        <v>389</v>
      </c>
      <c r="J183" s="37">
        <v>44000</v>
      </c>
      <c r="L183" s="37">
        <v>1192</v>
      </c>
      <c r="M183" s="129">
        <f t="shared" si="2"/>
        <v>2.7090909090909093E-2</v>
      </c>
    </row>
    <row r="184" spans="1:14">
      <c r="E184" s="262" t="s">
        <v>429</v>
      </c>
      <c r="F184" s="22" t="s">
        <v>345</v>
      </c>
      <c r="H184" s="1" t="s">
        <v>389</v>
      </c>
      <c r="J184" s="37">
        <v>41000</v>
      </c>
      <c r="L184" s="37">
        <v>1072.8599999999999</v>
      </c>
      <c r="M184" s="129">
        <f t="shared" si="2"/>
        <v>2.6167317073170729E-2</v>
      </c>
    </row>
    <row r="185" spans="1:14">
      <c r="E185" s="262" t="s">
        <v>430</v>
      </c>
      <c r="F185" s="22" t="s">
        <v>345</v>
      </c>
      <c r="H185" s="1" t="s">
        <v>389</v>
      </c>
      <c r="J185" s="37">
        <v>31000</v>
      </c>
      <c r="L185" s="37">
        <v>-865.83</v>
      </c>
      <c r="M185" s="129">
        <f t="shared" si="2"/>
        <v>-2.793E-2</v>
      </c>
    </row>
    <row r="186" spans="1:14">
      <c r="E186" s="262" t="s">
        <v>431</v>
      </c>
      <c r="F186" s="22" t="s">
        <v>345</v>
      </c>
      <c r="H186" s="1" t="s">
        <v>389</v>
      </c>
      <c r="J186" s="37">
        <v>34026.68</v>
      </c>
      <c r="L186" s="37">
        <v>-1081.26</v>
      </c>
      <c r="M186" s="129">
        <f t="shared" si="2"/>
        <v>-3.177682924105437E-2</v>
      </c>
    </row>
    <row r="187" spans="1:14">
      <c r="E187" s="262" t="s">
        <v>432</v>
      </c>
      <c r="F187" s="22" t="s">
        <v>345</v>
      </c>
      <c r="H187" s="1" t="s">
        <v>389</v>
      </c>
      <c r="J187" s="37">
        <v>41000</v>
      </c>
      <c r="L187" s="37">
        <v>675.16</v>
      </c>
      <c r="M187" s="129">
        <f t="shared" si="2"/>
        <v>1.6467317073170732E-2</v>
      </c>
    </row>
    <row r="188" spans="1:14">
      <c r="C188" s="33"/>
      <c r="D188" s="33"/>
      <c r="E188" s="280" t="s">
        <v>433</v>
      </c>
      <c r="F188" s="33" t="s">
        <v>345</v>
      </c>
      <c r="G188" s="34"/>
      <c r="H188" s="34" t="s">
        <v>389</v>
      </c>
      <c r="I188" s="195"/>
      <c r="J188" s="38">
        <v>40000</v>
      </c>
      <c r="K188" s="130"/>
      <c r="L188" s="38">
        <v>-778.08</v>
      </c>
      <c r="M188" s="130">
        <f t="shared" si="2"/>
        <v>-1.9452000000000001E-2</v>
      </c>
    </row>
    <row r="189" spans="1:14">
      <c r="C189" s="19">
        <v>44981</v>
      </c>
      <c r="E189" s="279" t="s">
        <v>443</v>
      </c>
      <c r="F189" s="80" t="s">
        <v>362</v>
      </c>
      <c r="H189" s="1" t="s">
        <v>364</v>
      </c>
      <c r="J189" s="281">
        <v>51759.97</v>
      </c>
      <c r="M189" s="129">
        <v>3.4056065275806742E-2</v>
      </c>
    </row>
    <row r="190" spans="1:14">
      <c r="E190" s="279" t="s">
        <v>444</v>
      </c>
      <c r="F190" s="80" t="s">
        <v>362</v>
      </c>
      <c r="H190" s="1" t="s">
        <v>364</v>
      </c>
      <c r="J190" s="37">
        <v>50000</v>
      </c>
      <c r="M190" s="129">
        <v>3.2898072850319211E-2</v>
      </c>
    </row>
    <row r="191" spans="1:14">
      <c r="E191" s="279" t="s">
        <v>445</v>
      </c>
      <c r="F191" s="80" t="s">
        <v>362</v>
      </c>
      <c r="H191" s="1" t="s">
        <v>364</v>
      </c>
      <c r="J191" s="37">
        <v>51000</v>
      </c>
      <c r="M191" s="129">
        <v>3.3556034307325594E-2</v>
      </c>
    </row>
    <row r="192" spans="1:14">
      <c r="E192" s="279" t="s">
        <v>443</v>
      </c>
      <c r="F192" s="80" t="s">
        <v>362</v>
      </c>
      <c r="H192" s="1" t="s">
        <v>364</v>
      </c>
      <c r="J192" s="37">
        <v>30626.07</v>
      </c>
      <c r="M192" s="129">
        <v>2.0150773639579515E-2</v>
      </c>
    </row>
    <row r="193" spans="1:14">
      <c r="E193" s="279" t="s">
        <v>446</v>
      </c>
      <c r="F193" s="80" t="s">
        <v>362</v>
      </c>
      <c r="H193" s="1" t="s">
        <v>364</v>
      </c>
      <c r="J193" s="37">
        <v>32000</v>
      </c>
      <c r="M193" s="129">
        <v>2.1054766624204295E-2</v>
      </c>
    </row>
    <row r="194" spans="1:14">
      <c r="E194" s="279" t="s">
        <v>447</v>
      </c>
      <c r="F194" s="80" t="s">
        <v>362</v>
      </c>
      <c r="H194" s="1" t="s">
        <v>364</v>
      </c>
      <c r="J194" s="37">
        <v>50290.77</v>
      </c>
      <c r="M194" s="129">
        <v>3.3089388303172956E-2</v>
      </c>
    </row>
    <row r="195" spans="1:14" s="34" customFormat="1">
      <c r="A195" s="33"/>
      <c r="B195" s="33"/>
      <c r="C195" s="33"/>
      <c r="D195" s="33"/>
      <c r="E195" s="283" t="s">
        <v>448</v>
      </c>
      <c r="F195" s="145" t="s">
        <v>362</v>
      </c>
      <c r="H195" s="34" t="s">
        <v>364</v>
      </c>
      <c r="I195" s="195"/>
      <c r="J195" s="38">
        <v>62000</v>
      </c>
      <c r="K195" s="130"/>
      <c r="L195" s="38"/>
      <c r="M195" s="130">
        <v>4.0793610334395825E-2</v>
      </c>
      <c r="N195" s="232"/>
    </row>
    <row r="196" spans="1:14">
      <c r="A196" s="22">
        <v>44</v>
      </c>
      <c r="C196" s="19">
        <v>44986</v>
      </c>
      <c r="E196" s="120" t="s">
        <v>240</v>
      </c>
      <c r="F196" s="80" t="s">
        <v>362</v>
      </c>
      <c r="H196" s="120" t="s">
        <v>1</v>
      </c>
      <c r="J196" s="37">
        <v>12229</v>
      </c>
    </row>
    <row r="197" spans="1:14" s="34" customFormat="1">
      <c r="A197" s="33"/>
      <c r="B197" s="33"/>
      <c r="C197" s="33"/>
      <c r="D197" s="33"/>
      <c r="E197" s="60" t="s">
        <v>402</v>
      </c>
      <c r="F197" s="20" t="s">
        <v>452</v>
      </c>
      <c r="G197" s="1"/>
      <c r="H197" s="40" t="s">
        <v>38</v>
      </c>
      <c r="I197" s="195"/>
      <c r="J197" s="38">
        <v>299227</v>
      </c>
      <c r="K197" s="130"/>
      <c r="L197" s="38"/>
      <c r="M197" s="130"/>
      <c r="N197" s="232"/>
    </row>
    <row r="198" spans="1:14">
      <c r="A198" s="22">
        <v>45</v>
      </c>
      <c r="C198" s="19">
        <v>45002</v>
      </c>
      <c r="E198" s="292" t="s">
        <v>459</v>
      </c>
      <c r="F198" s="20" t="s">
        <v>138</v>
      </c>
      <c r="H198" s="119" t="s">
        <v>2</v>
      </c>
      <c r="J198" s="37">
        <v>59942</v>
      </c>
      <c r="M198" s="129">
        <v>3.9600000000000003E-2</v>
      </c>
    </row>
    <row r="199" spans="1:14">
      <c r="C199" s="19">
        <v>45007</v>
      </c>
      <c r="E199" s="292" t="s">
        <v>465</v>
      </c>
      <c r="F199" s="20" t="s">
        <v>138</v>
      </c>
      <c r="H199" s="119" t="s">
        <v>2</v>
      </c>
      <c r="J199" s="37">
        <v>56429</v>
      </c>
    </row>
    <row r="200" spans="1:14" s="34" customFormat="1">
      <c r="A200" s="33"/>
      <c r="B200" s="33"/>
      <c r="C200" s="33"/>
      <c r="D200" s="33"/>
      <c r="E200" s="294" t="s">
        <v>466</v>
      </c>
      <c r="F200" s="68" t="s">
        <v>138</v>
      </c>
      <c r="H200" s="247" t="s">
        <v>2</v>
      </c>
      <c r="I200" s="195"/>
      <c r="J200" s="38">
        <v>28908</v>
      </c>
      <c r="K200" s="130"/>
      <c r="L200" s="38"/>
      <c r="M200" s="130"/>
      <c r="N200" s="232"/>
    </row>
    <row r="201" spans="1:14">
      <c r="A201" s="22">
        <v>46</v>
      </c>
      <c r="B201" s="22" t="s">
        <v>475</v>
      </c>
      <c r="C201" s="19">
        <v>45014</v>
      </c>
      <c r="E201" s="297" t="s">
        <v>455</v>
      </c>
      <c r="F201" s="22" t="s">
        <v>345</v>
      </c>
      <c r="H201" s="295" t="s">
        <v>451</v>
      </c>
      <c r="J201" s="37">
        <v>51759.97</v>
      </c>
      <c r="L201" s="37">
        <v>799.41603134784691</v>
      </c>
      <c r="M201" s="129">
        <f>L201/J201</f>
        <v>1.5444677254408125E-2</v>
      </c>
    </row>
    <row r="202" spans="1:14">
      <c r="E202" s="297" t="s">
        <v>444</v>
      </c>
      <c r="F202" s="22" t="s">
        <v>345</v>
      </c>
      <c r="H202" s="295" t="s">
        <v>451</v>
      </c>
      <c r="J202" s="37">
        <v>50000</v>
      </c>
      <c r="L202" s="37">
        <v>-571.08000000000004</v>
      </c>
      <c r="M202" s="129">
        <f t="shared" ref="M202:M207" si="3">L202/J202</f>
        <v>-1.1421600000000001E-2</v>
      </c>
    </row>
    <row r="203" spans="1:14">
      <c r="E203" s="297" t="s">
        <v>445</v>
      </c>
      <c r="F203" s="22" t="s">
        <v>345</v>
      </c>
      <c r="H203" s="295" t="s">
        <v>389</v>
      </c>
      <c r="J203" s="37">
        <v>51000</v>
      </c>
      <c r="L203" s="37">
        <v>745.96</v>
      </c>
      <c r="M203" s="129">
        <f t="shared" si="3"/>
        <v>1.4626666666666668E-2</v>
      </c>
    </row>
    <row r="204" spans="1:14">
      <c r="E204" s="297" t="s">
        <v>456</v>
      </c>
      <c r="F204" s="22" t="s">
        <v>345</v>
      </c>
      <c r="H204" s="295" t="s">
        <v>389</v>
      </c>
      <c r="J204" s="37">
        <v>30626.07</v>
      </c>
      <c r="L204" s="37">
        <v>578.16834964223563</v>
      </c>
      <c r="M204" s="129">
        <f t="shared" si="3"/>
        <v>1.8878306934002165E-2</v>
      </c>
    </row>
    <row r="205" spans="1:14">
      <c r="E205" s="297" t="s">
        <v>446</v>
      </c>
      <c r="F205" s="22" t="s">
        <v>345</v>
      </c>
      <c r="H205" s="295" t="s">
        <v>389</v>
      </c>
      <c r="J205" s="37">
        <v>32000</v>
      </c>
      <c r="L205" s="37">
        <v>-157.97060351127712</v>
      </c>
      <c r="M205" s="129">
        <f t="shared" si="3"/>
        <v>-4.93658135972741E-3</v>
      </c>
    </row>
    <row r="206" spans="1:14">
      <c r="E206" s="297" t="s">
        <v>447</v>
      </c>
      <c r="F206" s="22" t="s">
        <v>345</v>
      </c>
      <c r="H206" s="295" t="s">
        <v>389</v>
      </c>
      <c r="J206" s="37">
        <v>50290.77</v>
      </c>
      <c r="L206" s="37">
        <v>1408.2857237164026</v>
      </c>
      <c r="M206" s="129">
        <f t="shared" si="3"/>
        <v>2.800286660387985E-2</v>
      </c>
    </row>
    <row r="207" spans="1:14">
      <c r="E207" s="298" t="s">
        <v>448</v>
      </c>
      <c r="F207" s="33" t="s">
        <v>345</v>
      </c>
      <c r="G207" s="34"/>
      <c r="H207" s="296" t="s">
        <v>389</v>
      </c>
      <c r="I207" s="195"/>
      <c r="J207" s="38">
        <v>62000</v>
      </c>
      <c r="K207" s="130"/>
      <c r="L207" s="38">
        <v>259.17216759477668</v>
      </c>
      <c r="M207" s="130">
        <f t="shared" si="3"/>
        <v>4.1801962515286561E-3</v>
      </c>
    </row>
    <row r="208" spans="1:14">
      <c r="E208" s="295" t="s">
        <v>476</v>
      </c>
      <c r="F208" s="80" t="s">
        <v>362</v>
      </c>
      <c r="H208" s="295" t="s">
        <v>451</v>
      </c>
      <c r="I208" s="194"/>
      <c r="J208" s="37">
        <v>48978.19</v>
      </c>
      <c r="L208" s="1"/>
    </row>
    <row r="209" spans="1:14">
      <c r="E209" s="295" t="s">
        <v>469</v>
      </c>
      <c r="F209" s="80" t="s">
        <v>362</v>
      </c>
      <c r="H209" s="295" t="s">
        <v>389</v>
      </c>
      <c r="J209" s="37">
        <v>40000</v>
      </c>
    </row>
    <row r="210" spans="1:14">
      <c r="E210" s="295" t="s">
        <v>470</v>
      </c>
      <c r="F210" s="80" t="s">
        <v>362</v>
      </c>
      <c r="H210" s="295" t="s">
        <v>389</v>
      </c>
      <c r="J210" s="37">
        <v>22926.18</v>
      </c>
    </row>
    <row r="211" spans="1:14">
      <c r="E211" s="295" t="s">
        <v>471</v>
      </c>
      <c r="F211" s="80" t="s">
        <v>362</v>
      </c>
      <c r="H211" s="295" t="s">
        <v>389</v>
      </c>
      <c r="J211" s="37">
        <v>31626.77</v>
      </c>
    </row>
    <row r="212" spans="1:14">
      <c r="E212" s="295" t="s">
        <v>472</v>
      </c>
      <c r="F212" s="80" t="s">
        <v>362</v>
      </c>
      <c r="H212" s="295" t="s">
        <v>389</v>
      </c>
      <c r="J212" s="37">
        <v>37990.720000000001</v>
      </c>
    </row>
    <row r="213" spans="1:14">
      <c r="E213" s="295" t="s">
        <v>473</v>
      </c>
      <c r="F213" s="80" t="s">
        <v>362</v>
      </c>
      <c r="H213" s="295" t="s">
        <v>389</v>
      </c>
      <c r="J213" s="37">
        <v>41809.120000000003</v>
      </c>
    </row>
    <row r="214" spans="1:14">
      <c r="E214" s="295" t="s">
        <v>474</v>
      </c>
      <c r="F214" s="80" t="s">
        <v>362</v>
      </c>
      <c r="H214" s="295" t="s">
        <v>389</v>
      </c>
      <c r="I214" s="194"/>
      <c r="J214" s="37">
        <v>37000</v>
      </c>
      <c r="L214" s="1"/>
    </row>
    <row r="215" spans="1:14" s="34" customFormat="1">
      <c r="A215" s="33"/>
      <c r="B215" s="33"/>
      <c r="C215" s="33"/>
      <c r="D215" s="33"/>
      <c r="E215" s="118" t="s">
        <v>240</v>
      </c>
      <c r="F215" s="145" t="s">
        <v>452</v>
      </c>
      <c r="H215" s="118" t="s">
        <v>1</v>
      </c>
      <c r="I215" s="195"/>
      <c r="J215" s="38">
        <v>9665.73</v>
      </c>
      <c r="K215" s="130"/>
      <c r="L215" s="38"/>
      <c r="M215" s="130"/>
      <c r="N215" s="232"/>
    </row>
    <row r="216" spans="1:14">
      <c r="C216" s="19">
        <v>45042</v>
      </c>
      <c r="E216" s="301" t="s">
        <v>425</v>
      </c>
      <c r="F216" s="22" t="s">
        <v>345</v>
      </c>
      <c r="H216" s="1" t="s">
        <v>451</v>
      </c>
      <c r="J216" s="37">
        <v>45917.9</v>
      </c>
      <c r="L216" s="37">
        <v>325</v>
      </c>
      <c r="M216" s="129">
        <f>L216/J216</f>
        <v>7.0778498145603348E-3</v>
      </c>
    </row>
    <row r="217" spans="1:14">
      <c r="E217" s="301" t="s">
        <v>469</v>
      </c>
      <c r="F217" s="22" t="s">
        <v>345</v>
      </c>
      <c r="H217" s="1" t="s">
        <v>389</v>
      </c>
      <c r="J217" s="37">
        <v>40000</v>
      </c>
      <c r="L217" s="37">
        <v>-584.02</v>
      </c>
      <c r="M217" s="129">
        <f t="shared" ref="M217:M222" si="4">L217/J217</f>
        <v>-1.4600499999999999E-2</v>
      </c>
    </row>
    <row r="218" spans="1:14">
      <c r="E218" s="301" t="s">
        <v>470</v>
      </c>
      <c r="F218" s="22" t="s">
        <v>345</v>
      </c>
      <c r="H218" s="1" t="s">
        <v>389</v>
      </c>
      <c r="J218" s="37">
        <v>22926.18</v>
      </c>
      <c r="L218" s="37">
        <v>522.79312035450516</v>
      </c>
      <c r="M218" s="129">
        <f t="shared" si="4"/>
        <v>2.2803324424500948E-2</v>
      </c>
    </row>
    <row r="219" spans="1:14">
      <c r="E219" s="301" t="s">
        <v>471</v>
      </c>
      <c r="F219" s="22" t="s">
        <v>345</v>
      </c>
      <c r="H219" s="1" t="s">
        <v>389</v>
      </c>
      <c r="J219" s="37">
        <v>49626.770000000004</v>
      </c>
      <c r="L219" s="37">
        <v>-700.32724378247212</v>
      </c>
      <c r="M219" s="129">
        <f t="shared" si="4"/>
        <v>-1.4111884448302239E-2</v>
      </c>
    </row>
    <row r="220" spans="1:14">
      <c r="E220" s="301" t="s">
        <v>472</v>
      </c>
      <c r="F220" s="22" t="s">
        <v>345</v>
      </c>
      <c r="H220" s="1" t="s">
        <v>389</v>
      </c>
      <c r="J220" s="37">
        <v>37990.720000000001</v>
      </c>
      <c r="L220" s="37">
        <v>1413.4788447344922</v>
      </c>
      <c r="M220" s="129">
        <f t="shared" si="4"/>
        <v>3.7205897775417052E-2</v>
      </c>
    </row>
    <row r="221" spans="1:14">
      <c r="E221" s="301" t="s">
        <v>473</v>
      </c>
      <c r="F221" s="22" t="s">
        <v>345</v>
      </c>
      <c r="H221" s="1" t="s">
        <v>389</v>
      </c>
      <c r="J221" s="37">
        <v>41809.120000000003</v>
      </c>
      <c r="L221" s="37">
        <v>876.47919230065509</v>
      </c>
      <c r="M221" s="129">
        <f t="shared" si="4"/>
        <v>2.0963827803614499E-2</v>
      </c>
    </row>
    <row r="222" spans="1:14">
      <c r="E222" s="301" t="s">
        <v>474</v>
      </c>
      <c r="F222" s="22" t="s">
        <v>345</v>
      </c>
      <c r="H222" s="1" t="s">
        <v>389</v>
      </c>
      <c r="J222" s="37">
        <v>37000</v>
      </c>
      <c r="L222" s="37">
        <v>1457.25</v>
      </c>
      <c r="M222" s="129">
        <f t="shared" si="4"/>
        <v>3.9385135135135134E-2</v>
      </c>
    </row>
    <row r="223" spans="1:14">
      <c r="E223" s="1" t="s">
        <v>477</v>
      </c>
      <c r="F223" s="20" t="s">
        <v>362</v>
      </c>
      <c r="H223" s="1" t="s">
        <v>389</v>
      </c>
      <c r="J223" s="37">
        <v>60000</v>
      </c>
    </row>
    <row r="224" spans="1:14">
      <c r="E224" s="1" t="s">
        <v>476</v>
      </c>
      <c r="F224" s="20" t="s">
        <v>362</v>
      </c>
      <c r="H224" s="1" t="s">
        <v>389</v>
      </c>
      <c r="J224" s="37">
        <v>23982.26</v>
      </c>
    </row>
    <row r="225" spans="1:14">
      <c r="E225" s="1" t="s">
        <v>478</v>
      </c>
      <c r="F225" s="20" t="s">
        <v>362</v>
      </c>
      <c r="H225" s="1" t="s">
        <v>389</v>
      </c>
      <c r="J225" s="37">
        <v>35000</v>
      </c>
    </row>
    <row r="226" spans="1:14">
      <c r="E226" s="1" t="s">
        <v>479</v>
      </c>
      <c r="F226" s="20" t="s">
        <v>362</v>
      </c>
      <c r="H226" s="1" t="s">
        <v>389</v>
      </c>
      <c r="J226" s="37">
        <v>36545.800000000003</v>
      </c>
    </row>
    <row r="227" spans="1:14">
      <c r="E227" s="1" t="s">
        <v>480</v>
      </c>
      <c r="F227" s="20" t="s">
        <v>362</v>
      </c>
      <c r="H227" s="1" t="s">
        <v>389</v>
      </c>
      <c r="J227" s="37">
        <v>38000</v>
      </c>
    </row>
    <row r="228" spans="1:14" s="34" customFormat="1">
      <c r="A228" s="33"/>
      <c r="B228" s="33"/>
      <c r="C228" s="33"/>
      <c r="D228" s="33"/>
      <c r="E228" s="34" t="s">
        <v>481</v>
      </c>
      <c r="F228" s="68" t="s">
        <v>362</v>
      </c>
      <c r="H228" s="34" t="s">
        <v>389</v>
      </c>
      <c r="I228" s="195"/>
      <c r="J228" s="38">
        <v>37000</v>
      </c>
      <c r="K228" s="130"/>
      <c r="L228" s="38"/>
      <c r="M228" s="130"/>
      <c r="N228" s="232"/>
    </row>
    <row r="229" spans="1:14">
      <c r="C229" s="19">
        <v>45051</v>
      </c>
      <c r="E229" s="292" t="s">
        <v>438</v>
      </c>
      <c r="F229" s="30" t="s">
        <v>28</v>
      </c>
      <c r="H229" s="1" t="s">
        <v>2</v>
      </c>
      <c r="J229" s="37">
        <f>22.22*2740</f>
        <v>60882.799999999996</v>
      </c>
      <c r="L229" s="37">
        <f>16.52*2740-J229</f>
        <v>-15618</v>
      </c>
      <c r="M229" s="129">
        <f>L229/J229</f>
        <v>-0.25652565256525656</v>
      </c>
    </row>
    <row r="230" spans="1:14" s="34" customFormat="1">
      <c r="A230" s="33"/>
      <c r="B230" s="33"/>
      <c r="C230" s="33"/>
      <c r="D230" s="33"/>
      <c r="E230" s="303" t="s">
        <v>240</v>
      </c>
      <c r="F230" s="33" t="s">
        <v>452</v>
      </c>
      <c r="H230" s="118" t="s">
        <v>1</v>
      </c>
      <c r="I230" s="195"/>
      <c r="J230" s="38">
        <v>32029</v>
      </c>
      <c r="K230" s="130"/>
      <c r="L230" s="38"/>
      <c r="M230" s="130"/>
      <c r="N230" s="232"/>
    </row>
    <row r="231" spans="1:14">
      <c r="C231" s="19">
        <v>45197</v>
      </c>
      <c r="E231" s="305" t="s">
        <v>487</v>
      </c>
      <c r="F231" s="20" t="s">
        <v>362</v>
      </c>
      <c r="H231" s="39" t="s">
        <v>389</v>
      </c>
      <c r="J231" s="37">
        <v>65000</v>
      </c>
    </row>
    <row r="232" spans="1:14">
      <c r="E232" s="305" t="s">
        <v>488</v>
      </c>
      <c r="F232" s="20" t="s">
        <v>362</v>
      </c>
      <c r="H232" s="39" t="s">
        <v>389</v>
      </c>
      <c r="J232" s="37">
        <v>60000</v>
      </c>
    </row>
    <row r="233" spans="1:14">
      <c r="E233" s="305" t="s">
        <v>489</v>
      </c>
      <c r="F233" s="20" t="s">
        <v>362</v>
      </c>
      <c r="H233" s="39" t="s">
        <v>389</v>
      </c>
      <c r="J233" s="37">
        <v>110000</v>
      </c>
    </row>
    <row r="234" spans="1:14">
      <c r="E234" s="305" t="s">
        <v>490</v>
      </c>
      <c r="F234" s="20" t="s">
        <v>362</v>
      </c>
      <c r="H234" s="39" t="s">
        <v>389</v>
      </c>
      <c r="J234" s="37">
        <v>100000</v>
      </c>
    </row>
    <row r="235" spans="1:14" s="34" customFormat="1">
      <c r="A235" s="33"/>
      <c r="B235" s="33"/>
      <c r="C235" s="33"/>
      <c r="D235" s="33"/>
      <c r="E235" s="306" t="s">
        <v>491</v>
      </c>
      <c r="F235" s="68" t="s">
        <v>362</v>
      </c>
      <c r="H235" s="67" t="s">
        <v>389</v>
      </c>
      <c r="I235" s="195"/>
      <c r="J235" s="38">
        <v>140000</v>
      </c>
      <c r="K235" s="130"/>
      <c r="L235" s="38"/>
      <c r="M235" s="130"/>
      <c r="N235" s="232"/>
    </row>
    <row r="236" spans="1:14" s="76" customFormat="1">
      <c r="A236" s="73"/>
      <c r="B236" s="73"/>
      <c r="C236" s="74">
        <v>45201</v>
      </c>
      <c r="D236" s="73"/>
      <c r="E236" s="307" t="s">
        <v>493</v>
      </c>
      <c r="F236" s="75" t="s">
        <v>362</v>
      </c>
      <c r="H236" s="76" t="s">
        <v>494</v>
      </c>
      <c r="I236" s="198"/>
      <c r="J236" s="78">
        <v>50000</v>
      </c>
      <c r="K236" s="218"/>
      <c r="L236" s="78"/>
      <c r="M236" s="218"/>
      <c r="N236" s="234"/>
    </row>
    <row r="237" spans="1:14" s="34" customFormat="1">
      <c r="A237" s="33"/>
      <c r="B237" s="33"/>
      <c r="C237" s="58">
        <v>45212</v>
      </c>
      <c r="D237" s="33"/>
      <c r="E237" s="60" t="s">
        <v>402</v>
      </c>
      <c r="F237" s="230" t="s">
        <v>28</v>
      </c>
      <c r="G237" s="1"/>
      <c r="H237" s="40" t="s">
        <v>38</v>
      </c>
      <c r="I237" s="195"/>
      <c r="J237" s="38">
        <v>19227</v>
      </c>
      <c r="K237" s="130"/>
      <c r="L237" s="38"/>
      <c r="M237" s="130"/>
      <c r="N237" s="232"/>
    </row>
  </sheetData>
  <mergeCells count="15">
    <mergeCell ref="A1:O2"/>
    <mergeCell ref="A3:A4"/>
    <mergeCell ref="B3:B4"/>
    <mergeCell ref="C3:C4"/>
    <mergeCell ref="E3:E4"/>
    <mergeCell ref="F3:F4"/>
    <mergeCell ref="G3:G4"/>
    <mergeCell ref="H3:H4"/>
    <mergeCell ref="I3:I4"/>
    <mergeCell ref="D3:D4"/>
    <mergeCell ref="M3:M4"/>
    <mergeCell ref="N3:W4"/>
    <mergeCell ref="J3:J4"/>
    <mergeCell ref="K3:K4"/>
    <mergeCell ref="L3:L4"/>
  </mergeCells>
  <phoneticPr fontId="46" type="noConversion"/>
  <dataValidations count="1">
    <dataValidation type="date" operator="equal" allowBlank="1" showInputMessage="1" showErrorMessage="1" sqref="C5:D1048576">
      <formula1>C5</formula1>
    </dataValidation>
  </dataValidations>
  <pageMargins left="0.7" right="0.7" top="0.75" bottom="0.75" header="0.3" footer="0.3"/>
  <pageSetup paperSize="9" orientation="portrait"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37"/>
  <sheetViews>
    <sheetView workbookViewId="0">
      <pane xSplit="1" ySplit="1" topLeftCell="B126" activePane="bottomRight" state="frozen"/>
      <selection pane="topRight" activeCell="B1" sqref="B1"/>
      <selection pane="bottomLeft" activeCell="A2" sqref="A2"/>
      <selection pane="bottomRight" activeCell="B2" sqref="B2:N137"/>
    </sheetView>
  </sheetViews>
  <sheetFormatPr defaultColWidth="9" defaultRowHeight="15.75"/>
  <cols>
    <col min="1" max="1" width="9.875" style="333" bestFit="1" customWidth="1"/>
    <col min="2" max="2" width="12.625" style="333" bestFit="1" customWidth="1"/>
    <col min="3" max="16384" width="9" style="333"/>
  </cols>
  <sheetData>
    <row r="1" spans="1:14">
      <c r="A1" s="333" t="s">
        <v>9</v>
      </c>
      <c r="B1" s="333" t="s">
        <v>754</v>
      </c>
      <c r="C1" s="333" t="s">
        <v>755</v>
      </c>
      <c r="D1" s="333" t="s">
        <v>756</v>
      </c>
      <c r="E1" s="333" t="s">
        <v>757</v>
      </c>
      <c r="F1" s="333" t="s">
        <v>758</v>
      </c>
      <c r="G1" s="333" t="s">
        <v>759</v>
      </c>
      <c r="H1" s="333" t="s">
        <v>760</v>
      </c>
      <c r="I1" s="333" t="s">
        <v>761</v>
      </c>
      <c r="J1" s="333" t="s">
        <v>762</v>
      </c>
      <c r="K1" s="333" t="s">
        <v>763</v>
      </c>
      <c r="L1" s="333" t="s">
        <v>764</v>
      </c>
      <c r="M1" s="333" t="s">
        <v>485</v>
      </c>
      <c r="N1" s="333" t="s">
        <v>765</v>
      </c>
    </row>
    <row r="2" spans="1:14">
      <c r="A2" s="187">
        <f>_xll.BDH(B$1,"PX_LAST","2023-05-05","","Dir=V","CDR=5D","Days=A","Dts=S","cols=2;rows=136")</f>
        <v>45051</v>
      </c>
      <c r="B2" s="332">
        <v>1.63304</v>
      </c>
      <c r="C2" s="332">
        <f>_xll.BDH(C$1,"PX_LAST","2023-05-05","","Dir=V","CDR=5D","Days=A","Dts=H","cols=1;rows=136")</f>
        <v>1.47373</v>
      </c>
      <c r="D2" s="332">
        <f>_xll.BDH(D$1,"PX_LAST","2023-05-05","","Dir=V","CDR=5D","Days=A","Dts=H","cols=1;rows=136")</f>
        <v>0.98136000000000001</v>
      </c>
      <c r="E2" s="332">
        <f>_xll.BDH(E$1,"PX_LAST","2023-05-05","","Dir=V","CDR=5D","Days=A","Dts=H","cols=1;rows=136")</f>
        <v>7.4505999999999997</v>
      </c>
      <c r="F2" s="332">
        <f>_xll.BDH(F$1,"PX_LAST","2023-05-05","","Dir=V","CDR=5D","Days=A","Dts=H","cols=1;rows=136")</f>
        <v>0.87251999999999996</v>
      </c>
      <c r="G2" s="332">
        <f>_xll.BDH(G$1,"PX_LAST","2023-05-05","","Dir=V","CDR=5D","Days=A","Dts=H","cols=1;rows=136")</f>
        <v>148.36000000000001</v>
      </c>
      <c r="H2" s="332">
        <f>_xll.BDH(H$1,"PX_LAST","2023-05-05","","Dir=V","CDR=5D","Days=A","Dts=H","cols=1;rows=136")</f>
        <v>11.6465</v>
      </c>
      <c r="I2" s="332">
        <f>_xll.BDH(I$1,"PX_LAST","2023-05-05","","Dir=V","CDR=5D","Days=A","Dts=H","cols=1;rows=136")</f>
        <v>1.7512000000000001</v>
      </c>
      <c r="J2" s="332">
        <f>_xll.BDH(J$1,"PX_LAST","2023-05-05","","Dir=V","CDR=5D","Days=A","Dts=H","cols=1;rows=136")</f>
        <v>11.2014</v>
      </c>
      <c r="K2" s="332">
        <f>_xll.BDH(K$1,"PX_LAST","2023-05-05","","Dir=V","CDR=5D","Days=A","Dts=H","cols=1;rows=136")</f>
        <v>1.1019000000000001</v>
      </c>
      <c r="L2" s="332">
        <f>_xll.BDH(L$1,"PX_LAST","2023-05-05","","Dir=V","CDR=5D","Days=A","Dts=H","cols=1;rows=136")</f>
        <v>23.393999999999998</v>
      </c>
      <c r="M2" s="332">
        <f>_xll.BDH(M$1,"PX_LAST","2023-05-05","","Dir=V","CDR=5D","Days=A","Dts=H","cols=1;rows=136")</f>
        <v>19.578800000000001</v>
      </c>
      <c r="N2" s="332">
        <f>_xll.BDH(N$1,"PX_LAST","2023-05-05","","Dir=V","CDR=5D","Days=A","Dts=H","cols=1;rows=136")</f>
        <v>371.77</v>
      </c>
    </row>
    <row r="3" spans="1:14">
      <c r="A3" s="187">
        <v>45054</v>
      </c>
      <c r="B3" s="332">
        <v>1.6223700000000001</v>
      </c>
      <c r="C3" s="332">
        <v>1.4716</v>
      </c>
      <c r="D3" s="332">
        <v>0.97889000000000004</v>
      </c>
      <c r="E3" s="332">
        <v>7.4469000000000003</v>
      </c>
      <c r="F3" s="332">
        <v>0.87200999999999995</v>
      </c>
      <c r="G3" s="332">
        <v>148.68</v>
      </c>
      <c r="H3" s="332">
        <v>11.551500000000001</v>
      </c>
      <c r="I3" s="332">
        <v>1.7347999999999999</v>
      </c>
      <c r="J3" s="332">
        <v>11.1873</v>
      </c>
      <c r="K3" s="332">
        <v>1.1004</v>
      </c>
      <c r="L3" s="332">
        <v>23.398</v>
      </c>
      <c r="M3" s="332">
        <v>19.587700000000002</v>
      </c>
      <c r="N3" s="332">
        <v>372.12</v>
      </c>
    </row>
    <row r="4" spans="1:14">
      <c r="A4" s="187">
        <v>45055</v>
      </c>
      <c r="B4" s="332">
        <v>1.6213500000000001</v>
      </c>
      <c r="C4" s="332">
        <v>1.46705</v>
      </c>
      <c r="D4" s="332">
        <v>0.97609000000000001</v>
      </c>
      <c r="E4" s="332">
        <v>7.4450000000000003</v>
      </c>
      <c r="F4" s="332">
        <v>0.86848000000000003</v>
      </c>
      <c r="G4" s="332">
        <v>148.22999999999999</v>
      </c>
      <c r="H4" s="332">
        <v>11.602</v>
      </c>
      <c r="I4" s="332">
        <v>1.7303999999999999</v>
      </c>
      <c r="J4" s="332">
        <v>11.193899999999999</v>
      </c>
      <c r="K4" s="332">
        <v>1.0962000000000001</v>
      </c>
      <c r="L4" s="332">
        <v>23.404</v>
      </c>
      <c r="M4" s="332">
        <v>19.483699999999999</v>
      </c>
      <c r="N4" s="332">
        <v>371.39</v>
      </c>
    </row>
    <row r="5" spans="1:14">
      <c r="A5" s="187">
        <v>45056</v>
      </c>
      <c r="B5" s="332">
        <v>1.61978</v>
      </c>
      <c r="C5" s="332">
        <v>1.4684699999999999</v>
      </c>
      <c r="D5" s="332">
        <v>0.97716000000000003</v>
      </c>
      <c r="E5" s="332">
        <v>7.4463999999999997</v>
      </c>
      <c r="F5" s="332">
        <v>0.86987999999999999</v>
      </c>
      <c r="G5" s="332">
        <v>147.56</v>
      </c>
      <c r="H5" s="332">
        <v>11.538</v>
      </c>
      <c r="I5" s="332">
        <v>1.7251000000000001</v>
      </c>
      <c r="J5" s="332">
        <v>11.2197</v>
      </c>
      <c r="K5" s="332">
        <v>1.0982000000000001</v>
      </c>
      <c r="L5" s="332">
        <v>23.459</v>
      </c>
      <c r="M5" s="332">
        <v>19.274000000000001</v>
      </c>
      <c r="N5" s="332">
        <v>369.49</v>
      </c>
    </row>
    <row r="6" spans="1:14">
      <c r="A6" s="187">
        <v>45057</v>
      </c>
      <c r="B6" s="332">
        <v>1.6286</v>
      </c>
      <c r="C6" s="332">
        <v>1.4724999999999999</v>
      </c>
      <c r="D6" s="332">
        <v>0.97609000000000001</v>
      </c>
      <c r="E6" s="332">
        <v>7.4477000000000002</v>
      </c>
      <c r="F6" s="332">
        <v>0.87246000000000001</v>
      </c>
      <c r="G6" s="332">
        <v>146.88</v>
      </c>
      <c r="H6" s="332">
        <v>11.6572</v>
      </c>
      <c r="I6" s="332">
        <v>1.7333000000000001</v>
      </c>
      <c r="J6" s="332">
        <v>11.2835</v>
      </c>
      <c r="K6" s="332">
        <v>1.0915999999999999</v>
      </c>
      <c r="L6" s="332">
        <v>23.545000000000002</v>
      </c>
      <c r="M6" s="332">
        <v>19.188700000000001</v>
      </c>
      <c r="N6" s="332">
        <v>371.12</v>
      </c>
    </row>
    <row r="7" spans="1:14">
      <c r="A7" s="187">
        <v>45058</v>
      </c>
      <c r="B7" s="332">
        <v>1.6329499999999999</v>
      </c>
      <c r="C7" s="332">
        <v>1.4709000000000001</v>
      </c>
      <c r="D7" s="332">
        <v>0.97457000000000005</v>
      </c>
      <c r="E7" s="332">
        <v>7.4484000000000004</v>
      </c>
      <c r="F7" s="332">
        <v>0.87156</v>
      </c>
      <c r="G7" s="332">
        <v>147.24</v>
      </c>
      <c r="H7" s="332">
        <v>11.5909</v>
      </c>
      <c r="I7" s="332">
        <v>1.7523</v>
      </c>
      <c r="J7" s="332">
        <v>11.2697</v>
      </c>
      <c r="K7" s="332">
        <v>1.0849</v>
      </c>
      <c r="L7" s="332">
        <v>23.6</v>
      </c>
      <c r="M7" s="332">
        <v>19.088100000000001</v>
      </c>
      <c r="N7" s="332">
        <v>370.35</v>
      </c>
    </row>
    <row r="8" spans="1:14">
      <c r="A8" s="187">
        <v>45061</v>
      </c>
      <c r="B8" s="332">
        <v>1.6229199999999999</v>
      </c>
      <c r="C8" s="332">
        <v>1.4643699999999999</v>
      </c>
      <c r="D8" s="332">
        <v>0.97392000000000001</v>
      </c>
      <c r="E8" s="332">
        <v>7.4474</v>
      </c>
      <c r="F8" s="332">
        <v>0.86797000000000002</v>
      </c>
      <c r="G8" s="332">
        <v>148.01</v>
      </c>
      <c r="H8" s="332">
        <v>11.528499999999999</v>
      </c>
      <c r="I8" s="332">
        <v>1.7424999999999999</v>
      </c>
      <c r="J8" s="332">
        <v>11.255699999999999</v>
      </c>
      <c r="K8" s="332">
        <v>1.0873999999999999</v>
      </c>
      <c r="L8" s="332">
        <v>23.61</v>
      </c>
      <c r="M8" s="332">
        <v>18.953600000000002</v>
      </c>
      <c r="N8" s="332">
        <v>369.01</v>
      </c>
    </row>
    <row r="9" spans="1:14">
      <c r="A9" s="187">
        <v>45062</v>
      </c>
      <c r="B9" s="332">
        <v>1.6321300000000001</v>
      </c>
      <c r="C9" s="332">
        <v>1.4643299999999999</v>
      </c>
      <c r="D9" s="332">
        <v>0.97379000000000004</v>
      </c>
      <c r="E9" s="332">
        <v>7.4474</v>
      </c>
      <c r="F9" s="332">
        <v>0.87002000000000002</v>
      </c>
      <c r="G9" s="332">
        <v>148.16</v>
      </c>
      <c r="H9" s="332">
        <v>11.6462</v>
      </c>
      <c r="I9" s="332">
        <v>1.7432000000000001</v>
      </c>
      <c r="J9" s="332">
        <v>11.2896</v>
      </c>
      <c r="K9" s="332">
        <v>1.0862000000000001</v>
      </c>
      <c r="L9" s="332">
        <v>23.66</v>
      </c>
      <c r="M9" s="332">
        <v>19.011099999999999</v>
      </c>
      <c r="N9" s="332">
        <v>368.84</v>
      </c>
    </row>
    <row r="10" spans="1:14">
      <c r="A10" s="187">
        <v>45063</v>
      </c>
      <c r="B10" s="332">
        <v>1.6277200000000001</v>
      </c>
      <c r="C10" s="332">
        <v>1.45838</v>
      </c>
      <c r="D10" s="332">
        <v>0.97396000000000005</v>
      </c>
      <c r="E10" s="332">
        <v>7.4481999999999999</v>
      </c>
      <c r="F10" s="332">
        <v>0.86802999999999997</v>
      </c>
      <c r="G10" s="332">
        <v>149.25</v>
      </c>
      <c r="H10" s="332">
        <v>11.692299999999999</v>
      </c>
      <c r="I10" s="332">
        <v>1.7350000000000001</v>
      </c>
      <c r="J10" s="332">
        <v>11.3271</v>
      </c>
      <c r="K10" s="332">
        <v>1.0840000000000001</v>
      </c>
      <c r="L10" s="332">
        <v>23.670999999999999</v>
      </c>
      <c r="M10" s="332">
        <v>19.072399999999998</v>
      </c>
      <c r="N10" s="332">
        <v>369.75</v>
      </c>
    </row>
    <row r="11" spans="1:14">
      <c r="A11" s="187">
        <v>45064</v>
      </c>
      <c r="B11" s="332">
        <v>1.6264700000000001</v>
      </c>
      <c r="C11" s="332">
        <v>1.4542200000000001</v>
      </c>
      <c r="D11" s="332">
        <v>0.97484000000000004</v>
      </c>
      <c r="E11" s="332">
        <v>7.4478</v>
      </c>
      <c r="F11" s="332">
        <v>0.86797000000000002</v>
      </c>
      <c r="G11" s="332">
        <v>149.38999999999999</v>
      </c>
      <c r="H11" s="332">
        <v>11.7582</v>
      </c>
      <c r="I11" s="332">
        <v>1.7299</v>
      </c>
      <c r="J11" s="332">
        <v>11.3764</v>
      </c>
      <c r="K11" s="332">
        <v>1.077</v>
      </c>
      <c r="L11" s="332">
        <v>23.693999999999999</v>
      </c>
      <c r="M11" s="332">
        <v>19.0822</v>
      </c>
      <c r="N11" s="332">
        <v>375.26</v>
      </c>
    </row>
    <row r="12" spans="1:14">
      <c r="A12" s="187">
        <v>45065</v>
      </c>
      <c r="B12" s="332">
        <v>1.6245000000000001</v>
      </c>
      <c r="C12" s="332">
        <v>1.4591799999999999</v>
      </c>
      <c r="D12" s="332">
        <v>0.97213000000000005</v>
      </c>
      <c r="E12" s="332">
        <v>7.4478999999999997</v>
      </c>
      <c r="F12" s="332">
        <v>0.86812</v>
      </c>
      <c r="G12" s="332">
        <v>148.99</v>
      </c>
      <c r="H12" s="332">
        <v>11.762499999999999</v>
      </c>
      <c r="I12" s="332">
        <v>1.7205999999999999</v>
      </c>
      <c r="J12" s="332">
        <v>11.386100000000001</v>
      </c>
      <c r="K12" s="332">
        <v>1.0805</v>
      </c>
      <c r="L12" s="332">
        <v>23.763000000000002</v>
      </c>
      <c r="M12" s="332">
        <v>19.2239</v>
      </c>
      <c r="N12" s="332">
        <v>375.51</v>
      </c>
    </row>
    <row r="13" spans="1:14">
      <c r="A13" s="187">
        <v>45068</v>
      </c>
      <c r="B13" s="332">
        <v>1.6252800000000001</v>
      </c>
      <c r="C13" s="332">
        <v>1.46028</v>
      </c>
      <c r="D13" s="332">
        <v>0.97079000000000004</v>
      </c>
      <c r="E13" s="332">
        <v>7.4470999999999998</v>
      </c>
      <c r="F13" s="332">
        <v>0.86941000000000002</v>
      </c>
      <c r="G13" s="332">
        <v>149.87</v>
      </c>
      <c r="H13" s="332">
        <v>11.778600000000001</v>
      </c>
      <c r="I13" s="332">
        <v>1.7199</v>
      </c>
      <c r="J13" s="332">
        <v>11.420199999999999</v>
      </c>
      <c r="K13" s="332">
        <v>1.0812999999999999</v>
      </c>
      <c r="L13" s="332">
        <v>23.701000000000001</v>
      </c>
      <c r="M13" s="332">
        <v>19.354600000000001</v>
      </c>
      <c r="N13" s="332">
        <v>373.95</v>
      </c>
    </row>
    <row r="14" spans="1:14">
      <c r="A14" s="187">
        <v>45069</v>
      </c>
      <c r="B14" s="332">
        <v>1.62948</v>
      </c>
      <c r="C14" s="332">
        <v>1.45445</v>
      </c>
      <c r="D14" s="332">
        <v>0.97087000000000001</v>
      </c>
      <c r="E14" s="332">
        <v>7.4481000000000002</v>
      </c>
      <c r="F14" s="332">
        <v>0.86760999999999999</v>
      </c>
      <c r="G14" s="332">
        <v>149.27000000000001</v>
      </c>
      <c r="H14" s="332">
        <v>11.8003</v>
      </c>
      <c r="I14" s="332">
        <v>1.7237</v>
      </c>
      <c r="J14" s="332">
        <v>11.439399999999999</v>
      </c>
      <c r="K14" s="332">
        <v>1.077</v>
      </c>
      <c r="L14" s="332">
        <v>23.692</v>
      </c>
      <c r="M14" s="332">
        <v>19.357800000000001</v>
      </c>
      <c r="N14" s="332">
        <v>375.56</v>
      </c>
    </row>
    <row r="15" spans="1:14">
      <c r="A15" s="187">
        <v>45070</v>
      </c>
      <c r="B15" s="332">
        <v>1.6427799999999999</v>
      </c>
      <c r="C15" s="332">
        <v>1.46136</v>
      </c>
      <c r="D15" s="332">
        <v>0.97297</v>
      </c>
      <c r="E15" s="332">
        <v>7.4494999999999996</v>
      </c>
      <c r="F15" s="332">
        <v>0.86938000000000004</v>
      </c>
      <c r="G15" s="332">
        <v>149.93</v>
      </c>
      <c r="H15" s="332">
        <v>11.7765</v>
      </c>
      <c r="I15" s="332">
        <v>1.7592000000000001</v>
      </c>
      <c r="J15" s="332">
        <v>11.526400000000001</v>
      </c>
      <c r="K15" s="332">
        <v>1.075</v>
      </c>
      <c r="L15" s="332">
        <v>23.678000000000001</v>
      </c>
      <c r="M15" s="332">
        <v>19.136700000000001</v>
      </c>
      <c r="N15" s="332">
        <v>372.39</v>
      </c>
    </row>
    <row r="16" spans="1:14">
      <c r="A16" s="187">
        <v>45071</v>
      </c>
      <c r="B16" s="332">
        <v>1.64869</v>
      </c>
      <c r="C16" s="332">
        <v>1.4631000000000001</v>
      </c>
      <c r="D16" s="332">
        <v>0.97140000000000004</v>
      </c>
      <c r="E16" s="332">
        <v>7.4501999999999997</v>
      </c>
      <c r="F16" s="332">
        <v>0.87043000000000004</v>
      </c>
      <c r="G16" s="332">
        <v>150.19999999999999</v>
      </c>
      <c r="H16" s="332">
        <v>11.8508</v>
      </c>
      <c r="I16" s="332">
        <v>1.7689999999999999</v>
      </c>
      <c r="J16" s="332">
        <v>11.6082</v>
      </c>
      <c r="K16" s="332">
        <v>1.0725</v>
      </c>
      <c r="L16" s="332">
        <v>23.611000000000001</v>
      </c>
      <c r="M16" s="332">
        <v>19.148299999999999</v>
      </c>
      <c r="N16" s="332">
        <v>372.54</v>
      </c>
    </row>
    <row r="17" spans="1:14">
      <c r="A17" s="187">
        <v>45072</v>
      </c>
      <c r="B17" s="332">
        <v>1.64547</v>
      </c>
      <c r="C17" s="332">
        <v>1.4609099999999999</v>
      </c>
      <c r="D17" s="332">
        <v>0.97075</v>
      </c>
      <c r="E17" s="332">
        <v>7.4489999999999998</v>
      </c>
      <c r="F17" s="332">
        <v>0.86865000000000003</v>
      </c>
      <c r="G17" s="332">
        <v>150.84</v>
      </c>
      <c r="H17" s="332">
        <v>11.8878</v>
      </c>
      <c r="I17" s="332">
        <v>1.7717000000000001</v>
      </c>
      <c r="J17" s="332">
        <v>11.5884</v>
      </c>
      <c r="K17" s="332">
        <v>1.0723</v>
      </c>
      <c r="L17" s="332">
        <v>23.681000000000001</v>
      </c>
      <c r="M17" s="332">
        <v>18.901900000000001</v>
      </c>
      <c r="N17" s="332">
        <v>371.28</v>
      </c>
    </row>
    <row r="18" spans="1:14">
      <c r="A18" s="187">
        <v>45075</v>
      </c>
      <c r="B18" s="332">
        <v>1.6375200000000001</v>
      </c>
      <c r="C18" s="332">
        <v>1.4553499999999999</v>
      </c>
      <c r="D18" s="332">
        <v>0.96845999999999999</v>
      </c>
      <c r="E18" s="332">
        <v>7.4485999999999999</v>
      </c>
      <c r="F18" s="332">
        <v>0.86677000000000004</v>
      </c>
      <c r="G18" s="332">
        <v>150.37</v>
      </c>
      <c r="H18" s="332">
        <v>11.8955</v>
      </c>
      <c r="I18" s="332">
        <v>1.7684</v>
      </c>
      <c r="J18" s="332">
        <v>11.5747</v>
      </c>
      <c r="K18" s="332">
        <v>1.0708</v>
      </c>
      <c r="L18" s="332">
        <v>23.681000000000001</v>
      </c>
      <c r="M18" s="332">
        <v>18.833300000000001</v>
      </c>
      <c r="N18" s="332">
        <v>371.63</v>
      </c>
    </row>
    <row r="19" spans="1:14">
      <c r="A19" s="187">
        <v>45076</v>
      </c>
      <c r="B19" s="332">
        <v>1.6471100000000001</v>
      </c>
      <c r="C19" s="332">
        <v>1.4600500000000001</v>
      </c>
      <c r="D19" s="332">
        <v>0.97243000000000002</v>
      </c>
      <c r="E19" s="332">
        <v>7.4476000000000004</v>
      </c>
      <c r="F19" s="332">
        <v>0.86477000000000004</v>
      </c>
      <c r="G19" s="332">
        <v>150.08000000000001</v>
      </c>
      <c r="H19" s="332">
        <v>12.001799999999999</v>
      </c>
      <c r="I19" s="332">
        <v>1.7762</v>
      </c>
      <c r="J19" s="332">
        <v>11.669600000000001</v>
      </c>
      <c r="K19" s="332">
        <v>1.0734999999999999</v>
      </c>
      <c r="L19" s="332">
        <v>23.681999999999999</v>
      </c>
      <c r="M19" s="332">
        <v>18.957000000000001</v>
      </c>
      <c r="N19" s="332">
        <v>370.2</v>
      </c>
    </row>
    <row r="20" spans="1:14">
      <c r="A20" s="187">
        <v>45077</v>
      </c>
      <c r="B20" s="332">
        <v>1.6436999999999999</v>
      </c>
      <c r="C20" s="332">
        <v>1.45095</v>
      </c>
      <c r="D20" s="332">
        <v>0.97338999999999998</v>
      </c>
      <c r="E20" s="332">
        <v>7.4473000000000003</v>
      </c>
      <c r="F20" s="332">
        <v>0.85921000000000003</v>
      </c>
      <c r="G20" s="332">
        <v>148.94999999999999</v>
      </c>
      <c r="H20" s="332">
        <v>11.853199999999999</v>
      </c>
      <c r="I20" s="332">
        <v>1.7754000000000001</v>
      </c>
      <c r="J20" s="332">
        <v>11.603400000000001</v>
      </c>
      <c r="K20" s="332">
        <v>1.0689</v>
      </c>
      <c r="L20" s="332">
        <v>23.722000000000001</v>
      </c>
      <c r="M20" s="332">
        <v>18.906600000000001</v>
      </c>
      <c r="N20" s="332">
        <v>370.5</v>
      </c>
    </row>
    <row r="21" spans="1:14">
      <c r="A21" s="187">
        <v>45078</v>
      </c>
      <c r="B21" s="332">
        <v>1.6378900000000001</v>
      </c>
      <c r="C21" s="332">
        <v>1.44729</v>
      </c>
      <c r="D21" s="332">
        <v>0.97453000000000001</v>
      </c>
      <c r="E21" s="332">
        <v>7.4480000000000004</v>
      </c>
      <c r="F21" s="332">
        <v>0.85916999999999999</v>
      </c>
      <c r="G21" s="332">
        <v>149.37</v>
      </c>
      <c r="H21" s="332">
        <v>11.898300000000001</v>
      </c>
      <c r="I21" s="332">
        <v>1.7728999999999999</v>
      </c>
      <c r="J21" s="332">
        <v>11.639200000000001</v>
      </c>
      <c r="K21" s="332">
        <v>1.0762</v>
      </c>
      <c r="L21" s="332">
        <v>23.684000000000001</v>
      </c>
      <c r="M21" s="332">
        <v>18.887899999999998</v>
      </c>
      <c r="N21" s="332">
        <v>370.63</v>
      </c>
    </row>
    <row r="22" spans="1:14">
      <c r="A22" s="187">
        <v>45079</v>
      </c>
      <c r="B22" s="332">
        <v>1.62059</v>
      </c>
      <c r="C22" s="332">
        <v>1.4376199999999999</v>
      </c>
      <c r="D22" s="332">
        <v>0.97316000000000003</v>
      </c>
      <c r="E22" s="332">
        <v>7.4484000000000004</v>
      </c>
      <c r="F22" s="332">
        <v>0.86001000000000005</v>
      </c>
      <c r="G22" s="332">
        <v>149.76</v>
      </c>
      <c r="H22" s="332">
        <v>11.7996</v>
      </c>
      <c r="I22" s="332">
        <v>1.7665</v>
      </c>
      <c r="J22" s="332">
        <v>11.5647</v>
      </c>
      <c r="K22" s="332">
        <v>1.0708</v>
      </c>
      <c r="L22" s="332">
        <v>23.608000000000001</v>
      </c>
      <c r="M22" s="332">
        <v>18.806799999999999</v>
      </c>
      <c r="N22" s="332">
        <v>369.93</v>
      </c>
    </row>
    <row r="23" spans="1:14">
      <c r="A23" s="187">
        <v>45082</v>
      </c>
      <c r="B23" s="332">
        <v>1.61893</v>
      </c>
      <c r="C23" s="332">
        <v>1.4402699999999999</v>
      </c>
      <c r="D23" s="332">
        <v>0.97084999999999999</v>
      </c>
      <c r="E23" s="332">
        <v>7.4485000000000001</v>
      </c>
      <c r="F23" s="332">
        <v>0.86141999999999996</v>
      </c>
      <c r="G23" s="332">
        <v>149.56</v>
      </c>
      <c r="H23" s="332">
        <v>11.8202</v>
      </c>
      <c r="I23" s="332">
        <v>1.7649999999999999</v>
      </c>
      <c r="J23" s="332">
        <v>11.626300000000001</v>
      </c>
      <c r="K23" s="332">
        <v>1.0712999999999999</v>
      </c>
      <c r="L23" s="332">
        <v>23.542000000000002</v>
      </c>
      <c r="M23" s="332">
        <v>18.715</v>
      </c>
      <c r="N23" s="332">
        <v>369.22</v>
      </c>
    </row>
    <row r="24" spans="1:14">
      <c r="A24" s="187">
        <v>45083</v>
      </c>
      <c r="B24" s="332">
        <v>1.6027899999999999</v>
      </c>
      <c r="C24" s="332">
        <v>1.4331799999999999</v>
      </c>
      <c r="D24" s="332">
        <v>0.97048000000000001</v>
      </c>
      <c r="E24" s="332">
        <v>7.4489999999999998</v>
      </c>
      <c r="F24" s="332">
        <v>0.86065000000000003</v>
      </c>
      <c r="G24" s="332">
        <v>149.32</v>
      </c>
      <c r="H24" s="332">
        <v>11.863099999999999</v>
      </c>
      <c r="I24" s="332">
        <v>1.7593000000000001</v>
      </c>
      <c r="J24" s="332">
        <v>11.672800000000001</v>
      </c>
      <c r="K24" s="332">
        <v>1.0692999999999999</v>
      </c>
      <c r="L24" s="332">
        <v>23.556999999999999</v>
      </c>
      <c r="M24" s="332">
        <v>18.588899999999999</v>
      </c>
      <c r="N24" s="332">
        <v>368.61</v>
      </c>
    </row>
    <row r="25" spans="1:14">
      <c r="A25" s="187">
        <v>45084</v>
      </c>
      <c r="B25" s="332">
        <v>1.60832</v>
      </c>
      <c r="C25" s="332">
        <v>1.43041</v>
      </c>
      <c r="D25" s="332">
        <v>0.97377999999999998</v>
      </c>
      <c r="E25" s="332">
        <v>7.4493999999999998</v>
      </c>
      <c r="F25" s="332">
        <v>0.86016000000000004</v>
      </c>
      <c r="G25" s="332">
        <v>149.91999999999999</v>
      </c>
      <c r="H25" s="332">
        <v>11.8201</v>
      </c>
      <c r="I25" s="332">
        <v>1.7723</v>
      </c>
      <c r="J25" s="332">
        <v>11.6546</v>
      </c>
      <c r="K25" s="332">
        <v>1.0699000000000001</v>
      </c>
      <c r="L25" s="332">
        <v>23.643000000000001</v>
      </c>
      <c r="M25" s="332">
        <v>18.577100000000002</v>
      </c>
      <c r="N25" s="332">
        <v>368.74</v>
      </c>
    </row>
    <row r="26" spans="1:14">
      <c r="A26" s="187">
        <v>45085</v>
      </c>
      <c r="B26" s="332">
        <v>1.60544</v>
      </c>
      <c r="C26" s="332">
        <v>1.44018</v>
      </c>
      <c r="D26" s="332">
        <v>0.96936999999999995</v>
      </c>
      <c r="E26" s="332">
        <v>7.4508000000000001</v>
      </c>
      <c r="F26" s="332">
        <v>0.85845000000000005</v>
      </c>
      <c r="G26" s="332">
        <v>149.80000000000001</v>
      </c>
      <c r="H26" s="332">
        <v>11.7507</v>
      </c>
      <c r="I26" s="332">
        <v>1.7692000000000001</v>
      </c>
      <c r="J26" s="332">
        <v>11.645200000000001</v>
      </c>
      <c r="K26" s="332">
        <v>1.0782</v>
      </c>
      <c r="L26" s="332">
        <v>23.661999999999999</v>
      </c>
      <c r="M26" s="332">
        <v>18.7377</v>
      </c>
      <c r="N26" s="332">
        <v>369.28</v>
      </c>
    </row>
    <row r="27" spans="1:14">
      <c r="A27" s="187">
        <v>45086</v>
      </c>
      <c r="B27" s="332">
        <v>1.5951200000000001</v>
      </c>
      <c r="C27" s="332">
        <v>1.4337599999999999</v>
      </c>
      <c r="D27" s="332">
        <v>0.97082999999999997</v>
      </c>
      <c r="E27" s="332">
        <v>7.4516999999999998</v>
      </c>
      <c r="F27" s="332">
        <v>0.85457000000000005</v>
      </c>
      <c r="G27" s="332">
        <v>149.69999999999999</v>
      </c>
      <c r="H27" s="332">
        <v>11.5718</v>
      </c>
      <c r="I27" s="332">
        <v>1.7544</v>
      </c>
      <c r="J27" s="332">
        <v>11.6379</v>
      </c>
      <c r="K27" s="332">
        <v>1.0749</v>
      </c>
      <c r="L27" s="332">
        <v>23.699000000000002</v>
      </c>
      <c r="M27" s="332">
        <v>18.576699999999999</v>
      </c>
      <c r="N27" s="332">
        <v>368.06</v>
      </c>
    </row>
    <row r="28" spans="1:14">
      <c r="A28" s="187">
        <v>45089</v>
      </c>
      <c r="B28" s="332">
        <v>1.5935999999999999</v>
      </c>
      <c r="C28" s="332">
        <v>1.43797</v>
      </c>
      <c r="D28" s="332">
        <v>0.9778</v>
      </c>
      <c r="E28" s="332">
        <v>7.452</v>
      </c>
      <c r="F28" s="332">
        <v>0.85980000000000001</v>
      </c>
      <c r="G28" s="332">
        <v>150.18</v>
      </c>
      <c r="H28" s="332">
        <v>11.617100000000001</v>
      </c>
      <c r="I28" s="332">
        <v>1.7573000000000001</v>
      </c>
      <c r="J28" s="332">
        <v>11.6371</v>
      </c>
      <c r="K28" s="332">
        <v>1.0757000000000001</v>
      </c>
      <c r="L28" s="332">
        <v>23.789000000000001</v>
      </c>
      <c r="M28" s="332">
        <v>18.590800000000002</v>
      </c>
      <c r="N28" s="332">
        <v>368.98</v>
      </c>
    </row>
    <row r="29" spans="1:14">
      <c r="A29" s="187">
        <v>45090</v>
      </c>
      <c r="B29" s="332">
        <v>1.5950299999999999</v>
      </c>
      <c r="C29" s="332">
        <v>1.4373400000000001</v>
      </c>
      <c r="D29" s="332">
        <v>0.97699000000000003</v>
      </c>
      <c r="E29" s="332">
        <v>7.4523999999999999</v>
      </c>
      <c r="F29" s="332">
        <v>0.85580000000000001</v>
      </c>
      <c r="G29" s="332">
        <v>151.34</v>
      </c>
      <c r="H29" s="332">
        <v>11.489000000000001</v>
      </c>
      <c r="I29" s="332">
        <v>1.7554000000000001</v>
      </c>
      <c r="J29" s="332">
        <v>11.5322</v>
      </c>
      <c r="K29" s="332">
        <v>1.0792999999999999</v>
      </c>
      <c r="L29" s="332">
        <v>23.832999999999998</v>
      </c>
      <c r="M29" s="332">
        <v>18.588200000000001</v>
      </c>
      <c r="N29" s="332">
        <v>370.03</v>
      </c>
    </row>
    <row r="30" spans="1:14">
      <c r="A30" s="187">
        <v>45091</v>
      </c>
      <c r="B30" s="332">
        <v>1.5935299999999999</v>
      </c>
      <c r="C30" s="332">
        <v>1.4430799999999999</v>
      </c>
      <c r="D30" s="332">
        <v>0.97609000000000001</v>
      </c>
      <c r="E30" s="332">
        <v>7.4512999999999998</v>
      </c>
      <c r="F30" s="332">
        <v>0.85545000000000004</v>
      </c>
      <c r="G30" s="332">
        <v>151.72999999999999</v>
      </c>
      <c r="H30" s="332">
        <v>11.531599999999999</v>
      </c>
      <c r="I30" s="332">
        <v>1.7451000000000001</v>
      </c>
      <c r="J30" s="332">
        <v>11.608499999999999</v>
      </c>
      <c r="K30" s="332">
        <v>1.083</v>
      </c>
      <c r="L30" s="332">
        <v>23.780999999999999</v>
      </c>
      <c r="M30" s="332">
        <v>18.5274</v>
      </c>
      <c r="N30" s="332">
        <v>371.24</v>
      </c>
    </row>
    <row r="31" spans="1:14">
      <c r="A31" s="187">
        <v>45092</v>
      </c>
      <c r="B31" s="332">
        <v>1.58989</v>
      </c>
      <c r="C31" s="332">
        <v>1.4471799999999999</v>
      </c>
      <c r="D31" s="332">
        <v>0.97609999999999997</v>
      </c>
      <c r="E31" s="332">
        <v>7.4513999999999996</v>
      </c>
      <c r="F31" s="332">
        <v>0.85616000000000003</v>
      </c>
      <c r="G31" s="332">
        <v>153.55000000000001</v>
      </c>
      <c r="H31" s="332">
        <v>11.486000000000001</v>
      </c>
      <c r="I31" s="332">
        <v>1.7558</v>
      </c>
      <c r="J31" s="332">
        <v>11.6029</v>
      </c>
      <c r="K31" s="332">
        <v>1.0945</v>
      </c>
      <c r="L31" s="332">
        <v>23.779</v>
      </c>
      <c r="M31" s="332">
        <v>18.738900000000001</v>
      </c>
      <c r="N31" s="332">
        <v>373.31</v>
      </c>
    </row>
    <row r="32" spans="1:14">
      <c r="A32" s="187">
        <v>45093</v>
      </c>
      <c r="B32" s="332">
        <v>1.5909800000000001</v>
      </c>
      <c r="C32" s="332">
        <v>1.4436</v>
      </c>
      <c r="D32" s="332">
        <v>0.97794999999999999</v>
      </c>
      <c r="E32" s="332">
        <v>7.4494999999999996</v>
      </c>
      <c r="F32" s="332">
        <v>0.85324</v>
      </c>
      <c r="G32" s="332">
        <v>155.22</v>
      </c>
      <c r="H32" s="332">
        <v>11.5511</v>
      </c>
      <c r="I32" s="332">
        <v>1.7542</v>
      </c>
      <c r="J32" s="332">
        <v>11.6547</v>
      </c>
      <c r="K32" s="332">
        <v>1.0936999999999999</v>
      </c>
      <c r="L32" s="332">
        <v>23.789000000000001</v>
      </c>
      <c r="M32" s="332">
        <v>18.683800000000002</v>
      </c>
      <c r="N32" s="332">
        <v>373.77</v>
      </c>
    </row>
    <row r="33" spans="1:14">
      <c r="A33" s="187">
        <v>45096</v>
      </c>
      <c r="B33" s="332">
        <v>1.59423</v>
      </c>
      <c r="C33" s="332">
        <v>1.4427099999999999</v>
      </c>
      <c r="D33" s="332">
        <v>0.97829999999999995</v>
      </c>
      <c r="E33" s="332">
        <v>7.4486999999999997</v>
      </c>
      <c r="F33" s="332">
        <v>0.85372999999999999</v>
      </c>
      <c r="G33" s="332">
        <v>155.09</v>
      </c>
      <c r="H33" s="332">
        <v>11.6412</v>
      </c>
      <c r="I33" s="332">
        <v>1.7613000000000001</v>
      </c>
      <c r="J33" s="332">
        <v>11.7156</v>
      </c>
      <c r="K33" s="332">
        <v>1.0921000000000001</v>
      </c>
      <c r="L33" s="332">
        <v>23.745999999999999</v>
      </c>
      <c r="M33" s="332">
        <v>18.657</v>
      </c>
      <c r="N33" s="332">
        <v>373.41</v>
      </c>
    </row>
    <row r="34" spans="1:14">
      <c r="A34" s="187">
        <v>45097</v>
      </c>
      <c r="B34" s="332">
        <v>1.6090199999999999</v>
      </c>
      <c r="C34" s="332">
        <v>1.4449099999999999</v>
      </c>
      <c r="D34" s="332">
        <v>0.98028999999999999</v>
      </c>
      <c r="E34" s="332">
        <v>7.4484000000000004</v>
      </c>
      <c r="F34" s="332">
        <v>0.85536000000000001</v>
      </c>
      <c r="G34" s="332">
        <v>154.44</v>
      </c>
      <c r="H34" s="332">
        <v>11.712400000000001</v>
      </c>
      <c r="I34" s="332">
        <v>1.7704</v>
      </c>
      <c r="J34" s="332">
        <v>11.7798</v>
      </c>
      <c r="K34" s="332">
        <v>1.0918000000000001</v>
      </c>
      <c r="L34" s="332">
        <v>23.757999999999999</v>
      </c>
      <c r="M34" s="332">
        <v>18.7944</v>
      </c>
      <c r="N34" s="332">
        <v>371.92</v>
      </c>
    </row>
    <row r="35" spans="1:14">
      <c r="A35" s="187">
        <v>45098</v>
      </c>
      <c r="B35" s="332">
        <v>1.6163799999999999</v>
      </c>
      <c r="C35" s="332">
        <v>1.44621</v>
      </c>
      <c r="D35" s="332">
        <v>0.98121999999999998</v>
      </c>
      <c r="E35" s="332">
        <v>7.4478</v>
      </c>
      <c r="F35" s="332">
        <v>0.86038000000000003</v>
      </c>
      <c r="G35" s="332">
        <v>155.88999999999999</v>
      </c>
      <c r="H35" s="332">
        <v>11.7158</v>
      </c>
      <c r="I35" s="332">
        <v>1.7716000000000001</v>
      </c>
      <c r="J35" s="332">
        <v>11.7097</v>
      </c>
      <c r="K35" s="332">
        <v>1.0986</v>
      </c>
      <c r="L35" s="332">
        <v>23.736000000000001</v>
      </c>
      <c r="M35" s="332">
        <v>18.808700000000002</v>
      </c>
      <c r="N35" s="332">
        <v>369.76</v>
      </c>
    </row>
    <row r="36" spans="1:14">
      <c r="A36" s="187">
        <v>45099</v>
      </c>
      <c r="B36" s="332">
        <v>1.62158</v>
      </c>
      <c r="C36" s="332">
        <v>1.44065</v>
      </c>
      <c r="D36" s="332">
        <v>0.98031999999999997</v>
      </c>
      <c r="E36" s="332">
        <v>7.4482999999999997</v>
      </c>
      <c r="F36" s="332">
        <v>0.85945000000000005</v>
      </c>
      <c r="G36" s="332">
        <v>156.79</v>
      </c>
      <c r="H36" s="332">
        <v>11.674200000000001</v>
      </c>
      <c r="I36" s="332">
        <v>1.7736000000000001</v>
      </c>
      <c r="J36" s="332">
        <v>11.723000000000001</v>
      </c>
      <c r="K36" s="332">
        <v>1.0955999999999999</v>
      </c>
      <c r="L36" s="332">
        <v>23.658000000000001</v>
      </c>
      <c r="M36" s="332">
        <v>18.821300000000001</v>
      </c>
      <c r="N36" s="332">
        <v>369.31</v>
      </c>
    </row>
    <row r="37" spans="1:14">
      <c r="A37" s="187">
        <v>45100</v>
      </c>
      <c r="B37" s="332">
        <v>1.63052</v>
      </c>
      <c r="C37" s="332">
        <v>1.4358</v>
      </c>
      <c r="D37" s="332">
        <v>0.97751999999999994</v>
      </c>
      <c r="E37" s="332">
        <v>7.4470000000000001</v>
      </c>
      <c r="F37" s="332">
        <v>0.85668999999999995</v>
      </c>
      <c r="G37" s="332">
        <v>156.66</v>
      </c>
      <c r="H37" s="332">
        <v>11.7974</v>
      </c>
      <c r="I37" s="332">
        <v>1.7735000000000001</v>
      </c>
      <c r="J37" s="332">
        <v>11.678900000000001</v>
      </c>
      <c r="K37" s="332">
        <v>1.0893999999999999</v>
      </c>
      <c r="L37" s="332">
        <v>23.670999999999999</v>
      </c>
      <c r="M37" s="332">
        <v>18.714600000000001</v>
      </c>
      <c r="N37" s="332">
        <v>370.19</v>
      </c>
    </row>
    <row r="38" spans="1:14">
      <c r="A38" s="187">
        <v>45103</v>
      </c>
      <c r="B38" s="332">
        <v>1.6337999999999999</v>
      </c>
      <c r="C38" s="332">
        <v>1.43465</v>
      </c>
      <c r="D38" s="332">
        <v>0.97685</v>
      </c>
      <c r="E38" s="332">
        <v>7.4466999999999999</v>
      </c>
      <c r="F38" s="332">
        <v>0.85790999999999995</v>
      </c>
      <c r="G38" s="332">
        <v>156.52000000000001</v>
      </c>
      <c r="H38" s="332">
        <v>11.703900000000001</v>
      </c>
      <c r="I38" s="332">
        <v>1.7690999999999999</v>
      </c>
      <c r="J38" s="332">
        <v>11.7056</v>
      </c>
      <c r="K38" s="332">
        <v>1.0906</v>
      </c>
      <c r="L38" s="332">
        <v>23.635999999999999</v>
      </c>
      <c r="M38" s="332">
        <v>18.689599999999999</v>
      </c>
      <c r="N38" s="332">
        <v>369.2</v>
      </c>
    </row>
    <row r="39" spans="1:14">
      <c r="A39" s="187">
        <v>45104</v>
      </c>
      <c r="B39" s="332">
        <v>1.6393</v>
      </c>
      <c r="C39" s="332">
        <v>1.4459299999999999</v>
      </c>
      <c r="D39" s="332">
        <v>0.97950999999999999</v>
      </c>
      <c r="E39" s="332">
        <v>7.4465000000000003</v>
      </c>
      <c r="F39" s="332">
        <v>0.85973999999999995</v>
      </c>
      <c r="G39" s="332">
        <v>157.91999999999999</v>
      </c>
      <c r="H39" s="332">
        <v>11.814500000000001</v>
      </c>
      <c r="I39" s="332">
        <v>1.7786</v>
      </c>
      <c r="J39" s="332">
        <v>11.7517</v>
      </c>
      <c r="K39" s="332">
        <v>1.0961000000000001</v>
      </c>
      <c r="L39" s="332">
        <v>23.626000000000001</v>
      </c>
      <c r="M39" s="332">
        <v>18.7256</v>
      </c>
      <c r="N39" s="332">
        <v>369.93</v>
      </c>
    </row>
    <row r="40" spans="1:14">
      <c r="A40" s="187">
        <v>45105</v>
      </c>
      <c r="B40" s="332">
        <v>1.6534599999999999</v>
      </c>
      <c r="C40" s="332">
        <v>1.4468799999999999</v>
      </c>
      <c r="D40" s="332">
        <v>0.97884000000000004</v>
      </c>
      <c r="E40" s="332">
        <v>7.4478999999999997</v>
      </c>
      <c r="F40" s="332">
        <v>0.86370000000000002</v>
      </c>
      <c r="G40" s="332">
        <v>157.66999999999999</v>
      </c>
      <c r="H40" s="332">
        <v>11.7514</v>
      </c>
      <c r="I40" s="332">
        <v>1.7967</v>
      </c>
      <c r="J40" s="332">
        <v>11.7712</v>
      </c>
      <c r="K40" s="332">
        <v>1.0912999999999999</v>
      </c>
      <c r="L40" s="332">
        <v>23.678999999999998</v>
      </c>
      <c r="M40" s="332">
        <v>18.653099999999998</v>
      </c>
      <c r="N40" s="332">
        <v>371.18</v>
      </c>
    </row>
    <row r="41" spans="1:14">
      <c r="A41" s="187">
        <v>45106</v>
      </c>
      <c r="B41" s="332">
        <v>1.64211</v>
      </c>
      <c r="C41" s="332">
        <v>1.4397200000000001</v>
      </c>
      <c r="D41" s="332">
        <v>0.97733999999999999</v>
      </c>
      <c r="E41" s="332">
        <v>7.4469000000000003</v>
      </c>
      <c r="F41" s="332">
        <v>0.86133000000000004</v>
      </c>
      <c r="G41" s="332">
        <v>157.28</v>
      </c>
      <c r="H41" s="332">
        <v>11.737500000000001</v>
      </c>
      <c r="I41" s="332">
        <v>1.7902</v>
      </c>
      <c r="J41" s="332">
        <v>11.8055</v>
      </c>
      <c r="K41" s="332">
        <v>1.0865</v>
      </c>
      <c r="L41" s="332">
        <v>23.727</v>
      </c>
      <c r="M41" s="332">
        <v>18.607299999999999</v>
      </c>
      <c r="N41" s="332">
        <v>371.32</v>
      </c>
    </row>
    <row r="42" spans="1:14">
      <c r="A42" s="187">
        <v>45107</v>
      </c>
      <c r="B42" s="332">
        <v>1.63771</v>
      </c>
      <c r="C42" s="332">
        <v>1.4448700000000001</v>
      </c>
      <c r="D42" s="332">
        <v>0.97697000000000001</v>
      </c>
      <c r="E42" s="332">
        <v>7.4443999999999999</v>
      </c>
      <c r="F42" s="332">
        <v>0.85926999999999998</v>
      </c>
      <c r="G42" s="332">
        <v>157.44</v>
      </c>
      <c r="H42" s="332">
        <v>11.7171</v>
      </c>
      <c r="I42" s="332">
        <v>1.7797000000000001</v>
      </c>
      <c r="J42" s="332">
        <v>11.770899999999999</v>
      </c>
      <c r="K42" s="332">
        <v>1.0909</v>
      </c>
      <c r="L42" s="332">
        <v>23.76</v>
      </c>
      <c r="M42" s="332">
        <v>18.673999999999999</v>
      </c>
      <c r="N42" s="332">
        <v>373.06</v>
      </c>
    </row>
    <row r="43" spans="1:14">
      <c r="A43" s="187">
        <v>45110</v>
      </c>
      <c r="B43" s="332">
        <v>1.6354200000000001</v>
      </c>
      <c r="C43" s="332">
        <v>1.4458500000000001</v>
      </c>
      <c r="D43" s="332">
        <v>0.97806000000000004</v>
      </c>
      <c r="E43" s="332">
        <v>7.4478999999999997</v>
      </c>
      <c r="F43" s="332">
        <v>0.85975999999999997</v>
      </c>
      <c r="G43" s="332">
        <v>157.88999999999999</v>
      </c>
      <c r="H43" s="332">
        <v>11.669700000000001</v>
      </c>
      <c r="I43" s="332">
        <v>1.7737000000000001</v>
      </c>
      <c r="J43" s="332">
        <v>11.837400000000001</v>
      </c>
      <c r="K43" s="332">
        <v>1.0911999999999999</v>
      </c>
      <c r="L43" s="332">
        <v>23.757000000000001</v>
      </c>
      <c r="M43" s="332">
        <v>18.623000000000001</v>
      </c>
      <c r="N43" s="332">
        <v>374.05</v>
      </c>
    </row>
    <row r="44" spans="1:14">
      <c r="A44" s="187">
        <v>45111</v>
      </c>
      <c r="B44" s="332">
        <v>1.6257299999999999</v>
      </c>
      <c r="C44" s="332">
        <v>1.43859</v>
      </c>
      <c r="D44" s="332">
        <v>0.97597</v>
      </c>
      <c r="E44" s="332">
        <v>7.4477000000000002</v>
      </c>
      <c r="F44" s="332">
        <v>0.85570000000000002</v>
      </c>
      <c r="G44" s="332">
        <v>157.16999999999999</v>
      </c>
      <c r="H44" s="332">
        <v>11.597300000000001</v>
      </c>
      <c r="I44" s="332">
        <v>1.7573000000000001</v>
      </c>
      <c r="J44" s="332">
        <v>11.7843</v>
      </c>
      <c r="K44" s="332">
        <v>1.0879000000000001</v>
      </c>
      <c r="L44" s="332">
        <v>23.716999999999999</v>
      </c>
      <c r="M44" s="332">
        <v>18.554400000000001</v>
      </c>
      <c r="N44" s="332">
        <v>375.03</v>
      </c>
    </row>
    <row r="45" spans="1:14">
      <c r="A45" s="187">
        <v>45112</v>
      </c>
      <c r="B45" s="332">
        <v>1.63103</v>
      </c>
      <c r="C45" s="332">
        <v>1.44171</v>
      </c>
      <c r="D45" s="332">
        <v>0.97557000000000005</v>
      </c>
      <c r="E45" s="332">
        <v>7.4484000000000004</v>
      </c>
      <c r="F45" s="332">
        <v>0.85436000000000001</v>
      </c>
      <c r="G45" s="332">
        <v>157.02000000000001</v>
      </c>
      <c r="H45" s="332">
        <v>11.590999999999999</v>
      </c>
      <c r="I45" s="332">
        <v>1.7567999999999999</v>
      </c>
      <c r="J45" s="332">
        <v>11.8781</v>
      </c>
      <c r="K45" s="332">
        <v>1.0853999999999999</v>
      </c>
      <c r="L45" s="332">
        <v>23.763999999999999</v>
      </c>
      <c r="M45" s="332">
        <v>18.4589</v>
      </c>
      <c r="N45" s="332">
        <v>381.57</v>
      </c>
    </row>
    <row r="46" spans="1:14">
      <c r="A46" s="187">
        <v>45113</v>
      </c>
      <c r="B46" s="332">
        <v>1.64344</v>
      </c>
      <c r="C46" s="332">
        <v>1.4557800000000001</v>
      </c>
      <c r="D46" s="332">
        <v>0.97496000000000005</v>
      </c>
      <c r="E46" s="332">
        <v>7.4492000000000003</v>
      </c>
      <c r="F46" s="332">
        <v>0.85485999999999995</v>
      </c>
      <c r="G46" s="332">
        <v>156.9</v>
      </c>
      <c r="H46" s="332">
        <v>11.7286</v>
      </c>
      <c r="I46" s="332">
        <v>1.7685999999999999</v>
      </c>
      <c r="J46" s="332">
        <v>11.914899999999999</v>
      </c>
      <c r="K46" s="332">
        <v>1.0889</v>
      </c>
      <c r="L46" s="332">
        <v>23.907</v>
      </c>
      <c r="M46" s="332">
        <v>18.7729</v>
      </c>
      <c r="N46" s="332">
        <v>385.72</v>
      </c>
    </row>
    <row r="47" spans="1:14">
      <c r="A47" s="187">
        <v>45114</v>
      </c>
      <c r="B47" s="332">
        <v>1.6401699999999999</v>
      </c>
      <c r="C47" s="332">
        <v>1.45607</v>
      </c>
      <c r="D47" s="332">
        <v>0.97492999999999996</v>
      </c>
      <c r="E47" s="332">
        <v>7.4501999999999997</v>
      </c>
      <c r="F47" s="332">
        <v>0.85416000000000003</v>
      </c>
      <c r="G47" s="332">
        <v>155.94</v>
      </c>
      <c r="H47" s="332">
        <v>11.645799999999999</v>
      </c>
      <c r="I47" s="332">
        <v>1.7663</v>
      </c>
      <c r="J47" s="332">
        <v>11.87</v>
      </c>
      <c r="K47" s="332">
        <v>1.0967</v>
      </c>
      <c r="L47" s="332">
        <v>23.843</v>
      </c>
      <c r="M47" s="332">
        <v>18.8034</v>
      </c>
      <c r="N47" s="332">
        <v>384.87</v>
      </c>
    </row>
    <row r="48" spans="1:14">
      <c r="A48" s="187">
        <v>45117</v>
      </c>
      <c r="B48" s="332">
        <v>1.6480399999999999</v>
      </c>
      <c r="C48" s="332">
        <v>1.46095</v>
      </c>
      <c r="D48" s="332">
        <v>0.97396000000000005</v>
      </c>
      <c r="E48" s="332">
        <v>7.4508999999999999</v>
      </c>
      <c r="F48" s="332">
        <v>0.85538999999999998</v>
      </c>
      <c r="G48" s="332">
        <v>155.47</v>
      </c>
      <c r="H48" s="332">
        <v>11.5299</v>
      </c>
      <c r="I48" s="332">
        <v>1.7716000000000001</v>
      </c>
      <c r="J48" s="332">
        <v>11.833399999999999</v>
      </c>
      <c r="K48" s="332">
        <v>1.1001000000000001</v>
      </c>
      <c r="L48" s="332">
        <v>23.827999999999999</v>
      </c>
      <c r="M48" s="332">
        <v>18.759699999999999</v>
      </c>
      <c r="N48" s="332">
        <v>380.2</v>
      </c>
    </row>
    <row r="49" spans="1:14">
      <c r="A49" s="187">
        <v>45118</v>
      </c>
      <c r="B49" s="332">
        <v>1.64645</v>
      </c>
      <c r="C49" s="332">
        <v>1.4565600000000001</v>
      </c>
      <c r="D49" s="332">
        <v>0.96819</v>
      </c>
      <c r="E49" s="332">
        <v>7.4528999999999996</v>
      </c>
      <c r="F49" s="332">
        <v>0.85124999999999995</v>
      </c>
      <c r="G49" s="332">
        <v>154.52000000000001</v>
      </c>
      <c r="H49" s="332">
        <v>11.3948</v>
      </c>
      <c r="I49" s="332">
        <v>1.7761</v>
      </c>
      <c r="J49" s="332">
        <v>11.7399</v>
      </c>
      <c r="K49" s="332">
        <v>1.1009</v>
      </c>
      <c r="L49" s="332">
        <v>23.858000000000001</v>
      </c>
      <c r="M49" s="332">
        <v>18.763300000000001</v>
      </c>
      <c r="N49" s="332">
        <v>378.58</v>
      </c>
    </row>
    <row r="50" spans="1:14">
      <c r="A50" s="187">
        <v>45119</v>
      </c>
      <c r="B50" s="332">
        <v>1.6397600000000001</v>
      </c>
      <c r="C50" s="332">
        <v>1.4678</v>
      </c>
      <c r="D50" s="332">
        <v>0.96558999999999995</v>
      </c>
      <c r="E50" s="332">
        <v>7.4522000000000004</v>
      </c>
      <c r="F50" s="332">
        <v>0.85697000000000001</v>
      </c>
      <c r="G50" s="332">
        <v>154.13999999999999</v>
      </c>
      <c r="H50" s="332">
        <v>11.2624</v>
      </c>
      <c r="I50" s="332">
        <v>1.7678</v>
      </c>
      <c r="J50" s="332">
        <v>11.5573</v>
      </c>
      <c r="K50" s="332">
        <v>1.1129</v>
      </c>
      <c r="L50" s="332">
        <v>23.783000000000001</v>
      </c>
      <c r="M50" s="332">
        <v>18.811800000000002</v>
      </c>
      <c r="N50" s="332">
        <v>375.23</v>
      </c>
    </row>
    <row r="51" spans="1:14">
      <c r="A51" s="187">
        <v>45120</v>
      </c>
      <c r="B51" s="332">
        <v>1.6295900000000001</v>
      </c>
      <c r="C51" s="332">
        <v>1.4717100000000001</v>
      </c>
      <c r="D51" s="332">
        <v>0.96409999999999996</v>
      </c>
      <c r="E51" s="332">
        <v>7.4516999999999998</v>
      </c>
      <c r="F51" s="332">
        <v>0.85463999999999996</v>
      </c>
      <c r="G51" s="332">
        <v>154.99</v>
      </c>
      <c r="H51" s="332">
        <v>11.1669</v>
      </c>
      <c r="I51" s="332">
        <v>1.7561</v>
      </c>
      <c r="J51" s="332">
        <v>11.4594</v>
      </c>
      <c r="K51" s="332">
        <v>1.1226</v>
      </c>
      <c r="L51" s="332">
        <v>23.768999999999998</v>
      </c>
      <c r="M51" s="332">
        <v>18.907399999999999</v>
      </c>
      <c r="N51" s="332">
        <v>373.81</v>
      </c>
    </row>
    <row r="52" spans="1:14">
      <c r="A52" s="187">
        <v>45121</v>
      </c>
      <c r="B52" s="332">
        <v>1.64123</v>
      </c>
      <c r="C52" s="332">
        <v>1.4838100000000001</v>
      </c>
      <c r="D52" s="332">
        <v>0.96777999999999997</v>
      </c>
      <c r="E52" s="332">
        <v>7.4499000000000004</v>
      </c>
      <c r="F52" s="332">
        <v>0.85751999999999995</v>
      </c>
      <c r="G52" s="332">
        <v>155.84</v>
      </c>
      <c r="H52" s="332">
        <v>11.2857</v>
      </c>
      <c r="I52" s="332">
        <v>1.7623</v>
      </c>
      <c r="J52" s="332">
        <v>11.506600000000001</v>
      </c>
      <c r="K52" s="332">
        <v>1.1228</v>
      </c>
      <c r="L52" s="332">
        <v>23.766999999999999</v>
      </c>
      <c r="M52" s="332">
        <v>18.820699999999999</v>
      </c>
      <c r="N52" s="332">
        <v>374.36</v>
      </c>
    </row>
    <row r="53" spans="1:14">
      <c r="A53" s="187">
        <v>45124</v>
      </c>
      <c r="B53" s="332">
        <v>1.6483099999999999</v>
      </c>
      <c r="C53" s="332">
        <v>1.48322</v>
      </c>
      <c r="D53" s="332">
        <v>0.96679000000000004</v>
      </c>
      <c r="E53" s="332">
        <v>7.45</v>
      </c>
      <c r="F53" s="332">
        <v>0.85948000000000002</v>
      </c>
      <c r="G53" s="332">
        <v>155.88</v>
      </c>
      <c r="H53" s="332">
        <v>11.3101</v>
      </c>
      <c r="I53" s="332">
        <v>1.7766</v>
      </c>
      <c r="J53" s="332">
        <v>11.5197</v>
      </c>
      <c r="K53" s="332">
        <v>1.1235999999999999</v>
      </c>
      <c r="L53" s="332">
        <v>23.78</v>
      </c>
      <c r="M53" s="332">
        <v>18.798200000000001</v>
      </c>
      <c r="N53" s="332">
        <v>373.75</v>
      </c>
    </row>
    <row r="54" spans="1:14">
      <c r="A54" s="187">
        <v>45125</v>
      </c>
      <c r="B54" s="332">
        <v>1.6484300000000001</v>
      </c>
      <c r="C54" s="332">
        <v>1.47858</v>
      </c>
      <c r="D54" s="332">
        <v>0.96294999999999997</v>
      </c>
      <c r="E54" s="332">
        <v>7.4504999999999999</v>
      </c>
      <c r="F54" s="332">
        <v>0.86134999999999995</v>
      </c>
      <c r="G54" s="332">
        <v>155.88999999999999</v>
      </c>
      <c r="H54" s="332">
        <v>11.292999999999999</v>
      </c>
      <c r="I54" s="332">
        <v>1.79</v>
      </c>
      <c r="J54" s="332">
        <v>11.4724</v>
      </c>
      <c r="K54" s="332">
        <v>1.1229</v>
      </c>
      <c r="L54" s="332">
        <v>23.850999999999999</v>
      </c>
      <c r="M54" s="332">
        <v>18.810600000000001</v>
      </c>
      <c r="N54" s="332">
        <v>373.47</v>
      </c>
    </row>
    <row r="55" spans="1:14">
      <c r="A55" s="187">
        <v>45126</v>
      </c>
      <c r="B55" s="332">
        <v>1.65411</v>
      </c>
      <c r="C55" s="332">
        <v>1.4745200000000001</v>
      </c>
      <c r="D55" s="332">
        <v>0.96169000000000004</v>
      </c>
      <c r="E55" s="332">
        <v>7.4511000000000003</v>
      </c>
      <c r="F55" s="332">
        <v>0.86572000000000005</v>
      </c>
      <c r="G55" s="332">
        <v>156.43</v>
      </c>
      <c r="H55" s="332">
        <v>11.245100000000001</v>
      </c>
      <c r="I55" s="332">
        <v>1.7884</v>
      </c>
      <c r="J55" s="332">
        <v>11.508100000000001</v>
      </c>
      <c r="K55" s="332">
        <v>1.1201000000000001</v>
      </c>
      <c r="L55" s="332">
        <v>23.905999999999999</v>
      </c>
      <c r="M55" s="332">
        <v>18.729399999999998</v>
      </c>
      <c r="N55" s="332">
        <v>377.82</v>
      </c>
    </row>
    <row r="56" spans="1:14">
      <c r="A56" s="187">
        <v>45127</v>
      </c>
      <c r="B56" s="332">
        <v>1.6417299999999999</v>
      </c>
      <c r="C56" s="332">
        <v>1.46593</v>
      </c>
      <c r="D56" s="332">
        <v>0.96462999999999999</v>
      </c>
      <c r="E56" s="332">
        <v>7.4508999999999999</v>
      </c>
      <c r="F56" s="332">
        <v>0.86495999999999995</v>
      </c>
      <c r="G56" s="332">
        <v>155.9</v>
      </c>
      <c r="H56" s="332">
        <v>11.2125</v>
      </c>
      <c r="I56" s="332">
        <v>1.7850999999999999</v>
      </c>
      <c r="J56" s="332">
        <v>11.517899999999999</v>
      </c>
      <c r="K56" s="332">
        <v>1.113</v>
      </c>
      <c r="L56" s="332">
        <v>23.975999999999999</v>
      </c>
      <c r="M56" s="332">
        <v>18.799299999999999</v>
      </c>
      <c r="N56" s="332">
        <v>381.42</v>
      </c>
    </row>
    <row r="57" spans="1:14">
      <c r="A57" s="187">
        <v>45128</v>
      </c>
      <c r="B57" s="332">
        <v>1.6530100000000001</v>
      </c>
      <c r="C57" s="332">
        <v>1.47089</v>
      </c>
      <c r="D57" s="332">
        <v>0.96319999999999995</v>
      </c>
      <c r="E57" s="332">
        <v>7.4509999999999996</v>
      </c>
      <c r="F57" s="332">
        <v>0.86561999999999995</v>
      </c>
      <c r="G57" s="332">
        <v>157.68</v>
      </c>
      <c r="H57" s="332">
        <v>11.212199999999999</v>
      </c>
      <c r="I57" s="332">
        <v>1.8037000000000001</v>
      </c>
      <c r="J57" s="332">
        <v>11.550800000000001</v>
      </c>
      <c r="K57" s="332">
        <v>1.1124000000000001</v>
      </c>
      <c r="L57" s="332">
        <v>24.018000000000001</v>
      </c>
      <c r="M57" s="332">
        <v>18.902699999999999</v>
      </c>
      <c r="N57" s="332">
        <v>379.4</v>
      </c>
    </row>
    <row r="58" spans="1:14">
      <c r="A58" s="187">
        <v>45131</v>
      </c>
      <c r="B58" s="332">
        <v>1.64171</v>
      </c>
      <c r="C58" s="332">
        <v>1.45686</v>
      </c>
      <c r="D58" s="332">
        <v>0.96226999999999996</v>
      </c>
      <c r="E58" s="332">
        <v>7.4511000000000003</v>
      </c>
      <c r="F58" s="332">
        <v>0.86265999999999998</v>
      </c>
      <c r="G58" s="332">
        <v>156.53</v>
      </c>
      <c r="H58" s="332">
        <v>11.132300000000001</v>
      </c>
      <c r="I58" s="332">
        <v>1.7831999999999999</v>
      </c>
      <c r="J58" s="332">
        <v>11.521599999999999</v>
      </c>
      <c r="K58" s="332">
        <v>1.1064000000000001</v>
      </c>
      <c r="L58" s="332">
        <v>24.122</v>
      </c>
      <c r="M58" s="332">
        <v>18.624600000000001</v>
      </c>
      <c r="N58" s="332">
        <v>377.87</v>
      </c>
    </row>
    <row r="59" spans="1:14">
      <c r="A59" s="187">
        <v>45132</v>
      </c>
      <c r="B59" s="332">
        <v>1.6277900000000001</v>
      </c>
      <c r="C59" s="332">
        <v>1.45627</v>
      </c>
      <c r="D59" s="332">
        <v>0.95504999999999995</v>
      </c>
      <c r="E59" s="332">
        <v>7.4513999999999996</v>
      </c>
      <c r="F59" s="332">
        <v>0.85690999999999995</v>
      </c>
      <c r="G59" s="332">
        <v>155.78</v>
      </c>
      <c r="H59" s="332">
        <v>11.1198</v>
      </c>
      <c r="I59" s="332">
        <v>1.7768999999999999</v>
      </c>
      <c r="J59" s="332">
        <v>11.4693</v>
      </c>
      <c r="K59" s="332">
        <v>1.1054999999999999</v>
      </c>
      <c r="L59" s="332">
        <v>24.076000000000001</v>
      </c>
      <c r="M59" s="332">
        <v>18.720500000000001</v>
      </c>
      <c r="N59" s="332">
        <v>379.84</v>
      </c>
    </row>
    <row r="60" spans="1:14">
      <c r="A60" s="187">
        <v>45133</v>
      </c>
      <c r="B60" s="332">
        <v>1.64049</v>
      </c>
      <c r="C60" s="332">
        <v>1.4641200000000001</v>
      </c>
      <c r="D60" s="332">
        <v>0.95426</v>
      </c>
      <c r="E60" s="332">
        <v>7.4520999999999997</v>
      </c>
      <c r="F60" s="332">
        <v>0.85663</v>
      </c>
      <c r="G60" s="332">
        <v>155.47999999999999</v>
      </c>
      <c r="H60" s="332">
        <v>11.2035</v>
      </c>
      <c r="I60" s="332">
        <v>1.7855000000000001</v>
      </c>
      <c r="J60" s="332">
        <v>11.5434</v>
      </c>
      <c r="K60" s="332">
        <v>1.1086</v>
      </c>
      <c r="L60" s="332">
        <v>24.03</v>
      </c>
      <c r="M60" s="332">
        <v>18.671600000000002</v>
      </c>
      <c r="N60" s="332">
        <v>381.63</v>
      </c>
    </row>
    <row r="61" spans="1:14">
      <c r="A61" s="187">
        <v>45134</v>
      </c>
      <c r="B61" s="332">
        <v>1.6364000000000001</v>
      </c>
      <c r="C61" s="332">
        <v>1.45164</v>
      </c>
      <c r="D61" s="332">
        <v>0.95418999999999998</v>
      </c>
      <c r="E61" s="332">
        <v>7.4518000000000004</v>
      </c>
      <c r="F61" s="332">
        <v>0.85794000000000004</v>
      </c>
      <c r="G61" s="332">
        <v>153.12</v>
      </c>
      <c r="H61" s="332">
        <v>11.188499999999999</v>
      </c>
      <c r="I61" s="332">
        <v>1.7758</v>
      </c>
      <c r="J61" s="332">
        <v>11.545299999999999</v>
      </c>
      <c r="K61" s="332">
        <v>1.0979000000000001</v>
      </c>
      <c r="L61" s="332">
        <v>24.042999999999999</v>
      </c>
      <c r="M61" s="332">
        <v>18.524699999999999</v>
      </c>
      <c r="N61" s="332">
        <v>382.22</v>
      </c>
    </row>
    <row r="62" spans="1:14">
      <c r="A62" s="187">
        <v>45135</v>
      </c>
      <c r="B62" s="332">
        <v>1.6562399999999999</v>
      </c>
      <c r="C62" s="332">
        <v>1.4573100000000001</v>
      </c>
      <c r="D62" s="332">
        <v>0.95840999999999998</v>
      </c>
      <c r="E62" s="332">
        <v>7.4524999999999997</v>
      </c>
      <c r="F62" s="332">
        <v>0.85738999999999999</v>
      </c>
      <c r="G62" s="332">
        <v>155.41999999999999</v>
      </c>
      <c r="H62" s="332">
        <v>11.2392</v>
      </c>
      <c r="I62" s="332">
        <v>1.7875000000000001</v>
      </c>
      <c r="J62" s="332">
        <v>11.6252</v>
      </c>
      <c r="K62" s="332">
        <v>1.1015999999999999</v>
      </c>
      <c r="L62" s="332">
        <v>23.975999999999999</v>
      </c>
      <c r="M62" s="332">
        <v>18.3916</v>
      </c>
      <c r="N62" s="332">
        <v>384.29</v>
      </c>
    </row>
    <row r="63" spans="1:14">
      <c r="A63" s="187">
        <v>45138</v>
      </c>
      <c r="B63" s="332">
        <v>1.6371500000000001</v>
      </c>
      <c r="C63" s="332">
        <v>1.4504699999999999</v>
      </c>
      <c r="D63" s="332">
        <v>0.95877999999999997</v>
      </c>
      <c r="E63" s="332">
        <v>7.4523000000000001</v>
      </c>
      <c r="F63" s="332">
        <v>0.85680000000000001</v>
      </c>
      <c r="G63" s="332">
        <v>156.47</v>
      </c>
      <c r="H63" s="332">
        <v>11.139699999999999</v>
      </c>
      <c r="I63" s="332">
        <v>1.7714000000000001</v>
      </c>
      <c r="J63" s="332">
        <v>11.574999999999999</v>
      </c>
      <c r="K63" s="332">
        <v>1.0996999999999999</v>
      </c>
      <c r="L63" s="332">
        <v>23.884</v>
      </c>
      <c r="M63" s="332">
        <v>18.414200000000001</v>
      </c>
      <c r="N63" s="332">
        <v>387.11</v>
      </c>
    </row>
    <row r="64" spans="1:14">
      <c r="A64" s="187">
        <v>45139</v>
      </c>
      <c r="B64" s="332">
        <v>1.6610100000000001</v>
      </c>
      <c r="C64" s="332">
        <v>1.4588000000000001</v>
      </c>
      <c r="D64" s="332">
        <v>0.96135000000000004</v>
      </c>
      <c r="E64" s="332">
        <v>7.4520999999999997</v>
      </c>
      <c r="F64" s="332">
        <v>0.85972000000000004</v>
      </c>
      <c r="G64" s="332">
        <v>157.44999999999999</v>
      </c>
      <c r="H64" s="332">
        <v>11.207000000000001</v>
      </c>
      <c r="I64" s="332">
        <v>1.7864</v>
      </c>
      <c r="J64" s="332">
        <v>11.648099999999999</v>
      </c>
      <c r="K64" s="332">
        <v>1.0984</v>
      </c>
      <c r="L64" s="332">
        <v>23.949000000000002</v>
      </c>
      <c r="M64" s="332">
        <v>18.531099999999999</v>
      </c>
      <c r="N64" s="332">
        <v>388.46</v>
      </c>
    </row>
    <row r="65" spans="1:14">
      <c r="A65" s="187">
        <v>45140</v>
      </c>
      <c r="B65" s="332">
        <v>1.67286</v>
      </c>
      <c r="C65" s="332">
        <v>1.46024</v>
      </c>
      <c r="D65" s="332">
        <v>0.95986000000000005</v>
      </c>
      <c r="E65" s="332">
        <v>7.4520999999999997</v>
      </c>
      <c r="F65" s="332">
        <v>0.86055999999999999</v>
      </c>
      <c r="G65" s="332">
        <v>156.79</v>
      </c>
      <c r="H65" s="332">
        <v>11.2692</v>
      </c>
      <c r="I65" s="332">
        <v>1.7992999999999999</v>
      </c>
      <c r="J65" s="332">
        <v>11.725899999999999</v>
      </c>
      <c r="K65" s="332">
        <v>1.0938000000000001</v>
      </c>
      <c r="L65" s="332">
        <v>23.965</v>
      </c>
      <c r="M65" s="332">
        <v>18.625599999999999</v>
      </c>
      <c r="N65" s="332">
        <v>388.64</v>
      </c>
    </row>
    <row r="66" spans="1:14">
      <c r="A66" s="187">
        <v>45141</v>
      </c>
      <c r="B66" s="332">
        <v>1.6715</v>
      </c>
      <c r="C66" s="332">
        <v>1.46211</v>
      </c>
      <c r="D66" s="332">
        <v>0.95720000000000005</v>
      </c>
      <c r="E66" s="332">
        <v>7.4513999999999996</v>
      </c>
      <c r="F66" s="332">
        <v>0.86153999999999997</v>
      </c>
      <c r="G66" s="332">
        <v>156.07</v>
      </c>
      <c r="H66" s="332">
        <v>11.2721</v>
      </c>
      <c r="I66" s="332">
        <v>1.8017000000000001</v>
      </c>
      <c r="J66" s="332">
        <v>11.6945</v>
      </c>
      <c r="K66" s="332">
        <v>1.0949</v>
      </c>
      <c r="L66" s="332">
        <v>24.242000000000001</v>
      </c>
      <c r="M66" s="332">
        <v>18.9649</v>
      </c>
      <c r="N66" s="332">
        <v>393.59</v>
      </c>
    </row>
    <row r="67" spans="1:14">
      <c r="A67" s="187">
        <v>45142</v>
      </c>
      <c r="B67" s="332">
        <v>1.67425</v>
      </c>
      <c r="C67" s="332">
        <v>1.4727300000000001</v>
      </c>
      <c r="D67" s="332">
        <v>0.96113999999999999</v>
      </c>
      <c r="E67" s="332">
        <v>7.4516999999999998</v>
      </c>
      <c r="F67" s="332">
        <v>0.86338999999999999</v>
      </c>
      <c r="G67" s="332">
        <v>156.06</v>
      </c>
      <c r="H67" s="332">
        <v>11.1617</v>
      </c>
      <c r="I67" s="332">
        <v>1.8050999999999999</v>
      </c>
      <c r="J67" s="332">
        <v>11.647500000000001</v>
      </c>
      <c r="K67" s="332">
        <v>1.1006</v>
      </c>
      <c r="L67" s="332">
        <v>24.254000000000001</v>
      </c>
      <c r="M67" s="332">
        <v>18.802600000000002</v>
      </c>
      <c r="N67" s="332">
        <v>389.87</v>
      </c>
    </row>
    <row r="68" spans="1:14">
      <c r="A68" s="187">
        <v>45145</v>
      </c>
      <c r="B68" s="332">
        <v>1.6736899999999999</v>
      </c>
      <c r="C68" s="332">
        <v>1.4709700000000001</v>
      </c>
      <c r="D68" s="332">
        <v>0.96038000000000001</v>
      </c>
      <c r="E68" s="332">
        <v>7.4513999999999996</v>
      </c>
      <c r="F68" s="332">
        <v>0.86065000000000003</v>
      </c>
      <c r="G68" s="332">
        <v>156.79</v>
      </c>
      <c r="H68" s="332">
        <v>11.1637</v>
      </c>
      <c r="I68" s="332">
        <v>1.8019000000000001</v>
      </c>
      <c r="J68" s="332">
        <v>11.643700000000001</v>
      </c>
      <c r="K68" s="332">
        <v>1.1002000000000001</v>
      </c>
      <c r="L68" s="332">
        <v>24.228999999999999</v>
      </c>
      <c r="M68" s="332">
        <v>18.775300000000001</v>
      </c>
      <c r="N68" s="332">
        <v>388.08</v>
      </c>
    </row>
    <row r="69" spans="1:14">
      <c r="A69" s="187">
        <v>45146</v>
      </c>
      <c r="B69" s="332">
        <v>1.6742699999999999</v>
      </c>
      <c r="C69" s="332">
        <v>1.4700500000000001</v>
      </c>
      <c r="D69" s="332">
        <v>0.95942000000000005</v>
      </c>
      <c r="E69" s="332">
        <v>7.4508999999999999</v>
      </c>
      <c r="F69" s="332">
        <v>0.85940000000000005</v>
      </c>
      <c r="G69" s="332">
        <v>157.1</v>
      </c>
      <c r="H69" s="332">
        <v>11.246700000000001</v>
      </c>
      <c r="I69" s="332">
        <v>1.8063</v>
      </c>
      <c r="J69" s="332">
        <v>11.740399999999999</v>
      </c>
      <c r="K69" s="332">
        <v>1.0955999999999999</v>
      </c>
      <c r="L69" s="332">
        <v>24.257000000000001</v>
      </c>
      <c r="M69" s="332">
        <v>18.742999999999999</v>
      </c>
      <c r="N69" s="332">
        <v>389.47</v>
      </c>
    </row>
    <row r="70" spans="1:14">
      <c r="A70" s="187">
        <v>45147</v>
      </c>
      <c r="B70" s="332">
        <v>1.6811199999999999</v>
      </c>
      <c r="C70" s="332">
        <v>1.4728699999999999</v>
      </c>
      <c r="D70" s="332">
        <v>0.96277000000000001</v>
      </c>
      <c r="E70" s="332">
        <v>7.4513999999999996</v>
      </c>
      <c r="F70" s="332">
        <v>0.86282000000000003</v>
      </c>
      <c r="G70" s="332">
        <v>157.76</v>
      </c>
      <c r="H70" s="332">
        <v>11.197100000000001</v>
      </c>
      <c r="I70" s="332">
        <v>1.8136000000000001</v>
      </c>
      <c r="J70" s="332">
        <v>11.718500000000001</v>
      </c>
      <c r="K70" s="332">
        <v>1.0973999999999999</v>
      </c>
      <c r="L70" s="332">
        <v>24.265999999999998</v>
      </c>
      <c r="M70" s="332">
        <v>18.721</v>
      </c>
      <c r="N70" s="332">
        <v>388.75</v>
      </c>
    </row>
    <row r="71" spans="1:14">
      <c r="A71" s="187">
        <v>45148</v>
      </c>
      <c r="B71" s="332">
        <v>1.6854499999999999</v>
      </c>
      <c r="C71" s="332">
        <v>1.4767699999999999</v>
      </c>
      <c r="D71" s="332">
        <v>0.96282999999999996</v>
      </c>
      <c r="E71" s="332">
        <v>7.4511000000000003</v>
      </c>
      <c r="F71" s="332">
        <v>0.86631999999999998</v>
      </c>
      <c r="G71" s="332">
        <v>158.94999999999999</v>
      </c>
      <c r="H71" s="332">
        <v>11.3368</v>
      </c>
      <c r="I71" s="332">
        <v>1.8238000000000001</v>
      </c>
      <c r="J71" s="332">
        <v>11.7521</v>
      </c>
      <c r="K71" s="332">
        <v>1.0981000000000001</v>
      </c>
      <c r="L71" s="332">
        <v>24.245999999999999</v>
      </c>
      <c r="M71" s="332">
        <v>18.813700000000001</v>
      </c>
      <c r="N71" s="332">
        <v>385.43</v>
      </c>
    </row>
    <row r="72" spans="1:14">
      <c r="A72" s="187">
        <v>45149</v>
      </c>
      <c r="B72" s="332">
        <v>1.6847799999999999</v>
      </c>
      <c r="C72" s="332">
        <v>1.47146</v>
      </c>
      <c r="D72" s="332">
        <v>0.95982999999999996</v>
      </c>
      <c r="E72" s="332">
        <v>7.4518000000000004</v>
      </c>
      <c r="F72" s="332">
        <v>0.86250000000000004</v>
      </c>
      <c r="G72" s="332">
        <v>158.78</v>
      </c>
      <c r="H72" s="332">
        <v>11.416700000000001</v>
      </c>
      <c r="I72" s="332">
        <v>1.8291999999999999</v>
      </c>
      <c r="J72" s="332">
        <v>11.855399999999999</v>
      </c>
      <c r="K72" s="332">
        <v>1.0949</v>
      </c>
      <c r="L72" s="332">
        <v>24.062999999999999</v>
      </c>
      <c r="M72" s="332">
        <v>18.632999999999999</v>
      </c>
      <c r="N72" s="332">
        <v>382.93</v>
      </c>
    </row>
    <row r="73" spans="1:14">
      <c r="A73" s="187">
        <v>45152</v>
      </c>
      <c r="B73" s="332">
        <v>1.6812100000000001</v>
      </c>
      <c r="C73" s="332">
        <v>1.46797</v>
      </c>
      <c r="D73" s="332">
        <v>0.95796000000000003</v>
      </c>
      <c r="E73" s="332">
        <v>7.4515000000000002</v>
      </c>
      <c r="F73" s="332">
        <v>0.85968999999999995</v>
      </c>
      <c r="G73" s="332">
        <v>158.74</v>
      </c>
      <c r="H73" s="332">
        <v>11.428800000000001</v>
      </c>
      <c r="I73" s="332">
        <v>1.8250999999999999</v>
      </c>
      <c r="J73" s="332">
        <v>11.7805</v>
      </c>
      <c r="K73" s="332">
        <v>1.0906</v>
      </c>
      <c r="L73" s="332">
        <v>24.064</v>
      </c>
      <c r="M73" s="332">
        <v>18.598299999999998</v>
      </c>
      <c r="N73" s="332">
        <v>384.18</v>
      </c>
    </row>
    <row r="74" spans="1:14">
      <c r="A74" s="187">
        <v>45153</v>
      </c>
      <c r="B74" s="332">
        <v>1.6896</v>
      </c>
      <c r="C74" s="332">
        <v>1.4719500000000001</v>
      </c>
      <c r="D74" s="332">
        <v>0.95801999999999998</v>
      </c>
      <c r="E74" s="332">
        <v>7.452</v>
      </c>
      <c r="F74" s="332">
        <v>0.85834999999999995</v>
      </c>
      <c r="G74" s="332">
        <v>158.78</v>
      </c>
      <c r="H74" s="332">
        <v>11.491</v>
      </c>
      <c r="I74" s="332">
        <v>1.8326</v>
      </c>
      <c r="J74" s="332">
        <v>11.847099999999999</v>
      </c>
      <c r="K74" s="332">
        <v>1.0905</v>
      </c>
      <c r="L74" s="332">
        <v>24.113</v>
      </c>
      <c r="M74" s="332">
        <v>18.700199999999999</v>
      </c>
      <c r="N74" s="332">
        <v>388.03</v>
      </c>
    </row>
    <row r="75" spans="1:14">
      <c r="A75" s="187">
        <v>45154</v>
      </c>
      <c r="B75" s="332">
        <v>1.6934499999999999</v>
      </c>
      <c r="C75" s="332">
        <v>1.47218</v>
      </c>
      <c r="D75" s="332">
        <v>0.95740999999999998</v>
      </c>
      <c r="E75" s="332">
        <v>7.4513999999999996</v>
      </c>
      <c r="F75" s="332">
        <v>0.85448999999999997</v>
      </c>
      <c r="G75" s="332">
        <v>159.22</v>
      </c>
      <c r="H75" s="332">
        <v>11.5434</v>
      </c>
      <c r="I75" s="332">
        <v>1.8324</v>
      </c>
      <c r="J75" s="332">
        <v>11.88</v>
      </c>
      <c r="K75" s="332">
        <v>1.0879000000000001</v>
      </c>
      <c r="L75" s="332">
        <v>24.116</v>
      </c>
      <c r="M75" s="332">
        <v>18.645800000000001</v>
      </c>
      <c r="N75" s="332">
        <v>386.9</v>
      </c>
    </row>
    <row r="76" spans="1:14">
      <c r="A76" s="187">
        <v>45155</v>
      </c>
      <c r="B76" s="332">
        <v>1.6978500000000001</v>
      </c>
      <c r="C76" s="332">
        <v>1.4726699999999999</v>
      </c>
      <c r="D76" s="332">
        <v>0.95508000000000004</v>
      </c>
      <c r="E76" s="332">
        <v>7.4522000000000004</v>
      </c>
      <c r="F76" s="332">
        <v>0.85294000000000003</v>
      </c>
      <c r="G76" s="332">
        <v>158.57</v>
      </c>
      <c r="H76" s="332">
        <v>11.5145</v>
      </c>
      <c r="I76" s="332">
        <v>1.835</v>
      </c>
      <c r="J76" s="332">
        <v>11.8872</v>
      </c>
      <c r="K76" s="332">
        <v>1.0871999999999999</v>
      </c>
      <c r="L76" s="332">
        <v>24.081</v>
      </c>
      <c r="M76" s="332">
        <v>18.5989</v>
      </c>
      <c r="N76" s="332">
        <v>384.84</v>
      </c>
    </row>
    <row r="77" spans="1:14">
      <c r="A77" s="187">
        <v>45156</v>
      </c>
      <c r="B77" s="332">
        <v>1.69746</v>
      </c>
      <c r="C77" s="332">
        <v>1.4734799999999999</v>
      </c>
      <c r="D77" s="332">
        <v>0.95931999999999995</v>
      </c>
      <c r="E77" s="332">
        <v>7.4518000000000004</v>
      </c>
      <c r="F77" s="332">
        <v>0.85380999999999996</v>
      </c>
      <c r="G77" s="332">
        <v>158.22</v>
      </c>
      <c r="H77" s="332">
        <v>11.574</v>
      </c>
      <c r="I77" s="332">
        <v>1.8360000000000001</v>
      </c>
      <c r="J77" s="332">
        <v>11.9443</v>
      </c>
      <c r="K77" s="332">
        <v>1.0872999999999999</v>
      </c>
      <c r="L77" s="332">
        <v>24.015000000000001</v>
      </c>
      <c r="M77" s="332">
        <v>18.558</v>
      </c>
      <c r="N77" s="332">
        <v>382.19</v>
      </c>
    </row>
    <row r="78" spans="1:14">
      <c r="A78" s="187">
        <v>45159</v>
      </c>
      <c r="B78" s="332">
        <v>1.6987399999999999</v>
      </c>
      <c r="C78" s="332">
        <v>1.4757800000000001</v>
      </c>
      <c r="D78" s="332">
        <v>0.95720000000000005</v>
      </c>
      <c r="E78" s="332">
        <v>7.4519000000000002</v>
      </c>
      <c r="F78" s="332">
        <v>0.85416999999999998</v>
      </c>
      <c r="G78" s="332">
        <v>159.32</v>
      </c>
      <c r="H78" s="332">
        <v>11.573399999999999</v>
      </c>
      <c r="I78" s="332">
        <v>1.8383</v>
      </c>
      <c r="J78" s="332">
        <v>11.936400000000001</v>
      </c>
      <c r="K78" s="332">
        <v>1.0895999999999999</v>
      </c>
      <c r="L78" s="332">
        <v>24.033000000000001</v>
      </c>
      <c r="M78" s="332">
        <v>18.539000000000001</v>
      </c>
      <c r="N78" s="332">
        <v>382.79</v>
      </c>
    </row>
    <row r="79" spans="1:14">
      <c r="A79" s="187">
        <v>45160</v>
      </c>
      <c r="B79" s="332">
        <v>1.6885300000000001</v>
      </c>
      <c r="C79" s="332">
        <v>1.4696100000000001</v>
      </c>
      <c r="D79" s="332">
        <v>0.95489999999999997</v>
      </c>
      <c r="E79" s="332">
        <v>7.4527999999999999</v>
      </c>
      <c r="F79" s="332">
        <v>0.8518</v>
      </c>
      <c r="G79" s="332">
        <v>158.22999999999999</v>
      </c>
      <c r="H79" s="332">
        <v>11.5274</v>
      </c>
      <c r="I79" s="332">
        <v>1.8241000000000001</v>
      </c>
      <c r="J79" s="332">
        <v>11.8566</v>
      </c>
      <c r="K79" s="332">
        <v>1.0846</v>
      </c>
      <c r="L79" s="332">
        <v>24.093</v>
      </c>
      <c r="M79" s="332">
        <v>18.341699999999999</v>
      </c>
      <c r="N79" s="332">
        <v>382.81</v>
      </c>
    </row>
    <row r="80" spans="1:14">
      <c r="A80" s="187">
        <v>45161</v>
      </c>
      <c r="B80" s="332">
        <v>1.6761699999999999</v>
      </c>
      <c r="C80" s="332">
        <v>1.4693000000000001</v>
      </c>
      <c r="D80" s="332">
        <v>0.95382</v>
      </c>
      <c r="E80" s="332">
        <v>7.4538000000000002</v>
      </c>
      <c r="F80" s="332">
        <v>0.85365000000000002</v>
      </c>
      <c r="G80" s="332">
        <v>157.34</v>
      </c>
      <c r="H80" s="332">
        <v>11.5047</v>
      </c>
      <c r="I80" s="332">
        <v>1.8169</v>
      </c>
      <c r="J80" s="332">
        <v>11.858000000000001</v>
      </c>
      <c r="K80" s="332">
        <v>1.0863</v>
      </c>
      <c r="L80" s="332">
        <v>24.082999999999998</v>
      </c>
      <c r="M80" s="332">
        <v>18.243300000000001</v>
      </c>
      <c r="N80" s="332">
        <v>382.51</v>
      </c>
    </row>
    <row r="81" spans="1:14">
      <c r="A81" s="187">
        <v>45162</v>
      </c>
      <c r="B81" s="332">
        <v>1.6845699999999999</v>
      </c>
      <c r="C81" s="332">
        <v>1.4682299999999999</v>
      </c>
      <c r="D81" s="332">
        <v>0.95616999999999996</v>
      </c>
      <c r="E81" s="332">
        <v>7.4538000000000002</v>
      </c>
      <c r="F81" s="332">
        <v>0.85790999999999995</v>
      </c>
      <c r="G81" s="332">
        <v>157.66</v>
      </c>
      <c r="H81" s="332">
        <v>11.585599999999999</v>
      </c>
      <c r="I81" s="332">
        <v>1.8251999999999999</v>
      </c>
      <c r="J81" s="332">
        <v>11.8855</v>
      </c>
      <c r="K81" s="332">
        <v>1.081</v>
      </c>
      <c r="L81" s="332">
        <v>24.132000000000001</v>
      </c>
      <c r="M81" s="332">
        <v>18.196300000000001</v>
      </c>
      <c r="N81" s="332">
        <v>383.85</v>
      </c>
    </row>
    <row r="82" spans="1:14">
      <c r="A82" s="187">
        <v>45163</v>
      </c>
      <c r="B82" s="332">
        <v>1.6859999999999999</v>
      </c>
      <c r="C82" s="332">
        <v>1.4675499999999999</v>
      </c>
      <c r="D82" s="332">
        <v>0.95503000000000005</v>
      </c>
      <c r="E82" s="332">
        <v>7.4535</v>
      </c>
      <c r="F82" s="332">
        <v>0.85819999999999996</v>
      </c>
      <c r="G82" s="332">
        <v>158.03</v>
      </c>
      <c r="H82" s="332">
        <v>11.543900000000001</v>
      </c>
      <c r="I82" s="332">
        <v>1.8284</v>
      </c>
      <c r="J82" s="332">
        <v>11.9339</v>
      </c>
      <c r="K82" s="332">
        <v>1.0795999999999999</v>
      </c>
      <c r="L82" s="332">
        <v>24.085999999999999</v>
      </c>
      <c r="M82" s="332">
        <v>18.084399999999999</v>
      </c>
      <c r="N82" s="332">
        <v>381.96</v>
      </c>
    </row>
    <row r="83" spans="1:14">
      <c r="A83" s="187">
        <v>45166</v>
      </c>
      <c r="B83" s="332">
        <v>1.68275</v>
      </c>
      <c r="C83" s="332">
        <v>1.4713400000000001</v>
      </c>
      <c r="D83" s="332">
        <v>0.95625000000000004</v>
      </c>
      <c r="E83" s="332">
        <v>7.4531000000000001</v>
      </c>
      <c r="F83" s="332">
        <v>0.85853999999999997</v>
      </c>
      <c r="G83" s="332">
        <v>158.53</v>
      </c>
      <c r="H83" s="332">
        <v>11.595800000000001</v>
      </c>
      <c r="I83" s="332">
        <v>1.8307</v>
      </c>
      <c r="J83" s="332">
        <v>11.883800000000001</v>
      </c>
      <c r="K83" s="332">
        <v>1.0819000000000001</v>
      </c>
      <c r="L83" s="332">
        <v>24.152999999999999</v>
      </c>
      <c r="M83" s="332">
        <v>18.167000000000002</v>
      </c>
      <c r="N83" s="332">
        <v>383.65</v>
      </c>
    </row>
    <row r="84" spans="1:14">
      <c r="A84" s="187">
        <v>45167</v>
      </c>
      <c r="B84" s="332">
        <v>1.6788700000000001</v>
      </c>
      <c r="C84" s="332">
        <v>1.47444</v>
      </c>
      <c r="D84" s="332">
        <v>0.95567999999999997</v>
      </c>
      <c r="E84" s="332">
        <v>7.4532999999999996</v>
      </c>
      <c r="F84" s="332">
        <v>0.86048000000000002</v>
      </c>
      <c r="G84" s="332">
        <v>158.72</v>
      </c>
      <c r="H84" s="332">
        <v>11.505599999999999</v>
      </c>
      <c r="I84" s="332">
        <v>1.8220000000000001</v>
      </c>
      <c r="J84" s="332">
        <v>11.826599999999999</v>
      </c>
      <c r="K84" s="332">
        <v>1.0880000000000001</v>
      </c>
      <c r="L84" s="332">
        <v>24.08</v>
      </c>
      <c r="M84" s="332">
        <v>18.273800000000001</v>
      </c>
      <c r="N84" s="332">
        <v>381.07</v>
      </c>
    </row>
    <row r="85" spans="1:14">
      <c r="A85" s="187">
        <v>45168</v>
      </c>
      <c r="B85" s="332">
        <v>1.6869000000000001</v>
      </c>
      <c r="C85" s="332">
        <v>1.4781200000000001</v>
      </c>
      <c r="D85" s="332">
        <v>0.95962999999999998</v>
      </c>
      <c r="E85" s="332">
        <v>7.4530000000000003</v>
      </c>
      <c r="F85" s="332">
        <v>0.85865999999999998</v>
      </c>
      <c r="G85" s="332">
        <v>159.74</v>
      </c>
      <c r="H85" s="332">
        <v>11.5761</v>
      </c>
      <c r="I85" s="332">
        <v>1.8343</v>
      </c>
      <c r="J85" s="332">
        <v>11.843999999999999</v>
      </c>
      <c r="K85" s="332">
        <v>1.0923</v>
      </c>
      <c r="L85" s="332">
        <v>24.103999999999999</v>
      </c>
      <c r="M85" s="332">
        <v>18.284099999999999</v>
      </c>
      <c r="N85" s="332">
        <v>379.6</v>
      </c>
    </row>
    <row r="86" spans="1:14">
      <c r="A86" s="187">
        <v>45169</v>
      </c>
      <c r="B86" s="332">
        <v>1.6721900000000001</v>
      </c>
      <c r="C86" s="332">
        <v>1.4646999999999999</v>
      </c>
      <c r="D86" s="332">
        <v>0.95787</v>
      </c>
      <c r="E86" s="332">
        <v>7.4527000000000001</v>
      </c>
      <c r="F86" s="332">
        <v>0.85558999999999996</v>
      </c>
      <c r="G86" s="332">
        <v>157.82</v>
      </c>
      <c r="H86" s="332">
        <v>11.5246</v>
      </c>
      <c r="I86" s="332">
        <v>1.8172999999999999</v>
      </c>
      <c r="J86" s="332">
        <v>11.8803</v>
      </c>
      <c r="K86" s="332">
        <v>1.0843</v>
      </c>
      <c r="L86" s="332">
        <v>24.065999999999999</v>
      </c>
      <c r="M86" s="332">
        <v>18.475200000000001</v>
      </c>
      <c r="N86" s="332">
        <v>381.24</v>
      </c>
    </row>
    <row r="87" spans="1:14">
      <c r="A87" s="187">
        <v>45170</v>
      </c>
      <c r="B87" s="332">
        <v>1.6698599999999999</v>
      </c>
      <c r="C87" s="332">
        <v>1.46316</v>
      </c>
      <c r="D87" s="332">
        <v>0.95457999999999998</v>
      </c>
      <c r="E87" s="332">
        <v>7.4524999999999997</v>
      </c>
      <c r="F87" s="332">
        <v>0.85604999999999998</v>
      </c>
      <c r="G87" s="332">
        <v>157.58000000000001</v>
      </c>
      <c r="H87" s="332">
        <v>11.501300000000001</v>
      </c>
      <c r="I87" s="332">
        <v>1.8144</v>
      </c>
      <c r="J87" s="332">
        <v>11.9071</v>
      </c>
      <c r="K87" s="332">
        <v>1.0780000000000001</v>
      </c>
      <c r="L87" s="332">
        <v>24.094000000000001</v>
      </c>
      <c r="M87" s="332">
        <v>18.432300000000001</v>
      </c>
      <c r="N87" s="332">
        <v>384.36</v>
      </c>
    </row>
    <row r="88" spans="1:14">
      <c r="A88" s="187">
        <v>45173</v>
      </c>
      <c r="B88" s="332">
        <v>1.67066</v>
      </c>
      <c r="C88" s="332">
        <v>1.4673</v>
      </c>
      <c r="D88" s="332">
        <v>0.95494000000000001</v>
      </c>
      <c r="E88" s="332">
        <v>7.4531000000000001</v>
      </c>
      <c r="F88" s="332">
        <v>0.85494999999999999</v>
      </c>
      <c r="G88" s="332">
        <v>158.13</v>
      </c>
      <c r="H88" s="332">
        <v>11.4754</v>
      </c>
      <c r="I88" s="332">
        <v>1.8178000000000001</v>
      </c>
      <c r="J88" s="332">
        <v>11.882300000000001</v>
      </c>
      <c r="K88" s="332">
        <v>1.0795999999999999</v>
      </c>
      <c r="L88" s="332">
        <v>24.125</v>
      </c>
      <c r="M88" s="332">
        <v>18.548300000000001</v>
      </c>
      <c r="N88" s="332">
        <v>382.3</v>
      </c>
    </row>
    <row r="89" spans="1:14">
      <c r="A89" s="187">
        <v>45174</v>
      </c>
      <c r="B89" s="332">
        <v>1.6808399999999999</v>
      </c>
      <c r="C89" s="332">
        <v>1.4626999999999999</v>
      </c>
      <c r="D89" s="332">
        <v>0.95374000000000003</v>
      </c>
      <c r="E89" s="332">
        <v>7.4542000000000002</v>
      </c>
      <c r="F89" s="332">
        <v>0.85333999999999999</v>
      </c>
      <c r="G89" s="332">
        <v>158.4</v>
      </c>
      <c r="H89" s="332">
        <v>11.4923</v>
      </c>
      <c r="I89" s="332">
        <v>1.8224</v>
      </c>
      <c r="J89" s="332">
        <v>11.901199999999999</v>
      </c>
      <c r="K89" s="332">
        <v>1.0722</v>
      </c>
      <c r="L89" s="332">
        <v>24.190999999999999</v>
      </c>
      <c r="M89" s="332">
        <v>18.6753</v>
      </c>
      <c r="N89" s="332">
        <v>387.59</v>
      </c>
    </row>
    <row r="90" spans="1:14">
      <c r="A90" s="187">
        <v>45175</v>
      </c>
      <c r="B90" s="332">
        <v>1.68062</v>
      </c>
      <c r="C90" s="332">
        <v>1.46268</v>
      </c>
      <c r="D90" s="332">
        <v>0.95594999999999997</v>
      </c>
      <c r="E90" s="332">
        <v>7.4564000000000004</v>
      </c>
      <c r="F90" s="332">
        <v>0.85767000000000004</v>
      </c>
      <c r="G90" s="332">
        <v>158.4</v>
      </c>
      <c r="H90" s="332">
        <v>11.494899999999999</v>
      </c>
      <c r="I90" s="332">
        <v>1.8267</v>
      </c>
      <c r="J90" s="332">
        <v>11.920400000000001</v>
      </c>
      <c r="K90" s="332">
        <v>1.0727</v>
      </c>
      <c r="L90" s="332">
        <v>24.274000000000001</v>
      </c>
      <c r="M90" s="332">
        <v>18.851600000000001</v>
      </c>
      <c r="N90" s="332">
        <v>389.25</v>
      </c>
    </row>
    <row r="91" spans="1:14">
      <c r="A91" s="187">
        <v>45176</v>
      </c>
      <c r="B91" s="332">
        <v>1.6776</v>
      </c>
      <c r="C91" s="332">
        <v>1.4637899999999999</v>
      </c>
      <c r="D91" s="332">
        <v>0.95487</v>
      </c>
      <c r="E91" s="332">
        <v>7.4592000000000001</v>
      </c>
      <c r="F91" s="332">
        <v>0.85757000000000005</v>
      </c>
      <c r="G91" s="332">
        <v>157.56</v>
      </c>
      <c r="H91" s="332">
        <v>11.458399999999999</v>
      </c>
      <c r="I91" s="332">
        <v>1.8206</v>
      </c>
      <c r="J91" s="332">
        <v>11.923</v>
      </c>
      <c r="K91" s="332">
        <v>1.0696000000000001</v>
      </c>
      <c r="L91" s="332">
        <v>24.359000000000002</v>
      </c>
      <c r="M91" s="332">
        <v>18.824000000000002</v>
      </c>
      <c r="N91" s="332">
        <v>386.92</v>
      </c>
    </row>
    <row r="92" spans="1:14">
      <c r="A92" s="187">
        <v>45177</v>
      </c>
      <c r="B92" s="332">
        <v>1.67815</v>
      </c>
      <c r="C92" s="332">
        <v>1.45963</v>
      </c>
      <c r="D92" s="332">
        <v>0.95567000000000002</v>
      </c>
      <c r="E92" s="332">
        <v>7.4576000000000002</v>
      </c>
      <c r="F92" s="332">
        <v>0.85821000000000003</v>
      </c>
      <c r="G92" s="332">
        <v>158.19999999999999</v>
      </c>
      <c r="H92" s="332">
        <v>11.430099999999999</v>
      </c>
      <c r="I92" s="332">
        <v>1.8186</v>
      </c>
      <c r="J92" s="332">
        <v>11.9018</v>
      </c>
      <c r="K92" s="332">
        <v>1.07</v>
      </c>
      <c r="L92" s="332">
        <v>24.41</v>
      </c>
      <c r="M92" s="332">
        <v>18.827300000000001</v>
      </c>
      <c r="N92" s="332">
        <v>385.08</v>
      </c>
    </row>
    <row r="93" spans="1:14">
      <c r="A93" s="187">
        <v>45180</v>
      </c>
      <c r="B93" s="332">
        <v>1.6717599999999999</v>
      </c>
      <c r="C93" s="332">
        <v>1.45922</v>
      </c>
      <c r="D93" s="332">
        <v>0.9577</v>
      </c>
      <c r="E93" s="332">
        <v>7.4584999999999999</v>
      </c>
      <c r="F93" s="332">
        <v>0.85941000000000001</v>
      </c>
      <c r="G93" s="332">
        <v>157.58000000000001</v>
      </c>
      <c r="H93" s="332">
        <v>11.436400000000001</v>
      </c>
      <c r="I93" s="332">
        <v>1.8162</v>
      </c>
      <c r="J93" s="332">
        <v>11.9086</v>
      </c>
      <c r="K93" s="332">
        <v>1.075</v>
      </c>
      <c r="L93" s="332">
        <v>24.530999999999999</v>
      </c>
      <c r="M93" s="332">
        <v>18.5718</v>
      </c>
      <c r="N93" s="332">
        <v>383.68</v>
      </c>
    </row>
    <row r="94" spans="1:14">
      <c r="A94" s="187">
        <v>45181</v>
      </c>
      <c r="B94" s="332">
        <v>1.67354</v>
      </c>
      <c r="C94" s="332">
        <v>1.4575400000000001</v>
      </c>
      <c r="D94" s="332">
        <v>0.95855000000000001</v>
      </c>
      <c r="E94" s="332">
        <v>7.4600999999999997</v>
      </c>
      <c r="F94" s="332">
        <v>0.86099999999999999</v>
      </c>
      <c r="G94" s="332">
        <v>158.18</v>
      </c>
      <c r="H94" s="332">
        <v>11.482900000000001</v>
      </c>
      <c r="I94" s="332">
        <v>1.8219000000000001</v>
      </c>
      <c r="J94" s="332">
        <v>11.920999999999999</v>
      </c>
      <c r="K94" s="332">
        <v>1.0753999999999999</v>
      </c>
      <c r="L94" s="332">
        <v>24.547999999999998</v>
      </c>
      <c r="M94" s="332">
        <v>18.529199999999999</v>
      </c>
      <c r="N94" s="332">
        <v>384.96</v>
      </c>
    </row>
    <row r="95" spans="1:14">
      <c r="A95" s="187">
        <v>45182</v>
      </c>
      <c r="B95" s="332">
        <v>1.67082</v>
      </c>
      <c r="C95" s="332">
        <v>1.4537100000000001</v>
      </c>
      <c r="D95" s="332">
        <v>0.95889999999999997</v>
      </c>
      <c r="E95" s="332">
        <v>7.4603999999999999</v>
      </c>
      <c r="F95" s="332">
        <v>0.85904000000000003</v>
      </c>
      <c r="G95" s="332">
        <v>158.22</v>
      </c>
      <c r="H95" s="332">
        <v>11.4925</v>
      </c>
      <c r="I95" s="332">
        <v>1.8130999999999999</v>
      </c>
      <c r="J95" s="332">
        <v>11.944100000000001</v>
      </c>
      <c r="K95" s="332">
        <v>1.073</v>
      </c>
      <c r="L95" s="332">
        <v>24.419</v>
      </c>
      <c r="M95" s="332">
        <v>18.4054</v>
      </c>
      <c r="N95" s="332">
        <v>383.82</v>
      </c>
    </row>
    <row r="96" spans="1:14">
      <c r="A96" s="187">
        <v>45183</v>
      </c>
      <c r="B96" s="332">
        <v>1.65262</v>
      </c>
      <c r="C96" s="332">
        <v>1.4376199999999999</v>
      </c>
      <c r="D96" s="332">
        <v>0.95321</v>
      </c>
      <c r="E96" s="332">
        <v>7.4579000000000004</v>
      </c>
      <c r="F96" s="332">
        <v>0.85772000000000004</v>
      </c>
      <c r="G96" s="332">
        <v>156.97</v>
      </c>
      <c r="H96" s="332">
        <v>11.424799999999999</v>
      </c>
      <c r="I96" s="332">
        <v>1.8004</v>
      </c>
      <c r="J96" s="332">
        <v>11.9061</v>
      </c>
      <c r="K96" s="332">
        <v>1.0643</v>
      </c>
      <c r="L96" s="332">
        <v>24.538</v>
      </c>
      <c r="M96" s="332">
        <v>18.209299999999999</v>
      </c>
      <c r="N96" s="332">
        <v>384.18</v>
      </c>
    </row>
    <row r="97" spans="1:14">
      <c r="A97" s="187">
        <v>45184</v>
      </c>
      <c r="B97" s="332">
        <v>1.65632</v>
      </c>
      <c r="C97" s="332">
        <v>1.4418500000000001</v>
      </c>
      <c r="D97" s="332">
        <v>0.95689000000000002</v>
      </c>
      <c r="E97" s="332">
        <v>7.4581999999999997</v>
      </c>
      <c r="F97" s="332">
        <v>0.86072000000000004</v>
      </c>
      <c r="G97" s="332">
        <v>157.58000000000001</v>
      </c>
      <c r="H97" s="332">
        <v>11.4976</v>
      </c>
      <c r="I97" s="332">
        <v>1.8058000000000001</v>
      </c>
      <c r="J97" s="332">
        <v>11.9224</v>
      </c>
      <c r="K97" s="332">
        <v>1.0657000000000001</v>
      </c>
      <c r="L97" s="332">
        <v>24.558</v>
      </c>
      <c r="M97" s="332">
        <v>18.200500000000002</v>
      </c>
      <c r="N97" s="332">
        <v>383.46</v>
      </c>
    </row>
    <row r="98" spans="1:14">
      <c r="A98" s="187">
        <v>45187</v>
      </c>
      <c r="B98" s="332">
        <v>1.6609400000000001</v>
      </c>
      <c r="C98" s="332">
        <v>1.4419</v>
      </c>
      <c r="D98" s="332">
        <v>0.95914999999999995</v>
      </c>
      <c r="E98" s="332">
        <v>7.4546000000000001</v>
      </c>
      <c r="F98" s="332">
        <v>0.86341000000000001</v>
      </c>
      <c r="G98" s="332">
        <v>157.82</v>
      </c>
      <c r="H98" s="332">
        <v>11.5557</v>
      </c>
      <c r="I98" s="332">
        <v>1.8069999999999999</v>
      </c>
      <c r="J98" s="332">
        <v>11.918799999999999</v>
      </c>
      <c r="K98" s="332">
        <v>1.0691999999999999</v>
      </c>
      <c r="L98" s="332">
        <v>24.425999999999998</v>
      </c>
      <c r="M98" s="332">
        <v>18.3215</v>
      </c>
      <c r="N98" s="332">
        <v>383.56</v>
      </c>
    </row>
    <row r="99" spans="1:14">
      <c r="A99" s="187">
        <v>45188</v>
      </c>
      <c r="B99" s="332">
        <v>1.65476</v>
      </c>
      <c r="C99" s="332">
        <v>1.4361299999999999</v>
      </c>
      <c r="D99" s="332">
        <v>0.95875999999999995</v>
      </c>
      <c r="E99" s="332">
        <v>7.4539</v>
      </c>
      <c r="F99" s="332">
        <v>0.86177000000000004</v>
      </c>
      <c r="G99" s="332">
        <v>157.9</v>
      </c>
      <c r="H99" s="332">
        <v>11.511799999999999</v>
      </c>
      <c r="I99" s="332">
        <v>1.7990999999999999</v>
      </c>
      <c r="J99" s="332">
        <v>11.923400000000001</v>
      </c>
      <c r="K99" s="332">
        <v>1.0679000000000001</v>
      </c>
      <c r="L99" s="332">
        <v>24.456</v>
      </c>
      <c r="M99" s="332">
        <v>18.242999999999999</v>
      </c>
      <c r="N99" s="332">
        <v>383.74</v>
      </c>
    </row>
    <row r="100" spans="1:14">
      <c r="A100" s="187">
        <v>45189</v>
      </c>
      <c r="B100" s="332">
        <v>1.6533899999999999</v>
      </c>
      <c r="C100" s="332">
        <v>1.43513</v>
      </c>
      <c r="D100" s="332">
        <v>0.95799000000000001</v>
      </c>
      <c r="E100" s="332">
        <v>7.4532999999999996</v>
      </c>
      <c r="F100" s="332">
        <v>0.86362000000000005</v>
      </c>
      <c r="G100" s="332">
        <v>158.15</v>
      </c>
      <c r="H100" s="332">
        <v>11.5</v>
      </c>
      <c r="I100" s="332">
        <v>1.7982</v>
      </c>
      <c r="J100" s="332">
        <v>11.879300000000001</v>
      </c>
      <c r="K100" s="332">
        <v>1.0661</v>
      </c>
      <c r="L100" s="332">
        <v>24.396999999999998</v>
      </c>
      <c r="M100" s="332">
        <v>18.2225</v>
      </c>
      <c r="N100" s="332">
        <v>384.27</v>
      </c>
    </row>
    <row r="101" spans="1:14">
      <c r="A101" s="187">
        <v>45190</v>
      </c>
      <c r="B101" s="332">
        <v>1.66168</v>
      </c>
      <c r="C101" s="332">
        <v>1.4374</v>
      </c>
      <c r="D101" s="332">
        <v>0.96433999999999997</v>
      </c>
      <c r="E101" s="332">
        <v>7.4546999999999999</v>
      </c>
      <c r="F101" s="332">
        <v>0.86706000000000005</v>
      </c>
      <c r="G101" s="332">
        <v>157.37</v>
      </c>
      <c r="H101" s="332">
        <v>11.4937</v>
      </c>
      <c r="I101" s="332">
        <v>1.7974000000000001</v>
      </c>
      <c r="J101" s="332">
        <v>11.914400000000001</v>
      </c>
      <c r="K101" s="332">
        <v>1.0661</v>
      </c>
      <c r="L101" s="332">
        <v>24.451000000000001</v>
      </c>
      <c r="M101" s="332">
        <v>18.371500000000001</v>
      </c>
      <c r="N101" s="332">
        <v>387.95</v>
      </c>
    </row>
    <row r="102" spans="1:14">
      <c r="A102" s="187">
        <v>45191</v>
      </c>
      <c r="B102" s="332">
        <v>1.65526</v>
      </c>
      <c r="C102" s="332">
        <v>1.4362999999999999</v>
      </c>
      <c r="D102" s="332">
        <v>0.96603000000000006</v>
      </c>
      <c r="E102" s="332">
        <v>7.4554999999999998</v>
      </c>
      <c r="F102" s="332">
        <v>0.86963000000000001</v>
      </c>
      <c r="G102" s="332">
        <v>157.93</v>
      </c>
      <c r="H102" s="332">
        <v>11.438800000000001</v>
      </c>
      <c r="I102" s="332">
        <v>1.7895000000000001</v>
      </c>
      <c r="J102" s="332">
        <v>11.8468</v>
      </c>
      <c r="K102" s="332">
        <v>1.0652999999999999</v>
      </c>
      <c r="L102" s="332">
        <v>24.408000000000001</v>
      </c>
      <c r="M102" s="332">
        <v>18.324300000000001</v>
      </c>
      <c r="N102" s="332">
        <v>389.65</v>
      </c>
    </row>
    <row r="103" spans="1:14">
      <c r="A103" s="187">
        <v>45194</v>
      </c>
      <c r="B103" s="332">
        <v>1.64907</v>
      </c>
      <c r="C103" s="332">
        <v>1.4252199999999999</v>
      </c>
      <c r="D103" s="332">
        <v>0.96606000000000003</v>
      </c>
      <c r="E103" s="332">
        <v>7.4570999999999996</v>
      </c>
      <c r="F103" s="332">
        <v>0.86748000000000003</v>
      </c>
      <c r="G103" s="332">
        <v>157.72</v>
      </c>
      <c r="H103" s="332">
        <v>11.4415</v>
      </c>
      <c r="I103" s="332">
        <v>1.7754000000000001</v>
      </c>
      <c r="J103" s="332">
        <v>11.714499999999999</v>
      </c>
      <c r="K103" s="332">
        <v>1.0592999999999999</v>
      </c>
      <c r="L103" s="332">
        <v>24.352</v>
      </c>
      <c r="M103" s="332">
        <v>18.427700000000002</v>
      </c>
      <c r="N103" s="332">
        <v>390.27</v>
      </c>
    </row>
    <row r="104" spans="1:14">
      <c r="A104" s="187">
        <v>45195</v>
      </c>
      <c r="B104" s="332">
        <v>1.6526400000000001</v>
      </c>
      <c r="C104" s="332">
        <v>1.4290799999999999</v>
      </c>
      <c r="D104" s="332">
        <v>0.96821000000000002</v>
      </c>
      <c r="E104" s="332">
        <v>7.4565999999999999</v>
      </c>
      <c r="F104" s="332">
        <v>0.86960999999999999</v>
      </c>
      <c r="G104" s="332">
        <v>157.59</v>
      </c>
      <c r="H104" s="332">
        <v>11.438599999999999</v>
      </c>
      <c r="I104" s="332">
        <v>1.7784</v>
      </c>
      <c r="J104" s="332">
        <v>11.6242</v>
      </c>
      <c r="K104" s="332">
        <v>1.0571999999999999</v>
      </c>
      <c r="L104" s="332">
        <v>24.431000000000001</v>
      </c>
      <c r="M104" s="332">
        <v>18.550699999999999</v>
      </c>
      <c r="N104" s="332">
        <v>390.82</v>
      </c>
    </row>
    <row r="105" spans="1:14">
      <c r="A105" s="187">
        <v>45196</v>
      </c>
      <c r="B105" s="332">
        <v>1.6532199999999999</v>
      </c>
      <c r="C105" s="332">
        <v>1.4177299999999999</v>
      </c>
      <c r="D105" s="332">
        <v>0.96765000000000001</v>
      </c>
      <c r="E105" s="332">
        <v>7.4551999999999996</v>
      </c>
      <c r="F105" s="332">
        <v>0.86548999999999998</v>
      </c>
      <c r="G105" s="332">
        <v>157.16</v>
      </c>
      <c r="H105" s="332">
        <v>11.302</v>
      </c>
      <c r="I105" s="332">
        <v>1.7735000000000001</v>
      </c>
      <c r="J105" s="332">
        <v>11.625299999999999</v>
      </c>
      <c r="K105" s="332">
        <v>1.0503</v>
      </c>
      <c r="L105" s="332">
        <v>24.356999999999999</v>
      </c>
      <c r="M105" s="332">
        <v>18.557400000000001</v>
      </c>
      <c r="N105" s="332">
        <v>392.66</v>
      </c>
    </row>
    <row r="106" spans="1:14">
      <c r="A106" s="187">
        <v>45197</v>
      </c>
      <c r="B106" s="332">
        <v>1.64394</v>
      </c>
      <c r="C106" s="332">
        <v>1.4249099999999999</v>
      </c>
      <c r="D106" s="332">
        <v>0.9667</v>
      </c>
      <c r="E106" s="332">
        <v>7.4564000000000004</v>
      </c>
      <c r="F106" s="332">
        <v>0.86584000000000005</v>
      </c>
      <c r="G106" s="332">
        <v>157.76</v>
      </c>
      <c r="H106" s="332">
        <v>11.335800000000001</v>
      </c>
      <c r="I106" s="332">
        <v>1.7723</v>
      </c>
      <c r="J106" s="332">
        <v>11.538500000000001</v>
      </c>
      <c r="K106" s="332">
        <v>1.0566</v>
      </c>
      <c r="L106" s="332">
        <v>24.337</v>
      </c>
      <c r="M106" s="332">
        <v>18.532699999999998</v>
      </c>
      <c r="N106" s="332">
        <v>391.98</v>
      </c>
    </row>
    <row r="107" spans="1:14">
      <c r="A107" s="187">
        <v>45198</v>
      </c>
      <c r="B107" s="332">
        <v>1.6430800000000001</v>
      </c>
      <c r="C107" s="332">
        <v>1.43574</v>
      </c>
      <c r="D107" s="332">
        <v>0.96762999999999999</v>
      </c>
      <c r="E107" s="332">
        <v>7.4562999999999997</v>
      </c>
      <c r="F107" s="332">
        <v>0.86663999999999997</v>
      </c>
      <c r="G107" s="332">
        <v>157.94999999999999</v>
      </c>
      <c r="H107" s="332">
        <v>11.316800000000001</v>
      </c>
      <c r="I107" s="332">
        <v>1.7628999999999999</v>
      </c>
      <c r="J107" s="332">
        <v>11.552899999999999</v>
      </c>
      <c r="K107" s="332">
        <v>1.0572999999999999</v>
      </c>
      <c r="L107" s="332">
        <v>24.425999999999998</v>
      </c>
      <c r="M107" s="332">
        <v>18.422699999999999</v>
      </c>
      <c r="N107" s="332">
        <v>389.57</v>
      </c>
    </row>
    <row r="108" spans="1:14">
      <c r="A108" s="187">
        <v>45201</v>
      </c>
      <c r="B108" s="332">
        <v>1.64649</v>
      </c>
      <c r="C108" s="332">
        <v>1.43282</v>
      </c>
      <c r="D108" s="332">
        <v>0.96216999999999997</v>
      </c>
      <c r="E108" s="332">
        <v>7.4572000000000003</v>
      </c>
      <c r="F108" s="332">
        <v>0.86680999999999997</v>
      </c>
      <c r="G108" s="332">
        <v>157.02000000000001</v>
      </c>
      <c r="H108" s="332">
        <v>11.3779</v>
      </c>
      <c r="I108" s="332">
        <v>1.762</v>
      </c>
      <c r="J108" s="332">
        <v>11.587199999999999</v>
      </c>
      <c r="K108" s="332">
        <v>1.0477000000000001</v>
      </c>
      <c r="L108" s="332">
        <v>24.43</v>
      </c>
      <c r="M108" s="332">
        <v>18.518000000000001</v>
      </c>
      <c r="N108" s="332">
        <v>388.91</v>
      </c>
    </row>
    <row r="109" spans="1:14">
      <c r="A109" s="187">
        <v>45202</v>
      </c>
      <c r="B109" s="332">
        <v>1.6608099999999999</v>
      </c>
      <c r="C109" s="332">
        <v>1.43482</v>
      </c>
      <c r="D109" s="332">
        <v>0.96401000000000003</v>
      </c>
      <c r="E109" s="332">
        <v>7.4580000000000002</v>
      </c>
      <c r="F109" s="332">
        <v>0.86668000000000001</v>
      </c>
      <c r="G109" s="332">
        <v>155.97</v>
      </c>
      <c r="H109" s="332">
        <v>11.478400000000001</v>
      </c>
      <c r="I109" s="332">
        <v>1.7712000000000001</v>
      </c>
      <c r="J109" s="332">
        <v>11.600899999999999</v>
      </c>
      <c r="K109" s="332">
        <v>1.0467</v>
      </c>
      <c r="L109" s="332">
        <v>24.512</v>
      </c>
      <c r="M109" s="332">
        <v>18.9148</v>
      </c>
      <c r="N109" s="332">
        <v>389.84</v>
      </c>
    </row>
    <row r="110" spans="1:14">
      <c r="A110" s="187">
        <v>45203</v>
      </c>
      <c r="B110" s="332">
        <v>1.6606700000000001</v>
      </c>
      <c r="C110" s="332">
        <v>1.4437599999999999</v>
      </c>
      <c r="D110" s="332">
        <v>0.96347000000000005</v>
      </c>
      <c r="E110" s="332">
        <v>7.4569999999999999</v>
      </c>
      <c r="F110" s="332">
        <v>0.86558999999999997</v>
      </c>
      <c r="G110" s="332">
        <v>156.65</v>
      </c>
      <c r="H110" s="332">
        <v>11.5646</v>
      </c>
      <c r="I110" s="332">
        <v>1.7765</v>
      </c>
      <c r="J110" s="332">
        <v>11.6266</v>
      </c>
      <c r="K110" s="332">
        <v>1.0504</v>
      </c>
      <c r="L110" s="332">
        <v>24.395</v>
      </c>
      <c r="M110" s="332">
        <v>18.864899999999999</v>
      </c>
      <c r="N110" s="332">
        <v>387.21</v>
      </c>
    </row>
    <row r="111" spans="1:14">
      <c r="A111" s="187">
        <v>45204</v>
      </c>
      <c r="B111" s="332">
        <v>1.6563099999999999</v>
      </c>
      <c r="C111" s="332">
        <v>1.4458800000000001</v>
      </c>
      <c r="D111" s="332">
        <v>0.96260999999999997</v>
      </c>
      <c r="E111" s="332">
        <v>7.4569999999999999</v>
      </c>
      <c r="F111" s="332">
        <v>0.86533000000000004</v>
      </c>
      <c r="G111" s="332">
        <v>156.69</v>
      </c>
      <c r="H111" s="332">
        <v>11.563599999999999</v>
      </c>
      <c r="I111" s="332">
        <v>1.7684</v>
      </c>
      <c r="J111" s="332">
        <v>11.6149</v>
      </c>
      <c r="K111" s="332">
        <v>1.0549999999999999</v>
      </c>
      <c r="L111" s="332">
        <v>24.434999999999999</v>
      </c>
      <c r="M111" s="332">
        <v>19.263999999999999</v>
      </c>
      <c r="N111" s="332">
        <v>387.79</v>
      </c>
    </row>
    <row r="112" spans="1:14">
      <c r="A112" s="187">
        <v>45205</v>
      </c>
      <c r="B112" s="332">
        <v>1.65777</v>
      </c>
      <c r="C112" s="332">
        <v>1.44573</v>
      </c>
      <c r="D112" s="332">
        <v>0.96330000000000005</v>
      </c>
      <c r="E112" s="332">
        <v>7.4569999999999999</v>
      </c>
      <c r="F112" s="332">
        <v>0.86512999999999995</v>
      </c>
      <c r="G112" s="332">
        <v>158.07</v>
      </c>
      <c r="H112" s="332">
        <v>11.5565</v>
      </c>
      <c r="I112" s="332">
        <v>1.7670999999999999</v>
      </c>
      <c r="J112" s="332">
        <v>11.605399999999999</v>
      </c>
      <c r="K112" s="332">
        <v>1.0586</v>
      </c>
      <c r="L112" s="332">
        <v>24.469000000000001</v>
      </c>
      <c r="M112" s="332">
        <v>19.224599999999999</v>
      </c>
      <c r="N112" s="332">
        <v>386.92</v>
      </c>
    </row>
    <row r="113" spans="1:14">
      <c r="A113" s="187">
        <v>45208</v>
      </c>
      <c r="B113" s="332">
        <v>1.6482600000000001</v>
      </c>
      <c r="C113" s="332">
        <v>1.4359900000000001</v>
      </c>
      <c r="D113" s="332">
        <v>0.95794999999999997</v>
      </c>
      <c r="E113" s="332">
        <v>7.4565999999999999</v>
      </c>
      <c r="F113" s="332">
        <v>0.86345000000000005</v>
      </c>
      <c r="G113" s="332">
        <v>156.93</v>
      </c>
      <c r="H113" s="332">
        <v>11.396800000000001</v>
      </c>
      <c r="I113" s="332">
        <v>1.7546999999999999</v>
      </c>
      <c r="J113" s="332">
        <v>11.5869</v>
      </c>
      <c r="K113" s="332">
        <v>1.0567</v>
      </c>
      <c r="L113" s="332">
        <v>24.460999999999999</v>
      </c>
      <c r="M113" s="332">
        <v>19.238800000000001</v>
      </c>
      <c r="N113" s="332">
        <v>388.69</v>
      </c>
    </row>
    <row r="114" spans="1:14">
      <c r="A114" s="187">
        <v>45209</v>
      </c>
      <c r="B114" s="332">
        <v>1.6489100000000001</v>
      </c>
      <c r="C114" s="332">
        <v>1.4405300000000001</v>
      </c>
      <c r="D114" s="332">
        <v>0.95943000000000001</v>
      </c>
      <c r="E114" s="332">
        <v>7.4561000000000002</v>
      </c>
      <c r="F114" s="332">
        <v>0.86317999999999995</v>
      </c>
      <c r="G114" s="332">
        <v>157.72</v>
      </c>
      <c r="H114" s="332">
        <v>11.4567</v>
      </c>
      <c r="I114" s="332">
        <v>1.7542</v>
      </c>
      <c r="J114" s="332">
        <v>11.536799999999999</v>
      </c>
      <c r="K114" s="332">
        <v>1.0605</v>
      </c>
      <c r="L114" s="332">
        <v>24.568000000000001</v>
      </c>
      <c r="M114" s="332">
        <v>19.0288</v>
      </c>
      <c r="N114" s="332">
        <v>387.65</v>
      </c>
    </row>
    <row r="115" spans="1:14">
      <c r="A115" s="187">
        <v>45210</v>
      </c>
      <c r="B115" s="332">
        <v>1.6557500000000001</v>
      </c>
      <c r="C115" s="332">
        <v>1.4436</v>
      </c>
      <c r="D115" s="332">
        <v>0.95782</v>
      </c>
      <c r="E115" s="332">
        <v>7.4573999999999998</v>
      </c>
      <c r="F115" s="332">
        <v>0.86243000000000003</v>
      </c>
      <c r="G115" s="332">
        <v>158.41</v>
      </c>
      <c r="H115" s="332">
        <v>11.5276</v>
      </c>
      <c r="I115" s="332">
        <v>1.7641</v>
      </c>
      <c r="J115" s="332">
        <v>11.5799</v>
      </c>
      <c r="K115" s="332">
        <v>1.0620000000000001</v>
      </c>
      <c r="L115" s="332">
        <v>24.529</v>
      </c>
      <c r="M115" s="332">
        <v>18.940300000000001</v>
      </c>
      <c r="N115" s="332">
        <v>386.23</v>
      </c>
    </row>
    <row r="116" spans="1:14">
      <c r="A116" s="187">
        <v>45211</v>
      </c>
      <c r="B116" s="332">
        <v>1.6674800000000001</v>
      </c>
      <c r="C116" s="332">
        <v>1.4413199999999999</v>
      </c>
      <c r="D116" s="332">
        <v>0.95638000000000001</v>
      </c>
      <c r="E116" s="332">
        <v>7.4569000000000001</v>
      </c>
      <c r="F116" s="332">
        <v>0.86475999999999997</v>
      </c>
      <c r="G116" s="332">
        <v>157.72</v>
      </c>
      <c r="H116" s="332">
        <v>11.556699999999999</v>
      </c>
      <c r="I116" s="332">
        <v>1.7764</v>
      </c>
      <c r="J116" s="332">
        <v>11.581200000000001</v>
      </c>
      <c r="K116" s="332">
        <v>1.0528</v>
      </c>
      <c r="L116" s="332">
        <v>24.678000000000001</v>
      </c>
      <c r="M116" s="332">
        <v>18.933499999999999</v>
      </c>
      <c r="N116" s="332">
        <v>387.23</v>
      </c>
    </row>
    <row r="117" spans="1:14">
      <c r="A117" s="187">
        <v>45212</v>
      </c>
      <c r="B117" s="332">
        <v>1.6691800000000001</v>
      </c>
      <c r="C117" s="332">
        <v>1.43529</v>
      </c>
      <c r="D117" s="332">
        <v>0.94816</v>
      </c>
      <c r="E117" s="332">
        <v>7.4580000000000002</v>
      </c>
      <c r="F117" s="332">
        <v>0.86529999999999996</v>
      </c>
      <c r="G117" s="332">
        <v>157.19999999999999</v>
      </c>
      <c r="H117" s="332">
        <v>11.491899999999999</v>
      </c>
      <c r="I117" s="332">
        <v>1.7842</v>
      </c>
      <c r="J117" s="332">
        <v>11.5953</v>
      </c>
      <c r="K117" s="332">
        <v>1.0509999999999999</v>
      </c>
      <c r="L117" s="332">
        <v>24.699000000000002</v>
      </c>
      <c r="M117" s="332">
        <v>19.014299999999999</v>
      </c>
      <c r="N117" s="332">
        <v>388.21</v>
      </c>
    </row>
    <row r="118" spans="1:14">
      <c r="A118" s="187">
        <v>45215</v>
      </c>
      <c r="B118" s="332">
        <v>1.6650100000000001</v>
      </c>
      <c r="C118" s="332">
        <v>1.43733</v>
      </c>
      <c r="D118" s="332">
        <v>0.95062999999999998</v>
      </c>
      <c r="E118" s="332">
        <v>7.4599000000000002</v>
      </c>
      <c r="F118" s="332">
        <v>0.86434</v>
      </c>
      <c r="G118" s="332">
        <v>157.9</v>
      </c>
      <c r="H118" s="332">
        <v>11.5321</v>
      </c>
      <c r="I118" s="332">
        <v>1.7818000000000001</v>
      </c>
      <c r="J118" s="332">
        <v>11.529</v>
      </c>
      <c r="K118" s="332">
        <v>1.056</v>
      </c>
      <c r="L118" s="332">
        <v>24.66</v>
      </c>
      <c r="M118" s="332">
        <v>18.887499999999999</v>
      </c>
      <c r="N118" s="332">
        <v>386.26</v>
      </c>
    </row>
    <row r="119" spans="1:14">
      <c r="A119" s="187">
        <v>45216</v>
      </c>
      <c r="B119" s="332">
        <v>1.6617599999999999</v>
      </c>
      <c r="C119" s="332">
        <v>1.4436100000000001</v>
      </c>
      <c r="D119" s="332">
        <v>0.95216999999999996</v>
      </c>
      <c r="E119" s="332">
        <v>7.4606000000000003</v>
      </c>
      <c r="F119" s="332">
        <v>0.86817999999999995</v>
      </c>
      <c r="G119" s="332">
        <v>158.46</v>
      </c>
      <c r="H119" s="332">
        <v>11.586</v>
      </c>
      <c r="I119" s="332">
        <v>1.7938000000000001</v>
      </c>
      <c r="J119" s="332">
        <v>11.5397</v>
      </c>
      <c r="K119" s="332">
        <v>1.0577000000000001</v>
      </c>
      <c r="L119" s="332">
        <v>24.661000000000001</v>
      </c>
      <c r="M119" s="332">
        <v>19.056999999999999</v>
      </c>
      <c r="N119" s="332">
        <v>384.38</v>
      </c>
    </row>
    <row r="120" spans="1:14">
      <c r="A120" s="187">
        <v>45217</v>
      </c>
      <c r="B120" s="332">
        <v>1.6629700000000001</v>
      </c>
      <c r="C120" s="332">
        <v>1.4451499999999999</v>
      </c>
      <c r="D120" s="332">
        <v>0.94725999999999999</v>
      </c>
      <c r="E120" s="332">
        <v>7.4615999999999998</v>
      </c>
      <c r="F120" s="332">
        <v>0.86787999999999998</v>
      </c>
      <c r="G120" s="332">
        <v>157.97</v>
      </c>
      <c r="H120" s="332">
        <v>11.649900000000001</v>
      </c>
      <c r="I120" s="332">
        <v>1.7996000000000001</v>
      </c>
      <c r="J120" s="332">
        <v>11.615399999999999</v>
      </c>
      <c r="K120" s="332">
        <v>1.0536000000000001</v>
      </c>
      <c r="L120" s="332">
        <v>24.681999999999999</v>
      </c>
      <c r="M120" s="332">
        <v>19.2288</v>
      </c>
      <c r="N120" s="332">
        <v>384.02</v>
      </c>
    </row>
    <row r="121" spans="1:14">
      <c r="A121" s="187">
        <v>45218</v>
      </c>
      <c r="B121" s="332">
        <v>1.6720999999999999</v>
      </c>
      <c r="C121" s="332">
        <v>1.4517199999999999</v>
      </c>
      <c r="D121" s="332">
        <v>0.94327000000000005</v>
      </c>
      <c r="E121" s="332">
        <v>7.4638999999999998</v>
      </c>
      <c r="F121" s="332">
        <v>0.87139</v>
      </c>
      <c r="G121" s="332">
        <v>158.52000000000001</v>
      </c>
      <c r="H121" s="332">
        <v>11.644</v>
      </c>
      <c r="I121" s="332">
        <v>1.8092999999999999</v>
      </c>
      <c r="J121" s="332">
        <v>11.597200000000001</v>
      </c>
      <c r="K121" s="332">
        <v>1.0582</v>
      </c>
      <c r="L121" s="332">
        <v>24.634</v>
      </c>
      <c r="M121" s="332">
        <v>19.394100000000002</v>
      </c>
      <c r="N121" s="332">
        <v>382.72</v>
      </c>
    </row>
    <row r="122" spans="1:14">
      <c r="A122" s="187">
        <v>45219</v>
      </c>
      <c r="B122" s="332">
        <v>1.6777299999999999</v>
      </c>
      <c r="C122" s="332">
        <v>1.4530099999999999</v>
      </c>
      <c r="D122" s="332">
        <v>0.94499999999999995</v>
      </c>
      <c r="E122" s="332">
        <v>7.4615</v>
      </c>
      <c r="F122" s="332">
        <v>0.87102000000000002</v>
      </c>
      <c r="G122" s="332">
        <v>158.77000000000001</v>
      </c>
      <c r="H122" s="332">
        <v>11.7235</v>
      </c>
      <c r="I122" s="332">
        <v>1.8174999999999999</v>
      </c>
      <c r="J122" s="332">
        <v>11.6271</v>
      </c>
      <c r="K122" s="332">
        <v>1.0593999999999999</v>
      </c>
      <c r="L122" s="332">
        <v>24.602</v>
      </c>
      <c r="M122" s="332">
        <v>19.318899999999999</v>
      </c>
      <c r="N122" s="332">
        <v>382.04</v>
      </c>
    </row>
    <row r="123" spans="1:14">
      <c r="A123" s="187">
        <v>45222</v>
      </c>
      <c r="B123" s="332">
        <v>1.68367</v>
      </c>
      <c r="C123" s="332">
        <v>1.4607699999999999</v>
      </c>
      <c r="D123" s="332">
        <v>0.95077</v>
      </c>
      <c r="E123" s="332">
        <v>7.4630999999999998</v>
      </c>
      <c r="F123" s="332">
        <v>0.87104999999999999</v>
      </c>
      <c r="G123" s="332">
        <v>159.74</v>
      </c>
      <c r="H123" s="332">
        <v>11.8218</v>
      </c>
      <c r="I123" s="332">
        <v>1.8252999999999999</v>
      </c>
      <c r="J123" s="332">
        <v>11.7111</v>
      </c>
      <c r="K123" s="332">
        <v>1.0669999999999999</v>
      </c>
      <c r="L123" s="332">
        <v>24.614999999999998</v>
      </c>
      <c r="M123" s="332">
        <v>19.3597</v>
      </c>
      <c r="N123" s="332">
        <v>381.71</v>
      </c>
    </row>
    <row r="124" spans="1:14">
      <c r="A124" s="187">
        <v>45223</v>
      </c>
      <c r="B124" s="332">
        <v>1.66635</v>
      </c>
      <c r="C124" s="332">
        <v>1.45512</v>
      </c>
      <c r="D124" s="332">
        <v>0.94599</v>
      </c>
      <c r="E124" s="332">
        <v>7.4640000000000004</v>
      </c>
      <c r="F124" s="332">
        <v>0.87089000000000005</v>
      </c>
      <c r="G124" s="332">
        <v>158.77000000000001</v>
      </c>
      <c r="H124" s="332">
        <v>11.8271</v>
      </c>
      <c r="I124" s="332">
        <v>1.8121</v>
      </c>
      <c r="J124" s="332">
        <v>11.7782</v>
      </c>
      <c r="K124" s="332">
        <v>1.0589999999999999</v>
      </c>
      <c r="L124" s="332">
        <v>24.603000000000002</v>
      </c>
      <c r="M124" s="332">
        <v>19.330100000000002</v>
      </c>
      <c r="N124" s="332">
        <v>383.24</v>
      </c>
    </row>
    <row r="125" spans="1:14">
      <c r="A125" s="187">
        <v>45224</v>
      </c>
      <c r="B125" s="332">
        <v>1.6749000000000001</v>
      </c>
      <c r="C125" s="332">
        <v>1.4578100000000001</v>
      </c>
      <c r="D125" s="332">
        <v>0.94760999999999995</v>
      </c>
      <c r="E125" s="332">
        <v>7.4633000000000003</v>
      </c>
      <c r="F125" s="332">
        <v>0.87243000000000004</v>
      </c>
      <c r="G125" s="332">
        <v>158.75</v>
      </c>
      <c r="H125" s="332">
        <v>11.833</v>
      </c>
      <c r="I125" s="332">
        <v>1.8211999999999999</v>
      </c>
      <c r="J125" s="332">
        <v>11.779400000000001</v>
      </c>
      <c r="K125" s="332">
        <v>1.0566</v>
      </c>
      <c r="L125" s="332">
        <v>24.7</v>
      </c>
      <c r="M125" s="332">
        <v>19.366299999999999</v>
      </c>
      <c r="N125" s="332">
        <v>384.61</v>
      </c>
    </row>
    <row r="126" spans="1:14">
      <c r="A126" s="187">
        <v>45225</v>
      </c>
      <c r="B126" s="332">
        <v>1.67083</v>
      </c>
      <c r="C126" s="332">
        <v>1.4608399999999999</v>
      </c>
      <c r="D126" s="332">
        <v>0.94940999999999998</v>
      </c>
      <c r="E126" s="332">
        <v>7.4634</v>
      </c>
      <c r="F126" s="332">
        <v>0.87089000000000005</v>
      </c>
      <c r="G126" s="332">
        <v>158.86000000000001</v>
      </c>
      <c r="H126" s="332">
        <v>11.835800000000001</v>
      </c>
      <c r="I126" s="332">
        <v>1.8147</v>
      </c>
      <c r="J126" s="332">
        <v>11.795199999999999</v>
      </c>
      <c r="K126" s="332">
        <v>1.0563</v>
      </c>
      <c r="L126" s="332">
        <v>24.655000000000001</v>
      </c>
      <c r="M126" s="332">
        <v>19.173300000000001</v>
      </c>
      <c r="N126" s="332">
        <v>382.81</v>
      </c>
    </row>
    <row r="127" spans="1:14">
      <c r="A127" s="187">
        <v>45226</v>
      </c>
      <c r="B127" s="332">
        <v>1.6676800000000001</v>
      </c>
      <c r="C127" s="332">
        <v>1.4654400000000001</v>
      </c>
      <c r="D127" s="332">
        <v>0.95367000000000002</v>
      </c>
      <c r="E127" s="332">
        <v>7.4638</v>
      </c>
      <c r="F127" s="332">
        <v>0.87156</v>
      </c>
      <c r="G127" s="332">
        <v>158.13</v>
      </c>
      <c r="H127" s="332">
        <v>11.810700000000001</v>
      </c>
      <c r="I127" s="332">
        <v>1.8173999999999999</v>
      </c>
      <c r="J127" s="332">
        <v>11.7746</v>
      </c>
      <c r="K127" s="332">
        <v>1.0565</v>
      </c>
      <c r="L127" s="332">
        <v>24.635999999999999</v>
      </c>
      <c r="M127" s="332">
        <v>19.141999999999999</v>
      </c>
      <c r="N127" s="332">
        <v>383.57</v>
      </c>
    </row>
    <row r="128" spans="1:14">
      <c r="A128" s="187">
        <v>45229</v>
      </c>
      <c r="B128" s="332">
        <v>1.6652899999999999</v>
      </c>
      <c r="C128" s="332">
        <v>1.46773</v>
      </c>
      <c r="D128" s="332">
        <v>0.95750999999999997</v>
      </c>
      <c r="E128" s="332">
        <v>7.4648000000000003</v>
      </c>
      <c r="F128" s="332">
        <v>0.87234</v>
      </c>
      <c r="G128" s="332">
        <v>158.25</v>
      </c>
      <c r="H128" s="332">
        <v>11.8286</v>
      </c>
      <c r="I128" s="332">
        <v>1.8166</v>
      </c>
      <c r="J128" s="332">
        <v>11.8315</v>
      </c>
      <c r="K128" s="332">
        <v>1.0615000000000001</v>
      </c>
      <c r="L128" s="332">
        <v>24.55</v>
      </c>
      <c r="M128" s="332">
        <v>19.160499999999999</v>
      </c>
      <c r="N128" s="332">
        <v>382.96</v>
      </c>
    </row>
    <row r="129" spans="1:14">
      <c r="A129" s="187">
        <v>45230</v>
      </c>
      <c r="B129" s="332">
        <v>1.6687799999999999</v>
      </c>
      <c r="C129" s="332">
        <v>1.4672499999999999</v>
      </c>
      <c r="D129" s="332">
        <v>0.96279999999999999</v>
      </c>
      <c r="E129" s="332">
        <v>7.4635999999999996</v>
      </c>
      <c r="F129" s="332">
        <v>0.87026999999999999</v>
      </c>
      <c r="G129" s="332">
        <v>160.41</v>
      </c>
      <c r="H129" s="332">
        <v>11.8226</v>
      </c>
      <c r="I129" s="332">
        <v>1.8154999999999999</v>
      </c>
      <c r="J129" s="332">
        <v>11.8207</v>
      </c>
      <c r="K129" s="332">
        <v>1.0575000000000001</v>
      </c>
      <c r="L129" s="332">
        <v>24.571000000000002</v>
      </c>
      <c r="M129" s="332">
        <v>19.0869</v>
      </c>
      <c r="N129" s="332">
        <v>382.6</v>
      </c>
    </row>
    <row r="130" spans="1:14">
      <c r="A130" s="187">
        <v>45231</v>
      </c>
      <c r="B130" s="332">
        <v>1.6532500000000001</v>
      </c>
      <c r="C130" s="332">
        <v>1.46458</v>
      </c>
      <c r="D130" s="332">
        <v>0.95955999999999997</v>
      </c>
      <c r="E130" s="332">
        <v>7.4644000000000004</v>
      </c>
      <c r="F130" s="332">
        <v>0.86982999999999999</v>
      </c>
      <c r="G130" s="332">
        <v>159.58000000000001</v>
      </c>
      <c r="H130" s="332">
        <v>11.822800000000001</v>
      </c>
      <c r="I130" s="332">
        <v>1.8083</v>
      </c>
      <c r="J130" s="332">
        <v>11.8201</v>
      </c>
      <c r="K130" s="332">
        <v>1.0569999999999999</v>
      </c>
      <c r="L130" s="332">
        <v>24.664000000000001</v>
      </c>
      <c r="M130" s="332">
        <v>18.784199999999998</v>
      </c>
      <c r="N130" s="332">
        <v>383.35</v>
      </c>
    </row>
    <row r="131" spans="1:14">
      <c r="A131" s="187">
        <v>45232</v>
      </c>
      <c r="B131" s="332">
        <v>1.6508700000000001</v>
      </c>
      <c r="C131" s="332">
        <v>1.45922</v>
      </c>
      <c r="D131" s="332">
        <v>0.96231</v>
      </c>
      <c r="E131" s="332">
        <v>7.4637000000000002</v>
      </c>
      <c r="F131" s="332">
        <v>0.87044999999999995</v>
      </c>
      <c r="G131" s="332">
        <v>159.81</v>
      </c>
      <c r="H131" s="332">
        <v>11.8498</v>
      </c>
      <c r="I131" s="332">
        <v>1.8007</v>
      </c>
      <c r="J131" s="332">
        <v>11.803000000000001</v>
      </c>
      <c r="K131" s="332">
        <v>1.0622</v>
      </c>
      <c r="L131" s="332">
        <v>24.456</v>
      </c>
      <c r="M131" s="332">
        <v>18.604199999999999</v>
      </c>
      <c r="N131" s="332">
        <v>381.99</v>
      </c>
    </row>
    <row r="132" spans="1:14">
      <c r="A132" s="187">
        <v>45233</v>
      </c>
      <c r="B132" s="332">
        <v>1.6476999999999999</v>
      </c>
      <c r="C132" s="332">
        <v>1.4653700000000001</v>
      </c>
      <c r="D132" s="332">
        <v>0.96452000000000004</v>
      </c>
      <c r="E132" s="332">
        <v>7.4611000000000001</v>
      </c>
      <c r="F132" s="332">
        <v>0.86660999999999999</v>
      </c>
      <c r="G132" s="332">
        <v>160.24</v>
      </c>
      <c r="H132" s="332">
        <v>11.849500000000001</v>
      </c>
      <c r="I132" s="332">
        <v>1.7885</v>
      </c>
      <c r="J132" s="332">
        <v>11.685499999999999</v>
      </c>
      <c r="K132" s="332">
        <v>1.0730999999999999</v>
      </c>
      <c r="L132" s="332">
        <v>24.41</v>
      </c>
      <c r="M132" s="332">
        <v>18.73</v>
      </c>
      <c r="N132" s="332">
        <v>379.7</v>
      </c>
    </row>
    <row r="133" spans="1:14">
      <c r="A133" s="187">
        <v>45236</v>
      </c>
      <c r="B133" s="332">
        <v>1.65161</v>
      </c>
      <c r="C133" s="332">
        <v>1.46821</v>
      </c>
      <c r="D133" s="332">
        <v>0.96392</v>
      </c>
      <c r="E133" s="332">
        <v>7.4581999999999997</v>
      </c>
      <c r="F133" s="332">
        <v>0.86821000000000004</v>
      </c>
      <c r="G133" s="332">
        <v>160.84</v>
      </c>
      <c r="H133" s="332">
        <v>11.854900000000001</v>
      </c>
      <c r="I133" s="332">
        <v>1.7969999999999999</v>
      </c>
      <c r="J133" s="332">
        <v>11.6996</v>
      </c>
      <c r="K133" s="332">
        <v>1.0718000000000001</v>
      </c>
      <c r="L133" s="332">
        <v>24.553000000000001</v>
      </c>
      <c r="M133" s="332">
        <v>18.807300000000001</v>
      </c>
      <c r="N133" s="332">
        <v>379.37</v>
      </c>
    </row>
    <row r="134" spans="1:14">
      <c r="A134" s="187">
        <v>45237</v>
      </c>
      <c r="B134" s="332">
        <v>1.6624399999999999</v>
      </c>
      <c r="C134" s="332">
        <v>1.4731099999999999</v>
      </c>
      <c r="D134" s="332">
        <v>0.96306000000000003</v>
      </c>
      <c r="E134" s="332">
        <v>7.4584000000000001</v>
      </c>
      <c r="F134" s="332">
        <v>0.86990000000000001</v>
      </c>
      <c r="G134" s="332">
        <v>160.9</v>
      </c>
      <c r="H134" s="332">
        <v>11.9747</v>
      </c>
      <c r="I134" s="332">
        <v>1.8027</v>
      </c>
      <c r="J134" s="332">
        <v>11.6892</v>
      </c>
      <c r="K134" s="332">
        <v>1.07</v>
      </c>
      <c r="L134" s="332">
        <v>24.619</v>
      </c>
      <c r="M134" s="332">
        <v>18.6999</v>
      </c>
      <c r="N134" s="332">
        <v>378.19</v>
      </c>
    </row>
    <row r="135" spans="1:14">
      <c r="A135" s="187">
        <v>45238</v>
      </c>
      <c r="B135" s="332">
        <v>1.67282</v>
      </c>
      <c r="C135" s="332">
        <v>1.47709</v>
      </c>
      <c r="D135" s="332">
        <v>0.96311000000000002</v>
      </c>
      <c r="E135" s="332">
        <v>7.4577999999999998</v>
      </c>
      <c r="F135" s="332">
        <v>0.87172000000000005</v>
      </c>
      <c r="G135" s="332">
        <v>161.69</v>
      </c>
      <c r="H135" s="332">
        <v>11.966900000000001</v>
      </c>
      <c r="I135" s="332">
        <v>1.8118000000000001</v>
      </c>
      <c r="J135" s="332">
        <v>11.669</v>
      </c>
      <c r="K135" s="332">
        <v>1.0709</v>
      </c>
      <c r="L135" s="332">
        <v>24.623999999999999</v>
      </c>
      <c r="M135" s="332">
        <v>18.779900000000001</v>
      </c>
      <c r="N135" s="332">
        <v>378.77</v>
      </c>
    </row>
    <row r="136" spans="1:14">
      <c r="A136" s="187">
        <v>45239</v>
      </c>
      <c r="B136" s="332">
        <v>1.6755800000000001</v>
      </c>
      <c r="C136" s="332">
        <v>1.47296</v>
      </c>
      <c r="D136" s="332">
        <v>0.96326999999999996</v>
      </c>
      <c r="E136" s="332">
        <v>7.4579000000000004</v>
      </c>
      <c r="F136" s="332">
        <v>0.87275000000000003</v>
      </c>
      <c r="G136" s="332">
        <v>161.46</v>
      </c>
      <c r="H136" s="332">
        <v>11.9687</v>
      </c>
      <c r="I136" s="332">
        <v>1.8101</v>
      </c>
      <c r="J136" s="332">
        <v>11.6562</v>
      </c>
      <c r="K136" s="332">
        <v>1.0668</v>
      </c>
      <c r="L136" s="332">
        <v>24.547999999999998</v>
      </c>
      <c r="M136" s="332">
        <v>19.0032</v>
      </c>
      <c r="N136" s="332">
        <v>379.75</v>
      </c>
    </row>
    <row r="137" spans="1:14">
      <c r="A137" s="187">
        <v>45240</v>
      </c>
      <c r="B137" s="332">
        <v>1.6796899999999999</v>
      </c>
      <c r="C137" s="332">
        <v>1.4744600000000001</v>
      </c>
      <c r="D137" s="332">
        <v>0.96418000000000004</v>
      </c>
      <c r="E137" s="332">
        <v>7.4570999999999996</v>
      </c>
      <c r="F137" s="332">
        <v>0.87385999999999997</v>
      </c>
      <c r="G137" s="332">
        <v>161.93</v>
      </c>
      <c r="H137" s="332">
        <v>11.8743</v>
      </c>
      <c r="I137" s="332">
        <v>1.8132999999999999</v>
      </c>
      <c r="J137" s="332">
        <v>11.645200000000001</v>
      </c>
      <c r="K137" s="332">
        <v>1.0686</v>
      </c>
      <c r="L137" s="332">
        <v>24.555</v>
      </c>
      <c r="M137" s="332">
        <v>18.868099999999998</v>
      </c>
      <c r="N137" s="332">
        <v>377.25</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E53"/>
  <sheetViews>
    <sheetView workbookViewId="0">
      <selection activeCell="A34" sqref="A1:XFD1048576"/>
    </sheetView>
  </sheetViews>
  <sheetFormatPr defaultColWidth="11" defaultRowHeight="15.75"/>
  <cols>
    <col min="4" max="4" width="12.125" bestFit="1" customWidth="1"/>
  </cols>
  <sheetData>
    <row r="1" spans="1:5">
      <c r="A1" s="2" t="s">
        <v>11</v>
      </c>
      <c r="B1" s="2" t="s">
        <v>56</v>
      </c>
      <c r="D1" t="s">
        <v>126</v>
      </c>
      <c r="E1" t="s">
        <v>124</v>
      </c>
    </row>
    <row r="2" spans="1:5">
      <c r="A2" t="s">
        <v>57</v>
      </c>
      <c r="B2">
        <v>7.0000000000000007E-2</v>
      </c>
      <c r="D2" t="s">
        <v>125</v>
      </c>
      <c r="E2" s="4">
        <v>44739</v>
      </c>
    </row>
    <row r="3" spans="1:5">
      <c r="A3" t="s">
        <v>29</v>
      </c>
      <c r="B3">
        <v>7.0000000000000007E-2</v>
      </c>
    </row>
    <row r="4" spans="1:5">
      <c r="A4" t="s">
        <v>58</v>
      </c>
      <c r="B4">
        <v>7.0000000000000007E-2</v>
      </c>
    </row>
    <row r="5" spans="1:5">
      <c r="A5" t="s">
        <v>40</v>
      </c>
      <c r="B5">
        <v>7.0000000000000007E-2</v>
      </c>
    </row>
    <row r="6" spans="1:5">
      <c r="A6" t="s">
        <v>59</v>
      </c>
      <c r="B6">
        <v>7.0000000000000007E-2</v>
      </c>
    </row>
    <row r="7" spans="1:5">
      <c r="A7" t="s">
        <v>30</v>
      </c>
      <c r="B7">
        <v>7.0000000000000007E-2</v>
      </c>
    </row>
    <row r="8" spans="1:5">
      <c r="A8" t="s">
        <v>52</v>
      </c>
      <c r="B8">
        <v>7.0000000000000007E-2</v>
      </c>
    </row>
    <row r="9" spans="1:5">
      <c r="A9" t="s">
        <v>39</v>
      </c>
      <c r="B9">
        <v>7.0000000000000007E-2</v>
      </c>
    </row>
    <row r="10" spans="1:5">
      <c r="A10" t="s">
        <v>60</v>
      </c>
      <c r="B10">
        <v>0.09</v>
      </c>
    </row>
    <row r="11" spans="1:5">
      <c r="A11" t="s">
        <v>61</v>
      </c>
      <c r="B11">
        <v>0.09</v>
      </c>
    </row>
    <row r="12" spans="1:5">
      <c r="A12" t="s">
        <v>62</v>
      </c>
      <c r="B12">
        <v>0.09</v>
      </c>
    </row>
    <row r="13" spans="1:5">
      <c r="A13" t="s">
        <v>41</v>
      </c>
      <c r="B13">
        <v>0.09</v>
      </c>
    </row>
    <row r="14" spans="1:5">
      <c r="A14" t="s">
        <v>63</v>
      </c>
      <c r="B14">
        <v>0.09</v>
      </c>
    </row>
    <row r="15" spans="1:5">
      <c r="A15" t="s">
        <v>64</v>
      </c>
      <c r="B15">
        <v>0.09</v>
      </c>
    </row>
    <row r="16" spans="1:5">
      <c r="A16" t="s">
        <v>65</v>
      </c>
      <c r="B16">
        <v>0.09</v>
      </c>
    </row>
    <row r="17" spans="1:2">
      <c r="A17" t="s">
        <v>67</v>
      </c>
      <c r="B17">
        <v>0.09</v>
      </c>
    </row>
    <row r="18" spans="1:2">
      <c r="A18" t="s">
        <v>43</v>
      </c>
      <c r="B18">
        <v>0.09</v>
      </c>
    </row>
    <row r="19" spans="1:2">
      <c r="A19" t="s">
        <v>68</v>
      </c>
      <c r="B19">
        <v>0.09</v>
      </c>
    </row>
    <row r="20" spans="1:2">
      <c r="A20" t="s">
        <v>69</v>
      </c>
      <c r="B20">
        <v>0.09</v>
      </c>
    </row>
    <row r="21" spans="1:2">
      <c r="A21" t="s">
        <v>71</v>
      </c>
      <c r="B21">
        <v>0.09</v>
      </c>
    </row>
    <row r="22" spans="1:2">
      <c r="A22" t="s">
        <v>70</v>
      </c>
      <c r="B22">
        <v>0.11</v>
      </c>
    </row>
    <row r="23" spans="1:2">
      <c r="A23" t="s">
        <v>51</v>
      </c>
      <c r="B23">
        <v>0.11</v>
      </c>
    </row>
    <row r="24" spans="1:2">
      <c r="A24" t="s">
        <v>66</v>
      </c>
      <c r="B24">
        <v>0.11</v>
      </c>
    </row>
    <row r="25" spans="1:2">
      <c r="A25" t="s">
        <v>72</v>
      </c>
      <c r="B25">
        <v>0.11</v>
      </c>
    </row>
    <row r="26" spans="1:2">
      <c r="A26" t="s">
        <v>73</v>
      </c>
      <c r="B26">
        <v>0.11</v>
      </c>
    </row>
    <row r="27" spans="1:2">
      <c r="A27" t="s">
        <v>42</v>
      </c>
      <c r="B27">
        <v>0.11</v>
      </c>
    </row>
    <row r="28" spans="1:2">
      <c r="A28" t="s">
        <v>74</v>
      </c>
      <c r="B28">
        <v>0.11</v>
      </c>
    </row>
    <row r="29" spans="1:2">
      <c r="A29" t="s">
        <v>76</v>
      </c>
      <c r="B29">
        <v>0.11</v>
      </c>
    </row>
    <row r="30" spans="1:2">
      <c r="A30" t="s">
        <v>48</v>
      </c>
      <c r="B30">
        <v>0.11</v>
      </c>
    </row>
    <row r="31" spans="1:2">
      <c r="A31" t="s">
        <v>75</v>
      </c>
      <c r="B31">
        <v>0.25</v>
      </c>
    </row>
    <row r="32" spans="1:2">
      <c r="A32" t="s">
        <v>47</v>
      </c>
      <c r="B32">
        <v>0.25</v>
      </c>
    </row>
    <row r="33" spans="1:2">
      <c r="A33" t="s">
        <v>77</v>
      </c>
      <c r="B33">
        <v>0.25</v>
      </c>
    </row>
    <row r="34" spans="1:2">
      <c r="A34" t="s">
        <v>78</v>
      </c>
      <c r="B34">
        <v>0.25</v>
      </c>
    </row>
    <row r="35" spans="1:2">
      <c r="A35" t="s">
        <v>79</v>
      </c>
      <c r="B35">
        <v>0.25</v>
      </c>
    </row>
    <row r="36" spans="1:2">
      <c r="A36" t="s">
        <v>80</v>
      </c>
      <c r="B36">
        <v>0.25</v>
      </c>
    </row>
    <row r="37" spans="1:2">
      <c r="A37" t="s">
        <v>81</v>
      </c>
      <c r="B37">
        <v>0.25</v>
      </c>
    </row>
    <row r="38" spans="1:2">
      <c r="A38" t="s">
        <v>82</v>
      </c>
      <c r="B38">
        <v>0.25</v>
      </c>
    </row>
    <row r="39" spans="1:2">
      <c r="A39" t="s">
        <v>83</v>
      </c>
      <c r="B39">
        <v>0.25</v>
      </c>
    </row>
    <row r="40" spans="1:2">
      <c r="A40" t="s">
        <v>84</v>
      </c>
      <c r="B40">
        <v>0.25</v>
      </c>
    </row>
    <row r="41" spans="1:2">
      <c r="A41" t="s">
        <v>85</v>
      </c>
      <c r="B41">
        <v>0.25</v>
      </c>
    </row>
    <row r="42" spans="1:2">
      <c r="A42" t="s">
        <v>86</v>
      </c>
      <c r="B42">
        <v>0.25</v>
      </c>
    </row>
    <row r="43" spans="1:2">
      <c r="A43" t="s">
        <v>88</v>
      </c>
      <c r="B43">
        <v>0.25</v>
      </c>
    </row>
    <row r="44" spans="1:2">
      <c r="A44" t="s">
        <v>46</v>
      </c>
      <c r="B44">
        <v>0.5</v>
      </c>
    </row>
    <row r="45" spans="1:2">
      <c r="A45" t="s">
        <v>36</v>
      </c>
      <c r="B45">
        <v>0.5</v>
      </c>
    </row>
    <row r="46" spans="1:2">
      <c r="A46" t="s">
        <v>49</v>
      </c>
      <c r="B46">
        <v>0.5</v>
      </c>
    </row>
    <row r="47" spans="1:2">
      <c r="A47" t="s">
        <v>89</v>
      </c>
      <c r="B47">
        <v>0.5</v>
      </c>
    </row>
    <row r="48" spans="1:2">
      <c r="A48" t="s">
        <v>53</v>
      </c>
      <c r="B48">
        <v>0.5</v>
      </c>
    </row>
    <row r="49" spans="1:2">
      <c r="A49" t="s">
        <v>90</v>
      </c>
      <c r="B49">
        <v>0.5</v>
      </c>
    </row>
    <row r="50" spans="1:2">
      <c r="A50" t="s">
        <v>50</v>
      </c>
      <c r="B50">
        <v>0.5</v>
      </c>
    </row>
    <row r="51" spans="1:2">
      <c r="A51" t="s">
        <v>44</v>
      </c>
      <c r="B51">
        <v>0.5</v>
      </c>
    </row>
    <row r="52" spans="1:2">
      <c r="A52" t="s">
        <v>87</v>
      </c>
      <c r="B52">
        <v>0.25</v>
      </c>
    </row>
    <row r="53" spans="1:2">
      <c r="A53" t="s">
        <v>45</v>
      </c>
      <c r="B53">
        <v>0.5</v>
      </c>
    </row>
  </sheetData>
  <phoneticPr fontId="46" type="noConversion"/>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92"/>
  <sheetViews>
    <sheetView workbookViewId="0">
      <pane xSplit="1" ySplit="1" topLeftCell="B2" activePane="bottomRight" state="frozen"/>
      <selection pane="topRight" activeCell="B1" sqref="B1"/>
      <selection pane="bottomLeft" activeCell="A3" sqref="A3"/>
      <selection pane="bottomRight"/>
    </sheetView>
  </sheetViews>
  <sheetFormatPr defaultColWidth="9" defaultRowHeight="15.75"/>
  <cols>
    <col min="1" max="1" width="9.875" style="114" bestFit="1" customWidth="1"/>
    <col min="2" max="2" width="8.875" style="114" bestFit="1" customWidth="1"/>
    <col min="3" max="3" width="12.75" style="114" bestFit="1" customWidth="1"/>
    <col min="4" max="4" width="11.875" style="114" bestFit="1" customWidth="1"/>
    <col min="5" max="5" width="8.5" style="114" bestFit="1" customWidth="1"/>
    <col min="6" max="7" width="9" style="114"/>
    <col min="8" max="8" width="13.5" style="114" bestFit="1" customWidth="1"/>
    <col min="9" max="9" width="10.375" style="114" bestFit="1" customWidth="1"/>
    <col min="10" max="16384" width="9" style="114"/>
  </cols>
  <sheetData>
    <row r="1" spans="1:9" s="333" customFormat="1">
      <c r="A1" s="333" t="s">
        <v>781</v>
      </c>
      <c r="B1" s="333" t="s">
        <v>344</v>
      </c>
      <c r="C1" s="333" t="s">
        <v>495</v>
      </c>
      <c r="D1" s="333" t="s">
        <v>496</v>
      </c>
      <c r="E1" s="333" t="s">
        <v>782</v>
      </c>
      <c r="F1" s="333" t="s">
        <v>497</v>
      </c>
      <c r="G1" s="333" t="s">
        <v>498</v>
      </c>
      <c r="H1" s="333" t="s">
        <v>499</v>
      </c>
      <c r="I1" s="333" t="s">
        <v>783</v>
      </c>
    </row>
    <row r="2" spans="1:9">
      <c r="A2" s="331">
        <f>_xll.BDH(B$1,"PX_LAST","2023-05-05","","Dir=V","CDR=5D","Days=A","Dts=S","cols=2;rows=136")</f>
        <v>45051</v>
      </c>
      <c r="B2" s="332">
        <v>3.44</v>
      </c>
      <c r="C2" s="332">
        <f>_xll.BDH(C$1,"PX_LAST","2023-05-05","","Dir=V","CDR=5D","Days=A","Dts=H","cols=1;rows=136")</f>
        <v>119.35</v>
      </c>
      <c r="D2" s="332">
        <f>_xll.BDH(D$1,"PX_LAST","2023-05-05","","Dir=V","CDR=5D","Days=A","Dts=H","cols=1;rows=136")</f>
        <v>39.39</v>
      </c>
      <c r="E2" s="332">
        <f>_xll.BDH(E$1,"PX_LAST","2023-05-05","","Dir=V","CDR=5D","Days=A","Dts=H","cols=1;rows=136")</f>
        <v>8858.86</v>
      </c>
      <c r="F2" s="332">
        <f>_xll.BDH(F$1,"PX_LAST","2023-05-05","","Dir=V","CDR=5D","Days=A","Dts=H","cols=1;rows=136")</f>
        <v>869.25109999999995</v>
      </c>
      <c r="G2" s="332">
        <f>_xll.BDH(G$1,"PX_LAST","2023-05-05","","Dir=V","CDR=5D","Days=A","Dts=H","cols=1;rows=136")</f>
        <v>788.68</v>
      </c>
      <c r="H2" s="332">
        <f>_xll.BDH(H$1,"PX_LAST","2023-05-05","","Dir=V","CDR=5D","Days=A","Dts=H","cols=1;rows=136")</f>
        <v>391.47489999999999</v>
      </c>
      <c r="I2" s="332">
        <f>_xll.BDH(I$1,"PX_LAST","2023-05-05","","Dir=V","CDR=5D","Days=A","Dts=H","cols=1;rows=136")</f>
        <v>228.1858</v>
      </c>
    </row>
    <row r="3" spans="1:9">
      <c r="A3" s="331">
        <v>45054</v>
      </c>
      <c r="B3" s="332">
        <v>3.51</v>
      </c>
      <c r="C3" s="332">
        <v>119.4</v>
      </c>
      <c r="D3" s="332">
        <v>39.409999999999997</v>
      </c>
      <c r="E3" s="332">
        <v>8863.01</v>
      </c>
      <c r="F3" s="332">
        <v>867.24429999999995</v>
      </c>
      <c r="G3" s="332">
        <v>786.71</v>
      </c>
      <c r="H3" s="332">
        <v>390.80610000000001</v>
      </c>
      <c r="I3" s="332">
        <v>229.9316</v>
      </c>
    </row>
    <row r="4" spans="1:9">
      <c r="A4" s="331">
        <v>45055</v>
      </c>
      <c r="B4" s="332">
        <v>3.5209999999999999</v>
      </c>
      <c r="C4" s="332">
        <v>118.91</v>
      </c>
      <c r="D4" s="332">
        <v>39.17</v>
      </c>
      <c r="E4" s="332">
        <v>8823.0499999999993</v>
      </c>
      <c r="F4" s="332">
        <v>864.43970000000002</v>
      </c>
      <c r="G4" s="332">
        <v>786.64</v>
      </c>
      <c r="H4" s="332">
        <v>390.31790000000001</v>
      </c>
      <c r="I4" s="332">
        <v>229.63079999999999</v>
      </c>
    </row>
    <row r="5" spans="1:9">
      <c r="A5" s="331">
        <v>45056</v>
      </c>
      <c r="B5" s="332">
        <v>3.444</v>
      </c>
      <c r="C5" s="332">
        <v>119.2</v>
      </c>
      <c r="D5" s="332">
        <v>39.15</v>
      </c>
      <c r="E5" s="332">
        <v>8862.85</v>
      </c>
      <c r="F5" s="332">
        <v>868.93029999999999</v>
      </c>
      <c r="G5" s="332">
        <v>788.54</v>
      </c>
      <c r="H5" s="332">
        <v>391.44880000000001</v>
      </c>
      <c r="I5" s="332">
        <v>227.8561</v>
      </c>
    </row>
    <row r="6" spans="1:9">
      <c r="A6" s="331">
        <v>45057</v>
      </c>
      <c r="B6" s="332">
        <v>3.387</v>
      </c>
      <c r="C6" s="332">
        <v>118.92</v>
      </c>
      <c r="D6" s="332">
        <v>39.01</v>
      </c>
      <c r="E6" s="332">
        <v>8849.69</v>
      </c>
      <c r="F6" s="332">
        <v>869.99680000000001</v>
      </c>
      <c r="G6" s="332">
        <v>792.12</v>
      </c>
      <c r="H6" s="332">
        <v>392.26080000000002</v>
      </c>
      <c r="I6" s="332">
        <v>224.30879999999999</v>
      </c>
    </row>
    <row r="7" spans="1:9">
      <c r="A7" s="331">
        <v>45058</v>
      </c>
      <c r="B7" s="332">
        <v>3.4660000000000002</v>
      </c>
      <c r="C7" s="332">
        <v>118.75</v>
      </c>
      <c r="D7" s="332">
        <v>38.549999999999997</v>
      </c>
      <c r="E7" s="332">
        <v>8837.68</v>
      </c>
      <c r="F7" s="332">
        <v>864.99749999999995</v>
      </c>
      <c r="G7" s="332">
        <v>790.52</v>
      </c>
      <c r="H7" s="332">
        <v>391.2355</v>
      </c>
      <c r="I7" s="332">
        <v>224.48310000000001</v>
      </c>
    </row>
    <row r="8" spans="1:9">
      <c r="A8" s="331">
        <v>45061</v>
      </c>
      <c r="B8" s="332">
        <v>3.5049999999999999</v>
      </c>
      <c r="C8" s="332">
        <v>119.46</v>
      </c>
      <c r="D8" s="332">
        <v>39.26</v>
      </c>
      <c r="E8" s="332">
        <v>8865.0300000000007</v>
      </c>
      <c r="F8" s="332">
        <v>862.6019</v>
      </c>
      <c r="G8" s="332">
        <v>784.61</v>
      </c>
      <c r="H8" s="332">
        <v>389.73579999999998</v>
      </c>
      <c r="I8" s="332">
        <v>227.1104</v>
      </c>
    </row>
    <row r="9" spans="1:9">
      <c r="A9" s="331">
        <v>45062</v>
      </c>
      <c r="B9" s="332">
        <v>3.5379999999999998</v>
      </c>
      <c r="C9" s="332">
        <v>118.43</v>
      </c>
      <c r="D9" s="332">
        <v>38.979999999999997</v>
      </c>
      <c r="E9" s="332">
        <v>8808.9500000000007</v>
      </c>
      <c r="F9" s="332">
        <v>860.75390000000004</v>
      </c>
      <c r="G9" s="332">
        <v>783.43</v>
      </c>
      <c r="H9" s="332">
        <v>389.02910000000003</v>
      </c>
      <c r="I9" s="332">
        <v>224.57169999999999</v>
      </c>
    </row>
    <row r="10" spans="1:9">
      <c r="A10" s="331">
        <v>45063</v>
      </c>
      <c r="B10" s="332">
        <v>3.5670000000000002</v>
      </c>
      <c r="C10" s="332">
        <v>119.56</v>
      </c>
      <c r="D10" s="332">
        <v>39.159999999999997</v>
      </c>
      <c r="E10" s="332">
        <v>8915.43</v>
      </c>
      <c r="F10" s="332">
        <v>858.25509999999997</v>
      </c>
      <c r="G10" s="332">
        <v>781.7</v>
      </c>
      <c r="H10" s="332">
        <v>388.12889999999999</v>
      </c>
      <c r="I10" s="332">
        <v>225.1755</v>
      </c>
    </row>
    <row r="11" spans="1:9">
      <c r="A11" s="331">
        <v>45064</v>
      </c>
      <c r="B11" s="332">
        <v>3.649</v>
      </c>
      <c r="C11" s="332">
        <v>120.33</v>
      </c>
      <c r="D11" s="332">
        <v>38.950000000000003</v>
      </c>
      <c r="E11" s="332">
        <v>9001.25</v>
      </c>
      <c r="F11" s="332">
        <v>850.82820000000004</v>
      </c>
      <c r="G11" s="332">
        <v>779.92</v>
      </c>
      <c r="H11" s="332">
        <v>386.85419999999999</v>
      </c>
      <c r="I11" s="332">
        <v>224.19059999999999</v>
      </c>
    </row>
    <row r="12" spans="1:9">
      <c r="A12" s="331">
        <v>45065</v>
      </c>
      <c r="B12" s="332">
        <v>3.6749999999999998</v>
      </c>
      <c r="C12" s="332">
        <v>120.39</v>
      </c>
      <c r="D12" s="332">
        <v>38.979999999999997</v>
      </c>
      <c r="E12" s="332">
        <v>8988.4599999999991</v>
      </c>
      <c r="F12" s="332">
        <v>850.7722</v>
      </c>
      <c r="G12" s="332">
        <v>779.14</v>
      </c>
      <c r="H12" s="332">
        <v>386.82490000000001</v>
      </c>
      <c r="I12" s="332">
        <v>224.46250000000001</v>
      </c>
    </row>
    <row r="13" spans="1:9">
      <c r="A13" s="331">
        <v>45068</v>
      </c>
      <c r="B13" s="332">
        <v>3.718</v>
      </c>
      <c r="C13" s="332">
        <v>120.47</v>
      </c>
      <c r="D13" s="332">
        <v>39.299999999999997</v>
      </c>
      <c r="E13" s="332">
        <v>8990.89</v>
      </c>
      <c r="F13" s="332">
        <v>850.23659999999995</v>
      </c>
      <c r="G13" s="332">
        <v>778.27</v>
      </c>
      <c r="H13" s="332">
        <v>386.3621</v>
      </c>
      <c r="I13" s="332">
        <v>224.11410000000001</v>
      </c>
    </row>
    <row r="14" spans="1:9">
      <c r="A14" s="331">
        <v>45069</v>
      </c>
      <c r="B14" s="332">
        <v>3.6949999999999998</v>
      </c>
      <c r="C14" s="332">
        <v>119.03</v>
      </c>
      <c r="D14" s="332">
        <v>38.69</v>
      </c>
      <c r="E14" s="332">
        <v>8890.16</v>
      </c>
      <c r="F14" s="332">
        <v>848.98220000000003</v>
      </c>
      <c r="G14" s="332">
        <v>777.73</v>
      </c>
      <c r="H14" s="332">
        <v>386.26119999999997</v>
      </c>
      <c r="I14" s="332">
        <v>223.30289999999999</v>
      </c>
    </row>
    <row r="15" spans="1:9">
      <c r="A15" s="331">
        <v>45070</v>
      </c>
      <c r="B15" s="332">
        <v>3.7450000000000001</v>
      </c>
      <c r="C15" s="332">
        <v>117.91</v>
      </c>
      <c r="D15" s="332">
        <v>38.4</v>
      </c>
      <c r="E15" s="332">
        <v>8825.26</v>
      </c>
      <c r="F15" s="332">
        <v>847.05520000000001</v>
      </c>
      <c r="G15" s="332">
        <v>777.59</v>
      </c>
      <c r="H15" s="332">
        <v>385.87790000000001</v>
      </c>
      <c r="I15" s="332">
        <v>223.5198</v>
      </c>
    </row>
    <row r="16" spans="1:9">
      <c r="A16" s="331">
        <v>45071</v>
      </c>
      <c r="B16" s="332">
        <v>3.82</v>
      </c>
      <c r="C16" s="332">
        <v>118.41</v>
      </c>
      <c r="D16" s="332">
        <v>38.32</v>
      </c>
      <c r="E16" s="332">
        <v>8902.84</v>
      </c>
      <c r="F16" s="332">
        <v>842.06949999999995</v>
      </c>
      <c r="G16" s="332">
        <v>776.81</v>
      </c>
      <c r="H16" s="332">
        <v>384.99990000000003</v>
      </c>
      <c r="I16" s="332">
        <v>220.70060000000001</v>
      </c>
    </row>
    <row r="17" spans="1:9">
      <c r="A17" s="331">
        <v>45072</v>
      </c>
      <c r="B17" s="332">
        <v>3.8</v>
      </c>
      <c r="C17" s="332">
        <v>119.91</v>
      </c>
      <c r="D17" s="332">
        <v>39</v>
      </c>
      <c r="E17" s="332">
        <v>9019.64</v>
      </c>
      <c r="F17" s="332">
        <v>840.50919999999996</v>
      </c>
      <c r="G17" s="332">
        <v>776.03</v>
      </c>
      <c r="H17" s="332">
        <v>384.8449</v>
      </c>
      <c r="I17" s="332">
        <v>222.47880000000001</v>
      </c>
    </row>
    <row r="18" spans="1:9">
      <c r="A18" s="331">
        <v>45075</v>
      </c>
      <c r="B18" s="332">
        <v>3.8</v>
      </c>
      <c r="C18" s="332">
        <v>119.91</v>
      </c>
      <c r="D18" s="332">
        <v>39</v>
      </c>
      <c r="E18" s="332">
        <v>9019.64</v>
      </c>
      <c r="F18" s="332">
        <v>842.88919999999996</v>
      </c>
      <c r="G18" s="332">
        <v>776.03</v>
      </c>
      <c r="H18" s="332">
        <v>384.9212</v>
      </c>
      <c r="I18" s="332">
        <v>222.47880000000001</v>
      </c>
    </row>
    <row r="19" spans="1:9">
      <c r="A19" s="331">
        <v>45076</v>
      </c>
      <c r="B19" s="332">
        <v>3.6880000000000002</v>
      </c>
      <c r="C19" s="332">
        <v>119.52</v>
      </c>
      <c r="D19" s="332">
        <v>38.549999999999997</v>
      </c>
      <c r="E19" s="332">
        <v>9020.39</v>
      </c>
      <c r="F19" s="332">
        <v>848.08889999999997</v>
      </c>
      <c r="G19" s="332">
        <v>781.86</v>
      </c>
      <c r="H19" s="332">
        <v>387.2672</v>
      </c>
      <c r="I19" s="332">
        <v>218.71700000000001</v>
      </c>
    </row>
    <row r="20" spans="1:9">
      <c r="A20" s="331">
        <v>45077</v>
      </c>
      <c r="B20" s="332">
        <v>3.6459999999999999</v>
      </c>
      <c r="C20" s="332">
        <v>118.6</v>
      </c>
      <c r="D20" s="332">
        <v>38.19</v>
      </c>
      <c r="E20" s="332">
        <v>8967.16</v>
      </c>
      <c r="F20" s="332">
        <v>849.30060000000003</v>
      </c>
      <c r="G20" s="332">
        <v>782.48</v>
      </c>
      <c r="H20" s="332">
        <v>387.47190000000001</v>
      </c>
      <c r="I20" s="332">
        <v>217.94030000000001</v>
      </c>
    </row>
    <row r="21" spans="1:9">
      <c r="A21" s="331">
        <v>45078</v>
      </c>
      <c r="B21" s="332">
        <v>3.5979999999999999</v>
      </c>
      <c r="C21" s="332">
        <v>120.03</v>
      </c>
      <c r="D21" s="332">
        <v>38.869999999999997</v>
      </c>
      <c r="E21" s="332">
        <v>9057.17</v>
      </c>
      <c r="F21" s="332">
        <v>853.60739999999998</v>
      </c>
      <c r="G21" s="332">
        <v>783.2</v>
      </c>
      <c r="H21" s="332">
        <v>388.2636</v>
      </c>
      <c r="I21" s="332">
        <v>220.70349999999999</v>
      </c>
    </row>
    <row r="22" spans="1:9">
      <c r="A22" s="331">
        <v>45079</v>
      </c>
      <c r="B22" s="332">
        <v>3.6949999999999998</v>
      </c>
      <c r="C22" s="332">
        <v>121.83</v>
      </c>
      <c r="D22" s="332">
        <v>39.54</v>
      </c>
      <c r="E22" s="332">
        <v>9189.34</v>
      </c>
      <c r="F22" s="332">
        <v>850.64859999999999</v>
      </c>
      <c r="G22" s="332">
        <v>786.04</v>
      </c>
      <c r="H22" s="332">
        <v>388.4504</v>
      </c>
      <c r="I22" s="332">
        <v>222.136</v>
      </c>
    </row>
    <row r="23" spans="1:9">
      <c r="A23" s="331">
        <v>45082</v>
      </c>
      <c r="B23" s="332">
        <v>3.6850000000000001</v>
      </c>
      <c r="C23" s="332">
        <v>121.46</v>
      </c>
      <c r="D23" s="332">
        <v>39.53</v>
      </c>
      <c r="E23" s="332">
        <v>9171.09</v>
      </c>
      <c r="F23" s="332">
        <v>848.3836</v>
      </c>
      <c r="G23" s="332">
        <v>786.5</v>
      </c>
      <c r="H23" s="332">
        <v>389.1687</v>
      </c>
      <c r="I23" s="332">
        <v>222.77330000000001</v>
      </c>
    </row>
    <row r="24" spans="1:9">
      <c r="A24" s="331">
        <v>45083</v>
      </c>
      <c r="B24" s="332">
        <v>3.6619999999999999</v>
      </c>
      <c r="C24" s="332">
        <v>121.98</v>
      </c>
      <c r="D24" s="332">
        <v>39.880000000000003</v>
      </c>
      <c r="E24" s="332">
        <v>9192.91</v>
      </c>
      <c r="F24" s="332">
        <v>848.11320000000001</v>
      </c>
      <c r="G24" s="332">
        <v>788.37</v>
      </c>
      <c r="H24" s="332">
        <v>389.55959999999999</v>
      </c>
      <c r="I24" s="332">
        <v>223.61709999999999</v>
      </c>
    </row>
    <row r="25" spans="1:9">
      <c r="A25" s="331">
        <v>45084</v>
      </c>
      <c r="B25" s="332">
        <v>3.798</v>
      </c>
      <c r="C25" s="332">
        <v>120.16</v>
      </c>
      <c r="D25" s="332">
        <v>39.4</v>
      </c>
      <c r="E25" s="332">
        <v>9158.14</v>
      </c>
      <c r="F25" s="332">
        <v>846.00400000000002</v>
      </c>
      <c r="G25" s="332">
        <v>787.87</v>
      </c>
      <c r="H25" s="332">
        <v>389.20740000000001</v>
      </c>
      <c r="I25" s="332">
        <v>224.2099</v>
      </c>
    </row>
    <row r="26" spans="1:9">
      <c r="A26" s="331">
        <v>45085</v>
      </c>
      <c r="B26" s="332">
        <v>3.72</v>
      </c>
      <c r="C26" s="332">
        <v>120.95</v>
      </c>
      <c r="D26" s="332">
        <v>39.68</v>
      </c>
      <c r="E26" s="332">
        <v>9215.86</v>
      </c>
      <c r="F26" s="332">
        <v>849.80909999999994</v>
      </c>
      <c r="G26" s="332">
        <v>787.51</v>
      </c>
      <c r="H26" s="332">
        <v>389.80959999999999</v>
      </c>
      <c r="I26" s="332">
        <v>225.821</v>
      </c>
    </row>
    <row r="27" spans="1:9">
      <c r="A27" s="331">
        <v>45086</v>
      </c>
      <c r="B27" s="332">
        <v>3.7429999999999999</v>
      </c>
      <c r="C27" s="332">
        <v>121.09</v>
      </c>
      <c r="D27" s="332">
        <v>39.86</v>
      </c>
      <c r="E27" s="332">
        <v>9226.7000000000007</v>
      </c>
      <c r="F27" s="332">
        <v>850.27179999999998</v>
      </c>
      <c r="G27" s="332">
        <v>788.57</v>
      </c>
      <c r="H27" s="332">
        <v>389.91129999999998</v>
      </c>
      <c r="I27" s="332">
        <v>224.8997</v>
      </c>
    </row>
    <row r="28" spans="1:9">
      <c r="A28" s="331">
        <v>45089</v>
      </c>
      <c r="B28" s="332">
        <v>3.7389999999999999</v>
      </c>
      <c r="C28" s="332">
        <v>122.03</v>
      </c>
      <c r="D28" s="332">
        <v>39.94</v>
      </c>
      <c r="E28" s="332">
        <v>9312.7199999999993</v>
      </c>
      <c r="F28" s="332">
        <v>850.10519999999997</v>
      </c>
      <c r="G28" s="332">
        <v>789.92</v>
      </c>
      <c r="H28" s="332">
        <v>390.70260000000002</v>
      </c>
      <c r="I28" s="332">
        <v>222.71539999999999</v>
      </c>
    </row>
    <row r="29" spans="1:9">
      <c r="A29" s="331">
        <v>45090</v>
      </c>
      <c r="B29" s="332">
        <v>3.8159999999999998</v>
      </c>
      <c r="C29" s="332">
        <v>122.95</v>
      </c>
      <c r="D29" s="332">
        <v>40.340000000000003</v>
      </c>
      <c r="E29" s="332">
        <v>9377.65</v>
      </c>
      <c r="F29" s="332">
        <v>849.07860000000005</v>
      </c>
      <c r="G29" s="332">
        <v>790.85</v>
      </c>
      <c r="H29" s="332">
        <v>390.89690000000002</v>
      </c>
      <c r="I29" s="332">
        <v>225.36279999999999</v>
      </c>
    </row>
    <row r="30" spans="1:9">
      <c r="A30" s="331">
        <v>45091</v>
      </c>
      <c r="B30" s="332">
        <v>3.7890000000000001</v>
      </c>
      <c r="C30" s="332">
        <v>123.18</v>
      </c>
      <c r="D30" s="332">
        <v>40.64</v>
      </c>
      <c r="E30" s="332">
        <v>9387.5400000000009</v>
      </c>
      <c r="F30" s="332">
        <v>850.87289999999996</v>
      </c>
      <c r="G30" s="332">
        <v>791.76</v>
      </c>
      <c r="H30" s="332">
        <v>391.66480000000001</v>
      </c>
      <c r="I30" s="332">
        <v>225.7784</v>
      </c>
    </row>
    <row r="31" spans="1:9">
      <c r="A31" s="331">
        <v>45092</v>
      </c>
      <c r="B31" s="332">
        <v>3.7189999999999999</v>
      </c>
      <c r="C31" s="332">
        <v>124.7</v>
      </c>
      <c r="D31" s="332">
        <v>41.02</v>
      </c>
      <c r="E31" s="332">
        <v>9503.5300000000007</v>
      </c>
      <c r="F31" s="332">
        <v>852.76949999999999</v>
      </c>
      <c r="G31" s="332">
        <v>793.28</v>
      </c>
      <c r="H31" s="332">
        <v>392.75529999999998</v>
      </c>
      <c r="I31" s="332">
        <v>230.77699999999999</v>
      </c>
    </row>
    <row r="32" spans="1:9">
      <c r="A32" s="331">
        <v>45093</v>
      </c>
      <c r="B32" s="332">
        <v>3.766</v>
      </c>
      <c r="C32" s="332">
        <v>124.29</v>
      </c>
      <c r="D32" s="332">
        <v>40.880000000000003</v>
      </c>
      <c r="E32" s="332">
        <v>9468.81</v>
      </c>
      <c r="F32" s="332">
        <v>853.28049999999996</v>
      </c>
      <c r="G32" s="332">
        <v>793.75</v>
      </c>
      <c r="H32" s="332">
        <v>392.83640000000003</v>
      </c>
      <c r="I32" s="332">
        <v>234.4529</v>
      </c>
    </row>
    <row r="33" spans="1:9">
      <c r="A33" s="331">
        <v>45096</v>
      </c>
      <c r="B33" s="332">
        <v>3.766</v>
      </c>
      <c r="C33" s="332">
        <v>124.29</v>
      </c>
      <c r="D33" s="332">
        <v>40.880000000000003</v>
      </c>
      <c r="E33" s="332">
        <v>9468.81</v>
      </c>
      <c r="F33" s="332">
        <v>851.22500000000002</v>
      </c>
      <c r="G33" s="332">
        <v>793.75</v>
      </c>
      <c r="H33" s="332">
        <v>392.81130000000002</v>
      </c>
      <c r="I33" s="332">
        <v>234.4529</v>
      </c>
    </row>
    <row r="34" spans="1:9">
      <c r="A34" s="331">
        <v>45097</v>
      </c>
      <c r="B34" s="332">
        <v>3.7240000000000002</v>
      </c>
      <c r="C34" s="332">
        <v>123.24</v>
      </c>
      <c r="D34" s="332">
        <v>40.08</v>
      </c>
      <c r="E34" s="332">
        <v>9424.02</v>
      </c>
      <c r="F34" s="332">
        <v>853.92340000000002</v>
      </c>
      <c r="G34" s="332">
        <v>793.56</v>
      </c>
      <c r="H34" s="332">
        <v>392.8947</v>
      </c>
      <c r="I34" s="332">
        <v>231.20410000000001</v>
      </c>
    </row>
    <row r="35" spans="1:9">
      <c r="A35" s="331">
        <v>45098</v>
      </c>
      <c r="B35" s="332">
        <v>3.722</v>
      </c>
      <c r="C35" s="332">
        <v>122.91</v>
      </c>
      <c r="D35" s="332">
        <v>39.89</v>
      </c>
      <c r="E35" s="332">
        <v>9375.2099999999991</v>
      </c>
      <c r="F35" s="332">
        <v>854.47080000000005</v>
      </c>
      <c r="G35" s="332">
        <v>795.01</v>
      </c>
      <c r="H35" s="332">
        <v>393.77100000000002</v>
      </c>
      <c r="I35" s="332">
        <v>233.78829999999999</v>
      </c>
    </row>
    <row r="36" spans="1:9">
      <c r="A36" s="331">
        <v>45099</v>
      </c>
      <c r="B36" s="332">
        <v>3.7970000000000002</v>
      </c>
      <c r="C36" s="332">
        <v>122.89</v>
      </c>
      <c r="D36" s="332">
        <v>39.75</v>
      </c>
      <c r="E36" s="332">
        <v>9410.83</v>
      </c>
      <c r="F36" s="332">
        <v>851.27300000000002</v>
      </c>
      <c r="G36" s="332">
        <v>795.1</v>
      </c>
      <c r="H36" s="332">
        <v>393.56060000000002</v>
      </c>
      <c r="I36" s="332">
        <v>230.36019999999999</v>
      </c>
    </row>
    <row r="37" spans="1:9">
      <c r="A37" s="331">
        <v>45100</v>
      </c>
      <c r="B37" s="332">
        <v>3.7360000000000002</v>
      </c>
      <c r="C37" s="332">
        <v>121.79</v>
      </c>
      <c r="D37" s="332">
        <v>39.17</v>
      </c>
      <c r="E37" s="332">
        <v>9338.84</v>
      </c>
      <c r="F37" s="332">
        <v>852.04600000000005</v>
      </c>
      <c r="G37" s="332">
        <v>796.45</v>
      </c>
      <c r="H37" s="332">
        <v>393.85930000000002</v>
      </c>
      <c r="I37" s="332">
        <v>228.45009999999999</v>
      </c>
    </row>
    <row r="38" spans="1:9">
      <c r="A38" s="331">
        <v>45103</v>
      </c>
      <c r="B38" s="332">
        <v>3.7229999999999999</v>
      </c>
      <c r="C38" s="332">
        <v>121.54</v>
      </c>
      <c r="D38" s="332">
        <v>39.299999999999997</v>
      </c>
      <c r="E38" s="332">
        <v>9297.1200000000008</v>
      </c>
      <c r="F38" s="332">
        <v>854.55439999999999</v>
      </c>
      <c r="G38" s="332">
        <v>798.31</v>
      </c>
      <c r="H38" s="332">
        <v>394.815</v>
      </c>
      <c r="I38" s="332">
        <v>228.84289999999999</v>
      </c>
    </row>
    <row r="39" spans="1:9">
      <c r="A39" s="331">
        <v>45104</v>
      </c>
      <c r="B39" s="332">
        <v>3.7669999999999999</v>
      </c>
      <c r="C39" s="332">
        <v>122.8</v>
      </c>
      <c r="D39" s="332">
        <v>39.700000000000003</v>
      </c>
      <c r="E39" s="332">
        <v>9403.6200000000008</v>
      </c>
      <c r="F39" s="332">
        <v>853.32330000000002</v>
      </c>
      <c r="G39" s="332">
        <v>798.09</v>
      </c>
      <c r="H39" s="332">
        <v>394.72570000000002</v>
      </c>
      <c r="I39" s="332">
        <v>226.0771</v>
      </c>
    </row>
    <row r="40" spans="1:9">
      <c r="A40" s="331">
        <v>45105</v>
      </c>
      <c r="B40" s="332">
        <v>3.71</v>
      </c>
      <c r="C40" s="332">
        <v>122.82</v>
      </c>
      <c r="D40" s="332">
        <v>39.46</v>
      </c>
      <c r="E40" s="332">
        <v>9400.2999999999993</v>
      </c>
      <c r="F40" s="332">
        <v>852.33489999999995</v>
      </c>
      <c r="G40" s="332">
        <v>798.64</v>
      </c>
      <c r="H40" s="332">
        <v>394.99919999999997</v>
      </c>
      <c r="I40" s="332">
        <v>224.11189999999999</v>
      </c>
    </row>
    <row r="41" spans="1:9">
      <c r="A41" s="331">
        <v>45106</v>
      </c>
      <c r="B41" s="332">
        <v>3.8410000000000002</v>
      </c>
      <c r="C41" s="332">
        <v>123.18</v>
      </c>
      <c r="D41" s="332">
        <v>39.25</v>
      </c>
      <c r="E41" s="332">
        <v>9443.4599999999991</v>
      </c>
      <c r="F41" s="332">
        <v>847.7047</v>
      </c>
      <c r="G41" s="332">
        <v>795.73</v>
      </c>
      <c r="H41" s="332">
        <v>393.39240000000001</v>
      </c>
      <c r="I41" s="332">
        <v>223.96789999999999</v>
      </c>
    </row>
    <row r="42" spans="1:9">
      <c r="A42" s="331">
        <v>45107</v>
      </c>
      <c r="B42" s="332">
        <v>3.84</v>
      </c>
      <c r="C42" s="332">
        <v>124.52</v>
      </c>
      <c r="D42" s="332">
        <v>39.56</v>
      </c>
      <c r="E42" s="332">
        <v>9559.67</v>
      </c>
      <c r="F42" s="332">
        <v>849.18610000000001</v>
      </c>
      <c r="G42" s="332">
        <v>797.55</v>
      </c>
      <c r="H42" s="332">
        <v>394.23820000000001</v>
      </c>
      <c r="I42" s="332">
        <v>226.74359999999999</v>
      </c>
    </row>
    <row r="43" spans="1:9">
      <c r="A43" s="331">
        <v>45110</v>
      </c>
      <c r="B43" s="332">
        <v>3.8570000000000002</v>
      </c>
      <c r="C43" s="332">
        <v>124.8</v>
      </c>
      <c r="D43" s="332">
        <v>40</v>
      </c>
      <c r="E43" s="332">
        <v>9571.35</v>
      </c>
      <c r="F43" s="332">
        <v>847.86540000000002</v>
      </c>
      <c r="G43" s="332">
        <v>798.76</v>
      </c>
      <c r="H43" s="332">
        <v>394.11290000000002</v>
      </c>
      <c r="I43" s="332">
        <v>226.3374</v>
      </c>
    </row>
    <row r="44" spans="1:9">
      <c r="A44" s="331">
        <v>45111</v>
      </c>
      <c r="B44" s="332">
        <v>3.8570000000000002</v>
      </c>
      <c r="C44" s="332">
        <v>124.8</v>
      </c>
      <c r="D44" s="332">
        <v>40</v>
      </c>
      <c r="E44" s="332">
        <v>9571.35</v>
      </c>
      <c r="F44" s="332">
        <v>847.73599999999999</v>
      </c>
      <c r="G44" s="332">
        <v>798.76</v>
      </c>
      <c r="H44" s="332">
        <v>394.11649999999997</v>
      </c>
      <c r="I44" s="332">
        <v>226.3374</v>
      </c>
    </row>
    <row r="45" spans="1:9">
      <c r="A45" s="331">
        <v>45112</v>
      </c>
      <c r="B45" s="332">
        <v>3.9340000000000002</v>
      </c>
      <c r="C45" s="332">
        <v>124.16</v>
      </c>
      <c r="D45" s="332">
        <v>39.76</v>
      </c>
      <c r="E45" s="332">
        <v>9553.69</v>
      </c>
      <c r="F45" s="332">
        <v>845.40650000000005</v>
      </c>
      <c r="G45" s="332">
        <v>798.13</v>
      </c>
      <c r="H45" s="332">
        <v>393.7398</v>
      </c>
      <c r="I45" s="332">
        <v>228.13419999999999</v>
      </c>
    </row>
    <row r="46" spans="1:9">
      <c r="A46" s="331">
        <v>45113</v>
      </c>
      <c r="B46" s="332">
        <v>4.032</v>
      </c>
      <c r="C46" s="332">
        <v>122.77</v>
      </c>
      <c r="D46" s="332">
        <v>38.950000000000003</v>
      </c>
      <c r="E46" s="332">
        <v>9478.73</v>
      </c>
      <c r="F46" s="332">
        <v>839.50210000000004</v>
      </c>
      <c r="G46" s="332">
        <v>790.72</v>
      </c>
      <c r="H46" s="332">
        <v>390.9436</v>
      </c>
      <c r="I46" s="332">
        <v>226.74170000000001</v>
      </c>
    </row>
    <row r="47" spans="1:9">
      <c r="A47" s="331">
        <v>45114</v>
      </c>
      <c r="B47" s="332">
        <v>4.0679999999999996</v>
      </c>
      <c r="C47" s="332">
        <v>122.87</v>
      </c>
      <c r="D47" s="332">
        <v>39.39</v>
      </c>
      <c r="E47" s="332">
        <v>9453.1</v>
      </c>
      <c r="F47" s="332">
        <v>842.64859999999999</v>
      </c>
      <c r="G47" s="332">
        <v>788.02</v>
      </c>
      <c r="H47" s="332">
        <v>390.27140000000003</v>
      </c>
      <c r="I47" s="332">
        <v>227.94460000000001</v>
      </c>
    </row>
    <row r="48" spans="1:9">
      <c r="A48" s="331">
        <v>45117</v>
      </c>
      <c r="B48" s="332">
        <v>3.9969999999999999</v>
      </c>
      <c r="C48" s="332">
        <v>123.25</v>
      </c>
      <c r="D48" s="332">
        <v>39.42</v>
      </c>
      <c r="E48" s="332">
        <v>9475.9</v>
      </c>
      <c r="F48" s="332">
        <v>844.14710000000002</v>
      </c>
      <c r="G48" s="332">
        <v>788.78</v>
      </c>
      <c r="H48" s="332">
        <v>390.935</v>
      </c>
      <c r="I48" s="332">
        <v>228.5856</v>
      </c>
    </row>
    <row r="49" spans="1:9">
      <c r="A49" s="331">
        <v>45118</v>
      </c>
      <c r="B49" s="332">
        <v>3.972</v>
      </c>
      <c r="C49" s="332">
        <v>124.18</v>
      </c>
      <c r="D49" s="332">
        <v>39.82</v>
      </c>
      <c r="E49" s="332">
        <v>9539.9500000000007</v>
      </c>
      <c r="F49" s="332">
        <v>846.08780000000002</v>
      </c>
      <c r="G49" s="332">
        <v>792.89</v>
      </c>
      <c r="H49" s="332">
        <v>392.36090000000002</v>
      </c>
      <c r="I49" s="332">
        <v>230.7364</v>
      </c>
    </row>
    <row r="50" spans="1:9">
      <c r="A50" s="331">
        <v>45119</v>
      </c>
      <c r="B50" s="332">
        <v>3.86</v>
      </c>
      <c r="C50" s="332">
        <v>125.53</v>
      </c>
      <c r="D50" s="332">
        <v>40.71</v>
      </c>
      <c r="E50" s="332">
        <v>9610.8700000000008</v>
      </c>
      <c r="F50" s="332">
        <v>856.17729999999995</v>
      </c>
      <c r="G50" s="332">
        <v>799.01</v>
      </c>
      <c r="H50" s="332">
        <v>395.36720000000003</v>
      </c>
      <c r="I50" s="332">
        <v>231.41229999999999</v>
      </c>
    </row>
    <row r="51" spans="1:9">
      <c r="A51" s="331">
        <v>45120</v>
      </c>
      <c r="B51" s="332">
        <v>3.766</v>
      </c>
      <c r="C51" s="332">
        <v>126.98</v>
      </c>
      <c r="D51" s="332">
        <v>41.24</v>
      </c>
      <c r="E51" s="332">
        <v>9693.2999999999993</v>
      </c>
      <c r="F51" s="332">
        <v>862.97040000000004</v>
      </c>
      <c r="G51" s="332">
        <v>805.21</v>
      </c>
      <c r="H51" s="332">
        <v>398.1354</v>
      </c>
      <c r="I51" s="332">
        <v>233.97290000000001</v>
      </c>
    </row>
    <row r="52" spans="1:9">
      <c r="A52" s="331">
        <v>45121</v>
      </c>
      <c r="B52" s="332">
        <v>3.8340000000000001</v>
      </c>
      <c r="C52" s="332">
        <v>126.64</v>
      </c>
      <c r="D52" s="332">
        <v>41.01</v>
      </c>
      <c r="E52" s="332">
        <v>9683.69</v>
      </c>
      <c r="F52" s="332">
        <v>862.33360000000005</v>
      </c>
      <c r="G52" s="332">
        <v>805.79</v>
      </c>
      <c r="H52" s="332">
        <v>398.19229999999999</v>
      </c>
      <c r="I52" s="332">
        <v>234.18889999999999</v>
      </c>
    </row>
    <row r="53" spans="1:9">
      <c r="A53" s="331">
        <v>45124</v>
      </c>
      <c r="B53" s="332">
        <v>3.81</v>
      </c>
      <c r="C53" s="332">
        <v>126.92</v>
      </c>
      <c r="D53" s="332">
        <v>41.06</v>
      </c>
      <c r="E53" s="332">
        <v>9721.0300000000007</v>
      </c>
      <c r="F53" s="332">
        <v>861.7296</v>
      </c>
      <c r="G53" s="332">
        <v>806.15</v>
      </c>
      <c r="H53" s="332">
        <v>398.59539999999998</v>
      </c>
      <c r="I53" s="332">
        <v>232.04079999999999</v>
      </c>
    </row>
    <row r="54" spans="1:9">
      <c r="A54" s="331">
        <v>45125</v>
      </c>
      <c r="B54" s="332">
        <v>3.7879999999999998</v>
      </c>
      <c r="C54" s="332">
        <v>127.93</v>
      </c>
      <c r="D54" s="332">
        <v>40.76</v>
      </c>
      <c r="E54" s="332">
        <v>9790.2000000000007</v>
      </c>
      <c r="F54" s="332">
        <v>865.25390000000004</v>
      </c>
      <c r="G54" s="332">
        <v>808.28</v>
      </c>
      <c r="H54" s="332">
        <v>399.38830000000002</v>
      </c>
      <c r="I54" s="332">
        <v>235.02850000000001</v>
      </c>
    </row>
    <row r="55" spans="1:9">
      <c r="A55" s="331">
        <v>45126</v>
      </c>
      <c r="B55" s="332">
        <v>3.75</v>
      </c>
      <c r="C55" s="332">
        <v>128.1</v>
      </c>
      <c r="D55" s="332">
        <v>40.68</v>
      </c>
      <c r="E55" s="332">
        <v>9813.4599999999991</v>
      </c>
      <c r="F55" s="332">
        <v>863.59659999999997</v>
      </c>
      <c r="G55" s="332">
        <v>808.72</v>
      </c>
      <c r="H55" s="332">
        <v>399.71179999999998</v>
      </c>
      <c r="I55" s="332">
        <v>236.4306</v>
      </c>
    </row>
    <row r="56" spans="1:9">
      <c r="A56" s="331">
        <v>45127</v>
      </c>
      <c r="B56" s="332">
        <v>3.8530000000000002</v>
      </c>
      <c r="C56" s="332">
        <v>127.33</v>
      </c>
      <c r="D56" s="332">
        <v>40.380000000000003</v>
      </c>
      <c r="E56" s="332">
        <v>9748.1</v>
      </c>
      <c r="F56" s="332">
        <v>858.85140000000001</v>
      </c>
      <c r="G56" s="332">
        <v>805.86</v>
      </c>
      <c r="H56" s="332">
        <v>398.18299999999999</v>
      </c>
      <c r="I56" s="332">
        <v>237.63550000000001</v>
      </c>
    </row>
    <row r="57" spans="1:9">
      <c r="A57" s="331">
        <v>45128</v>
      </c>
      <c r="B57" s="332">
        <v>3.839</v>
      </c>
      <c r="C57" s="332">
        <v>127.4</v>
      </c>
      <c r="D57" s="332">
        <v>40.32</v>
      </c>
      <c r="E57" s="332">
        <v>9751.26</v>
      </c>
      <c r="F57" s="332">
        <v>857.48990000000003</v>
      </c>
      <c r="G57" s="332">
        <v>806.59</v>
      </c>
      <c r="H57" s="332">
        <v>398.18079999999998</v>
      </c>
      <c r="I57" s="332">
        <v>238.0204</v>
      </c>
    </row>
    <row r="58" spans="1:9">
      <c r="A58" s="331">
        <v>45131</v>
      </c>
      <c r="B58" s="332">
        <v>3.8740000000000001</v>
      </c>
      <c r="C58" s="332">
        <v>127.59</v>
      </c>
      <c r="D58" s="332">
        <v>40.869999999999997</v>
      </c>
      <c r="E58" s="332">
        <v>9790.76</v>
      </c>
      <c r="F58" s="332">
        <v>857.49990000000003</v>
      </c>
      <c r="G58" s="332">
        <v>806.88</v>
      </c>
      <c r="H58" s="332">
        <v>397.99279999999999</v>
      </c>
      <c r="I58" s="332">
        <v>241.3862</v>
      </c>
    </row>
    <row r="59" spans="1:9">
      <c r="A59" s="331">
        <v>45132</v>
      </c>
      <c r="B59" s="332">
        <v>3.887</v>
      </c>
      <c r="C59" s="332">
        <v>127.92</v>
      </c>
      <c r="D59" s="332">
        <v>41.21</v>
      </c>
      <c r="E59" s="332">
        <v>9818.49</v>
      </c>
      <c r="F59" s="332">
        <v>855.95529999999997</v>
      </c>
      <c r="G59" s="332">
        <v>805.59</v>
      </c>
      <c r="H59" s="332">
        <v>397.7269</v>
      </c>
      <c r="I59" s="332">
        <v>242.74029999999999</v>
      </c>
    </row>
    <row r="60" spans="1:9">
      <c r="A60" s="331">
        <v>45133</v>
      </c>
      <c r="B60" s="332">
        <v>3.87</v>
      </c>
      <c r="C60" s="332">
        <v>128.01</v>
      </c>
      <c r="D60" s="332">
        <v>41.45</v>
      </c>
      <c r="E60" s="332">
        <v>9817.11</v>
      </c>
      <c r="F60" s="332">
        <v>857.29600000000005</v>
      </c>
      <c r="G60" s="332">
        <v>806.74</v>
      </c>
      <c r="H60" s="332">
        <v>398.22140000000002</v>
      </c>
      <c r="I60" s="332">
        <v>241.18700000000001</v>
      </c>
    </row>
    <row r="61" spans="1:9">
      <c r="A61" s="331">
        <v>45134</v>
      </c>
      <c r="B61" s="332">
        <v>4.0019999999999998</v>
      </c>
      <c r="C61" s="332">
        <v>127.22</v>
      </c>
      <c r="D61" s="332">
        <v>40.94</v>
      </c>
      <c r="E61" s="332">
        <v>9754.7199999999993</v>
      </c>
      <c r="F61" s="332">
        <v>852.27440000000001</v>
      </c>
      <c r="G61" s="332">
        <v>806.99</v>
      </c>
      <c r="H61" s="332">
        <v>397.56529999999998</v>
      </c>
      <c r="I61" s="332">
        <v>239.8672</v>
      </c>
    </row>
    <row r="62" spans="1:9">
      <c r="A62" s="331">
        <v>45135</v>
      </c>
      <c r="B62" s="332">
        <v>3.9529999999999998</v>
      </c>
      <c r="C62" s="332">
        <v>128.44</v>
      </c>
      <c r="D62" s="332">
        <v>41.93</v>
      </c>
      <c r="E62" s="332">
        <v>9852.01</v>
      </c>
      <c r="F62" s="332">
        <v>853.55550000000005</v>
      </c>
      <c r="G62" s="332">
        <v>808.32</v>
      </c>
      <c r="H62" s="332">
        <v>398.70280000000002</v>
      </c>
      <c r="I62" s="332">
        <v>240.57689999999999</v>
      </c>
    </row>
    <row r="63" spans="1:9">
      <c r="A63" s="331">
        <v>45138</v>
      </c>
      <c r="B63" s="332">
        <v>3.9620000000000002</v>
      </c>
      <c r="C63" s="332">
        <v>128.54</v>
      </c>
      <c r="D63" s="332">
        <v>41.95</v>
      </c>
      <c r="E63" s="332">
        <v>9866.77</v>
      </c>
      <c r="F63" s="332">
        <v>851.99159999999995</v>
      </c>
      <c r="G63" s="332">
        <v>810.38</v>
      </c>
      <c r="H63" s="332">
        <v>399.45479999999998</v>
      </c>
      <c r="I63" s="332">
        <v>240.92949999999999</v>
      </c>
    </row>
    <row r="64" spans="1:9">
      <c r="A64" s="331">
        <v>45139</v>
      </c>
      <c r="B64" s="332">
        <v>4.0259999999999998</v>
      </c>
      <c r="C64" s="332">
        <v>127.91</v>
      </c>
      <c r="D64" s="332">
        <v>41.42</v>
      </c>
      <c r="E64" s="332">
        <v>9840.7099999999991</v>
      </c>
      <c r="F64" s="332">
        <v>845.68240000000003</v>
      </c>
      <c r="G64" s="332">
        <v>805.99</v>
      </c>
      <c r="H64" s="332">
        <v>397.59249999999997</v>
      </c>
      <c r="I64" s="332">
        <v>239.4478</v>
      </c>
    </row>
    <row r="65" spans="1:9">
      <c r="A65" s="331">
        <v>45140</v>
      </c>
      <c r="B65" s="332">
        <v>4.0819999999999999</v>
      </c>
      <c r="C65" s="332">
        <v>125.9</v>
      </c>
      <c r="D65" s="332">
        <v>40.43</v>
      </c>
      <c r="E65" s="332">
        <v>9704.6299999999992</v>
      </c>
      <c r="F65" s="332">
        <v>842.89449999999999</v>
      </c>
      <c r="G65" s="332">
        <v>800.95</v>
      </c>
      <c r="H65" s="332">
        <v>395.70150000000001</v>
      </c>
      <c r="I65" s="332">
        <v>235.78380000000001</v>
      </c>
    </row>
    <row r="66" spans="1:9">
      <c r="A66" s="331">
        <v>45141</v>
      </c>
      <c r="B66" s="332">
        <v>4.1779999999999999</v>
      </c>
      <c r="C66" s="332">
        <v>125.52</v>
      </c>
      <c r="D66" s="332">
        <v>40.590000000000003</v>
      </c>
      <c r="E66" s="332">
        <v>9680.36</v>
      </c>
      <c r="F66" s="332">
        <v>839.87019999999995</v>
      </c>
      <c r="G66" s="332">
        <v>796.25</v>
      </c>
      <c r="H66" s="332">
        <v>393.83139999999997</v>
      </c>
      <c r="I66" s="332">
        <v>237.00839999999999</v>
      </c>
    </row>
    <row r="67" spans="1:9">
      <c r="A67" s="331">
        <v>45142</v>
      </c>
      <c r="B67" s="332">
        <v>4.0369999999999999</v>
      </c>
      <c r="C67" s="332">
        <v>125.22</v>
      </c>
      <c r="D67" s="332">
        <v>40.54</v>
      </c>
      <c r="E67" s="332">
        <v>9629.77</v>
      </c>
      <c r="F67" s="332">
        <v>846.06290000000001</v>
      </c>
      <c r="G67" s="332">
        <v>800.25</v>
      </c>
      <c r="H67" s="332">
        <v>395.90440000000001</v>
      </c>
      <c r="I67" s="332">
        <v>237.911</v>
      </c>
    </row>
    <row r="68" spans="1:9">
      <c r="A68" s="331">
        <v>45145</v>
      </c>
      <c r="B68" s="332">
        <v>4.093</v>
      </c>
      <c r="C68" s="332">
        <v>126.29</v>
      </c>
      <c r="D68" s="332">
        <v>40.479999999999997</v>
      </c>
      <c r="E68" s="332">
        <v>9716.91</v>
      </c>
      <c r="F68" s="332">
        <v>844.11410000000001</v>
      </c>
      <c r="G68" s="332">
        <v>799.82</v>
      </c>
      <c r="H68" s="332">
        <v>395.57220000000001</v>
      </c>
      <c r="I68" s="332">
        <v>237.6233</v>
      </c>
    </row>
    <row r="69" spans="1:9">
      <c r="A69" s="331">
        <v>45146</v>
      </c>
      <c r="B69" s="332">
        <v>4.0259999999999998</v>
      </c>
      <c r="C69" s="332">
        <v>125.65</v>
      </c>
      <c r="D69" s="332">
        <v>39.99</v>
      </c>
      <c r="E69" s="332">
        <v>9676</v>
      </c>
      <c r="F69" s="332">
        <v>845.64639999999997</v>
      </c>
      <c r="G69" s="332">
        <v>802.29</v>
      </c>
      <c r="H69" s="332">
        <v>396.21420000000001</v>
      </c>
      <c r="I69" s="332">
        <v>237.55350000000001</v>
      </c>
    </row>
    <row r="70" spans="1:9">
      <c r="A70" s="331">
        <v>45147</v>
      </c>
      <c r="B70" s="332">
        <v>4.0129999999999999</v>
      </c>
      <c r="C70" s="332">
        <v>125.01</v>
      </c>
      <c r="D70" s="332">
        <v>40.090000000000003</v>
      </c>
      <c r="E70" s="332">
        <v>9608.73</v>
      </c>
      <c r="F70" s="332">
        <v>846.78819999999996</v>
      </c>
      <c r="G70" s="332">
        <v>803.26</v>
      </c>
      <c r="H70" s="332">
        <v>396.84440000000001</v>
      </c>
      <c r="I70" s="332">
        <v>239.45089999999999</v>
      </c>
    </row>
    <row r="71" spans="1:9">
      <c r="A71" s="331">
        <v>45148</v>
      </c>
      <c r="B71" s="332">
        <v>4.1079999999999997</v>
      </c>
      <c r="C71" s="332">
        <v>125.17</v>
      </c>
      <c r="D71" s="332">
        <v>40.15</v>
      </c>
      <c r="E71" s="332">
        <v>9612.36</v>
      </c>
      <c r="F71" s="332">
        <v>844.34780000000001</v>
      </c>
      <c r="G71" s="332">
        <v>803.56</v>
      </c>
      <c r="H71" s="332">
        <v>396.41230000000002</v>
      </c>
      <c r="I71" s="332">
        <v>237.9871</v>
      </c>
    </row>
    <row r="72" spans="1:9">
      <c r="A72" s="331">
        <v>45149</v>
      </c>
      <c r="B72" s="332">
        <v>4.1550000000000002</v>
      </c>
      <c r="C72" s="332">
        <v>124.87</v>
      </c>
      <c r="D72" s="332">
        <v>39.56</v>
      </c>
      <c r="E72" s="332">
        <v>9603.4500000000007</v>
      </c>
      <c r="F72" s="332">
        <v>839.67520000000002</v>
      </c>
      <c r="G72" s="332">
        <v>801.44</v>
      </c>
      <c r="H72" s="332">
        <v>395.62299999999999</v>
      </c>
      <c r="I72" s="332">
        <v>237.37989999999999</v>
      </c>
    </row>
    <row r="73" spans="1:9">
      <c r="A73" s="331">
        <v>45152</v>
      </c>
      <c r="B73" s="332">
        <v>4.1929999999999996</v>
      </c>
      <c r="C73" s="332">
        <v>125.17</v>
      </c>
      <c r="D73" s="332">
        <v>39.369999999999997</v>
      </c>
      <c r="E73" s="332">
        <v>9659.26</v>
      </c>
      <c r="F73" s="332">
        <v>835.68359999999996</v>
      </c>
      <c r="G73" s="332">
        <v>796.87</v>
      </c>
      <c r="H73" s="332">
        <v>393.65260000000001</v>
      </c>
      <c r="I73" s="332">
        <v>236.3871</v>
      </c>
    </row>
    <row r="74" spans="1:9">
      <c r="A74" s="331">
        <v>45153</v>
      </c>
      <c r="B74" s="332">
        <v>4.2149999999999999</v>
      </c>
      <c r="C74" s="332">
        <v>123.68</v>
      </c>
      <c r="D74" s="332">
        <v>38.92</v>
      </c>
      <c r="E74" s="332">
        <v>9549.17</v>
      </c>
      <c r="F74" s="332">
        <v>835.1748</v>
      </c>
      <c r="G74" s="332">
        <v>791.3</v>
      </c>
      <c r="H74" s="332">
        <v>391.78429999999997</v>
      </c>
      <c r="I74" s="332">
        <v>233.5127</v>
      </c>
    </row>
    <row r="75" spans="1:9">
      <c r="A75" s="331">
        <v>45154</v>
      </c>
      <c r="B75" s="332">
        <v>4.2519999999999998</v>
      </c>
      <c r="C75" s="332">
        <v>122.7</v>
      </c>
      <c r="D75" s="332">
        <v>38.57</v>
      </c>
      <c r="E75" s="332">
        <v>9478.5400000000009</v>
      </c>
      <c r="F75" s="332">
        <v>833.40260000000001</v>
      </c>
      <c r="G75" s="332">
        <v>789.91</v>
      </c>
      <c r="H75" s="332">
        <v>390.92309999999998</v>
      </c>
      <c r="I75" s="332">
        <v>232.7167</v>
      </c>
    </row>
    <row r="76" spans="1:9">
      <c r="A76" s="331">
        <v>45155</v>
      </c>
      <c r="B76" s="332">
        <v>4.2779999999999996</v>
      </c>
      <c r="C76" s="332">
        <v>121.85</v>
      </c>
      <c r="D76" s="332">
        <v>38.659999999999997</v>
      </c>
      <c r="E76" s="332">
        <v>9407.27</v>
      </c>
      <c r="F76" s="332">
        <v>830.62440000000004</v>
      </c>
      <c r="G76" s="332">
        <v>787.1</v>
      </c>
      <c r="H76" s="332">
        <v>389.90980000000002</v>
      </c>
      <c r="I76" s="332">
        <v>233.49100000000001</v>
      </c>
    </row>
    <row r="77" spans="1:9">
      <c r="A77" s="331">
        <v>45156</v>
      </c>
      <c r="B77" s="332">
        <v>4.2560000000000002</v>
      </c>
      <c r="C77" s="332">
        <v>121.82</v>
      </c>
      <c r="D77" s="332">
        <v>38.4</v>
      </c>
      <c r="E77" s="332">
        <v>9406.5</v>
      </c>
      <c r="F77" s="332">
        <v>832.94809999999995</v>
      </c>
      <c r="G77" s="332">
        <v>787.14</v>
      </c>
      <c r="H77" s="332">
        <v>389.79059999999998</v>
      </c>
      <c r="I77" s="332">
        <v>234.6069</v>
      </c>
    </row>
    <row r="78" spans="1:9">
      <c r="A78" s="331">
        <v>45159</v>
      </c>
      <c r="B78" s="332">
        <v>4.3410000000000002</v>
      </c>
      <c r="C78" s="332">
        <v>122.57</v>
      </c>
      <c r="D78" s="332">
        <v>38.49</v>
      </c>
      <c r="E78" s="332">
        <v>9471.39</v>
      </c>
      <c r="F78" s="332">
        <v>829.00850000000003</v>
      </c>
      <c r="G78" s="332">
        <v>783.56</v>
      </c>
      <c r="H78" s="332">
        <v>388.34140000000002</v>
      </c>
      <c r="I78" s="332">
        <v>234.7456</v>
      </c>
    </row>
    <row r="79" spans="1:9">
      <c r="A79" s="331">
        <v>45160</v>
      </c>
      <c r="B79" s="332">
        <v>4.327</v>
      </c>
      <c r="C79" s="332">
        <v>122.21</v>
      </c>
      <c r="D79" s="332">
        <v>38.409999999999997</v>
      </c>
      <c r="E79" s="332">
        <v>9445.2199999999993</v>
      </c>
      <c r="F79" s="332">
        <v>830.12369999999999</v>
      </c>
      <c r="G79" s="332">
        <v>785.25</v>
      </c>
      <c r="H79" s="332">
        <v>388.93529999999998</v>
      </c>
      <c r="I79" s="332">
        <v>234.05009999999999</v>
      </c>
    </row>
    <row r="80" spans="1:9">
      <c r="A80" s="331">
        <v>45161</v>
      </c>
      <c r="B80" s="332">
        <v>4.1950000000000003</v>
      </c>
      <c r="C80" s="332">
        <v>123.51</v>
      </c>
      <c r="D80" s="332">
        <v>39.020000000000003</v>
      </c>
      <c r="E80" s="332">
        <v>9549.73</v>
      </c>
      <c r="F80" s="332">
        <v>836.60950000000003</v>
      </c>
      <c r="G80" s="332">
        <v>791.33</v>
      </c>
      <c r="H80" s="332">
        <v>391.55680000000001</v>
      </c>
      <c r="I80" s="332">
        <v>235.67</v>
      </c>
    </row>
    <row r="81" spans="1:9">
      <c r="A81" s="331">
        <v>45162</v>
      </c>
      <c r="B81" s="332">
        <v>4.2380000000000004</v>
      </c>
      <c r="C81" s="332">
        <v>121.87</v>
      </c>
      <c r="D81" s="332">
        <v>38.869999999999997</v>
      </c>
      <c r="E81" s="332">
        <v>9421.4699999999993</v>
      </c>
      <c r="F81" s="332">
        <v>835.34820000000002</v>
      </c>
      <c r="G81" s="332">
        <v>793.32</v>
      </c>
      <c r="H81" s="332">
        <v>391.71159999999998</v>
      </c>
      <c r="I81" s="332">
        <v>236.26400000000001</v>
      </c>
    </row>
    <row r="82" spans="1:9">
      <c r="A82" s="331">
        <v>45163</v>
      </c>
      <c r="B82" s="332">
        <v>4.2370000000000001</v>
      </c>
      <c r="C82" s="332">
        <v>122.7</v>
      </c>
      <c r="D82" s="332">
        <v>38.909999999999997</v>
      </c>
      <c r="E82" s="332">
        <v>9485.89</v>
      </c>
      <c r="F82" s="332">
        <v>831.62109999999996</v>
      </c>
      <c r="G82" s="332">
        <v>792.31</v>
      </c>
      <c r="H82" s="332">
        <v>391.23559999999998</v>
      </c>
      <c r="I82" s="332">
        <v>237.6234</v>
      </c>
    </row>
    <row r="83" spans="1:9">
      <c r="A83" s="331">
        <v>45166</v>
      </c>
      <c r="B83" s="332">
        <v>4.2050000000000001</v>
      </c>
      <c r="C83" s="332">
        <v>123.64</v>
      </c>
      <c r="D83" s="332">
        <v>39.29</v>
      </c>
      <c r="E83" s="332">
        <v>9545.44</v>
      </c>
      <c r="F83" s="332">
        <v>832.76210000000003</v>
      </c>
      <c r="G83" s="332">
        <v>792.96</v>
      </c>
      <c r="H83" s="332">
        <v>391.72480000000002</v>
      </c>
      <c r="I83" s="332">
        <v>238.12870000000001</v>
      </c>
    </row>
    <row r="84" spans="1:9">
      <c r="A84" s="331">
        <v>45167</v>
      </c>
      <c r="B84" s="332">
        <v>4.1230000000000002</v>
      </c>
      <c r="C84" s="332">
        <v>125.4</v>
      </c>
      <c r="D84" s="332">
        <v>39.79</v>
      </c>
      <c r="E84" s="332">
        <v>9684.2199999999993</v>
      </c>
      <c r="F84" s="332">
        <v>836.88189999999997</v>
      </c>
      <c r="G84" s="332">
        <v>797.06</v>
      </c>
      <c r="H84" s="332">
        <v>393.51490000000001</v>
      </c>
      <c r="I84" s="332">
        <v>238.45519999999999</v>
      </c>
    </row>
    <row r="85" spans="1:9">
      <c r="A85" s="331">
        <v>45168</v>
      </c>
      <c r="B85" s="332">
        <v>4.1159999999999997</v>
      </c>
      <c r="C85" s="332">
        <v>125.89</v>
      </c>
      <c r="D85" s="332">
        <v>39.659999999999997</v>
      </c>
      <c r="E85" s="332">
        <v>9722.9599999999991</v>
      </c>
      <c r="F85" s="332">
        <v>839.88919999999996</v>
      </c>
      <c r="G85" s="332">
        <v>798.83</v>
      </c>
      <c r="H85" s="332">
        <v>394.3759</v>
      </c>
      <c r="I85" s="332">
        <v>239.2602</v>
      </c>
    </row>
    <row r="86" spans="1:9">
      <c r="A86" s="331">
        <v>45169</v>
      </c>
      <c r="B86" s="332">
        <v>4.109</v>
      </c>
      <c r="C86" s="332">
        <v>125.7</v>
      </c>
      <c r="D86" s="332">
        <v>39.17</v>
      </c>
      <c r="E86" s="332">
        <v>9709.68</v>
      </c>
      <c r="F86" s="332">
        <v>840.18489999999997</v>
      </c>
      <c r="G86" s="332">
        <v>799.07</v>
      </c>
      <c r="H86" s="332">
        <v>394.29649999999998</v>
      </c>
      <c r="I86" s="332">
        <v>239.08349999999999</v>
      </c>
    </row>
    <row r="87" spans="1:9">
      <c r="A87" s="331">
        <v>45170</v>
      </c>
      <c r="B87" s="332">
        <v>4.18</v>
      </c>
      <c r="C87" s="332">
        <v>125.91</v>
      </c>
      <c r="D87" s="332">
        <v>39.630000000000003</v>
      </c>
      <c r="E87" s="332">
        <v>9727.64</v>
      </c>
      <c r="F87" s="332">
        <v>835.96879999999999</v>
      </c>
      <c r="G87" s="332">
        <v>797.65</v>
      </c>
      <c r="H87" s="332">
        <v>393.47210000000001</v>
      </c>
      <c r="I87" s="332">
        <v>240.68520000000001</v>
      </c>
    </row>
    <row r="88" spans="1:9">
      <c r="A88" s="331">
        <v>45173</v>
      </c>
      <c r="B88" s="332">
        <v>4.18</v>
      </c>
      <c r="C88" s="332">
        <v>125.91</v>
      </c>
      <c r="D88" s="332">
        <v>39.630000000000003</v>
      </c>
      <c r="E88" s="332">
        <v>9727.64</v>
      </c>
      <c r="F88" s="332">
        <v>833.73540000000003</v>
      </c>
      <c r="G88" s="332">
        <v>797.65</v>
      </c>
      <c r="H88" s="332">
        <v>393.36320000000001</v>
      </c>
      <c r="I88" s="332">
        <v>240.68520000000001</v>
      </c>
    </row>
    <row r="89" spans="1:9">
      <c r="A89" s="331">
        <v>45174</v>
      </c>
      <c r="B89" s="332">
        <v>4.2629999999999999</v>
      </c>
      <c r="C89" s="332">
        <v>125.21</v>
      </c>
      <c r="D89" s="332">
        <v>39.31</v>
      </c>
      <c r="E89" s="332">
        <v>9687.26</v>
      </c>
      <c r="F89" s="332">
        <v>827.86270000000002</v>
      </c>
      <c r="G89" s="332">
        <v>793.78</v>
      </c>
      <c r="H89" s="332">
        <v>391.8972</v>
      </c>
      <c r="I89" s="332">
        <v>240.6377</v>
      </c>
    </row>
    <row r="90" spans="1:9">
      <c r="A90" s="331">
        <v>45175</v>
      </c>
      <c r="B90" s="332">
        <v>4.282</v>
      </c>
      <c r="C90" s="332">
        <v>124.45</v>
      </c>
      <c r="D90" s="332">
        <v>39.090000000000003</v>
      </c>
      <c r="E90" s="332">
        <v>9619.98</v>
      </c>
      <c r="F90" s="332">
        <v>826.12090000000001</v>
      </c>
      <c r="G90" s="332">
        <v>790.69</v>
      </c>
      <c r="H90" s="332">
        <v>390.78519999999997</v>
      </c>
      <c r="I90" s="332">
        <v>240.10210000000001</v>
      </c>
    </row>
    <row r="91" spans="1:9">
      <c r="A91" s="331">
        <v>45176</v>
      </c>
      <c r="B91" s="332">
        <v>4.2469999999999999</v>
      </c>
      <c r="C91" s="332">
        <v>124.09</v>
      </c>
      <c r="D91" s="332">
        <v>38.630000000000003</v>
      </c>
      <c r="E91" s="332">
        <v>9590.4</v>
      </c>
      <c r="F91" s="332">
        <v>827.72429999999997</v>
      </c>
      <c r="G91" s="332">
        <v>791.75</v>
      </c>
      <c r="H91" s="332">
        <v>391.238</v>
      </c>
      <c r="I91" s="332">
        <v>239.29409999999999</v>
      </c>
    </row>
    <row r="92" spans="1:9">
      <c r="A92" s="331">
        <v>45177</v>
      </c>
      <c r="B92" s="332">
        <v>4.2670000000000003</v>
      </c>
      <c r="C92" s="332">
        <v>124.12</v>
      </c>
      <c r="D92" s="332">
        <v>38.71</v>
      </c>
      <c r="E92" s="332">
        <v>9604.77</v>
      </c>
      <c r="F92" s="332">
        <v>828.3039</v>
      </c>
      <c r="G92" s="332">
        <v>793.91</v>
      </c>
      <c r="H92" s="332">
        <v>391.79419999999999</v>
      </c>
      <c r="I92" s="332">
        <v>239.49019999999999</v>
      </c>
    </row>
    <row r="93" spans="1:9">
      <c r="A93" s="331">
        <v>45180</v>
      </c>
      <c r="B93" s="332">
        <v>4.2919999999999998</v>
      </c>
      <c r="C93" s="332">
        <v>125.09</v>
      </c>
      <c r="D93" s="332">
        <v>39.19</v>
      </c>
      <c r="E93" s="332">
        <v>9669.36</v>
      </c>
      <c r="F93" s="332">
        <v>828.29160000000002</v>
      </c>
      <c r="G93" s="332">
        <v>792.44</v>
      </c>
      <c r="H93" s="332">
        <v>391.41079999999999</v>
      </c>
      <c r="I93" s="332">
        <v>240.9511</v>
      </c>
    </row>
    <row r="94" spans="1:9">
      <c r="A94" s="331">
        <v>45181</v>
      </c>
      <c r="B94" s="332">
        <v>4.2830000000000004</v>
      </c>
      <c r="C94" s="332">
        <v>124.48</v>
      </c>
      <c r="D94" s="332">
        <v>39.07</v>
      </c>
      <c r="E94" s="332">
        <v>9614.66</v>
      </c>
      <c r="F94" s="332">
        <v>827.35379999999998</v>
      </c>
      <c r="G94" s="332">
        <v>791.89</v>
      </c>
      <c r="H94" s="332">
        <v>391.27249999999998</v>
      </c>
      <c r="I94" s="332">
        <v>241.29230000000001</v>
      </c>
    </row>
    <row r="95" spans="1:9">
      <c r="A95" s="331">
        <v>45182</v>
      </c>
      <c r="B95" s="332">
        <v>4.2510000000000003</v>
      </c>
      <c r="C95" s="332">
        <v>124.52</v>
      </c>
      <c r="D95" s="332">
        <v>39.020000000000003</v>
      </c>
      <c r="E95" s="332">
        <v>9626.68</v>
      </c>
      <c r="F95" s="332">
        <v>828.34730000000002</v>
      </c>
      <c r="G95" s="332">
        <v>792.37</v>
      </c>
      <c r="H95" s="332">
        <v>391.54309999999998</v>
      </c>
      <c r="I95" s="332">
        <v>241.637</v>
      </c>
    </row>
    <row r="96" spans="1:9">
      <c r="A96" s="331">
        <v>45183</v>
      </c>
      <c r="B96" s="332">
        <v>4.2889999999999997</v>
      </c>
      <c r="C96" s="332">
        <v>125.72</v>
      </c>
      <c r="D96" s="332">
        <v>39.28</v>
      </c>
      <c r="E96" s="332">
        <v>9710.5400000000009</v>
      </c>
      <c r="F96" s="332">
        <v>827.8501</v>
      </c>
      <c r="G96" s="332">
        <v>793.81</v>
      </c>
      <c r="H96" s="332">
        <v>391.5247</v>
      </c>
      <c r="I96" s="332">
        <v>243.3844</v>
      </c>
    </row>
    <row r="97" spans="1:9">
      <c r="A97" s="331">
        <v>45184</v>
      </c>
      <c r="B97" s="332">
        <v>4.3339999999999996</v>
      </c>
      <c r="C97" s="332">
        <v>124.62</v>
      </c>
      <c r="D97" s="332">
        <v>39.130000000000003</v>
      </c>
      <c r="E97" s="332">
        <v>9592.86</v>
      </c>
      <c r="F97" s="332">
        <v>824.60310000000004</v>
      </c>
      <c r="G97" s="332">
        <v>792.58</v>
      </c>
      <c r="H97" s="332">
        <v>391.03820000000002</v>
      </c>
      <c r="I97" s="332">
        <v>242.87440000000001</v>
      </c>
    </row>
    <row r="98" spans="1:9">
      <c r="A98" s="331">
        <v>45187</v>
      </c>
      <c r="B98" s="332">
        <v>4.3040000000000003</v>
      </c>
      <c r="C98" s="332">
        <v>124.52</v>
      </c>
      <c r="D98" s="332">
        <v>39.08</v>
      </c>
      <c r="E98" s="332">
        <v>9599.93</v>
      </c>
      <c r="F98" s="332">
        <v>823.96720000000005</v>
      </c>
      <c r="G98" s="332">
        <v>791.21</v>
      </c>
      <c r="H98" s="332">
        <v>390.90989999999999</v>
      </c>
      <c r="I98" s="332">
        <v>242.82480000000001</v>
      </c>
    </row>
    <row r="99" spans="1:9">
      <c r="A99" s="331">
        <v>45188</v>
      </c>
      <c r="B99" s="332">
        <v>4.3600000000000003</v>
      </c>
      <c r="C99" s="332">
        <v>124.34</v>
      </c>
      <c r="D99" s="332">
        <v>38.85</v>
      </c>
      <c r="E99" s="332">
        <v>9579.27</v>
      </c>
      <c r="F99" s="332">
        <v>823.32380000000001</v>
      </c>
      <c r="G99" s="332">
        <v>790.87</v>
      </c>
      <c r="H99" s="332">
        <v>390.63760000000002</v>
      </c>
      <c r="I99" s="332">
        <v>243.00530000000001</v>
      </c>
    </row>
    <row r="100" spans="1:9">
      <c r="A100" s="331">
        <v>45189</v>
      </c>
      <c r="B100" s="332">
        <v>4.4089999999999998</v>
      </c>
      <c r="C100" s="332">
        <v>123.43</v>
      </c>
      <c r="D100" s="332">
        <v>38.69</v>
      </c>
      <c r="E100" s="332">
        <v>9489.92</v>
      </c>
      <c r="F100" s="332">
        <v>824.68169999999998</v>
      </c>
      <c r="G100" s="332">
        <v>791.97</v>
      </c>
      <c r="H100" s="332">
        <v>391.04090000000002</v>
      </c>
      <c r="I100" s="332">
        <v>242.54839999999999</v>
      </c>
    </row>
    <row r="101" spans="1:9">
      <c r="A101" s="331">
        <v>45190</v>
      </c>
      <c r="B101" s="332">
        <v>4.4960000000000004</v>
      </c>
      <c r="C101" s="332">
        <v>121.36</v>
      </c>
      <c r="D101" s="332">
        <v>38.020000000000003</v>
      </c>
      <c r="E101" s="332">
        <v>9334.59</v>
      </c>
      <c r="F101" s="332">
        <v>819.95370000000003</v>
      </c>
      <c r="G101" s="332">
        <v>785.66</v>
      </c>
      <c r="H101" s="332">
        <v>388.31639999999999</v>
      </c>
      <c r="I101" s="332">
        <v>239.92359999999999</v>
      </c>
    </row>
    <row r="102" spans="1:9">
      <c r="A102" s="331">
        <v>45191</v>
      </c>
      <c r="B102" s="332">
        <v>4.4349999999999996</v>
      </c>
      <c r="C102" s="332">
        <v>121.17</v>
      </c>
      <c r="D102" s="332">
        <v>38.47</v>
      </c>
      <c r="E102" s="332">
        <v>9313.2999999999993</v>
      </c>
      <c r="F102" s="332">
        <v>820.40539999999999</v>
      </c>
      <c r="G102" s="332">
        <v>785.88</v>
      </c>
      <c r="H102" s="332">
        <v>388.7115</v>
      </c>
      <c r="I102" s="332">
        <v>240.30969999999999</v>
      </c>
    </row>
    <row r="103" spans="1:9">
      <c r="A103" s="331">
        <v>45194</v>
      </c>
      <c r="B103" s="332">
        <v>4.5350000000000001</v>
      </c>
      <c r="C103" s="332">
        <v>121.39</v>
      </c>
      <c r="D103" s="332">
        <v>38.299999999999997</v>
      </c>
      <c r="E103" s="332">
        <v>9350.9</v>
      </c>
      <c r="F103" s="332">
        <v>814.25969999999995</v>
      </c>
      <c r="G103" s="332">
        <v>782.63</v>
      </c>
      <c r="H103" s="332">
        <v>387.07220000000001</v>
      </c>
      <c r="I103" s="332">
        <v>239.3486</v>
      </c>
    </row>
    <row r="104" spans="1:9">
      <c r="A104" s="331">
        <v>45195</v>
      </c>
      <c r="B104" s="332">
        <v>4.5369999999999999</v>
      </c>
      <c r="C104" s="332">
        <v>119.67</v>
      </c>
      <c r="D104" s="332">
        <v>37.76</v>
      </c>
      <c r="E104" s="332">
        <v>9213.7199999999993</v>
      </c>
      <c r="F104" s="332">
        <v>813.71040000000005</v>
      </c>
      <c r="G104" s="332">
        <v>780.28</v>
      </c>
      <c r="H104" s="332">
        <v>386.30160000000001</v>
      </c>
      <c r="I104" s="332">
        <v>238.59829999999999</v>
      </c>
    </row>
    <row r="105" spans="1:9">
      <c r="A105" s="331">
        <v>45196</v>
      </c>
      <c r="B105" s="332">
        <v>4.609</v>
      </c>
      <c r="C105" s="332">
        <v>119.58</v>
      </c>
      <c r="D105" s="332">
        <v>37.82</v>
      </c>
      <c r="E105" s="332">
        <v>9216.02</v>
      </c>
      <c r="F105" s="332">
        <v>809.71720000000005</v>
      </c>
      <c r="G105" s="332">
        <v>778.19</v>
      </c>
      <c r="H105" s="332">
        <v>385.11970000000002</v>
      </c>
      <c r="I105" s="332">
        <v>239.4572</v>
      </c>
    </row>
    <row r="106" spans="1:9">
      <c r="A106" s="331">
        <v>45197</v>
      </c>
      <c r="B106" s="332">
        <v>4.5759999999999996</v>
      </c>
      <c r="C106" s="332">
        <v>120.52</v>
      </c>
      <c r="D106" s="332">
        <v>37.92</v>
      </c>
      <c r="E106" s="332">
        <v>9271.5499999999993</v>
      </c>
      <c r="F106" s="332">
        <v>809.27419999999995</v>
      </c>
      <c r="G106" s="332">
        <v>773.86</v>
      </c>
      <c r="H106" s="332">
        <v>384.18700000000001</v>
      </c>
      <c r="I106" s="332">
        <v>239.7739</v>
      </c>
    </row>
    <row r="107" spans="1:9">
      <c r="A107" s="331">
        <v>45198</v>
      </c>
      <c r="B107" s="332">
        <v>4.5720000000000001</v>
      </c>
      <c r="C107" s="332">
        <v>120.17</v>
      </c>
      <c r="D107" s="332">
        <v>37.950000000000003</v>
      </c>
      <c r="E107" s="332">
        <v>9246.74</v>
      </c>
      <c r="F107" s="332">
        <v>812.9248</v>
      </c>
      <c r="G107" s="332">
        <v>776.61</v>
      </c>
      <c r="H107" s="332">
        <v>384.75799999999998</v>
      </c>
      <c r="I107" s="332">
        <v>237.42349999999999</v>
      </c>
    </row>
    <row r="108" spans="1:9">
      <c r="A108" s="331">
        <v>45201</v>
      </c>
      <c r="B108" s="332">
        <v>4.68</v>
      </c>
      <c r="C108" s="332">
        <v>119.51</v>
      </c>
      <c r="D108" s="332">
        <v>37.76</v>
      </c>
      <c r="E108" s="332">
        <v>9247.51</v>
      </c>
      <c r="F108" s="332">
        <v>806.14179999999999</v>
      </c>
      <c r="G108" s="332">
        <v>771.17</v>
      </c>
      <c r="H108" s="332">
        <v>382.4119</v>
      </c>
      <c r="I108" s="332">
        <v>235.05869999999999</v>
      </c>
    </row>
    <row r="109" spans="1:9">
      <c r="A109" s="331">
        <v>45202</v>
      </c>
      <c r="B109" s="332">
        <v>4.7969999999999997</v>
      </c>
      <c r="C109" s="332">
        <v>117.94</v>
      </c>
      <c r="D109" s="332">
        <v>37.26</v>
      </c>
      <c r="E109" s="332">
        <v>9121.14</v>
      </c>
      <c r="F109" s="332">
        <v>802.29610000000002</v>
      </c>
      <c r="G109" s="332">
        <v>764.06</v>
      </c>
      <c r="H109" s="332">
        <v>379.52609999999999</v>
      </c>
      <c r="I109" s="332">
        <v>234.44550000000001</v>
      </c>
    </row>
    <row r="110" spans="1:9">
      <c r="A110" s="331">
        <v>45203</v>
      </c>
      <c r="B110" s="332">
        <v>4.734</v>
      </c>
      <c r="C110" s="332">
        <v>118.63</v>
      </c>
      <c r="D110" s="332">
        <v>37.15</v>
      </c>
      <c r="E110" s="332">
        <v>9195.14</v>
      </c>
      <c r="F110" s="332">
        <v>804.13019999999995</v>
      </c>
      <c r="G110" s="332">
        <v>762.52</v>
      </c>
      <c r="H110" s="332">
        <v>379.20600000000002</v>
      </c>
      <c r="I110" s="332">
        <v>230.3262</v>
      </c>
    </row>
    <row r="111" spans="1:9">
      <c r="A111" s="331">
        <v>45204</v>
      </c>
      <c r="B111" s="332">
        <v>4.72</v>
      </c>
      <c r="C111" s="332">
        <v>118.88</v>
      </c>
      <c r="D111" s="332">
        <v>37.29</v>
      </c>
      <c r="E111" s="332">
        <v>9184.81</v>
      </c>
      <c r="F111" s="332">
        <v>806.45550000000003</v>
      </c>
      <c r="G111" s="332">
        <v>763.39</v>
      </c>
      <c r="H111" s="332">
        <v>379.47239999999999</v>
      </c>
      <c r="I111" s="332">
        <v>230.39959999999999</v>
      </c>
    </row>
    <row r="112" spans="1:9">
      <c r="A112" s="331">
        <v>45205</v>
      </c>
      <c r="B112" s="332">
        <v>4.8029999999999999</v>
      </c>
      <c r="C112" s="332">
        <v>120.25</v>
      </c>
      <c r="D112" s="332">
        <v>37.83</v>
      </c>
      <c r="E112" s="332">
        <v>9294.82</v>
      </c>
      <c r="F112" s="332">
        <v>804.60829999999999</v>
      </c>
      <c r="G112" s="332">
        <v>761.03</v>
      </c>
      <c r="H112" s="332">
        <v>378.54329999999999</v>
      </c>
      <c r="I112" s="332">
        <v>232.53870000000001</v>
      </c>
    </row>
    <row r="113" spans="1:9">
      <c r="A113" s="331">
        <v>45208</v>
      </c>
      <c r="B113" s="332">
        <v>4.8029999999999999</v>
      </c>
      <c r="C113" s="332">
        <v>120.79</v>
      </c>
      <c r="D113" s="332">
        <v>37.65</v>
      </c>
      <c r="E113" s="332">
        <v>9353.41</v>
      </c>
      <c r="F113" s="332">
        <v>807.66499999999996</v>
      </c>
      <c r="G113" s="332">
        <v>761.03</v>
      </c>
      <c r="H113" s="332">
        <v>378.59530000000001</v>
      </c>
      <c r="I113" s="332">
        <v>235.32230000000001</v>
      </c>
    </row>
    <row r="114" spans="1:9">
      <c r="A114" s="331">
        <v>45209</v>
      </c>
      <c r="B114" s="332">
        <v>4.6539999999999999</v>
      </c>
      <c r="C114" s="332">
        <v>121.78</v>
      </c>
      <c r="D114" s="332">
        <v>38.19</v>
      </c>
      <c r="E114" s="332">
        <v>9402.31</v>
      </c>
      <c r="F114" s="332">
        <v>812.41980000000001</v>
      </c>
      <c r="G114" s="332">
        <v>767.71</v>
      </c>
      <c r="H114" s="332">
        <v>381.30110000000002</v>
      </c>
      <c r="I114" s="332">
        <v>235.01589999999999</v>
      </c>
    </row>
    <row r="115" spans="1:9">
      <c r="A115" s="331">
        <v>45210</v>
      </c>
      <c r="B115" s="332">
        <v>4.5590000000000002</v>
      </c>
      <c r="C115" s="332">
        <v>122.32</v>
      </c>
      <c r="D115" s="332">
        <v>38.43</v>
      </c>
      <c r="E115" s="332">
        <v>9443.1299999999992</v>
      </c>
      <c r="F115" s="332">
        <v>816.51139999999998</v>
      </c>
      <c r="G115" s="332">
        <v>772.22</v>
      </c>
      <c r="H115" s="332">
        <v>383.25319999999999</v>
      </c>
      <c r="I115" s="332">
        <v>233.7578</v>
      </c>
    </row>
    <row r="116" spans="1:9">
      <c r="A116" s="331">
        <v>45211</v>
      </c>
      <c r="B116" s="332">
        <v>4.6989999999999998</v>
      </c>
      <c r="C116" s="332">
        <v>121.38</v>
      </c>
      <c r="D116" s="332">
        <v>38</v>
      </c>
      <c r="E116" s="332">
        <v>9385.16</v>
      </c>
      <c r="F116" s="332">
        <v>810.27949999999998</v>
      </c>
      <c r="G116" s="332">
        <v>769.09</v>
      </c>
      <c r="H116" s="332">
        <v>381.51659999999998</v>
      </c>
      <c r="I116" s="332">
        <v>234.52189999999999</v>
      </c>
    </row>
    <row r="117" spans="1:9">
      <c r="A117" s="331">
        <v>45212</v>
      </c>
      <c r="B117" s="332">
        <v>4.6130000000000004</v>
      </c>
      <c r="C117" s="332">
        <v>120.68</v>
      </c>
      <c r="D117" s="332">
        <v>37.86</v>
      </c>
      <c r="E117" s="332">
        <v>9338.09</v>
      </c>
      <c r="F117" s="332">
        <v>810.62630000000001</v>
      </c>
      <c r="G117" s="332">
        <v>769.25</v>
      </c>
      <c r="H117" s="332">
        <v>381.62090000000001</v>
      </c>
      <c r="I117" s="332">
        <v>238.93690000000001</v>
      </c>
    </row>
    <row r="118" spans="1:9">
      <c r="A118" s="331">
        <v>45215</v>
      </c>
      <c r="B118" s="332">
        <v>4.7069999999999999</v>
      </c>
      <c r="C118" s="332">
        <v>121.85</v>
      </c>
      <c r="D118" s="332">
        <v>38.14</v>
      </c>
      <c r="E118" s="332">
        <v>9437.31</v>
      </c>
      <c r="F118" s="332">
        <v>809.57479999999998</v>
      </c>
      <c r="G118" s="332">
        <v>767.24</v>
      </c>
      <c r="H118" s="332">
        <v>380.9624</v>
      </c>
      <c r="I118" s="332">
        <v>237.7244</v>
      </c>
    </row>
    <row r="119" spans="1:9">
      <c r="A119" s="331">
        <v>45216</v>
      </c>
      <c r="B119" s="332">
        <v>4.8360000000000003</v>
      </c>
      <c r="C119" s="332">
        <v>121.84</v>
      </c>
      <c r="D119" s="332">
        <v>38.04</v>
      </c>
      <c r="E119" s="332">
        <v>9436.36</v>
      </c>
      <c r="F119" s="332">
        <v>805.90189999999996</v>
      </c>
      <c r="G119" s="332">
        <v>764.08</v>
      </c>
      <c r="H119" s="332">
        <v>379.85750000000002</v>
      </c>
      <c r="I119" s="332">
        <v>238.04949999999999</v>
      </c>
    </row>
    <row r="120" spans="1:9">
      <c r="A120" s="331">
        <v>45217</v>
      </c>
      <c r="B120" s="332">
        <v>4.9160000000000004</v>
      </c>
      <c r="C120" s="332">
        <v>120.06</v>
      </c>
      <c r="D120" s="332">
        <v>37.46</v>
      </c>
      <c r="E120" s="332">
        <v>9309.92</v>
      </c>
      <c r="F120" s="332">
        <v>802.1173</v>
      </c>
      <c r="G120" s="332">
        <v>760.11</v>
      </c>
      <c r="H120" s="332">
        <v>378.39299999999997</v>
      </c>
      <c r="I120" s="332">
        <v>240.50280000000001</v>
      </c>
    </row>
    <row r="121" spans="1:9">
      <c r="A121" s="331">
        <v>45218</v>
      </c>
      <c r="B121" s="332">
        <v>4.9909999999999997</v>
      </c>
      <c r="C121" s="332">
        <v>118.98</v>
      </c>
      <c r="D121" s="332">
        <v>37.24</v>
      </c>
      <c r="E121" s="332">
        <v>9231.73</v>
      </c>
      <c r="F121" s="332">
        <v>800.82259999999997</v>
      </c>
      <c r="G121" s="332">
        <v>757.21</v>
      </c>
      <c r="H121" s="332">
        <v>377.17070000000001</v>
      </c>
      <c r="I121" s="332">
        <v>240.953</v>
      </c>
    </row>
    <row r="122" spans="1:9">
      <c r="A122" s="331">
        <v>45219</v>
      </c>
      <c r="B122" s="332">
        <v>4.9160000000000004</v>
      </c>
      <c r="C122" s="332">
        <v>117.65</v>
      </c>
      <c r="D122" s="332">
        <v>36.79</v>
      </c>
      <c r="E122" s="332">
        <v>9115.84</v>
      </c>
      <c r="F122" s="332">
        <v>803.3854</v>
      </c>
      <c r="G122" s="332">
        <v>758.19</v>
      </c>
      <c r="H122" s="332">
        <v>377.68470000000002</v>
      </c>
      <c r="I122" s="332">
        <v>240.3877</v>
      </c>
    </row>
    <row r="123" spans="1:9">
      <c r="A123" s="331">
        <v>45222</v>
      </c>
      <c r="B123" s="332">
        <v>4.851</v>
      </c>
      <c r="C123" s="332">
        <v>117.5</v>
      </c>
      <c r="D123" s="332">
        <v>36.76</v>
      </c>
      <c r="E123" s="332">
        <v>9100.49</v>
      </c>
      <c r="F123" s="332">
        <v>806.01179999999999</v>
      </c>
      <c r="G123" s="332">
        <v>758.32</v>
      </c>
      <c r="H123" s="332">
        <v>378.02730000000003</v>
      </c>
      <c r="I123" s="332">
        <v>238.3287</v>
      </c>
    </row>
    <row r="124" spans="1:9">
      <c r="A124" s="331">
        <v>45223</v>
      </c>
      <c r="B124" s="332">
        <v>4.8250000000000002</v>
      </c>
      <c r="C124" s="332">
        <v>118.3</v>
      </c>
      <c r="D124" s="332">
        <v>37.229999999999997</v>
      </c>
      <c r="E124" s="332">
        <v>9166.7999999999993</v>
      </c>
      <c r="F124" s="332">
        <v>806.72820000000002</v>
      </c>
      <c r="G124" s="332">
        <v>763.99</v>
      </c>
      <c r="H124" s="332">
        <v>379.68630000000002</v>
      </c>
      <c r="I124" s="332">
        <v>237.7295</v>
      </c>
    </row>
    <row r="125" spans="1:9">
      <c r="A125" s="331">
        <v>45224</v>
      </c>
      <c r="B125" s="332">
        <v>4.9569999999999999</v>
      </c>
      <c r="C125" s="332">
        <v>116.77</v>
      </c>
      <c r="D125" s="332">
        <v>36.74</v>
      </c>
      <c r="E125" s="332">
        <v>9035.4</v>
      </c>
      <c r="F125" s="332">
        <v>803.03030000000001</v>
      </c>
      <c r="G125" s="332">
        <v>762.22</v>
      </c>
      <c r="H125" s="332">
        <v>378.94909999999999</v>
      </c>
      <c r="I125" s="332">
        <v>238.85339999999999</v>
      </c>
    </row>
    <row r="126" spans="1:9">
      <c r="A126" s="331">
        <v>45225</v>
      </c>
      <c r="B126" s="332">
        <v>4.8460000000000001</v>
      </c>
      <c r="C126" s="332">
        <v>115.58</v>
      </c>
      <c r="D126" s="332">
        <v>36.56</v>
      </c>
      <c r="E126" s="332">
        <v>8928.6299999999992</v>
      </c>
      <c r="F126" s="332">
        <v>803.98540000000003</v>
      </c>
      <c r="G126" s="332">
        <v>762.35</v>
      </c>
      <c r="H126" s="332">
        <v>379.06119999999999</v>
      </c>
      <c r="I126" s="332">
        <v>237.83840000000001</v>
      </c>
    </row>
    <row r="127" spans="1:9">
      <c r="A127" s="331">
        <v>45226</v>
      </c>
      <c r="B127" s="332">
        <v>4.8369999999999997</v>
      </c>
      <c r="C127" s="332">
        <v>115.01</v>
      </c>
      <c r="D127" s="332">
        <v>36.53</v>
      </c>
      <c r="E127" s="332">
        <v>8885.94</v>
      </c>
      <c r="F127" s="332">
        <v>806.31550000000004</v>
      </c>
      <c r="G127" s="332">
        <v>763.54</v>
      </c>
      <c r="H127" s="332">
        <v>379.50009999999997</v>
      </c>
      <c r="I127" s="332">
        <v>240.21719999999999</v>
      </c>
    </row>
    <row r="128" spans="1:9">
      <c r="A128" s="331">
        <v>45229</v>
      </c>
      <c r="B128" s="332">
        <v>4.8949999999999996</v>
      </c>
      <c r="C128" s="332">
        <v>116.43</v>
      </c>
      <c r="D128" s="332">
        <v>36.909999999999997</v>
      </c>
      <c r="E128" s="332">
        <v>8993.4599999999991</v>
      </c>
      <c r="F128" s="332">
        <v>807.35860000000002</v>
      </c>
      <c r="G128" s="332">
        <v>763.99</v>
      </c>
      <c r="H128" s="332">
        <v>379.73430000000002</v>
      </c>
      <c r="I128" s="332">
        <v>237.6952</v>
      </c>
    </row>
    <row r="129" spans="1:9">
      <c r="A129" s="331">
        <v>45230</v>
      </c>
      <c r="B129" s="332">
        <v>4.9320000000000004</v>
      </c>
      <c r="C129" s="332">
        <v>117.11</v>
      </c>
      <c r="D129" s="332">
        <v>36.700000000000003</v>
      </c>
      <c r="E129" s="332">
        <v>9052.31</v>
      </c>
      <c r="F129" s="332">
        <v>804.0009</v>
      </c>
      <c r="G129" s="332">
        <v>765.32</v>
      </c>
      <c r="H129" s="332">
        <v>379.70850000000002</v>
      </c>
      <c r="I129" s="332">
        <v>238.05410000000001</v>
      </c>
    </row>
    <row r="130" spans="1:9">
      <c r="A130" s="331">
        <v>45231</v>
      </c>
      <c r="B130" s="332">
        <v>4.7350000000000003</v>
      </c>
      <c r="C130" s="332">
        <v>118.32</v>
      </c>
      <c r="D130" s="332">
        <v>37.04</v>
      </c>
      <c r="E130" s="332">
        <v>9147.4500000000007</v>
      </c>
      <c r="F130" s="332">
        <v>807.18190000000004</v>
      </c>
      <c r="G130" s="332">
        <v>768.52</v>
      </c>
      <c r="H130" s="332">
        <v>381.16419999999999</v>
      </c>
      <c r="I130" s="332">
        <v>237.04990000000001</v>
      </c>
    </row>
    <row r="131" spans="1:9">
      <c r="A131" s="331">
        <v>45232</v>
      </c>
      <c r="B131" s="332">
        <v>4.66</v>
      </c>
      <c r="C131" s="332">
        <v>120.72</v>
      </c>
      <c r="D131" s="332">
        <v>37.69</v>
      </c>
      <c r="E131" s="332">
        <v>9320.56</v>
      </c>
      <c r="F131" s="332">
        <v>813.51599999999996</v>
      </c>
      <c r="G131" s="332">
        <v>778.76</v>
      </c>
      <c r="H131" s="332">
        <v>384.9434</v>
      </c>
      <c r="I131" s="332">
        <v>239.1071</v>
      </c>
    </row>
    <row r="132" spans="1:9">
      <c r="A132" s="331">
        <v>45233</v>
      </c>
      <c r="B132" s="332">
        <v>4.5730000000000004</v>
      </c>
      <c r="C132" s="332">
        <v>121.93</v>
      </c>
      <c r="D132" s="332">
        <v>38.46</v>
      </c>
      <c r="E132" s="332">
        <v>9408.56</v>
      </c>
      <c r="F132" s="332">
        <v>821.63980000000004</v>
      </c>
      <c r="G132" s="332">
        <v>785.32</v>
      </c>
      <c r="H132" s="332">
        <v>387.9683</v>
      </c>
      <c r="I132" s="332">
        <v>239.55119999999999</v>
      </c>
    </row>
    <row r="133" spans="1:9">
      <c r="A133" s="331">
        <v>45236</v>
      </c>
      <c r="B133" s="332">
        <v>4.6440000000000001</v>
      </c>
      <c r="C133" s="332">
        <v>121.89</v>
      </c>
      <c r="D133" s="332">
        <v>38.770000000000003</v>
      </c>
      <c r="E133" s="332">
        <v>9425.34</v>
      </c>
      <c r="F133" s="332">
        <v>819.4511</v>
      </c>
      <c r="G133" s="332">
        <v>782.65</v>
      </c>
      <c r="H133" s="332">
        <v>387.48950000000002</v>
      </c>
      <c r="I133" s="332">
        <v>239.1353</v>
      </c>
    </row>
    <row r="134" spans="1:9">
      <c r="A134" s="331">
        <v>45237</v>
      </c>
      <c r="B134" s="332">
        <v>4.5679999999999996</v>
      </c>
      <c r="C134" s="332">
        <v>121.99</v>
      </c>
      <c r="D134" s="332">
        <v>38.700000000000003</v>
      </c>
      <c r="E134" s="332">
        <v>9452.2800000000007</v>
      </c>
      <c r="F134" s="332">
        <v>820.11170000000004</v>
      </c>
      <c r="G134" s="332">
        <v>783.1</v>
      </c>
      <c r="H134" s="332">
        <v>387.77769999999998</v>
      </c>
      <c r="I134" s="332">
        <v>234.65819999999999</v>
      </c>
    </row>
    <row r="135" spans="1:9">
      <c r="A135" s="331">
        <v>45238</v>
      </c>
      <c r="B135" s="332">
        <v>4.4939999999999998</v>
      </c>
      <c r="C135" s="332">
        <v>122.02</v>
      </c>
      <c r="D135" s="332">
        <v>38.44</v>
      </c>
      <c r="E135" s="332">
        <v>9462.25</v>
      </c>
      <c r="F135" s="332">
        <v>823.25850000000003</v>
      </c>
      <c r="G135" s="332">
        <v>785.07</v>
      </c>
      <c r="H135" s="332">
        <v>388.7878</v>
      </c>
      <c r="I135" s="332">
        <v>233.1712</v>
      </c>
    </row>
    <row r="136" spans="1:9">
      <c r="A136" s="331">
        <v>45239</v>
      </c>
      <c r="B136" s="332">
        <v>4.6260000000000003</v>
      </c>
      <c r="C136" s="332">
        <v>121.31</v>
      </c>
      <c r="D136" s="332">
        <v>38.08</v>
      </c>
      <c r="E136" s="332">
        <v>9387.59</v>
      </c>
      <c r="F136" s="332">
        <v>820.42660000000001</v>
      </c>
      <c r="G136" s="332">
        <v>782.41</v>
      </c>
      <c r="H136" s="332">
        <v>387.44240000000002</v>
      </c>
      <c r="I136" s="332">
        <v>232.7869</v>
      </c>
    </row>
    <row r="137" spans="1:9">
      <c r="A137" s="331">
        <v>45240</v>
      </c>
      <c r="B137" s="332">
        <v>4.6529999999999996</v>
      </c>
      <c r="C137" s="332">
        <v>122.84</v>
      </c>
      <c r="D137" s="332">
        <v>38.35</v>
      </c>
      <c r="E137" s="332">
        <v>9535.6299999999992</v>
      </c>
      <c r="F137" s="332">
        <v>817.55269999999996</v>
      </c>
      <c r="G137" s="332">
        <v>781.4</v>
      </c>
      <c r="H137" s="332">
        <v>386.98219999999998</v>
      </c>
      <c r="I137" s="332">
        <v>231.55500000000001</v>
      </c>
    </row>
    <row r="138" spans="1:9">
      <c r="A138" s="331" t="s">
        <v>500</v>
      </c>
      <c r="B138" s="332">
        <v>3.8559999999999999</v>
      </c>
      <c r="C138" s="332">
        <v>111.89</v>
      </c>
      <c r="D138" s="332">
        <v>37.93</v>
      </c>
      <c r="E138" s="332">
        <v>3957.25</v>
      </c>
      <c r="F138" s="332">
        <v>825.57539999999995</v>
      </c>
      <c r="G138" s="332">
        <v>745.16</v>
      </c>
      <c r="H138" s="332">
        <v>366.346</v>
      </c>
      <c r="I138" s="332">
        <v>116.62520000000001</v>
      </c>
    </row>
    <row r="139" spans="1:9">
      <c r="A139" s="331" t="s">
        <v>501</v>
      </c>
      <c r="B139" s="332">
        <v>3.7719999999999998</v>
      </c>
      <c r="C139" s="332">
        <v>112.86</v>
      </c>
      <c r="D139" s="332">
        <v>38.799999999999997</v>
      </c>
      <c r="E139" s="332">
        <v>3991.73</v>
      </c>
      <c r="F139" s="332">
        <v>832.03729999999996</v>
      </c>
      <c r="G139" s="332">
        <v>750.65</v>
      </c>
      <c r="H139" s="332">
        <v>369.30590000000001</v>
      </c>
      <c r="I139" s="332">
        <v>117.5266</v>
      </c>
    </row>
    <row r="140" spans="1:9">
      <c r="A140" s="187" t="s">
        <v>502</v>
      </c>
      <c r="B140" s="332">
        <v>3.6920000000000002</v>
      </c>
      <c r="C140" s="332">
        <v>112.13</v>
      </c>
      <c r="D140" s="332">
        <v>38.18</v>
      </c>
      <c r="E140" s="332">
        <v>3958.79</v>
      </c>
      <c r="F140" s="332">
        <v>837.14390000000003</v>
      </c>
      <c r="G140" s="332">
        <v>753.74</v>
      </c>
      <c r="H140" s="332">
        <v>371.08699999999999</v>
      </c>
      <c r="I140" s="332">
        <v>116.8407</v>
      </c>
    </row>
    <row r="141" spans="1:9">
      <c r="A141" s="187" t="s">
        <v>503</v>
      </c>
      <c r="B141" s="332">
        <v>3.7679999999999998</v>
      </c>
      <c r="C141" s="332">
        <v>111.84</v>
      </c>
      <c r="D141" s="332">
        <v>38.25</v>
      </c>
      <c r="E141" s="332">
        <v>3946.56</v>
      </c>
      <c r="F141" s="332">
        <v>831.71780000000001</v>
      </c>
      <c r="G141" s="332">
        <v>749.55</v>
      </c>
      <c r="H141" s="332">
        <v>369.03730000000002</v>
      </c>
      <c r="I141" s="332">
        <v>115.1212</v>
      </c>
    </row>
    <row r="142" spans="1:9">
      <c r="A142" s="187" t="s">
        <v>504</v>
      </c>
      <c r="B142" s="332">
        <v>3.83</v>
      </c>
      <c r="C142" s="332">
        <v>112.26</v>
      </c>
      <c r="D142" s="332">
        <v>38.03</v>
      </c>
      <c r="E142" s="332">
        <v>3965.34</v>
      </c>
      <c r="F142" s="332">
        <v>832.9479</v>
      </c>
      <c r="G142" s="332">
        <v>748.25</v>
      </c>
      <c r="H142" s="332">
        <v>368.68049999999999</v>
      </c>
      <c r="I142" s="332">
        <v>114.794</v>
      </c>
    </row>
    <row r="143" spans="1:9">
      <c r="A143" s="187" t="s">
        <v>505</v>
      </c>
      <c r="B143" s="332">
        <v>3.83</v>
      </c>
      <c r="C143" s="332">
        <v>111.59</v>
      </c>
      <c r="D143" s="332">
        <v>37.549999999999997</v>
      </c>
      <c r="E143" s="332">
        <v>3949.94</v>
      </c>
      <c r="F143" s="332">
        <v>827.96540000000005</v>
      </c>
      <c r="G143" s="332">
        <v>747.77</v>
      </c>
      <c r="H143" s="332">
        <v>368.08420000000001</v>
      </c>
      <c r="I143" s="332">
        <v>115.3334</v>
      </c>
    </row>
    <row r="144" spans="1:9">
      <c r="A144" s="187" t="s">
        <v>506</v>
      </c>
      <c r="B144" s="332">
        <v>3.7570000000000001</v>
      </c>
      <c r="C144" s="332">
        <v>113.18</v>
      </c>
      <c r="D144" s="332">
        <v>37.64</v>
      </c>
      <c r="E144" s="332">
        <v>4003.58</v>
      </c>
      <c r="F144" s="332">
        <v>831.63879999999995</v>
      </c>
      <c r="G144" s="332">
        <v>751.5</v>
      </c>
      <c r="H144" s="332">
        <v>369.55860000000001</v>
      </c>
      <c r="I144" s="332">
        <v>116.3729</v>
      </c>
    </row>
    <row r="145" spans="1:9">
      <c r="A145" s="331" t="s">
        <v>507</v>
      </c>
      <c r="B145" s="332">
        <v>3.6949999999999998</v>
      </c>
      <c r="C145" s="332">
        <v>114.05</v>
      </c>
      <c r="D145" s="332">
        <v>37.950000000000003</v>
      </c>
      <c r="E145" s="332">
        <v>4027.26</v>
      </c>
      <c r="F145" s="332">
        <v>839.81100000000004</v>
      </c>
      <c r="G145" s="332">
        <v>755.58</v>
      </c>
      <c r="H145" s="332">
        <v>371.81470000000002</v>
      </c>
      <c r="I145" s="332">
        <v>116.5097</v>
      </c>
    </row>
    <row r="146" spans="1:9">
      <c r="A146" s="331" t="s">
        <v>508</v>
      </c>
      <c r="B146" s="332">
        <v>3.6949999999999998</v>
      </c>
      <c r="C146" s="332">
        <v>114.05</v>
      </c>
      <c r="D146" s="332">
        <v>37.950000000000003</v>
      </c>
      <c r="E146" s="332">
        <v>4027.26</v>
      </c>
      <c r="F146" s="332">
        <v>843.98969999999997</v>
      </c>
      <c r="G146" s="332">
        <v>755.58</v>
      </c>
      <c r="H146" s="332">
        <v>372.20859999999999</v>
      </c>
      <c r="I146" s="332">
        <v>116.5097</v>
      </c>
    </row>
    <row r="147" spans="1:9">
      <c r="A147" s="331" t="s">
        <v>509</v>
      </c>
      <c r="B147" s="332">
        <v>3.6819999999999999</v>
      </c>
      <c r="C147" s="332">
        <v>114.2</v>
      </c>
      <c r="D147" s="332">
        <v>37.770000000000003</v>
      </c>
      <c r="E147" s="332">
        <v>4026.12</v>
      </c>
      <c r="F147" s="332">
        <v>839.94880000000001</v>
      </c>
      <c r="G147" s="332">
        <v>759.78</v>
      </c>
      <c r="H147" s="332">
        <v>374.05020000000002</v>
      </c>
      <c r="I147" s="332">
        <v>114.9175</v>
      </c>
    </row>
    <row r="148" spans="1:9">
      <c r="A148" s="331" t="s">
        <v>510</v>
      </c>
      <c r="B148" s="332">
        <v>3.6829999999999998</v>
      </c>
      <c r="C148" s="332">
        <v>112.51</v>
      </c>
      <c r="D148" s="332">
        <v>37.6</v>
      </c>
      <c r="E148" s="332">
        <v>3963.94</v>
      </c>
      <c r="F148" s="332">
        <v>839.27279999999996</v>
      </c>
      <c r="G148" s="332">
        <v>761.57</v>
      </c>
      <c r="H148" s="332">
        <v>374.57749999999999</v>
      </c>
      <c r="I148" s="332">
        <v>114.3929</v>
      </c>
    </row>
    <row r="149" spans="1:9">
      <c r="A149" s="331" t="s">
        <v>511</v>
      </c>
      <c r="B149" s="332">
        <v>3.746</v>
      </c>
      <c r="C149" s="332">
        <v>112.41</v>
      </c>
      <c r="D149" s="332">
        <v>38.409999999999997</v>
      </c>
      <c r="E149" s="332">
        <v>3957.63</v>
      </c>
      <c r="F149" s="332">
        <v>838.49699999999996</v>
      </c>
      <c r="G149" s="332">
        <v>762.93</v>
      </c>
      <c r="H149" s="332">
        <v>375.19400000000002</v>
      </c>
      <c r="I149" s="332">
        <v>115.1879</v>
      </c>
    </row>
    <row r="150" spans="1:9">
      <c r="A150" s="331" t="s">
        <v>512</v>
      </c>
      <c r="B150" s="332">
        <v>3.6070000000000002</v>
      </c>
      <c r="C150" s="332">
        <v>115.44</v>
      </c>
      <c r="D150" s="332">
        <v>39.520000000000003</v>
      </c>
      <c r="E150" s="332">
        <v>4080.11</v>
      </c>
      <c r="F150" s="332">
        <v>836.73979999999995</v>
      </c>
      <c r="G150" s="332">
        <v>765.37</v>
      </c>
      <c r="H150" s="332">
        <v>376.64960000000002</v>
      </c>
      <c r="I150" s="332">
        <v>116.0528</v>
      </c>
    </row>
    <row r="151" spans="1:9">
      <c r="A151" s="331" t="s">
        <v>513</v>
      </c>
      <c r="B151" s="332">
        <v>3.508</v>
      </c>
      <c r="C151" s="332">
        <v>115.82</v>
      </c>
      <c r="D151" s="332">
        <v>39.39</v>
      </c>
      <c r="E151" s="332">
        <v>4076.57</v>
      </c>
      <c r="F151" s="332">
        <v>852.86789999999996</v>
      </c>
      <c r="G151" s="332">
        <v>774.59</v>
      </c>
      <c r="H151" s="332">
        <v>381.13709999999998</v>
      </c>
      <c r="I151" s="332">
        <v>116.07899999999999</v>
      </c>
    </row>
    <row r="152" spans="1:9">
      <c r="A152" s="331" t="s">
        <v>514</v>
      </c>
      <c r="B152" s="332">
        <v>3.4889999999999999</v>
      </c>
      <c r="C152" s="332">
        <v>115.69</v>
      </c>
      <c r="D152" s="332">
        <v>39.54</v>
      </c>
      <c r="E152" s="332">
        <v>4071.7</v>
      </c>
      <c r="F152" s="332">
        <v>853.0412</v>
      </c>
      <c r="G152" s="332">
        <v>776.72</v>
      </c>
      <c r="H152" s="332">
        <v>381.98590000000002</v>
      </c>
      <c r="I152" s="332">
        <v>114.4683</v>
      </c>
    </row>
    <row r="153" spans="1:9">
      <c r="A153" s="331" t="s">
        <v>515</v>
      </c>
      <c r="B153" s="332">
        <v>3.5760000000000001</v>
      </c>
      <c r="C153" s="332">
        <v>113.63</v>
      </c>
      <c r="D153" s="332">
        <v>39.090000000000003</v>
      </c>
      <c r="E153" s="332">
        <v>3998.84</v>
      </c>
      <c r="F153" s="332">
        <v>851.40139999999997</v>
      </c>
      <c r="G153" s="332">
        <v>775.2</v>
      </c>
      <c r="H153" s="332">
        <v>381.8569</v>
      </c>
      <c r="I153" s="332">
        <v>111.1317</v>
      </c>
    </row>
    <row r="154" spans="1:9">
      <c r="A154" s="331" t="s">
        <v>516</v>
      </c>
      <c r="B154" s="332">
        <v>3.5329999999999999</v>
      </c>
      <c r="C154" s="332">
        <v>112.31</v>
      </c>
      <c r="D154" s="332">
        <v>39.04</v>
      </c>
      <c r="E154" s="332">
        <v>3941.26</v>
      </c>
      <c r="F154" s="332">
        <v>852.7097</v>
      </c>
      <c r="G154" s="332">
        <v>772.28</v>
      </c>
      <c r="H154" s="332">
        <v>381.28989999999999</v>
      </c>
      <c r="I154" s="332">
        <v>109.979</v>
      </c>
    </row>
    <row r="155" spans="1:9">
      <c r="A155" s="331" t="s">
        <v>517</v>
      </c>
      <c r="B155" s="332">
        <v>3.419</v>
      </c>
      <c r="C155" s="332">
        <v>112.17</v>
      </c>
      <c r="D155" s="332">
        <v>38.81</v>
      </c>
      <c r="E155" s="332">
        <v>3933.92</v>
      </c>
      <c r="F155" s="332">
        <v>856.24599999999998</v>
      </c>
      <c r="G155" s="332">
        <v>774.83</v>
      </c>
      <c r="H155" s="332">
        <v>382.36279999999999</v>
      </c>
      <c r="I155" s="332">
        <v>110.7246</v>
      </c>
    </row>
    <row r="156" spans="1:9">
      <c r="A156" s="331" t="s">
        <v>518</v>
      </c>
      <c r="B156" s="332">
        <v>3.484</v>
      </c>
      <c r="C156" s="332">
        <v>112.98</v>
      </c>
      <c r="D156" s="332">
        <v>39.28</v>
      </c>
      <c r="E156" s="332">
        <v>3963.51</v>
      </c>
      <c r="F156" s="332">
        <v>856.02340000000004</v>
      </c>
      <c r="G156" s="332">
        <v>777.94</v>
      </c>
      <c r="H156" s="332">
        <v>382.99090000000001</v>
      </c>
      <c r="I156" s="332">
        <v>111.1893</v>
      </c>
    </row>
    <row r="157" spans="1:9">
      <c r="A157" s="331" t="s">
        <v>519</v>
      </c>
      <c r="B157" s="332">
        <v>3.5819999999999999</v>
      </c>
      <c r="C157" s="332">
        <v>112.4</v>
      </c>
      <c r="D157" s="332">
        <v>39.020000000000003</v>
      </c>
      <c r="E157" s="332">
        <v>3934.38</v>
      </c>
      <c r="F157" s="332">
        <v>851.81190000000004</v>
      </c>
      <c r="G157" s="332">
        <v>777.39</v>
      </c>
      <c r="H157" s="332">
        <v>382.44330000000002</v>
      </c>
      <c r="I157" s="332">
        <v>111.73269999999999</v>
      </c>
    </row>
    <row r="158" spans="1:9">
      <c r="A158" s="331" t="s">
        <v>520</v>
      </c>
      <c r="B158" s="332">
        <v>3.613</v>
      </c>
      <c r="C158" s="332">
        <v>113.54</v>
      </c>
      <c r="D158" s="332">
        <v>38.9</v>
      </c>
      <c r="E158" s="332">
        <v>3990.56</v>
      </c>
      <c r="F158" s="332">
        <v>849.66510000000005</v>
      </c>
      <c r="G158" s="332">
        <v>776.44</v>
      </c>
      <c r="H158" s="332">
        <v>382.53649999999999</v>
      </c>
      <c r="I158" s="332">
        <v>112.73699999999999</v>
      </c>
    </row>
    <row r="159" spans="1:9">
      <c r="A159" s="331" t="s">
        <v>521</v>
      </c>
      <c r="B159" s="332">
        <v>3.5030000000000001</v>
      </c>
      <c r="C159" s="332">
        <v>113.86</v>
      </c>
      <c r="D159" s="332">
        <v>38.590000000000003</v>
      </c>
      <c r="E159" s="332">
        <v>4019.65</v>
      </c>
      <c r="F159" s="332">
        <v>858.08460000000002</v>
      </c>
      <c r="G159" s="332">
        <v>783.03</v>
      </c>
      <c r="H159" s="332">
        <v>385.47160000000002</v>
      </c>
      <c r="I159" s="332">
        <v>114.96120000000001</v>
      </c>
    </row>
    <row r="160" spans="1:9">
      <c r="A160" s="331" t="s">
        <v>522</v>
      </c>
      <c r="B160" s="332">
        <v>3.48</v>
      </c>
      <c r="C160" s="332">
        <v>113.33</v>
      </c>
      <c r="D160" s="332">
        <v>38.61</v>
      </c>
      <c r="E160" s="332">
        <v>3995.32</v>
      </c>
      <c r="F160" s="332">
        <v>858.66669999999999</v>
      </c>
      <c r="G160" s="332">
        <v>782.29</v>
      </c>
      <c r="H160" s="332">
        <v>386.01130000000001</v>
      </c>
      <c r="I160" s="332">
        <v>114.54900000000001</v>
      </c>
    </row>
    <row r="161" spans="1:9">
      <c r="A161" s="331" t="s">
        <v>523</v>
      </c>
      <c r="B161" s="332">
        <v>3.4489999999999998</v>
      </c>
      <c r="C161" s="332">
        <v>110.43</v>
      </c>
      <c r="D161" s="332">
        <v>37.72</v>
      </c>
      <c r="E161" s="332">
        <v>3895.75</v>
      </c>
      <c r="F161" s="332">
        <v>852.14739999999995</v>
      </c>
      <c r="G161" s="332">
        <v>782.26</v>
      </c>
      <c r="H161" s="332">
        <v>385.56400000000002</v>
      </c>
      <c r="I161" s="332">
        <v>113.79</v>
      </c>
    </row>
    <row r="162" spans="1:9">
      <c r="A162" s="331" t="s">
        <v>524</v>
      </c>
      <c r="B162" s="332">
        <v>3.488</v>
      </c>
      <c r="C162" s="332">
        <v>109.27</v>
      </c>
      <c r="D162" s="332">
        <v>37.83</v>
      </c>
      <c r="E162" s="332">
        <v>3852.36</v>
      </c>
      <c r="F162" s="332">
        <v>848.34720000000004</v>
      </c>
      <c r="G162" s="332">
        <v>779.14</v>
      </c>
      <c r="H162" s="332">
        <v>384.00259999999997</v>
      </c>
      <c r="I162" s="332">
        <v>112.7092</v>
      </c>
    </row>
    <row r="163" spans="1:9">
      <c r="A163" s="331" t="s">
        <v>525</v>
      </c>
      <c r="B163" s="332">
        <v>3.5870000000000002</v>
      </c>
      <c r="C163" s="332">
        <v>108.49</v>
      </c>
      <c r="D163" s="332">
        <v>37.86</v>
      </c>
      <c r="E163" s="332">
        <v>3817.66</v>
      </c>
      <c r="F163" s="332">
        <v>843.61040000000003</v>
      </c>
      <c r="G163" s="332">
        <v>775.06</v>
      </c>
      <c r="H163" s="332">
        <v>382.54629999999997</v>
      </c>
      <c r="I163" s="332">
        <v>111.64109999999999</v>
      </c>
    </row>
    <row r="164" spans="1:9">
      <c r="A164" s="331" t="s">
        <v>526</v>
      </c>
      <c r="B164" s="332">
        <v>3.6859999999999999</v>
      </c>
      <c r="C164" s="332">
        <v>108.76</v>
      </c>
      <c r="D164" s="332">
        <v>37.85</v>
      </c>
      <c r="E164" s="332">
        <v>3821.62</v>
      </c>
      <c r="F164" s="332">
        <v>845.19219999999996</v>
      </c>
      <c r="G164" s="332">
        <v>771.16</v>
      </c>
      <c r="H164" s="332">
        <v>381.40820000000002</v>
      </c>
      <c r="I164" s="332">
        <v>111.9071</v>
      </c>
    </row>
    <row r="165" spans="1:9">
      <c r="A165" s="331" t="s">
        <v>527</v>
      </c>
      <c r="B165" s="332">
        <v>3.6640000000000001</v>
      </c>
      <c r="C165" s="332">
        <v>110.26</v>
      </c>
      <c r="D165" s="332">
        <v>38.19</v>
      </c>
      <c r="E165" s="332">
        <v>3878.44</v>
      </c>
      <c r="F165" s="332">
        <v>844.56640000000004</v>
      </c>
      <c r="G165" s="332">
        <v>773.53</v>
      </c>
      <c r="H165" s="332">
        <v>382.16849999999999</v>
      </c>
      <c r="I165" s="332">
        <v>113.1305</v>
      </c>
    </row>
    <row r="166" spans="1:9">
      <c r="A166" s="331" t="s">
        <v>528</v>
      </c>
      <c r="B166" s="332">
        <v>3.681</v>
      </c>
      <c r="C166" s="332">
        <v>108.89</v>
      </c>
      <c r="D166" s="332">
        <v>37.85</v>
      </c>
      <c r="E166" s="332">
        <v>3822.39</v>
      </c>
      <c r="F166" s="332">
        <v>842.83140000000003</v>
      </c>
      <c r="G166" s="332">
        <v>774.97</v>
      </c>
      <c r="H166" s="332">
        <v>382.03609999999998</v>
      </c>
      <c r="I166" s="332">
        <v>111.2826</v>
      </c>
    </row>
    <row r="167" spans="1:9">
      <c r="A167" s="331" t="s">
        <v>529</v>
      </c>
      <c r="B167" s="332">
        <v>3.7490000000000001</v>
      </c>
      <c r="C167" s="332">
        <v>109.44</v>
      </c>
      <c r="D167" s="332">
        <v>37.799999999999997</v>
      </c>
      <c r="E167" s="332">
        <v>3844.82</v>
      </c>
      <c r="F167" s="332">
        <v>840.50969999999995</v>
      </c>
      <c r="G167" s="332">
        <v>773.07</v>
      </c>
      <c r="H167" s="332">
        <v>381.5095</v>
      </c>
      <c r="I167" s="332">
        <v>112.5557</v>
      </c>
    </row>
    <row r="168" spans="1:9">
      <c r="A168" s="331" t="s">
        <v>530</v>
      </c>
      <c r="B168" s="332">
        <v>3.7490000000000001</v>
      </c>
      <c r="C168" s="332">
        <v>109.44</v>
      </c>
      <c r="D168" s="332">
        <v>37.799999999999997</v>
      </c>
      <c r="E168" s="332">
        <v>3844.82</v>
      </c>
      <c r="F168" s="332">
        <v>840.50969999999995</v>
      </c>
      <c r="G168" s="332">
        <v>773.07</v>
      </c>
      <c r="H168" s="332">
        <v>381.5095</v>
      </c>
      <c r="I168" s="332">
        <v>112.5557</v>
      </c>
    </row>
    <row r="169" spans="1:9">
      <c r="A169" s="331" t="s">
        <v>531</v>
      </c>
      <c r="B169" s="332">
        <v>3.8439999999999999</v>
      </c>
      <c r="C169" s="332">
        <v>109.18</v>
      </c>
      <c r="D169" s="332">
        <v>38.36</v>
      </c>
      <c r="E169" s="332">
        <v>3829.25</v>
      </c>
      <c r="F169" s="332">
        <v>836.25379999999996</v>
      </c>
      <c r="G169" s="332">
        <v>770.35</v>
      </c>
      <c r="H169" s="332">
        <v>380.74099999999999</v>
      </c>
      <c r="I169" s="332">
        <v>113.35639999999999</v>
      </c>
    </row>
    <row r="170" spans="1:9">
      <c r="A170" s="331" t="s">
        <v>532</v>
      </c>
      <c r="B170" s="332">
        <v>3.8849999999999998</v>
      </c>
      <c r="C170" s="332">
        <v>107.87</v>
      </c>
      <c r="D170" s="332">
        <v>37.799999999999997</v>
      </c>
      <c r="E170" s="332">
        <v>3783.22</v>
      </c>
      <c r="F170" s="332">
        <v>833.31410000000005</v>
      </c>
      <c r="G170" s="332">
        <v>770.11</v>
      </c>
      <c r="H170" s="332">
        <v>380.34820000000002</v>
      </c>
      <c r="I170" s="332">
        <v>112.66160000000001</v>
      </c>
    </row>
    <row r="171" spans="1:9">
      <c r="A171" s="331" t="s">
        <v>533</v>
      </c>
      <c r="B171" s="332">
        <v>3.8170000000000002</v>
      </c>
      <c r="C171" s="332">
        <v>109.74</v>
      </c>
      <c r="D171" s="332">
        <v>38.43</v>
      </c>
      <c r="E171" s="332">
        <v>3849.28</v>
      </c>
      <c r="F171" s="332">
        <v>836.82280000000003</v>
      </c>
      <c r="G171" s="332">
        <v>769.49</v>
      </c>
      <c r="H171" s="332">
        <v>380.87240000000003</v>
      </c>
      <c r="I171" s="332">
        <v>112.3937</v>
      </c>
    </row>
    <row r="172" spans="1:9">
      <c r="A172" s="331" t="s">
        <v>534</v>
      </c>
      <c r="B172" s="332">
        <v>3.8769999999999998</v>
      </c>
      <c r="C172" s="332">
        <v>109.25</v>
      </c>
      <c r="D172" s="332">
        <v>37.9</v>
      </c>
      <c r="E172" s="332">
        <v>3839.5</v>
      </c>
      <c r="F172" s="332">
        <v>835.32190000000003</v>
      </c>
      <c r="G172" s="332">
        <v>768.28</v>
      </c>
      <c r="H172" s="332">
        <v>380.70710000000003</v>
      </c>
      <c r="I172" s="332">
        <v>112.8052</v>
      </c>
    </row>
    <row r="173" spans="1:9">
      <c r="A173" s="331" t="s">
        <v>535</v>
      </c>
      <c r="B173" s="332">
        <v>3.8769999999999998</v>
      </c>
      <c r="C173" s="332">
        <v>109.25</v>
      </c>
      <c r="D173" s="332">
        <v>37.9</v>
      </c>
      <c r="E173" s="332">
        <v>3839.5</v>
      </c>
      <c r="F173" s="332">
        <v>835.32190000000003</v>
      </c>
      <c r="G173" s="332">
        <v>768.28</v>
      </c>
      <c r="H173" s="332">
        <v>380.70710000000003</v>
      </c>
      <c r="I173" s="332">
        <v>112.8052</v>
      </c>
    </row>
    <row r="174" spans="1:9">
      <c r="A174" s="331" t="s">
        <v>536</v>
      </c>
      <c r="B174" s="332">
        <v>3.7410000000000001</v>
      </c>
      <c r="C174" s="332">
        <v>109.1</v>
      </c>
      <c r="D174" s="332">
        <v>38.22</v>
      </c>
      <c r="E174" s="332">
        <v>3824.14</v>
      </c>
      <c r="F174" s="332">
        <v>839.23919999999998</v>
      </c>
      <c r="G174" s="332">
        <v>771.08</v>
      </c>
      <c r="H174" s="332">
        <v>381.0711</v>
      </c>
      <c r="I174" s="332">
        <v>110.31570000000001</v>
      </c>
    </row>
    <row r="175" spans="1:9">
      <c r="A175" s="331" t="s">
        <v>537</v>
      </c>
      <c r="B175" s="332">
        <v>3.6859999999999999</v>
      </c>
      <c r="C175" s="332">
        <v>110.17</v>
      </c>
      <c r="D175" s="332">
        <v>39.369999999999997</v>
      </c>
      <c r="E175" s="332">
        <v>3852.97</v>
      </c>
      <c r="F175" s="332">
        <v>844.10580000000004</v>
      </c>
      <c r="G175" s="332">
        <v>773.65</v>
      </c>
      <c r="H175" s="332">
        <v>382.59829999999999</v>
      </c>
      <c r="I175" s="332">
        <v>108.5645</v>
      </c>
    </row>
    <row r="176" spans="1:9">
      <c r="A176" s="331" t="s">
        <v>538</v>
      </c>
      <c r="B176" s="332">
        <v>3.72</v>
      </c>
      <c r="C176" s="332">
        <v>108.88</v>
      </c>
      <c r="D176" s="332">
        <v>39.25</v>
      </c>
      <c r="E176" s="332">
        <v>3808.1</v>
      </c>
      <c r="F176" s="332">
        <v>838.59199999999998</v>
      </c>
      <c r="G176" s="332">
        <v>769.84</v>
      </c>
      <c r="H176" s="332">
        <v>381.48430000000002</v>
      </c>
      <c r="I176" s="332">
        <v>107.3618</v>
      </c>
    </row>
    <row r="177" spans="1:9">
      <c r="A177" s="331" t="s">
        <v>539</v>
      </c>
      <c r="B177" s="332">
        <v>3.56</v>
      </c>
      <c r="C177" s="332">
        <v>111.45</v>
      </c>
      <c r="D177" s="332">
        <v>40.07</v>
      </c>
      <c r="E177" s="332">
        <v>3895.08</v>
      </c>
      <c r="F177" s="332">
        <v>848.40779999999995</v>
      </c>
      <c r="G177" s="332">
        <v>775.02</v>
      </c>
      <c r="H177" s="332">
        <v>383.88479999999998</v>
      </c>
      <c r="I177" s="332">
        <v>108.1114</v>
      </c>
    </row>
    <row r="178" spans="1:9">
      <c r="A178" s="331" t="s">
        <v>540</v>
      </c>
      <c r="B178" s="332">
        <v>3.536</v>
      </c>
      <c r="C178" s="332">
        <v>111.58</v>
      </c>
      <c r="D178" s="332">
        <v>40.369999999999997</v>
      </c>
      <c r="E178" s="332">
        <v>3892.09</v>
      </c>
      <c r="F178" s="332">
        <v>853.83500000000004</v>
      </c>
      <c r="G178" s="332">
        <v>779.02</v>
      </c>
      <c r="H178" s="332">
        <v>386.34789999999998</v>
      </c>
      <c r="I178" s="332">
        <v>109.24290000000001</v>
      </c>
    </row>
    <row r="179" spans="1:9">
      <c r="A179" s="331" t="s">
        <v>541</v>
      </c>
      <c r="B179" s="332">
        <v>3.6219999999999999</v>
      </c>
      <c r="C179" s="332">
        <v>112.19</v>
      </c>
      <c r="D179" s="332">
        <v>40.659999999999997</v>
      </c>
      <c r="E179" s="332">
        <v>3919.25</v>
      </c>
      <c r="F179" s="332">
        <v>849.95699999999999</v>
      </c>
      <c r="G179" s="332">
        <v>775.84</v>
      </c>
      <c r="H179" s="332">
        <v>385.01769999999999</v>
      </c>
      <c r="I179" s="332">
        <v>108.6524</v>
      </c>
    </row>
    <row r="180" spans="1:9">
      <c r="A180" s="331" t="s">
        <v>542</v>
      </c>
      <c r="B180" s="332">
        <v>3.5419999999999998</v>
      </c>
      <c r="C180" s="332">
        <v>113.41</v>
      </c>
      <c r="D180" s="332">
        <v>40.83</v>
      </c>
      <c r="E180" s="332">
        <v>3969.61</v>
      </c>
      <c r="F180" s="332">
        <v>855.03099999999995</v>
      </c>
      <c r="G180" s="332">
        <v>779.65</v>
      </c>
      <c r="H180" s="332">
        <v>386.80040000000002</v>
      </c>
      <c r="I180" s="332">
        <v>109.6679</v>
      </c>
    </row>
    <row r="181" spans="1:9">
      <c r="A181" s="331" t="s">
        <v>543</v>
      </c>
      <c r="B181" s="332">
        <v>3.4449999999999998</v>
      </c>
      <c r="C181" s="332">
        <v>114.29</v>
      </c>
      <c r="D181" s="332">
        <v>41.03</v>
      </c>
      <c r="E181" s="332">
        <v>3983.17</v>
      </c>
      <c r="F181" s="332">
        <v>862.36500000000001</v>
      </c>
      <c r="G181" s="332">
        <v>785.34</v>
      </c>
      <c r="H181" s="332">
        <v>389.14839999999998</v>
      </c>
      <c r="I181" s="332">
        <v>110.9404</v>
      </c>
    </row>
    <row r="182" spans="1:9">
      <c r="A182" s="331" t="s">
        <v>544</v>
      </c>
      <c r="B182" s="332">
        <v>3.5049999999999999</v>
      </c>
      <c r="C182" s="332">
        <v>114.8</v>
      </c>
      <c r="D182" s="332">
        <v>41.3</v>
      </c>
      <c r="E182" s="332">
        <v>3999.09</v>
      </c>
      <c r="F182" s="332">
        <v>864.10320000000002</v>
      </c>
      <c r="G182" s="332">
        <v>787.18</v>
      </c>
      <c r="H182" s="332">
        <v>389.4169</v>
      </c>
      <c r="I182" s="332">
        <v>111.5772</v>
      </c>
    </row>
    <row r="183" spans="1:9">
      <c r="A183" s="331" t="s">
        <v>545</v>
      </c>
      <c r="B183" s="332">
        <v>3.5049999999999999</v>
      </c>
      <c r="C183" s="332">
        <v>114.8</v>
      </c>
      <c r="D183" s="332">
        <v>41.3</v>
      </c>
      <c r="E183" s="332">
        <v>3999.09</v>
      </c>
      <c r="F183" s="332">
        <v>863.2758</v>
      </c>
      <c r="G183" s="332">
        <v>787.18</v>
      </c>
      <c r="H183" s="332">
        <v>389.40800000000002</v>
      </c>
      <c r="I183" s="332">
        <v>111.5772</v>
      </c>
    </row>
    <row r="184" spans="1:9">
      <c r="A184" s="331" t="s">
        <v>546</v>
      </c>
      <c r="B184" s="332">
        <v>3.5510000000000002</v>
      </c>
      <c r="C184" s="332">
        <v>114.79</v>
      </c>
      <c r="D184" s="332">
        <v>41.07</v>
      </c>
      <c r="E184" s="332">
        <v>3990.97</v>
      </c>
      <c r="F184" s="332">
        <v>864.60320000000002</v>
      </c>
      <c r="G184" s="332">
        <v>787.69</v>
      </c>
      <c r="H184" s="332">
        <v>389.89949999999999</v>
      </c>
      <c r="I184" s="332">
        <v>112.0157</v>
      </c>
    </row>
    <row r="185" spans="1:9">
      <c r="A185" s="331" t="s">
        <v>547</v>
      </c>
      <c r="B185" s="332">
        <v>3.3730000000000002</v>
      </c>
      <c r="C185" s="332">
        <v>113.47</v>
      </c>
      <c r="D185" s="332">
        <v>40.79</v>
      </c>
      <c r="E185" s="332">
        <v>3928.86</v>
      </c>
      <c r="F185" s="332">
        <v>871.99480000000005</v>
      </c>
      <c r="G185" s="332">
        <v>796.08</v>
      </c>
      <c r="H185" s="332">
        <v>393.51940000000002</v>
      </c>
      <c r="I185" s="332">
        <v>111.5941</v>
      </c>
    </row>
    <row r="186" spans="1:9">
      <c r="A186" s="331" t="s">
        <v>548</v>
      </c>
      <c r="B186" s="332">
        <v>3.3929999999999998</v>
      </c>
      <c r="C186" s="332">
        <v>112.75</v>
      </c>
      <c r="D186" s="332">
        <v>41.1</v>
      </c>
      <c r="E186" s="332">
        <v>3898.85</v>
      </c>
      <c r="F186" s="332">
        <v>868.82989999999995</v>
      </c>
      <c r="G186" s="332">
        <v>795.58</v>
      </c>
      <c r="H186" s="332">
        <v>392.9667</v>
      </c>
      <c r="I186" s="332">
        <v>111.8466</v>
      </c>
    </row>
    <row r="187" spans="1:9">
      <c r="A187" s="331" t="s">
        <v>549</v>
      </c>
      <c r="B187" s="332">
        <v>3.4809999999999999</v>
      </c>
      <c r="C187" s="332">
        <v>114.56</v>
      </c>
      <c r="D187" s="332">
        <v>41.73</v>
      </c>
      <c r="E187" s="332">
        <v>3972.61</v>
      </c>
      <c r="F187" s="332">
        <v>864.31380000000001</v>
      </c>
      <c r="G187" s="332">
        <v>794.02</v>
      </c>
      <c r="H187" s="332">
        <v>392.51400000000001</v>
      </c>
      <c r="I187" s="332">
        <v>112.1277</v>
      </c>
    </row>
    <row r="188" spans="1:9">
      <c r="A188" s="331" t="s">
        <v>550</v>
      </c>
      <c r="B188" s="332">
        <v>3.5150000000000001</v>
      </c>
      <c r="C188" s="332">
        <v>115.7</v>
      </c>
      <c r="D188" s="332">
        <v>42.03</v>
      </c>
      <c r="E188" s="332">
        <v>4019.81</v>
      </c>
      <c r="F188" s="332">
        <v>863.37099999999998</v>
      </c>
      <c r="G188" s="332">
        <v>794.34</v>
      </c>
      <c r="H188" s="332">
        <v>392.91199999999998</v>
      </c>
      <c r="I188" s="332">
        <v>112.5185</v>
      </c>
    </row>
    <row r="189" spans="1:9">
      <c r="A189" s="331" t="s">
        <v>551</v>
      </c>
      <c r="B189" s="332">
        <v>3.4550000000000001</v>
      </c>
      <c r="C189" s="332">
        <v>115.59</v>
      </c>
      <c r="D189" s="332">
        <v>42.06</v>
      </c>
      <c r="E189" s="332">
        <v>4016.95</v>
      </c>
      <c r="F189" s="332">
        <v>866.90170000000001</v>
      </c>
      <c r="G189" s="332">
        <v>795.49</v>
      </c>
      <c r="H189" s="332">
        <v>393.91950000000003</v>
      </c>
      <c r="I189" s="332">
        <v>111.9141</v>
      </c>
    </row>
    <row r="190" spans="1:9">
      <c r="A190" s="331" t="s">
        <v>552</v>
      </c>
      <c r="B190" s="332">
        <v>3.444</v>
      </c>
      <c r="C190" s="332">
        <v>115.82</v>
      </c>
      <c r="D190" s="332">
        <v>42.1</v>
      </c>
      <c r="E190" s="332">
        <v>4016.22</v>
      </c>
      <c r="F190" s="332">
        <v>868.27449999999999</v>
      </c>
      <c r="G190" s="332">
        <v>795.11</v>
      </c>
      <c r="H190" s="332">
        <v>394.09710000000001</v>
      </c>
      <c r="I190" s="332">
        <v>111.7393</v>
      </c>
    </row>
    <row r="191" spans="1:9">
      <c r="A191" s="331" t="s">
        <v>553</v>
      </c>
      <c r="B191" s="332">
        <v>3.5009999999999999</v>
      </c>
      <c r="C191" s="332">
        <v>116.78</v>
      </c>
      <c r="D191" s="332">
        <v>42.5</v>
      </c>
      <c r="E191" s="332">
        <v>4060.43</v>
      </c>
      <c r="F191" s="332">
        <v>864.08770000000004</v>
      </c>
      <c r="G191" s="332">
        <v>796.01</v>
      </c>
      <c r="H191" s="332">
        <v>393.74549999999999</v>
      </c>
      <c r="I191" s="332">
        <v>112.38849999999999</v>
      </c>
    </row>
    <row r="192" spans="1:9">
      <c r="A192" s="331" t="s">
        <v>554</v>
      </c>
      <c r="B192" s="332">
        <v>3.5049999999999999</v>
      </c>
      <c r="C192" s="332">
        <v>116.95</v>
      </c>
      <c r="D192" s="332">
        <v>42.3</v>
      </c>
      <c r="E192" s="332">
        <v>4070.56</v>
      </c>
      <c r="F192" s="332">
        <v>862.43309999999997</v>
      </c>
      <c r="G192" s="332">
        <v>795.78</v>
      </c>
      <c r="H192" s="332">
        <v>393.75</v>
      </c>
      <c r="I192" s="332">
        <v>111.611</v>
      </c>
    </row>
    <row r="193" spans="1:9">
      <c r="A193" s="331" t="s">
        <v>555</v>
      </c>
      <c r="B193" s="332">
        <v>3.5390000000000001</v>
      </c>
      <c r="C193" s="332">
        <v>115.63</v>
      </c>
      <c r="D193" s="332">
        <v>41.45</v>
      </c>
      <c r="E193" s="332">
        <v>4017.77</v>
      </c>
      <c r="F193" s="332">
        <v>860.94219999999996</v>
      </c>
      <c r="G193" s="332">
        <v>792.15</v>
      </c>
      <c r="H193" s="332">
        <v>392.87209999999999</v>
      </c>
      <c r="I193" s="332">
        <v>110.7983</v>
      </c>
    </row>
    <row r="194" spans="1:9">
      <c r="A194" s="331" t="s">
        <v>556</v>
      </c>
      <c r="B194" s="332">
        <v>3.5110000000000001</v>
      </c>
      <c r="C194" s="332">
        <v>117.01</v>
      </c>
      <c r="D194" s="332">
        <v>41.36</v>
      </c>
      <c r="E194" s="332">
        <v>4076.6</v>
      </c>
      <c r="F194" s="332">
        <v>861.95150000000001</v>
      </c>
      <c r="G194" s="332">
        <v>792.15</v>
      </c>
      <c r="H194" s="332">
        <v>393.26119999999997</v>
      </c>
      <c r="I194" s="332">
        <v>111.8001</v>
      </c>
    </row>
    <row r="195" spans="1:9">
      <c r="A195" s="331" t="s">
        <v>557</v>
      </c>
      <c r="B195" s="332">
        <v>3.42</v>
      </c>
      <c r="C195" s="332">
        <v>118.24</v>
      </c>
      <c r="D195" s="332">
        <v>41.87</v>
      </c>
      <c r="E195" s="332">
        <v>4119.21</v>
      </c>
      <c r="F195" s="332">
        <v>866.59180000000003</v>
      </c>
      <c r="G195" s="332">
        <v>797.52</v>
      </c>
      <c r="H195" s="332">
        <v>395.28750000000002</v>
      </c>
      <c r="I195" s="332">
        <v>109.5348</v>
      </c>
    </row>
    <row r="196" spans="1:9">
      <c r="A196" s="331" t="s">
        <v>558</v>
      </c>
      <c r="B196" s="332">
        <v>3.395</v>
      </c>
      <c r="C196" s="332">
        <v>119.43</v>
      </c>
      <c r="D196" s="332">
        <v>41.62</v>
      </c>
      <c r="E196" s="332">
        <v>4179.76</v>
      </c>
      <c r="F196" s="332">
        <v>874.98239999999998</v>
      </c>
      <c r="G196" s="332">
        <v>806.57</v>
      </c>
      <c r="H196" s="332">
        <v>398.25139999999999</v>
      </c>
      <c r="I196" s="332">
        <v>109.41160000000001</v>
      </c>
    </row>
    <row r="197" spans="1:9">
      <c r="A197" s="331" t="s">
        <v>559</v>
      </c>
      <c r="B197" s="332">
        <v>3.5259999999999998</v>
      </c>
      <c r="C197" s="332">
        <v>118.17</v>
      </c>
      <c r="D197" s="332">
        <v>40.880000000000003</v>
      </c>
      <c r="E197" s="332">
        <v>4136.4799999999996</v>
      </c>
      <c r="F197" s="332">
        <v>863.62310000000002</v>
      </c>
      <c r="G197" s="332">
        <v>800.21</v>
      </c>
      <c r="H197" s="332">
        <v>395.697</v>
      </c>
      <c r="I197" s="332">
        <v>107.0711</v>
      </c>
    </row>
    <row r="198" spans="1:9">
      <c r="A198" s="331" t="s">
        <v>560</v>
      </c>
      <c r="B198" s="332">
        <v>3.6429999999999998</v>
      </c>
      <c r="C198" s="332">
        <v>117.3</v>
      </c>
      <c r="D198" s="332">
        <v>40.28</v>
      </c>
      <c r="E198" s="332">
        <v>4111.08</v>
      </c>
      <c r="F198" s="332">
        <v>853.6232</v>
      </c>
      <c r="G198" s="332">
        <v>792.8</v>
      </c>
      <c r="H198" s="332">
        <v>392.47629999999998</v>
      </c>
      <c r="I198" s="332">
        <v>106.6752</v>
      </c>
    </row>
    <row r="199" spans="1:9">
      <c r="A199" s="331" t="s">
        <v>561</v>
      </c>
      <c r="B199" s="332">
        <v>3.6760000000000002</v>
      </c>
      <c r="C199" s="332">
        <v>118.65</v>
      </c>
      <c r="D199" s="332">
        <v>40.44</v>
      </c>
      <c r="E199" s="332">
        <v>4164</v>
      </c>
      <c r="F199" s="332">
        <v>852.76300000000003</v>
      </c>
      <c r="G199" s="332">
        <v>790.08</v>
      </c>
      <c r="H199" s="332">
        <v>391.26729999999998</v>
      </c>
      <c r="I199" s="332">
        <v>108.1139</v>
      </c>
    </row>
    <row r="200" spans="1:9">
      <c r="A200" s="331" t="s">
        <v>562</v>
      </c>
      <c r="B200" s="332">
        <v>3.6139999999999999</v>
      </c>
      <c r="C200" s="332">
        <v>117.53</v>
      </c>
      <c r="D200" s="332">
        <v>40.39</v>
      </c>
      <c r="E200" s="332">
        <v>4117.8599999999997</v>
      </c>
      <c r="F200" s="332">
        <v>853.45</v>
      </c>
      <c r="G200" s="332">
        <v>789.21</v>
      </c>
      <c r="H200" s="332">
        <v>391.39980000000003</v>
      </c>
      <c r="I200" s="332">
        <v>108.0934</v>
      </c>
    </row>
    <row r="201" spans="1:9">
      <c r="A201" s="331" t="s">
        <v>563</v>
      </c>
      <c r="B201" s="332">
        <v>3.661</v>
      </c>
      <c r="C201" s="332">
        <v>116.82</v>
      </c>
      <c r="D201" s="332">
        <v>40.58</v>
      </c>
      <c r="E201" s="332">
        <v>4081.5</v>
      </c>
      <c r="F201" s="332">
        <v>854.73879999999997</v>
      </c>
      <c r="G201" s="332">
        <v>788.98</v>
      </c>
      <c r="H201" s="332">
        <v>390.767</v>
      </c>
      <c r="I201" s="332">
        <v>107.90309999999999</v>
      </c>
    </row>
    <row r="202" spans="1:9">
      <c r="A202" s="331" t="s">
        <v>564</v>
      </c>
      <c r="B202" s="332">
        <v>3.7389999999999999</v>
      </c>
      <c r="C202" s="332">
        <v>116.83</v>
      </c>
      <c r="D202" s="332">
        <v>40.19</v>
      </c>
      <c r="E202" s="332">
        <v>4090.46</v>
      </c>
      <c r="F202" s="332">
        <v>848.74770000000001</v>
      </c>
      <c r="G202" s="332">
        <v>781.8</v>
      </c>
      <c r="H202" s="332">
        <v>387.96710000000002</v>
      </c>
      <c r="I202" s="332">
        <v>108.6756</v>
      </c>
    </row>
    <row r="203" spans="1:9">
      <c r="A203" s="331" t="s">
        <v>565</v>
      </c>
      <c r="B203" s="332">
        <v>3.7029999999999998</v>
      </c>
      <c r="C203" s="332">
        <v>118.13</v>
      </c>
      <c r="D203" s="332">
        <v>40.520000000000003</v>
      </c>
      <c r="E203" s="332">
        <v>4137.29</v>
      </c>
      <c r="F203" s="332">
        <v>849.81949999999995</v>
      </c>
      <c r="G203" s="332">
        <v>781.6</v>
      </c>
      <c r="H203" s="332">
        <v>388.01330000000002</v>
      </c>
      <c r="I203" s="332">
        <v>108.56189999999999</v>
      </c>
    </row>
    <row r="204" spans="1:9">
      <c r="A204" s="331" t="s">
        <v>566</v>
      </c>
      <c r="B204" s="332">
        <v>3.746</v>
      </c>
      <c r="C204" s="332">
        <v>118.28</v>
      </c>
      <c r="D204" s="332">
        <v>40.450000000000003</v>
      </c>
      <c r="E204" s="332">
        <v>4136.13</v>
      </c>
      <c r="F204" s="332">
        <v>847.75199999999995</v>
      </c>
      <c r="G204" s="332">
        <v>781.97</v>
      </c>
      <c r="H204" s="332">
        <v>387.68790000000001</v>
      </c>
      <c r="I204" s="332">
        <v>108.75879999999999</v>
      </c>
    </row>
    <row r="205" spans="1:9">
      <c r="A205" s="331" t="s">
        <v>567</v>
      </c>
      <c r="B205" s="332">
        <v>3.8079999999999998</v>
      </c>
      <c r="C205" s="332">
        <v>118.45</v>
      </c>
      <c r="D205" s="332">
        <v>40.11</v>
      </c>
      <c r="E205" s="332">
        <v>4147.6000000000004</v>
      </c>
      <c r="F205" s="332">
        <v>842.72379999999998</v>
      </c>
      <c r="G205" s="332">
        <v>778.98</v>
      </c>
      <c r="H205" s="332">
        <v>386.60430000000002</v>
      </c>
      <c r="I205" s="332">
        <v>107.40089999999999</v>
      </c>
    </row>
    <row r="206" spans="1:9">
      <c r="A206" s="331" t="s">
        <v>568</v>
      </c>
      <c r="B206" s="332">
        <v>3.8639999999999999</v>
      </c>
      <c r="C206" s="332">
        <v>117.16</v>
      </c>
      <c r="D206" s="332">
        <v>40.119999999999997</v>
      </c>
      <c r="E206" s="332">
        <v>4090.41</v>
      </c>
      <c r="F206" s="332">
        <v>840.78099999999995</v>
      </c>
      <c r="G206" s="332">
        <v>778.25</v>
      </c>
      <c r="H206" s="332">
        <v>385.85719999999998</v>
      </c>
      <c r="I206" s="332">
        <v>107.4432</v>
      </c>
    </row>
    <row r="207" spans="1:9">
      <c r="A207" s="331" t="s">
        <v>569</v>
      </c>
      <c r="B207" s="332">
        <v>3.82</v>
      </c>
      <c r="C207" s="332">
        <v>116.88</v>
      </c>
      <c r="D207" s="332">
        <v>39.68</v>
      </c>
      <c r="E207" s="332">
        <v>4079.09</v>
      </c>
      <c r="F207" s="332">
        <v>841.22720000000004</v>
      </c>
      <c r="G207" s="332">
        <v>775.41</v>
      </c>
      <c r="H207" s="332">
        <v>384.92520000000002</v>
      </c>
      <c r="I207" s="332">
        <v>106.53270000000001</v>
      </c>
    </row>
    <row r="208" spans="1:9">
      <c r="A208" s="331" t="s">
        <v>570</v>
      </c>
      <c r="B208" s="332">
        <v>3.82</v>
      </c>
      <c r="C208" s="332">
        <v>116.88</v>
      </c>
      <c r="D208" s="332">
        <v>39.68</v>
      </c>
      <c r="E208" s="332">
        <v>4079.09</v>
      </c>
      <c r="F208" s="332">
        <v>842.44209999999998</v>
      </c>
      <c r="G208" s="332">
        <v>775.41</v>
      </c>
      <c r="H208" s="332">
        <v>385.0333</v>
      </c>
      <c r="I208" s="332">
        <v>106.53270000000001</v>
      </c>
    </row>
    <row r="209" spans="1:9">
      <c r="A209" s="331" t="s">
        <v>571</v>
      </c>
      <c r="B209" s="332">
        <v>3.9550000000000001</v>
      </c>
      <c r="C209" s="332">
        <v>114.88</v>
      </c>
      <c r="D209" s="332">
        <v>39.18</v>
      </c>
      <c r="E209" s="332">
        <v>3997.34</v>
      </c>
      <c r="F209" s="332">
        <v>836.84019999999998</v>
      </c>
      <c r="G209" s="332">
        <v>769.36</v>
      </c>
      <c r="H209" s="332">
        <v>382.40910000000002</v>
      </c>
      <c r="I209" s="332">
        <v>107.04430000000001</v>
      </c>
    </row>
    <row r="210" spans="1:9">
      <c r="A210" s="331" t="s">
        <v>572</v>
      </c>
      <c r="B210" s="332">
        <v>3.919</v>
      </c>
      <c r="C210" s="332">
        <v>114.62</v>
      </c>
      <c r="D210" s="332">
        <v>38.99</v>
      </c>
      <c r="E210" s="332">
        <v>3991.05</v>
      </c>
      <c r="F210" s="332">
        <v>836.43079999999998</v>
      </c>
      <c r="G210" s="332">
        <v>770.69</v>
      </c>
      <c r="H210" s="332">
        <v>382.29930000000002</v>
      </c>
      <c r="I210" s="332">
        <v>106.1328</v>
      </c>
    </row>
    <row r="211" spans="1:9">
      <c r="A211" s="331" t="s">
        <v>573</v>
      </c>
      <c r="B211" s="332">
        <v>3.8809999999999998</v>
      </c>
      <c r="C211" s="332">
        <v>115.17</v>
      </c>
      <c r="D211" s="332">
        <v>39.18</v>
      </c>
      <c r="E211" s="332">
        <v>4012.32</v>
      </c>
      <c r="F211" s="332">
        <v>837.16920000000005</v>
      </c>
      <c r="G211" s="332">
        <v>776.38</v>
      </c>
      <c r="H211" s="332">
        <v>384.03019999999998</v>
      </c>
      <c r="I211" s="332">
        <v>105.9813</v>
      </c>
    </row>
    <row r="212" spans="1:9">
      <c r="A212" s="331" t="s">
        <v>574</v>
      </c>
      <c r="B212" s="332">
        <v>3.9470000000000001</v>
      </c>
      <c r="C212" s="332">
        <v>113.65</v>
      </c>
      <c r="D212" s="332">
        <v>38.299999999999997</v>
      </c>
      <c r="E212" s="332">
        <v>3970.04</v>
      </c>
      <c r="F212" s="332">
        <v>830.91030000000001</v>
      </c>
      <c r="G212" s="332">
        <v>774.64</v>
      </c>
      <c r="H212" s="332">
        <v>382.98590000000002</v>
      </c>
      <c r="I212" s="332">
        <v>105.5489</v>
      </c>
    </row>
    <row r="213" spans="1:9">
      <c r="A213" s="331" t="s">
        <v>575</v>
      </c>
      <c r="B213" s="332">
        <v>3.9159999999999999</v>
      </c>
      <c r="C213" s="332">
        <v>114.36</v>
      </c>
      <c r="D213" s="332">
        <v>38.5</v>
      </c>
      <c r="E213" s="332">
        <v>3982.24</v>
      </c>
      <c r="F213" s="332">
        <v>832.75390000000004</v>
      </c>
      <c r="G213" s="332">
        <v>775.71</v>
      </c>
      <c r="H213" s="332">
        <v>383.78699999999998</v>
      </c>
      <c r="I213" s="332">
        <v>105.96980000000001</v>
      </c>
    </row>
    <row r="214" spans="1:9">
      <c r="A214" s="331" t="s">
        <v>576</v>
      </c>
      <c r="B214" s="332">
        <v>3.923</v>
      </c>
      <c r="C214" s="332">
        <v>113.98</v>
      </c>
      <c r="D214" s="332">
        <v>38.229999999999997</v>
      </c>
      <c r="E214" s="332">
        <v>3970.15</v>
      </c>
      <c r="F214" s="332">
        <v>833.20809999999994</v>
      </c>
      <c r="G214" s="332">
        <v>774.69</v>
      </c>
      <c r="H214" s="332">
        <v>383.65379999999999</v>
      </c>
      <c r="I214" s="332">
        <v>106.1591</v>
      </c>
    </row>
    <row r="215" spans="1:9">
      <c r="A215" s="331" t="s">
        <v>577</v>
      </c>
      <c r="B215" s="332">
        <v>3.9950000000000001</v>
      </c>
      <c r="C215" s="332">
        <v>113.83</v>
      </c>
      <c r="D215" s="332">
        <v>39.049999999999997</v>
      </c>
      <c r="E215" s="332">
        <v>3951.39</v>
      </c>
      <c r="F215" s="332">
        <v>832.06449999999995</v>
      </c>
      <c r="G215" s="332">
        <v>771.97</v>
      </c>
      <c r="H215" s="332">
        <v>382.60590000000002</v>
      </c>
      <c r="I215" s="332">
        <v>107.2923</v>
      </c>
    </row>
    <row r="216" spans="1:9">
      <c r="A216" s="331" t="s">
        <v>578</v>
      </c>
      <c r="B216" s="332">
        <v>4.0590000000000002</v>
      </c>
      <c r="C216" s="332">
        <v>114.48</v>
      </c>
      <c r="D216" s="332">
        <v>39.19</v>
      </c>
      <c r="E216" s="332">
        <v>3981.35</v>
      </c>
      <c r="F216" s="332">
        <v>827.71510000000001</v>
      </c>
      <c r="G216" s="332">
        <v>767.69</v>
      </c>
      <c r="H216" s="332">
        <v>380.87139999999999</v>
      </c>
      <c r="I216" s="332">
        <v>106.93770000000001</v>
      </c>
    </row>
    <row r="217" spans="1:9">
      <c r="A217" s="331" t="s">
        <v>579</v>
      </c>
      <c r="B217" s="332">
        <v>3.9550000000000001</v>
      </c>
      <c r="C217" s="332">
        <v>116.27</v>
      </c>
      <c r="D217" s="332">
        <v>39.54</v>
      </c>
      <c r="E217" s="332">
        <v>4045.64</v>
      </c>
      <c r="F217" s="332">
        <v>830.50530000000003</v>
      </c>
      <c r="G217" s="332">
        <v>772.63</v>
      </c>
      <c r="H217" s="332">
        <v>382.47</v>
      </c>
      <c r="I217" s="332">
        <v>108.3105</v>
      </c>
    </row>
    <row r="218" spans="1:9">
      <c r="A218" s="331" t="s">
        <v>580</v>
      </c>
      <c r="B218" s="332">
        <v>3.9609999999999999</v>
      </c>
      <c r="C218" s="332">
        <v>116.22</v>
      </c>
      <c r="D218" s="332">
        <v>39.4</v>
      </c>
      <c r="E218" s="332">
        <v>4048.42</v>
      </c>
      <c r="F218" s="332">
        <v>832.68979999999999</v>
      </c>
      <c r="G218" s="332">
        <v>776.22</v>
      </c>
      <c r="H218" s="332">
        <v>383.84530000000001</v>
      </c>
      <c r="I218" s="332">
        <v>107.3258</v>
      </c>
    </row>
    <row r="219" spans="1:9">
      <c r="A219" s="331" t="s">
        <v>581</v>
      </c>
      <c r="B219" s="332">
        <v>3.9670000000000001</v>
      </c>
      <c r="C219" s="332">
        <v>114.38</v>
      </c>
      <c r="D219" s="332">
        <v>38.74</v>
      </c>
      <c r="E219" s="332">
        <v>3986.37</v>
      </c>
      <c r="F219" s="332">
        <v>829.06899999999996</v>
      </c>
      <c r="G219" s="332">
        <v>774.84</v>
      </c>
      <c r="H219" s="332">
        <v>383.05239999999998</v>
      </c>
      <c r="I219" s="332">
        <v>105.77379999999999</v>
      </c>
    </row>
    <row r="220" spans="1:9">
      <c r="A220" s="187" t="s">
        <v>582</v>
      </c>
      <c r="B220" s="332">
        <v>3.9940000000000002</v>
      </c>
      <c r="C220" s="332">
        <v>114.65</v>
      </c>
      <c r="D220" s="332">
        <v>38.9</v>
      </c>
      <c r="E220" s="332">
        <v>3992.01</v>
      </c>
      <c r="F220" s="332">
        <v>829.11279999999999</v>
      </c>
      <c r="G220" s="332">
        <v>772.31</v>
      </c>
      <c r="H220" s="332">
        <v>382.15429999999998</v>
      </c>
      <c r="I220" s="332">
        <v>105.0476</v>
      </c>
    </row>
    <row r="221" spans="1:9">
      <c r="A221" s="187" t="s">
        <v>583</v>
      </c>
      <c r="B221" s="332">
        <v>3.9060000000000001</v>
      </c>
      <c r="C221" s="332">
        <v>112.85</v>
      </c>
      <c r="D221" s="332">
        <v>38.04</v>
      </c>
      <c r="E221" s="332">
        <v>3918.32</v>
      </c>
      <c r="F221" s="332">
        <v>831.28840000000002</v>
      </c>
      <c r="G221" s="332">
        <v>771.14</v>
      </c>
      <c r="H221" s="332">
        <v>382.40320000000003</v>
      </c>
      <c r="I221" s="332">
        <v>104.1983</v>
      </c>
    </row>
    <row r="222" spans="1:9">
      <c r="A222" s="187" t="s">
        <v>584</v>
      </c>
      <c r="B222" s="332">
        <v>3.7010000000000001</v>
      </c>
      <c r="C222" s="332">
        <v>111.25</v>
      </c>
      <c r="D222" s="332">
        <v>37.840000000000003</v>
      </c>
      <c r="E222" s="332">
        <v>3861.59</v>
      </c>
      <c r="F222" s="332">
        <v>845.72609999999997</v>
      </c>
      <c r="G222" s="332">
        <v>775.44</v>
      </c>
      <c r="H222" s="332">
        <v>384.57679999999999</v>
      </c>
      <c r="I222" s="332">
        <v>104.55329999999999</v>
      </c>
    </row>
    <row r="223" spans="1:9">
      <c r="A223" s="187" t="s">
        <v>585</v>
      </c>
      <c r="B223" s="332">
        <v>3.5750000000000002</v>
      </c>
      <c r="C223" s="332">
        <v>110.93</v>
      </c>
      <c r="D223" s="332">
        <v>37.9</v>
      </c>
      <c r="E223" s="332">
        <v>3855.76</v>
      </c>
      <c r="F223" s="332">
        <v>857.28840000000002</v>
      </c>
      <c r="G223" s="332">
        <v>779.14</v>
      </c>
      <c r="H223" s="332">
        <v>386.12110000000001</v>
      </c>
      <c r="I223" s="332">
        <v>105.1314</v>
      </c>
    </row>
    <row r="224" spans="1:9">
      <c r="A224" s="187" t="s">
        <v>586</v>
      </c>
      <c r="B224" s="332">
        <v>3.6930000000000001</v>
      </c>
      <c r="C224" s="332">
        <v>112.62</v>
      </c>
      <c r="D224" s="332">
        <v>37.92</v>
      </c>
      <c r="E224" s="332">
        <v>3919.29</v>
      </c>
      <c r="F224" s="332">
        <v>851.49069999999995</v>
      </c>
      <c r="G224" s="332">
        <v>776.39</v>
      </c>
      <c r="H224" s="332">
        <v>384.60070000000002</v>
      </c>
      <c r="I224" s="332">
        <v>104.2085</v>
      </c>
    </row>
    <row r="225" spans="1:9">
      <c r="A225" s="331" t="s">
        <v>587</v>
      </c>
      <c r="B225" s="332">
        <v>3.4580000000000002</v>
      </c>
      <c r="C225" s="332">
        <v>111.04</v>
      </c>
      <c r="D225" s="332">
        <v>37.270000000000003</v>
      </c>
      <c r="E225" s="332">
        <v>3891.93</v>
      </c>
      <c r="F225" s="332">
        <v>856.4239</v>
      </c>
      <c r="G225" s="332">
        <v>775.63</v>
      </c>
      <c r="H225" s="332">
        <v>383.99489999999997</v>
      </c>
      <c r="I225" s="332">
        <v>102.152</v>
      </c>
    </row>
    <row r="226" spans="1:9">
      <c r="A226" s="331" t="s">
        <v>588</v>
      </c>
      <c r="B226" s="332">
        <v>3.581</v>
      </c>
      <c r="C226" s="332">
        <v>112.89</v>
      </c>
      <c r="D226" s="332">
        <v>37.840000000000003</v>
      </c>
      <c r="E226" s="332">
        <v>3960.28</v>
      </c>
      <c r="F226" s="332">
        <v>855.11419999999998</v>
      </c>
      <c r="G226" s="332">
        <v>776.01</v>
      </c>
      <c r="H226" s="332">
        <v>384.01049999999998</v>
      </c>
      <c r="I226" s="332">
        <v>102.76090000000001</v>
      </c>
    </row>
    <row r="227" spans="1:9">
      <c r="A227" s="331" t="s">
        <v>589</v>
      </c>
      <c r="B227" s="332">
        <v>3.4319999999999999</v>
      </c>
      <c r="C227" s="332">
        <v>111.56</v>
      </c>
      <c r="D227" s="332">
        <v>37.61</v>
      </c>
      <c r="E227" s="332">
        <v>3916.64</v>
      </c>
      <c r="F227" s="332">
        <v>862.64189999999996</v>
      </c>
      <c r="G227" s="332">
        <v>777.34</v>
      </c>
      <c r="H227" s="332">
        <v>384.93709999999999</v>
      </c>
      <c r="I227" s="332">
        <v>102.5945</v>
      </c>
    </row>
    <row r="228" spans="1:9">
      <c r="A228" s="331" t="s">
        <v>590</v>
      </c>
      <c r="B228" s="332">
        <v>3.488</v>
      </c>
      <c r="C228" s="332">
        <v>112.78</v>
      </c>
      <c r="D228" s="332">
        <v>37.75</v>
      </c>
      <c r="E228" s="332">
        <v>3951.57</v>
      </c>
      <c r="F228" s="332">
        <v>864.59770000000003</v>
      </c>
      <c r="G228" s="332">
        <v>774.48</v>
      </c>
      <c r="H228" s="332">
        <v>383.97989999999999</v>
      </c>
      <c r="I228" s="332">
        <v>102.5698</v>
      </c>
    </row>
    <row r="229" spans="1:9">
      <c r="A229" s="331" t="s">
        <v>591</v>
      </c>
      <c r="B229" s="332">
        <v>3.6120000000000001</v>
      </c>
      <c r="C229" s="332">
        <v>114.39</v>
      </c>
      <c r="D229" s="332">
        <v>38.090000000000003</v>
      </c>
      <c r="E229" s="332">
        <v>4002.87</v>
      </c>
      <c r="F229" s="332">
        <v>859.82230000000004</v>
      </c>
      <c r="G229" s="332">
        <v>776.41</v>
      </c>
      <c r="H229" s="332">
        <v>384.61149999999998</v>
      </c>
      <c r="I229" s="332">
        <v>102.70699999999999</v>
      </c>
    </row>
    <row r="230" spans="1:9">
      <c r="A230" s="331" t="s">
        <v>592</v>
      </c>
      <c r="B230" s="332">
        <v>3.4369999999999998</v>
      </c>
      <c r="C230" s="332">
        <v>112.91</v>
      </c>
      <c r="D230" s="332">
        <v>38.24</v>
      </c>
      <c r="E230" s="332">
        <v>3936.97</v>
      </c>
      <c r="F230" s="332">
        <v>861.33780000000002</v>
      </c>
      <c r="G230" s="332">
        <v>778.13</v>
      </c>
      <c r="H230" s="332">
        <v>386.06330000000003</v>
      </c>
      <c r="I230" s="332">
        <v>102.5711</v>
      </c>
    </row>
    <row r="231" spans="1:9">
      <c r="A231" s="331" t="s">
        <v>593</v>
      </c>
      <c r="B231" s="332">
        <v>3.4289999999999998</v>
      </c>
      <c r="C231" s="332">
        <v>113.09</v>
      </c>
      <c r="D231" s="332">
        <v>38.770000000000003</v>
      </c>
      <c r="E231" s="332">
        <v>3948.72</v>
      </c>
      <c r="F231" s="332">
        <v>870.32169999999996</v>
      </c>
      <c r="G231" s="332">
        <v>782.18</v>
      </c>
      <c r="H231" s="332">
        <v>388.00549999999998</v>
      </c>
      <c r="I231" s="332">
        <v>102.5509</v>
      </c>
    </row>
    <row r="232" spans="1:9">
      <c r="A232" s="331" t="s">
        <v>594</v>
      </c>
      <c r="B232" s="332">
        <v>3.3780000000000001</v>
      </c>
      <c r="C232" s="332">
        <v>113.42</v>
      </c>
      <c r="D232" s="332">
        <v>38.67</v>
      </c>
      <c r="E232" s="332">
        <v>3970.99</v>
      </c>
      <c r="F232" s="332">
        <v>868.78470000000004</v>
      </c>
      <c r="G232" s="332">
        <v>782.42</v>
      </c>
      <c r="H232" s="332">
        <v>387.34010000000001</v>
      </c>
      <c r="I232" s="332">
        <v>103.02379999999999</v>
      </c>
    </row>
    <row r="233" spans="1:9">
      <c r="A233" s="331" t="s">
        <v>595</v>
      </c>
      <c r="B233" s="332">
        <v>3.5329999999999999</v>
      </c>
      <c r="C233" s="332">
        <v>113.96</v>
      </c>
      <c r="D233" s="332">
        <v>38.46</v>
      </c>
      <c r="E233" s="332">
        <v>3977.53</v>
      </c>
      <c r="F233" s="332">
        <v>863.27970000000005</v>
      </c>
      <c r="G233" s="332">
        <v>780.91</v>
      </c>
      <c r="H233" s="332">
        <v>386.35640000000001</v>
      </c>
      <c r="I233" s="332">
        <v>103.7487</v>
      </c>
    </row>
    <row r="234" spans="1:9">
      <c r="A234" s="331" t="s">
        <v>596</v>
      </c>
      <c r="B234" s="332">
        <v>3.5710000000000002</v>
      </c>
      <c r="C234" s="332">
        <v>113.87</v>
      </c>
      <c r="D234" s="332">
        <v>39.01</v>
      </c>
      <c r="E234" s="332">
        <v>3971.27</v>
      </c>
      <c r="F234" s="332">
        <v>863.85230000000001</v>
      </c>
      <c r="G234" s="332">
        <v>779.07</v>
      </c>
      <c r="H234" s="332">
        <v>386.09949999999998</v>
      </c>
      <c r="I234" s="332">
        <v>104.36199999999999</v>
      </c>
    </row>
    <row r="235" spans="1:9">
      <c r="A235" s="331" t="s">
        <v>597</v>
      </c>
      <c r="B235" s="332">
        <v>3.5670000000000002</v>
      </c>
      <c r="C235" s="332">
        <v>115.41</v>
      </c>
      <c r="D235" s="332">
        <v>39.119999999999997</v>
      </c>
      <c r="E235" s="332">
        <v>4027.81</v>
      </c>
      <c r="F235" s="332">
        <v>862.51729999999998</v>
      </c>
      <c r="G235" s="332">
        <v>780.36</v>
      </c>
      <c r="H235" s="332">
        <v>386.70679999999999</v>
      </c>
      <c r="I235" s="332">
        <v>104.1591</v>
      </c>
    </row>
    <row r="236" spans="1:9">
      <c r="A236" s="331" t="s">
        <v>598</v>
      </c>
      <c r="B236" s="332">
        <v>3.552</v>
      </c>
      <c r="C236" s="332">
        <v>116.25</v>
      </c>
      <c r="D236" s="332">
        <v>39.51</v>
      </c>
      <c r="E236" s="332">
        <v>4050.83</v>
      </c>
      <c r="F236" s="332">
        <v>863.66520000000003</v>
      </c>
      <c r="G236" s="332">
        <v>782.84</v>
      </c>
      <c r="H236" s="332">
        <v>388.10629999999998</v>
      </c>
      <c r="I236" s="332">
        <v>104.3921</v>
      </c>
    </row>
    <row r="237" spans="1:9">
      <c r="A237" s="331" t="s">
        <v>599</v>
      </c>
      <c r="B237" s="332">
        <v>3.47</v>
      </c>
      <c r="C237" s="332">
        <v>117.67</v>
      </c>
      <c r="D237" s="332">
        <v>39.46</v>
      </c>
      <c r="E237" s="332">
        <v>4109.3100000000004</v>
      </c>
      <c r="F237" s="332">
        <v>864.6712</v>
      </c>
      <c r="G237" s="332">
        <v>785.53</v>
      </c>
      <c r="H237" s="332">
        <v>389.35039999999998</v>
      </c>
      <c r="I237" s="332">
        <v>105.5076</v>
      </c>
    </row>
    <row r="238" spans="1:9">
      <c r="A238" s="331" t="s">
        <v>600</v>
      </c>
      <c r="B238" s="332">
        <v>3.415</v>
      </c>
      <c r="C238" s="332">
        <v>118.22</v>
      </c>
      <c r="D238" s="332">
        <v>39.54</v>
      </c>
      <c r="E238" s="332">
        <v>4124.51</v>
      </c>
      <c r="F238" s="332">
        <v>868.47329999999999</v>
      </c>
      <c r="G238" s="332">
        <v>790.12</v>
      </c>
      <c r="H238" s="332">
        <v>391.02839999999998</v>
      </c>
      <c r="I238" s="332">
        <v>106.5337</v>
      </c>
    </row>
    <row r="239" spans="1:9">
      <c r="A239" s="331" t="s">
        <v>601</v>
      </c>
      <c r="B239" s="332">
        <v>3.3410000000000002</v>
      </c>
      <c r="C239" s="332">
        <v>117.77</v>
      </c>
      <c r="D239" s="332">
        <v>39.54</v>
      </c>
      <c r="E239" s="332">
        <v>4100.6000000000004</v>
      </c>
      <c r="F239" s="332">
        <v>872.00829999999996</v>
      </c>
      <c r="G239" s="332">
        <v>790.91</v>
      </c>
      <c r="H239" s="332">
        <v>391.9794</v>
      </c>
      <c r="I239" s="332">
        <v>106.51690000000001</v>
      </c>
    </row>
    <row r="240" spans="1:9">
      <c r="A240" s="331" t="s">
        <v>602</v>
      </c>
      <c r="B240" s="332">
        <v>3.3130000000000002</v>
      </c>
      <c r="C240" s="332">
        <v>117.26</v>
      </c>
      <c r="D240" s="332">
        <v>39.229999999999997</v>
      </c>
      <c r="E240" s="332">
        <v>4090.38</v>
      </c>
      <c r="F240" s="332">
        <v>873.57989999999995</v>
      </c>
      <c r="G240" s="332">
        <v>790.49</v>
      </c>
      <c r="H240" s="332">
        <v>391.76839999999999</v>
      </c>
      <c r="I240" s="332">
        <v>106.6344</v>
      </c>
    </row>
    <row r="241" spans="1:9">
      <c r="A241" s="331" t="s">
        <v>603</v>
      </c>
      <c r="B241" s="332">
        <v>3.3079999999999998</v>
      </c>
      <c r="C241" s="332">
        <v>117.68</v>
      </c>
      <c r="D241" s="332">
        <v>39.39</v>
      </c>
      <c r="E241" s="332">
        <v>4105.0200000000004</v>
      </c>
      <c r="F241" s="332">
        <v>873.36099999999999</v>
      </c>
      <c r="G241" s="332">
        <v>790.62</v>
      </c>
      <c r="H241" s="332">
        <v>391.7319</v>
      </c>
      <c r="I241" s="332">
        <v>106.2398</v>
      </c>
    </row>
    <row r="242" spans="1:9">
      <c r="A242" s="331" t="s">
        <v>604</v>
      </c>
      <c r="B242" s="332">
        <v>3.395</v>
      </c>
      <c r="C242" s="332">
        <v>117.68</v>
      </c>
      <c r="D242" s="332">
        <v>39.39</v>
      </c>
      <c r="E242" s="332">
        <v>4105.0200000000004</v>
      </c>
      <c r="F242" s="332">
        <v>871.30769999999995</v>
      </c>
      <c r="G242" s="332">
        <v>788.91</v>
      </c>
      <c r="H242" s="332">
        <v>390.76609999999999</v>
      </c>
      <c r="I242" s="332">
        <v>106.2398</v>
      </c>
    </row>
    <row r="243" spans="1:9">
      <c r="A243" s="331" t="s">
        <v>605</v>
      </c>
      <c r="B243" s="332">
        <v>3.42</v>
      </c>
      <c r="C243" s="332">
        <v>117.79</v>
      </c>
      <c r="D243" s="332">
        <v>39.43</v>
      </c>
      <c r="E243" s="332">
        <v>4109.1099999999997</v>
      </c>
      <c r="F243" s="332">
        <v>866.81039999999996</v>
      </c>
      <c r="G243" s="332">
        <v>787.99</v>
      </c>
      <c r="H243" s="332">
        <v>390.7278</v>
      </c>
      <c r="I243" s="332">
        <v>106.2505</v>
      </c>
    </row>
    <row r="244" spans="1:9">
      <c r="A244" s="331" t="s">
        <v>606</v>
      </c>
      <c r="B244" s="332">
        <v>3.4279999999999999</v>
      </c>
      <c r="C244" s="332">
        <v>117.94</v>
      </c>
      <c r="D244" s="332">
        <v>39.67</v>
      </c>
      <c r="E244" s="332">
        <v>4108.9399999999996</v>
      </c>
      <c r="F244" s="332">
        <v>866.37199999999996</v>
      </c>
      <c r="G244" s="332">
        <v>788.69</v>
      </c>
      <c r="H244" s="332">
        <v>390.95870000000002</v>
      </c>
      <c r="I244" s="332">
        <v>107.1386</v>
      </c>
    </row>
    <row r="245" spans="1:9">
      <c r="A245" s="331" t="s">
        <v>607</v>
      </c>
      <c r="B245" s="332">
        <v>3.3929999999999998</v>
      </c>
      <c r="C245" s="332">
        <v>117.84</v>
      </c>
      <c r="D245" s="332">
        <v>39.39</v>
      </c>
      <c r="E245" s="332">
        <v>4091.95</v>
      </c>
      <c r="F245" s="332">
        <v>867.92840000000001</v>
      </c>
      <c r="G245" s="332">
        <v>789.92</v>
      </c>
      <c r="H245" s="332">
        <v>391.8295</v>
      </c>
      <c r="I245" s="332">
        <v>107.6193</v>
      </c>
    </row>
    <row r="246" spans="1:9">
      <c r="A246" s="331" t="s">
        <v>608</v>
      </c>
      <c r="B246" s="332">
        <v>3.448</v>
      </c>
      <c r="C246" s="332">
        <v>119.42</v>
      </c>
      <c r="D246" s="332">
        <v>39.93</v>
      </c>
      <c r="E246" s="332">
        <v>4146.22</v>
      </c>
      <c r="F246" s="332">
        <v>869.94910000000004</v>
      </c>
      <c r="G246" s="332">
        <v>789.96</v>
      </c>
      <c r="H246" s="332">
        <v>392.12479999999999</v>
      </c>
      <c r="I246" s="332">
        <v>107.7188</v>
      </c>
    </row>
    <row r="247" spans="1:9">
      <c r="A247" s="331" t="s">
        <v>609</v>
      </c>
      <c r="B247" s="332">
        <v>3.516</v>
      </c>
      <c r="C247" s="332">
        <v>119.14</v>
      </c>
      <c r="D247" s="332">
        <v>39.72</v>
      </c>
      <c r="E247" s="332">
        <v>4137.6400000000003</v>
      </c>
      <c r="F247" s="332">
        <v>864.68330000000003</v>
      </c>
      <c r="G247" s="332">
        <v>789.94</v>
      </c>
      <c r="H247" s="332">
        <v>391.50880000000001</v>
      </c>
      <c r="I247" s="332">
        <v>107.82040000000001</v>
      </c>
    </row>
    <row r="248" spans="1:9">
      <c r="A248" s="331" t="s">
        <v>610</v>
      </c>
      <c r="B248" s="332">
        <v>3.6019999999999999</v>
      </c>
      <c r="C248" s="332">
        <v>119.31</v>
      </c>
      <c r="D248" s="332">
        <v>39.89</v>
      </c>
      <c r="E248" s="332">
        <v>4151.32</v>
      </c>
      <c r="F248" s="332">
        <v>857.88750000000005</v>
      </c>
      <c r="G248" s="332">
        <v>785.83</v>
      </c>
      <c r="H248" s="332">
        <v>390.06950000000001</v>
      </c>
      <c r="I248" s="332">
        <v>108.03449999999999</v>
      </c>
    </row>
    <row r="249" spans="1:9">
      <c r="A249" s="331" t="s">
        <v>611</v>
      </c>
      <c r="B249" s="332">
        <v>3.5779999999999998</v>
      </c>
      <c r="C249" s="332">
        <v>119.62</v>
      </c>
      <c r="D249" s="332">
        <v>39.840000000000003</v>
      </c>
      <c r="E249" s="332">
        <v>4154.87</v>
      </c>
      <c r="F249" s="332">
        <v>860.6567</v>
      </c>
      <c r="G249" s="332">
        <v>785.39</v>
      </c>
      <c r="H249" s="332">
        <v>390.04050000000001</v>
      </c>
      <c r="I249" s="332">
        <v>108.7529</v>
      </c>
    </row>
    <row r="250" spans="1:9">
      <c r="A250" s="331" t="s">
        <v>612</v>
      </c>
      <c r="B250" s="332">
        <v>3.593</v>
      </c>
      <c r="C250" s="332">
        <v>119.44</v>
      </c>
      <c r="D250" s="332">
        <v>39.44</v>
      </c>
      <c r="E250" s="332">
        <v>4154.5200000000004</v>
      </c>
      <c r="F250" s="332">
        <v>858.28480000000002</v>
      </c>
      <c r="G250" s="332">
        <v>781.71</v>
      </c>
      <c r="H250" s="332">
        <v>388.87689999999998</v>
      </c>
      <c r="I250" s="332">
        <v>107.3306</v>
      </c>
    </row>
    <row r="251" spans="1:9">
      <c r="A251" s="331" t="s">
        <v>613</v>
      </c>
      <c r="B251" s="332">
        <v>3.5350000000000001</v>
      </c>
      <c r="C251" s="332">
        <v>118.97</v>
      </c>
      <c r="D251" s="332">
        <v>39.380000000000003</v>
      </c>
      <c r="E251" s="332">
        <v>4129.79</v>
      </c>
      <c r="F251" s="332">
        <v>861.92690000000005</v>
      </c>
      <c r="G251" s="332">
        <v>782.43</v>
      </c>
      <c r="H251" s="332">
        <v>389.08339999999998</v>
      </c>
      <c r="I251" s="332">
        <v>106.38930000000001</v>
      </c>
    </row>
    <row r="252" spans="1:9">
      <c r="A252" s="331" t="s">
        <v>614</v>
      </c>
      <c r="B252" s="332">
        <v>3.5739999999999998</v>
      </c>
      <c r="C252" s="332">
        <v>119.22</v>
      </c>
      <c r="D252" s="332">
        <v>39.01</v>
      </c>
      <c r="E252" s="332">
        <v>4133.5200000000004</v>
      </c>
      <c r="F252" s="332">
        <v>859.6576</v>
      </c>
      <c r="G252" s="332">
        <v>782.4</v>
      </c>
      <c r="H252" s="332">
        <v>388.62490000000003</v>
      </c>
      <c r="I252" s="332">
        <v>105.5753</v>
      </c>
    </row>
    <row r="253" spans="1:9">
      <c r="A253" s="331" t="s">
        <v>615</v>
      </c>
      <c r="B253" s="332">
        <v>3.4929999999999999</v>
      </c>
      <c r="C253" s="332">
        <v>119.36</v>
      </c>
      <c r="D253" s="332">
        <v>38.92</v>
      </c>
      <c r="E253" s="332">
        <v>4137.04</v>
      </c>
      <c r="F253" s="332">
        <v>862.81539999999995</v>
      </c>
      <c r="G253" s="332">
        <v>783.23</v>
      </c>
      <c r="H253" s="332">
        <v>389.4314</v>
      </c>
      <c r="I253" s="332">
        <v>105.99630000000001</v>
      </c>
    </row>
    <row r="254" spans="1:9">
      <c r="A254" s="331" t="s">
        <v>616</v>
      </c>
      <c r="B254" s="332">
        <v>3.4020000000000001</v>
      </c>
      <c r="C254" s="332">
        <v>117.49</v>
      </c>
      <c r="D254" s="332">
        <v>38.19</v>
      </c>
      <c r="E254" s="332">
        <v>4071.63</v>
      </c>
      <c r="F254" s="332">
        <v>866.97879999999998</v>
      </c>
      <c r="G254" s="332">
        <v>787.5</v>
      </c>
      <c r="H254" s="332">
        <v>390.82510000000002</v>
      </c>
      <c r="I254" s="332">
        <v>104.61450000000001</v>
      </c>
    </row>
    <row r="255" spans="1:9">
      <c r="A255" s="331" t="s">
        <v>617</v>
      </c>
      <c r="B255" s="332">
        <v>3.45</v>
      </c>
      <c r="C255" s="332">
        <v>117.11</v>
      </c>
      <c r="D255" s="332">
        <v>38.409999999999997</v>
      </c>
      <c r="E255" s="332">
        <v>4055.99</v>
      </c>
      <c r="F255" s="332">
        <v>868.17639999999994</v>
      </c>
      <c r="G255" s="332">
        <v>786.97</v>
      </c>
      <c r="H255" s="332">
        <v>390.9008</v>
      </c>
      <c r="I255" s="332">
        <v>103.4534</v>
      </c>
    </row>
    <row r="256" spans="1:9">
      <c r="A256" s="331" t="s">
        <v>618</v>
      </c>
      <c r="B256" s="332">
        <v>3.5230000000000001</v>
      </c>
      <c r="C256" s="332">
        <v>119.18</v>
      </c>
      <c r="D256" s="332">
        <v>38.93</v>
      </c>
      <c r="E256" s="332">
        <v>4135.3500000000004</v>
      </c>
      <c r="F256" s="332">
        <v>862.91899999999998</v>
      </c>
      <c r="G256" s="332">
        <v>785.54</v>
      </c>
      <c r="H256" s="332">
        <v>390.0428</v>
      </c>
      <c r="I256" s="332">
        <v>103.3361</v>
      </c>
    </row>
    <row r="257" spans="1:9">
      <c r="A257" s="331" t="s">
        <v>619</v>
      </c>
      <c r="B257" s="332">
        <v>3.4249999999999998</v>
      </c>
      <c r="C257" s="332">
        <v>119.79</v>
      </c>
      <c r="D257" s="332">
        <v>39.130000000000003</v>
      </c>
      <c r="E257" s="332">
        <v>4169.4799999999996</v>
      </c>
      <c r="F257" s="332">
        <v>868.17529999999999</v>
      </c>
      <c r="G257" s="332">
        <v>789.5</v>
      </c>
      <c r="H257" s="332">
        <v>391.61919999999998</v>
      </c>
      <c r="I257" s="332">
        <v>104.31140000000001</v>
      </c>
    </row>
    <row r="258" spans="1:9">
      <c r="A258" s="331" t="s">
        <v>620</v>
      </c>
      <c r="B258" s="332">
        <v>3.57</v>
      </c>
      <c r="C258" s="332">
        <v>119.67</v>
      </c>
      <c r="D258" s="332">
        <v>39</v>
      </c>
      <c r="E258" s="332">
        <v>4167.87</v>
      </c>
      <c r="F258" s="332">
        <v>862.11630000000002</v>
      </c>
      <c r="G258" s="332">
        <v>787.19</v>
      </c>
      <c r="H258" s="332">
        <v>389.95530000000002</v>
      </c>
      <c r="I258" s="332">
        <v>103.6653</v>
      </c>
    </row>
    <row r="259" spans="1:9">
      <c r="A259" s="331" t="s">
        <v>621</v>
      </c>
      <c r="B259" s="332">
        <v>3.427</v>
      </c>
      <c r="C259" s="332">
        <v>118.37</v>
      </c>
      <c r="D259" s="332">
        <v>38.619999999999997</v>
      </c>
      <c r="E259" s="332">
        <v>4119.58</v>
      </c>
      <c r="F259" s="332">
        <v>866.82690000000002</v>
      </c>
      <c r="G259" s="332">
        <v>787.13</v>
      </c>
      <c r="H259" s="332">
        <v>391.1585</v>
      </c>
      <c r="I259" s="332">
        <v>102.32810000000001</v>
      </c>
    </row>
    <row r="260" spans="1:9">
      <c r="A260" s="331" t="s">
        <v>622</v>
      </c>
      <c r="B260" s="332">
        <v>3.34</v>
      </c>
      <c r="C260" s="332">
        <v>117.86</v>
      </c>
      <c r="D260" s="332">
        <v>38.56</v>
      </c>
      <c r="E260" s="332">
        <v>4090.75</v>
      </c>
      <c r="F260" s="332">
        <v>871.92250000000001</v>
      </c>
      <c r="G260" s="332">
        <v>790.16</v>
      </c>
      <c r="H260" s="332">
        <v>392.50920000000002</v>
      </c>
      <c r="I260" s="332">
        <v>101.54130000000001</v>
      </c>
    </row>
    <row r="261" spans="1:9">
      <c r="A261" s="331" t="s">
        <v>623</v>
      </c>
      <c r="B261" s="332">
        <v>3.3809999999999998</v>
      </c>
      <c r="C261" s="332">
        <v>117.29</v>
      </c>
      <c r="D261" s="332">
        <v>38.869999999999997</v>
      </c>
      <c r="E261" s="332">
        <v>4061.22</v>
      </c>
      <c r="F261" s="332">
        <v>872.59969999999998</v>
      </c>
      <c r="G261" s="332">
        <v>790.56</v>
      </c>
      <c r="H261" s="332">
        <v>392.05029999999999</v>
      </c>
      <c r="I261" s="332">
        <v>101.6529</v>
      </c>
    </row>
    <row r="262" spans="1:9">
      <c r="A262" s="331" t="s">
        <v>484</v>
      </c>
      <c r="B262" s="332">
        <v>3.44</v>
      </c>
      <c r="C262" s="332">
        <v>119.35</v>
      </c>
      <c r="D262" s="332">
        <v>39.39</v>
      </c>
      <c r="E262" s="332">
        <v>4136.25</v>
      </c>
      <c r="F262" s="332">
        <v>869.25109999999995</v>
      </c>
      <c r="G262" s="332">
        <v>788.68</v>
      </c>
      <c r="H262" s="332">
        <v>391.47489999999999</v>
      </c>
      <c r="I262" s="332">
        <v>102.9563</v>
      </c>
    </row>
    <row r="263" spans="1:9">
      <c r="A263" s="331" t="s">
        <v>624</v>
      </c>
      <c r="B263" s="332">
        <v>3.51</v>
      </c>
      <c r="C263" s="332">
        <v>119.4</v>
      </c>
      <c r="D263" s="332">
        <v>39.409999999999997</v>
      </c>
      <c r="E263" s="332">
        <v>4138.12</v>
      </c>
      <c r="F263" s="332">
        <v>867.24429999999995</v>
      </c>
      <c r="G263" s="332">
        <v>786.71</v>
      </c>
      <c r="H263" s="332">
        <v>390.80610000000001</v>
      </c>
      <c r="I263" s="332">
        <v>103.69970000000001</v>
      </c>
    </row>
    <row r="264" spans="1:9">
      <c r="A264" s="331" t="s">
        <v>625</v>
      </c>
      <c r="B264" s="332">
        <v>3.5209999999999999</v>
      </c>
      <c r="C264" s="332">
        <v>118.91</v>
      </c>
      <c r="D264" s="332">
        <v>39.17</v>
      </c>
      <c r="E264" s="332">
        <v>4119.17</v>
      </c>
      <c r="F264" s="332">
        <v>864.43970000000002</v>
      </c>
      <c r="G264" s="332">
        <v>786.64</v>
      </c>
      <c r="H264" s="332">
        <v>390.31790000000001</v>
      </c>
      <c r="I264" s="332">
        <v>103.5492</v>
      </c>
    </row>
    <row r="265" spans="1:9">
      <c r="A265" s="331" t="s">
        <v>626</v>
      </c>
      <c r="B265" s="332">
        <v>3.444</v>
      </c>
      <c r="C265" s="332">
        <v>119.2</v>
      </c>
      <c r="D265" s="332">
        <v>39.15</v>
      </c>
      <c r="E265" s="332">
        <v>4137.6400000000003</v>
      </c>
      <c r="F265" s="332">
        <v>868.93029999999999</v>
      </c>
      <c r="G265" s="332">
        <v>788.54</v>
      </c>
      <c r="H265" s="332">
        <v>391.44880000000001</v>
      </c>
      <c r="I265" s="332">
        <v>102.73399999999999</v>
      </c>
    </row>
    <row r="266" spans="1:9">
      <c r="A266" s="331" t="s">
        <v>627</v>
      </c>
      <c r="B266" s="332">
        <v>3.387</v>
      </c>
      <c r="C266" s="332">
        <v>118.92</v>
      </c>
      <c r="D266" s="332">
        <v>39.01</v>
      </c>
      <c r="E266" s="332">
        <v>4130.62</v>
      </c>
      <c r="F266" s="332">
        <v>869.99680000000001</v>
      </c>
      <c r="G266" s="332">
        <v>792.12</v>
      </c>
      <c r="H266" s="332">
        <v>392.26080000000002</v>
      </c>
      <c r="I266" s="332">
        <v>101.1199</v>
      </c>
    </row>
    <row r="267" spans="1:9">
      <c r="A267" s="331" t="s">
        <v>628</v>
      </c>
      <c r="B267" s="332">
        <v>3.4660000000000002</v>
      </c>
      <c r="C267" s="332">
        <v>118.75</v>
      </c>
      <c r="D267" s="332">
        <v>38.549999999999997</v>
      </c>
      <c r="E267" s="332">
        <v>4124.08</v>
      </c>
      <c r="F267" s="332">
        <v>864.99749999999995</v>
      </c>
      <c r="G267" s="332">
        <v>790.52</v>
      </c>
      <c r="H267" s="332">
        <v>391.2355</v>
      </c>
      <c r="I267" s="332">
        <v>101.18389999999999</v>
      </c>
    </row>
    <row r="268" spans="1:9">
      <c r="A268" s="331" t="s">
        <v>629</v>
      </c>
      <c r="B268" s="332">
        <v>3.5049999999999999</v>
      </c>
      <c r="C268" s="332">
        <v>119.46</v>
      </c>
      <c r="D268" s="332">
        <v>39.26</v>
      </c>
      <c r="E268" s="332">
        <v>4136.28</v>
      </c>
      <c r="F268" s="332">
        <v>862.6019</v>
      </c>
      <c r="G268" s="332">
        <v>784.61</v>
      </c>
      <c r="H268" s="332">
        <v>389.73579999999998</v>
      </c>
      <c r="I268" s="332">
        <v>102.3245</v>
      </c>
    </row>
    <row r="269" spans="1:9">
      <c r="A269" s="331" t="s">
        <v>630</v>
      </c>
      <c r="B269" s="332">
        <v>3.5379999999999998</v>
      </c>
      <c r="C269" s="332">
        <v>118.43</v>
      </c>
      <c r="D269" s="332">
        <v>38.979999999999997</v>
      </c>
      <c r="E269" s="332">
        <v>4109.8999999999996</v>
      </c>
      <c r="F269" s="332">
        <v>860.75390000000004</v>
      </c>
      <c r="G269" s="332">
        <v>783.43</v>
      </c>
      <c r="H269" s="332">
        <v>389.02910000000003</v>
      </c>
      <c r="I269" s="332">
        <v>101.1662</v>
      </c>
    </row>
    <row r="270" spans="1:9">
      <c r="A270" s="114" t="s">
        <v>631</v>
      </c>
      <c r="B270" s="332">
        <v>3.5670000000000002</v>
      </c>
      <c r="C270" s="332">
        <v>119.56</v>
      </c>
      <c r="D270" s="332">
        <v>39.159999999999997</v>
      </c>
      <c r="E270" s="332">
        <v>4158.7700000000004</v>
      </c>
      <c r="F270" s="332">
        <v>858.25509999999997</v>
      </c>
      <c r="G270" s="332">
        <v>781.7</v>
      </c>
      <c r="H270" s="332">
        <v>388.12889999999999</v>
      </c>
      <c r="I270" s="332">
        <v>101.4239</v>
      </c>
    </row>
    <row r="271" spans="1:9">
      <c r="A271" s="114" t="s">
        <v>632</v>
      </c>
      <c r="B271" s="332">
        <v>3.649</v>
      </c>
      <c r="C271" s="332">
        <v>120.33</v>
      </c>
      <c r="D271" s="332">
        <v>38.950000000000003</v>
      </c>
      <c r="E271" s="332">
        <v>4198.05</v>
      </c>
      <c r="F271" s="332">
        <v>850.82820000000004</v>
      </c>
      <c r="G271" s="332">
        <v>779.92</v>
      </c>
      <c r="H271" s="332">
        <v>386.85419999999999</v>
      </c>
      <c r="I271" s="332">
        <v>100.96599999999999</v>
      </c>
    </row>
    <row r="272" spans="1:9">
      <c r="A272" s="114" t="s">
        <v>633</v>
      </c>
      <c r="B272" s="332">
        <v>3.6749999999999998</v>
      </c>
      <c r="C272" s="332">
        <v>120.39</v>
      </c>
      <c r="D272" s="332">
        <v>38.979999999999997</v>
      </c>
      <c r="E272" s="332">
        <v>4191.9799999999996</v>
      </c>
      <c r="F272" s="332">
        <v>850.7722</v>
      </c>
      <c r="G272" s="332">
        <v>779.14</v>
      </c>
      <c r="H272" s="332">
        <v>386.82490000000001</v>
      </c>
      <c r="I272" s="332">
        <v>101.0741</v>
      </c>
    </row>
    <row r="273" spans="1:9">
      <c r="A273" s="114" t="s">
        <v>634</v>
      </c>
      <c r="B273" s="332">
        <v>3.718</v>
      </c>
      <c r="C273" s="332">
        <v>120.47</v>
      </c>
      <c r="D273" s="332">
        <v>39.299999999999997</v>
      </c>
      <c r="E273" s="332">
        <v>4192.63</v>
      </c>
      <c r="F273" s="332">
        <v>850.23659999999995</v>
      </c>
      <c r="G273" s="332">
        <v>778.27</v>
      </c>
      <c r="H273" s="332">
        <v>386.3621</v>
      </c>
      <c r="I273" s="332">
        <v>100.87430000000001</v>
      </c>
    </row>
    <row r="274" spans="1:9">
      <c r="A274" s="114" t="s">
        <v>635</v>
      </c>
      <c r="B274" s="332">
        <v>3.6949999999999998</v>
      </c>
      <c r="C274" s="332">
        <v>119.03</v>
      </c>
      <c r="D274" s="332">
        <v>38.69</v>
      </c>
      <c r="E274" s="332">
        <v>4145.58</v>
      </c>
      <c r="F274" s="332">
        <v>848.98220000000003</v>
      </c>
      <c r="G274" s="332">
        <v>777.73</v>
      </c>
      <c r="H274" s="332">
        <v>386.26119999999997</v>
      </c>
      <c r="I274" s="332">
        <v>100.4944</v>
      </c>
    </row>
    <row r="275" spans="1:9">
      <c r="A275" s="114" t="s">
        <v>636</v>
      </c>
      <c r="B275" s="332">
        <v>3.7450000000000001</v>
      </c>
      <c r="C275" s="332">
        <v>117.91</v>
      </c>
      <c r="D275" s="332">
        <v>38.4</v>
      </c>
      <c r="E275" s="332">
        <v>4115.24</v>
      </c>
      <c r="F275" s="332">
        <v>847.05520000000001</v>
      </c>
      <c r="G275" s="332">
        <v>777.59</v>
      </c>
      <c r="H275" s="332">
        <v>385.87790000000001</v>
      </c>
      <c r="I275" s="332">
        <v>100.57729999999999</v>
      </c>
    </row>
    <row r="276" spans="1:9">
      <c r="A276" s="114" t="s">
        <v>637</v>
      </c>
      <c r="B276" s="332">
        <v>3.82</v>
      </c>
      <c r="C276" s="332">
        <v>118.41</v>
      </c>
      <c r="D276" s="332">
        <v>38.32</v>
      </c>
      <c r="E276" s="332">
        <v>4151.28</v>
      </c>
      <c r="F276" s="332">
        <v>842.06949999999995</v>
      </c>
      <c r="G276" s="332">
        <v>776.81</v>
      </c>
      <c r="H276" s="332">
        <v>384.99990000000003</v>
      </c>
      <c r="I276" s="332">
        <v>99.293899999999994</v>
      </c>
    </row>
    <row r="277" spans="1:9">
      <c r="A277" s="114" t="s">
        <v>486</v>
      </c>
      <c r="B277" s="332">
        <v>3.8</v>
      </c>
      <c r="C277" s="332">
        <v>119.91</v>
      </c>
      <c r="D277" s="332">
        <v>39</v>
      </c>
      <c r="E277" s="332">
        <v>4205.45</v>
      </c>
      <c r="F277" s="332">
        <v>840.50919999999996</v>
      </c>
      <c r="G277" s="332">
        <v>776.03</v>
      </c>
      <c r="H277" s="332">
        <v>384.8449</v>
      </c>
      <c r="I277" s="332">
        <v>100.07940000000001</v>
      </c>
    </row>
    <row r="278" spans="1:9">
      <c r="A278" s="114" t="s">
        <v>638</v>
      </c>
      <c r="B278" s="332">
        <v>3.8</v>
      </c>
      <c r="C278" s="332">
        <v>119.91</v>
      </c>
      <c r="D278" s="332">
        <v>39</v>
      </c>
      <c r="E278" s="332">
        <v>4205.45</v>
      </c>
      <c r="F278" s="332">
        <v>842.88919999999996</v>
      </c>
      <c r="G278" s="332">
        <v>776.03</v>
      </c>
      <c r="H278" s="332">
        <v>384.9212</v>
      </c>
      <c r="I278" s="332">
        <v>100.07940000000001</v>
      </c>
    </row>
    <row r="279" spans="1:9">
      <c r="A279" s="114" t="s">
        <v>639</v>
      </c>
      <c r="B279" s="332">
        <v>3.6880000000000002</v>
      </c>
      <c r="C279" s="332">
        <v>119.52</v>
      </c>
      <c r="D279" s="332">
        <v>38.549999999999997</v>
      </c>
      <c r="E279" s="332">
        <v>4205.5200000000004</v>
      </c>
      <c r="F279" s="332">
        <v>848.08889999999997</v>
      </c>
      <c r="G279" s="332">
        <v>781.86</v>
      </c>
      <c r="H279" s="332">
        <v>387.2672</v>
      </c>
      <c r="I279" s="332">
        <v>98.328400000000002</v>
      </c>
    </row>
    <row r="280" spans="1:9">
      <c r="A280" s="114" t="s">
        <v>640</v>
      </c>
      <c r="B280" s="332">
        <v>3.6459999999999999</v>
      </c>
      <c r="C280" s="332">
        <v>118.6</v>
      </c>
      <c r="D280" s="332">
        <v>38.19</v>
      </c>
      <c r="E280" s="332">
        <v>4179.83</v>
      </c>
      <c r="F280" s="332">
        <v>849.30060000000003</v>
      </c>
      <c r="G280" s="332">
        <v>782.48</v>
      </c>
      <c r="H280" s="332">
        <v>387.47190000000001</v>
      </c>
      <c r="I280" s="332">
        <v>97.964699999999993</v>
      </c>
    </row>
    <row r="281" spans="1:9">
      <c r="A281" s="114" t="s">
        <v>641</v>
      </c>
      <c r="B281" s="332">
        <v>3.5979999999999999</v>
      </c>
      <c r="C281" s="332">
        <v>120.03</v>
      </c>
      <c r="D281" s="332">
        <v>38.869999999999997</v>
      </c>
      <c r="E281" s="332">
        <v>4221.0200000000004</v>
      </c>
      <c r="F281" s="332">
        <v>853.60739999999998</v>
      </c>
      <c r="G281" s="332">
        <v>783.2</v>
      </c>
      <c r="H281" s="332">
        <v>388.2636</v>
      </c>
      <c r="I281" s="332">
        <v>99.1922</v>
      </c>
    </row>
    <row r="282" spans="1:9">
      <c r="A282" s="114" t="s">
        <v>642</v>
      </c>
      <c r="B282" s="332">
        <v>3.6949999999999998</v>
      </c>
      <c r="C282" s="332">
        <v>121.83</v>
      </c>
      <c r="D282" s="332">
        <v>39.54</v>
      </c>
      <c r="E282" s="332">
        <v>4282.37</v>
      </c>
      <c r="F282" s="332">
        <v>850.64859999999999</v>
      </c>
      <c r="G282" s="332">
        <v>786.04</v>
      </c>
      <c r="H282" s="332">
        <v>388.4504</v>
      </c>
      <c r="I282" s="332">
        <v>99.821299999999994</v>
      </c>
    </row>
    <row r="283" spans="1:9">
      <c r="A283" s="114" t="s">
        <v>643</v>
      </c>
      <c r="B283" s="332">
        <v>3.6850000000000001</v>
      </c>
      <c r="C283" s="332">
        <v>121.46</v>
      </c>
      <c r="D283" s="332">
        <v>39.53</v>
      </c>
      <c r="E283" s="332">
        <v>4273.79</v>
      </c>
      <c r="F283" s="332">
        <v>848.3836</v>
      </c>
      <c r="G283" s="332">
        <v>786.5</v>
      </c>
      <c r="H283" s="332">
        <v>389.1687</v>
      </c>
      <c r="I283" s="332">
        <v>100.0633</v>
      </c>
    </row>
    <row r="284" spans="1:9">
      <c r="A284" s="114" t="s">
        <v>644</v>
      </c>
      <c r="B284" s="332">
        <v>3.6619999999999999</v>
      </c>
      <c r="C284" s="332">
        <v>121.98</v>
      </c>
      <c r="D284" s="332">
        <v>39.880000000000003</v>
      </c>
      <c r="E284" s="332">
        <v>4283.8500000000004</v>
      </c>
      <c r="F284" s="332">
        <v>848.11320000000001</v>
      </c>
      <c r="G284" s="332">
        <v>788.37</v>
      </c>
      <c r="H284" s="332">
        <v>389.55959999999999</v>
      </c>
      <c r="I284" s="332">
        <v>100.4277</v>
      </c>
    </row>
    <row r="285" spans="1:9">
      <c r="A285" s="114" t="s">
        <v>645</v>
      </c>
      <c r="B285" s="332">
        <v>3.798</v>
      </c>
      <c r="C285" s="332">
        <v>120.16</v>
      </c>
      <c r="D285" s="332">
        <v>39.4</v>
      </c>
      <c r="E285" s="332">
        <v>4267.5200000000004</v>
      </c>
      <c r="F285" s="332">
        <v>846.00400000000002</v>
      </c>
      <c r="G285" s="332">
        <v>787.87</v>
      </c>
      <c r="H285" s="332">
        <v>389.20740000000001</v>
      </c>
      <c r="I285" s="332">
        <v>100.6793</v>
      </c>
    </row>
    <row r="286" spans="1:9">
      <c r="A286" s="114" t="s">
        <v>646</v>
      </c>
      <c r="B286" s="332">
        <v>3.72</v>
      </c>
      <c r="C286" s="332">
        <v>120.95</v>
      </c>
      <c r="D286" s="332">
        <v>39.68</v>
      </c>
      <c r="E286" s="332">
        <v>4293.93</v>
      </c>
      <c r="F286" s="332">
        <v>849.80909999999994</v>
      </c>
      <c r="G286" s="332">
        <v>787.51</v>
      </c>
      <c r="H286" s="332">
        <v>389.80959999999999</v>
      </c>
      <c r="I286" s="332">
        <v>101.38800000000001</v>
      </c>
    </row>
    <row r="287" spans="1:9">
      <c r="A287" s="114" t="s">
        <v>647</v>
      </c>
      <c r="B287" s="332">
        <v>3.7429999999999999</v>
      </c>
      <c r="C287" s="332">
        <v>121.09</v>
      </c>
      <c r="D287" s="332">
        <v>39.86</v>
      </c>
      <c r="E287" s="332">
        <v>4298.8599999999997</v>
      </c>
      <c r="F287" s="332">
        <v>850.27179999999998</v>
      </c>
      <c r="G287" s="332">
        <v>788.57</v>
      </c>
      <c r="H287" s="332">
        <v>389.91129999999998</v>
      </c>
      <c r="I287" s="332">
        <v>100.95959999999999</v>
      </c>
    </row>
    <row r="288" spans="1:9">
      <c r="A288" s="114" t="s">
        <v>648</v>
      </c>
      <c r="B288" s="332">
        <v>3.7389999999999999</v>
      </c>
      <c r="C288" s="332">
        <v>122.03</v>
      </c>
      <c r="D288" s="332">
        <v>39.94</v>
      </c>
      <c r="E288" s="332">
        <v>4338.93</v>
      </c>
      <c r="F288" s="332">
        <v>850.10519999999997</v>
      </c>
      <c r="G288" s="332">
        <v>789.92</v>
      </c>
      <c r="H288" s="332">
        <v>390.70260000000002</v>
      </c>
      <c r="I288" s="332">
        <v>99.934799999999996</v>
      </c>
    </row>
    <row r="289" spans="1:9">
      <c r="A289" s="114" t="s">
        <v>649</v>
      </c>
      <c r="B289" s="332">
        <v>3.8159999999999998</v>
      </c>
      <c r="C289" s="332">
        <v>122.95</v>
      </c>
      <c r="D289" s="332">
        <v>40.340000000000003</v>
      </c>
      <c r="E289" s="332">
        <v>4369.01</v>
      </c>
      <c r="F289" s="332">
        <v>849.07860000000005</v>
      </c>
      <c r="G289" s="332">
        <v>790.85</v>
      </c>
      <c r="H289" s="332">
        <v>390.89690000000002</v>
      </c>
      <c r="I289" s="332">
        <v>101.1083</v>
      </c>
    </row>
    <row r="290" spans="1:9">
      <c r="A290" s="114" t="s">
        <v>650</v>
      </c>
      <c r="B290" s="332">
        <v>3.7890000000000001</v>
      </c>
      <c r="C290" s="332">
        <v>123.18</v>
      </c>
      <c r="D290" s="332">
        <v>40.64</v>
      </c>
      <c r="E290" s="332">
        <v>4372.59</v>
      </c>
      <c r="F290" s="332">
        <v>850.87289999999996</v>
      </c>
      <c r="G290" s="332">
        <v>791.76</v>
      </c>
      <c r="H290" s="332">
        <v>391.66480000000001</v>
      </c>
      <c r="I290" s="332">
        <v>101.28019999999999</v>
      </c>
    </row>
    <row r="291" spans="1:9">
      <c r="A291" s="114" t="s">
        <v>651</v>
      </c>
      <c r="B291" s="332">
        <v>3.7189999999999999</v>
      </c>
      <c r="C291" s="332">
        <v>124.7</v>
      </c>
      <c r="D291" s="332">
        <v>41.02</v>
      </c>
      <c r="E291" s="332">
        <v>4425.84</v>
      </c>
      <c r="F291" s="332">
        <v>852.76949999999999</v>
      </c>
      <c r="G291" s="332">
        <v>793.28</v>
      </c>
      <c r="H291" s="332">
        <v>392.75529999999998</v>
      </c>
      <c r="I291" s="332">
        <v>103.50790000000001</v>
      </c>
    </row>
    <row r="292" spans="1:9">
      <c r="A292" s="114" t="s">
        <v>652</v>
      </c>
      <c r="B292" s="332">
        <v>3.766</v>
      </c>
      <c r="C292" s="332">
        <v>124.29</v>
      </c>
      <c r="D292" s="332">
        <v>40.880000000000003</v>
      </c>
      <c r="E292" s="332">
        <v>4409.59</v>
      </c>
      <c r="F292" s="332">
        <v>853.28049999999996</v>
      </c>
      <c r="G292" s="332">
        <v>793.75</v>
      </c>
      <c r="H292" s="332">
        <v>392.83640000000003</v>
      </c>
      <c r="I292" s="332">
        <v>105.1417</v>
      </c>
    </row>
    <row r="293" spans="1:9">
      <c r="A293" s="114" t="s">
        <v>653</v>
      </c>
      <c r="B293" s="332">
        <v>3.766</v>
      </c>
      <c r="C293" s="332">
        <v>124.29</v>
      </c>
      <c r="D293" s="332">
        <v>40.880000000000003</v>
      </c>
      <c r="E293" s="332">
        <v>4409.59</v>
      </c>
      <c r="F293" s="332">
        <v>851.22500000000002</v>
      </c>
      <c r="G293" s="332">
        <v>793.75</v>
      </c>
      <c r="H293" s="332">
        <v>392.81130000000002</v>
      </c>
      <c r="I293" s="332">
        <v>105.1417</v>
      </c>
    </row>
    <row r="294" spans="1:9">
      <c r="A294" s="114" t="s">
        <v>654</v>
      </c>
      <c r="B294" s="332">
        <v>3.7240000000000002</v>
      </c>
      <c r="C294" s="332">
        <v>123.24</v>
      </c>
      <c r="D294" s="332">
        <v>40.08</v>
      </c>
      <c r="E294" s="332">
        <v>4388.71</v>
      </c>
      <c r="F294" s="332">
        <v>853.92340000000002</v>
      </c>
      <c r="G294" s="332">
        <v>793.56</v>
      </c>
      <c r="H294" s="332">
        <v>392.8947</v>
      </c>
      <c r="I294" s="332">
        <v>103.6242</v>
      </c>
    </row>
    <row r="295" spans="1:9">
      <c r="A295" s="114" t="s">
        <v>655</v>
      </c>
      <c r="B295" s="332">
        <v>3.722</v>
      </c>
      <c r="C295" s="332">
        <v>122.91</v>
      </c>
      <c r="D295" s="332">
        <v>39.89</v>
      </c>
      <c r="E295" s="332">
        <v>4365.6899999999996</v>
      </c>
      <c r="F295" s="332">
        <v>854.47080000000005</v>
      </c>
      <c r="G295" s="332">
        <v>795.01</v>
      </c>
      <c r="H295" s="332">
        <v>393.77100000000002</v>
      </c>
      <c r="I295" s="332">
        <v>104.7676</v>
      </c>
    </row>
    <row r="296" spans="1:9">
      <c r="A296" s="114" t="s">
        <v>656</v>
      </c>
      <c r="B296" s="332">
        <v>3.7970000000000002</v>
      </c>
      <c r="C296" s="332">
        <v>122.89</v>
      </c>
      <c r="D296" s="332">
        <v>39.75</v>
      </c>
      <c r="E296" s="332">
        <v>4381.8900000000003</v>
      </c>
      <c r="F296" s="332">
        <v>851.27300000000002</v>
      </c>
      <c r="G296" s="332">
        <v>795.1</v>
      </c>
      <c r="H296" s="332">
        <v>393.56060000000002</v>
      </c>
      <c r="I296" s="332">
        <v>103.2163</v>
      </c>
    </row>
    <row r="297" spans="1:9">
      <c r="A297" s="114" t="s">
        <v>657</v>
      </c>
      <c r="B297" s="332">
        <v>3.7360000000000002</v>
      </c>
      <c r="C297" s="332">
        <v>121.79</v>
      </c>
      <c r="D297" s="332">
        <v>39.17</v>
      </c>
      <c r="E297" s="332">
        <v>4348.33</v>
      </c>
      <c r="F297" s="332">
        <v>852.04600000000005</v>
      </c>
      <c r="G297" s="332">
        <v>796.45</v>
      </c>
      <c r="H297" s="332">
        <v>393.85930000000002</v>
      </c>
      <c r="I297" s="332">
        <v>102.3456</v>
      </c>
    </row>
    <row r="298" spans="1:9">
      <c r="A298" s="114" t="s">
        <v>658</v>
      </c>
      <c r="B298" s="332">
        <v>3.7229999999999999</v>
      </c>
      <c r="C298" s="332">
        <v>121.54</v>
      </c>
      <c r="D298" s="332">
        <v>39.299999999999997</v>
      </c>
      <c r="E298" s="332">
        <v>4328.82</v>
      </c>
      <c r="F298" s="332">
        <v>854.55439999999999</v>
      </c>
      <c r="G298" s="332">
        <v>798.31</v>
      </c>
      <c r="H298" s="332">
        <v>394.815</v>
      </c>
      <c r="I298" s="332">
        <v>102.4776</v>
      </c>
    </row>
    <row r="299" spans="1:9">
      <c r="A299" s="114" t="s">
        <v>659</v>
      </c>
      <c r="B299" s="332">
        <v>3.7669999999999999</v>
      </c>
      <c r="C299" s="332">
        <v>122.8</v>
      </c>
      <c r="D299" s="332">
        <v>39.700000000000003</v>
      </c>
      <c r="E299" s="332">
        <v>4378.41</v>
      </c>
      <c r="F299" s="332">
        <v>853.32330000000002</v>
      </c>
      <c r="G299" s="332">
        <v>798.09</v>
      </c>
      <c r="H299" s="332">
        <v>394.72570000000002</v>
      </c>
      <c r="I299" s="332">
        <v>101.2242</v>
      </c>
    </row>
    <row r="300" spans="1:9">
      <c r="A300" s="114" t="s">
        <v>660</v>
      </c>
      <c r="B300" s="332">
        <v>3.71</v>
      </c>
      <c r="C300" s="332">
        <v>122.82</v>
      </c>
      <c r="D300" s="332">
        <v>39.46</v>
      </c>
      <c r="E300" s="332">
        <v>4376.8599999999997</v>
      </c>
      <c r="F300" s="332">
        <v>852.33489999999995</v>
      </c>
      <c r="G300" s="332">
        <v>798.64</v>
      </c>
      <c r="H300" s="332">
        <v>394.99919999999997</v>
      </c>
      <c r="I300" s="332">
        <v>100.3296</v>
      </c>
    </row>
    <row r="301" spans="1:9">
      <c r="A301" s="114" t="s">
        <v>661</v>
      </c>
      <c r="B301" s="332">
        <v>3.8410000000000002</v>
      </c>
      <c r="C301" s="332">
        <v>123.18</v>
      </c>
      <c r="D301" s="332">
        <v>39.25</v>
      </c>
      <c r="E301" s="332">
        <v>4396.4399999999996</v>
      </c>
      <c r="F301" s="332">
        <v>847.7047</v>
      </c>
      <c r="G301" s="332">
        <v>795.73</v>
      </c>
      <c r="H301" s="332">
        <v>393.39240000000001</v>
      </c>
      <c r="I301" s="332">
        <v>100.25060000000001</v>
      </c>
    </row>
    <row r="302" spans="1:9">
      <c r="A302" s="114" t="s">
        <v>662</v>
      </c>
      <c r="B302" s="332">
        <v>3.84</v>
      </c>
      <c r="C302" s="332">
        <v>124.52</v>
      </c>
      <c r="D302" s="332">
        <v>39.56</v>
      </c>
      <c r="E302" s="332">
        <v>4450.38</v>
      </c>
      <c r="F302" s="332">
        <v>849.18610000000001</v>
      </c>
      <c r="G302" s="332">
        <v>797.55</v>
      </c>
      <c r="H302" s="332">
        <v>394.23820000000001</v>
      </c>
      <c r="I302" s="332">
        <v>101.4785</v>
      </c>
    </row>
    <row r="303" spans="1:9">
      <c r="A303" s="114" t="s">
        <v>663</v>
      </c>
      <c r="B303" s="332">
        <v>3.8570000000000002</v>
      </c>
      <c r="C303" s="332">
        <v>124.8</v>
      </c>
      <c r="D303" s="332">
        <v>40</v>
      </c>
      <c r="E303" s="332">
        <v>4455.59</v>
      </c>
      <c r="F303" s="332">
        <v>847.86540000000002</v>
      </c>
      <c r="G303" s="332">
        <v>798.76</v>
      </c>
      <c r="H303" s="332">
        <v>394.11290000000002</v>
      </c>
      <c r="I303" s="332">
        <v>101.2527</v>
      </c>
    </row>
    <row r="304" spans="1:9">
      <c r="A304" s="114" t="s">
        <v>664</v>
      </c>
      <c r="B304" s="332">
        <v>3.8570000000000002</v>
      </c>
      <c r="C304" s="332">
        <v>124.8</v>
      </c>
      <c r="D304" s="332">
        <v>40</v>
      </c>
      <c r="E304" s="332">
        <v>4455.59</v>
      </c>
      <c r="F304" s="332">
        <v>847.73599999999999</v>
      </c>
      <c r="G304" s="332">
        <v>798.76</v>
      </c>
      <c r="H304" s="332">
        <v>394.11649999999997</v>
      </c>
      <c r="I304" s="332">
        <v>101.2527</v>
      </c>
    </row>
    <row r="305" spans="1:9">
      <c r="A305" s="114" t="s">
        <v>665</v>
      </c>
      <c r="B305" s="332">
        <v>3.9340000000000002</v>
      </c>
      <c r="C305" s="332">
        <v>124.16</v>
      </c>
      <c r="D305" s="332">
        <v>39.76</v>
      </c>
      <c r="E305" s="332">
        <v>4446.82</v>
      </c>
      <c r="F305" s="332">
        <v>845.40650000000005</v>
      </c>
      <c r="G305" s="332">
        <v>798.13</v>
      </c>
      <c r="H305" s="332">
        <v>393.7398</v>
      </c>
      <c r="I305" s="332">
        <v>102.02679999999999</v>
      </c>
    </row>
    <row r="306" spans="1:9">
      <c r="A306" s="114" t="s">
        <v>666</v>
      </c>
      <c r="B306" s="332">
        <v>4.032</v>
      </c>
      <c r="C306" s="332">
        <v>122.77</v>
      </c>
      <c r="D306" s="332">
        <v>38.950000000000003</v>
      </c>
      <c r="E306" s="332">
        <v>4411.59</v>
      </c>
      <c r="F306" s="332">
        <v>839.50210000000004</v>
      </c>
      <c r="G306" s="332">
        <v>790.72</v>
      </c>
      <c r="H306" s="332">
        <v>390.9436</v>
      </c>
      <c r="I306" s="332">
        <v>101.3891</v>
      </c>
    </row>
    <row r="307" spans="1:9">
      <c r="A307" s="114" t="s">
        <v>667</v>
      </c>
      <c r="B307" s="332">
        <v>4.0679999999999996</v>
      </c>
      <c r="C307" s="332">
        <v>122.87</v>
      </c>
      <c r="D307" s="332">
        <v>39.39</v>
      </c>
      <c r="E307" s="332">
        <v>4398.95</v>
      </c>
      <c r="F307" s="332">
        <v>842.64859999999999</v>
      </c>
      <c r="G307" s="332">
        <v>788.02</v>
      </c>
      <c r="H307" s="332">
        <v>390.27140000000003</v>
      </c>
      <c r="I307" s="332">
        <v>101.9122</v>
      </c>
    </row>
    <row r="308" spans="1:9">
      <c r="A308" s="114" t="s">
        <v>668</v>
      </c>
      <c r="B308" s="332">
        <v>3.9969999999999999</v>
      </c>
      <c r="C308" s="332">
        <v>123.25</v>
      </c>
      <c r="D308" s="332">
        <v>39.42</v>
      </c>
      <c r="E308" s="332">
        <v>4409.53</v>
      </c>
      <c r="F308" s="332">
        <v>844.14710000000002</v>
      </c>
      <c r="G308" s="332">
        <v>788.78</v>
      </c>
      <c r="H308" s="332">
        <v>390.935</v>
      </c>
      <c r="I308" s="332">
        <v>102.1541</v>
      </c>
    </row>
    <row r="309" spans="1:9">
      <c r="A309" s="114" t="s">
        <v>669</v>
      </c>
      <c r="B309" s="332">
        <v>3.972</v>
      </c>
      <c r="C309" s="332">
        <v>124.18</v>
      </c>
      <c r="D309" s="332">
        <v>39.82</v>
      </c>
      <c r="E309" s="332">
        <v>4439.26</v>
      </c>
      <c r="F309" s="332">
        <v>846.08780000000002</v>
      </c>
      <c r="G309" s="332">
        <v>792.89</v>
      </c>
      <c r="H309" s="332">
        <v>392.36090000000002</v>
      </c>
      <c r="I309" s="332">
        <v>103.1002</v>
      </c>
    </row>
    <row r="310" spans="1:9">
      <c r="A310" s="114" t="s">
        <v>670</v>
      </c>
      <c r="B310" s="332">
        <v>3.86</v>
      </c>
      <c r="C310" s="332">
        <v>125.53</v>
      </c>
      <c r="D310" s="332">
        <v>40.71</v>
      </c>
      <c r="E310" s="332">
        <v>4472.16</v>
      </c>
      <c r="F310" s="332">
        <v>856.17729999999995</v>
      </c>
      <c r="G310" s="332">
        <v>799.01</v>
      </c>
      <c r="H310" s="332">
        <v>395.36720000000003</v>
      </c>
      <c r="I310" s="332">
        <v>103.3871</v>
      </c>
    </row>
    <row r="311" spans="1:9">
      <c r="A311" s="114" t="s">
        <v>671</v>
      </c>
      <c r="B311" s="332">
        <v>3.766</v>
      </c>
      <c r="C311" s="332">
        <v>126.98</v>
      </c>
      <c r="D311" s="332">
        <v>41.24</v>
      </c>
      <c r="E311" s="332">
        <v>4510.04</v>
      </c>
      <c r="F311" s="332">
        <v>862.97040000000004</v>
      </c>
      <c r="G311" s="332">
        <v>805.21</v>
      </c>
      <c r="H311" s="332">
        <v>398.1354</v>
      </c>
      <c r="I311" s="332">
        <v>104.5159</v>
      </c>
    </row>
    <row r="312" spans="1:9">
      <c r="A312" s="114" t="s">
        <v>672</v>
      </c>
      <c r="B312" s="332">
        <v>3.8340000000000001</v>
      </c>
      <c r="C312" s="332">
        <v>126.64</v>
      </c>
      <c r="D312" s="332">
        <v>41.01</v>
      </c>
      <c r="E312" s="332">
        <v>4505.42</v>
      </c>
      <c r="F312" s="332">
        <v>862.33360000000005</v>
      </c>
      <c r="G312" s="332">
        <v>805.79</v>
      </c>
      <c r="H312" s="332">
        <v>398.19229999999999</v>
      </c>
      <c r="I312" s="332">
        <v>104.5971</v>
      </c>
    </row>
    <row r="313" spans="1:9">
      <c r="A313" s="114" t="s">
        <v>673</v>
      </c>
      <c r="B313" s="332">
        <v>3.81</v>
      </c>
      <c r="C313" s="332">
        <v>126.92</v>
      </c>
      <c r="D313" s="332">
        <v>41.06</v>
      </c>
      <c r="E313" s="332">
        <v>4522.79</v>
      </c>
      <c r="F313" s="332">
        <v>861.7296</v>
      </c>
      <c r="G313" s="332">
        <v>806.15</v>
      </c>
      <c r="H313" s="332">
        <v>398.59539999999998</v>
      </c>
      <c r="I313" s="332">
        <v>103.5916</v>
      </c>
    </row>
    <row r="314" spans="1:9">
      <c r="A314" s="114" t="s">
        <v>674</v>
      </c>
      <c r="B314" s="332">
        <v>3.7879999999999998</v>
      </c>
      <c r="C314" s="332">
        <v>127.93</v>
      </c>
      <c r="D314" s="332">
        <v>40.76</v>
      </c>
      <c r="E314" s="332">
        <v>4554.9799999999996</v>
      </c>
      <c r="F314" s="332">
        <v>865.25390000000004</v>
      </c>
      <c r="G314" s="332">
        <v>808.28</v>
      </c>
      <c r="H314" s="332">
        <v>399.38830000000002</v>
      </c>
      <c r="I314" s="332">
        <v>104.9102</v>
      </c>
    </row>
    <row r="315" spans="1:9">
      <c r="A315" s="114" t="s">
        <v>675</v>
      </c>
      <c r="B315" s="332">
        <v>3.75</v>
      </c>
      <c r="C315" s="332">
        <v>128.1</v>
      </c>
      <c r="D315" s="332">
        <v>40.68</v>
      </c>
      <c r="E315" s="332">
        <v>4565.72</v>
      </c>
      <c r="F315" s="332">
        <v>863.59659999999997</v>
      </c>
      <c r="G315" s="332">
        <v>808.72</v>
      </c>
      <c r="H315" s="332">
        <v>399.71179999999998</v>
      </c>
      <c r="I315" s="332">
        <v>105.52070000000001</v>
      </c>
    </row>
    <row r="316" spans="1:9">
      <c r="A316" s="114" t="s">
        <v>676</v>
      </c>
      <c r="B316" s="332">
        <v>3.8530000000000002</v>
      </c>
      <c r="C316" s="332">
        <v>127.33</v>
      </c>
      <c r="D316" s="332">
        <v>40.380000000000003</v>
      </c>
      <c r="E316" s="332">
        <v>4534.87</v>
      </c>
      <c r="F316" s="332">
        <v>858.85140000000001</v>
      </c>
      <c r="G316" s="332">
        <v>805.86</v>
      </c>
      <c r="H316" s="332">
        <v>398.18299999999999</v>
      </c>
      <c r="I316" s="332">
        <v>106.0429</v>
      </c>
    </row>
    <row r="317" spans="1:9">
      <c r="A317" s="114" t="s">
        <v>677</v>
      </c>
      <c r="B317" s="332">
        <v>3.839</v>
      </c>
      <c r="C317" s="332">
        <v>127.4</v>
      </c>
      <c r="D317" s="332">
        <v>40.32</v>
      </c>
      <c r="E317" s="332">
        <v>4536.34</v>
      </c>
      <c r="F317" s="332">
        <v>857.48990000000003</v>
      </c>
      <c r="G317" s="332">
        <v>806.59</v>
      </c>
      <c r="H317" s="332">
        <v>398.18079999999998</v>
      </c>
      <c r="I317" s="332">
        <v>106.1991</v>
      </c>
    </row>
    <row r="318" spans="1:9">
      <c r="A318" s="114" t="s">
        <v>678</v>
      </c>
      <c r="B318" s="332">
        <v>3.8740000000000001</v>
      </c>
      <c r="C318" s="332">
        <v>127.59</v>
      </c>
      <c r="D318" s="332">
        <v>40.869999999999997</v>
      </c>
      <c r="E318" s="332">
        <v>4554.6400000000003</v>
      </c>
      <c r="F318" s="332">
        <v>857.49990000000003</v>
      </c>
      <c r="G318" s="332">
        <v>806.88</v>
      </c>
      <c r="H318" s="332">
        <v>397.99279999999999</v>
      </c>
      <c r="I318" s="332">
        <v>107.6541</v>
      </c>
    </row>
    <row r="319" spans="1:9">
      <c r="A319" s="114" t="s">
        <v>679</v>
      </c>
      <c r="B319" s="332">
        <v>3.887</v>
      </c>
      <c r="C319" s="332">
        <v>127.92</v>
      </c>
      <c r="D319" s="332">
        <v>41.21</v>
      </c>
      <c r="E319" s="332">
        <v>4567.46</v>
      </c>
      <c r="F319" s="332">
        <v>855.95529999999997</v>
      </c>
      <c r="G319" s="332">
        <v>805.59</v>
      </c>
      <c r="H319" s="332">
        <v>397.7269</v>
      </c>
      <c r="I319" s="332">
        <v>108.24209999999999</v>
      </c>
    </row>
    <row r="320" spans="1:9">
      <c r="A320" s="114" t="s">
        <v>680</v>
      </c>
      <c r="B320" s="332">
        <v>3.87</v>
      </c>
      <c r="C320" s="332">
        <v>128.01</v>
      </c>
      <c r="D320" s="332">
        <v>41.45</v>
      </c>
      <c r="E320" s="332">
        <v>4566.75</v>
      </c>
      <c r="F320" s="332">
        <v>857.29600000000005</v>
      </c>
      <c r="G320" s="332">
        <v>806.74</v>
      </c>
      <c r="H320" s="332">
        <v>398.22140000000002</v>
      </c>
      <c r="I320" s="332">
        <v>107.5335</v>
      </c>
    </row>
    <row r="321" spans="1:9">
      <c r="A321" s="114" t="s">
        <v>681</v>
      </c>
      <c r="B321" s="332">
        <v>4.0019999999999998</v>
      </c>
      <c r="C321" s="332">
        <v>127.22</v>
      </c>
      <c r="D321" s="332">
        <v>40.94</v>
      </c>
      <c r="E321" s="332">
        <v>4537.41</v>
      </c>
      <c r="F321" s="332">
        <v>852.27440000000001</v>
      </c>
      <c r="G321" s="332">
        <v>806.99</v>
      </c>
      <c r="H321" s="332">
        <v>397.56529999999998</v>
      </c>
      <c r="I321" s="332">
        <v>106.92919999999999</v>
      </c>
    </row>
    <row r="322" spans="1:9">
      <c r="A322" s="114" t="s">
        <v>682</v>
      </c>
      <c r="B322" s="332">
        <v>3.9529999999999998</v>
      </c>
      <c r="C322" s="332">
        <v>128.44</v>
      </c>
      <c r="D322" s="332">
        <v>41.93</v>
      </c>
      <c r="E322" s="332">
        <v>4582.2299999999996</v>
      </c>
      <c r="F322" s="332">
        <v>853.55550000000005</v>
      </c>
      <c r="G322" s="332">
        <v>808.32</v>
      </c>
      <c r="H322" s="332">
        <v>398.70280000000002</v>
      </c>
      <c r="I322" s="332">
        <v>107.2298</v>
      </c>
    </row>
    <row r="323" spans="1:9">
      <c r="A323" s="114" t="s">
        <v>683</v>
      </c>
      <c r="B323" s="332">
        <v>3.9620000000000002</v>
      </c>
      <c r="C323" s="332">
        <v>128.54</v>
      </c>
      <c r="D323" s="332">
        <v>41.95</v>
      </c>
      <c r="E323" s="332">
        <v>4588.96</v>
      </c>
      <c r="F323" s="332">
        <v>851.99159999999995</v>
      </c>
      <c r="G323" s="332">
        <v>810.38</v>
      </c>
      <c r="H323" s="332">
        <v>399.45479999999998</v>
      </c>
      <c r="I323" s="332">
        <v>107.3396</v>
      </c>
    </row>
    <row r="324" spans="1:9">
      <c r="A324" s="114" t="s">
        <v>684</v>
      </c>
      <c r="B324" s="332">
        <v>4.0259999999999998</v>
      </c>
      <c r="C324" s="332">
        <v>127.91</v>
      </c>
      <c r="D324" s="332">
        <v>41.42</v>
      </c>
      <c r="E324" s="332">
        <v>4576.7299999999996</v>
      </c>
      <c r="F324" s="332">
        <v>845.68240000000003</v>
      </c>
      <c r="G324" s="332">
        <v>805.99</v>
      </c>
      <c r="H324" s="332">
        <v>397.59249999999997</v>
      </c>
      <c r="I324" s="332">
        <v>106.6636</v>
      </c>
    </row>
    <row r="325" spans="1:9">
      <c r="A325" s="114" t="s">
        <v>685</v>
      </c>
      <c r="B325" s="332">
        <v>4.0819999999999999</v>
      </c>
      <c r="C325" s="332">
        <v>125.9</v>
      </c>
      <c r="D325" s="332">
        <v>40.43</v>
      </c>
      <c r="E325" s="332">
        <v>4513.3900000000003</v>
      </c>
      <c r="F325" s="332">
        <v>842.89449999999999</v>
      </c>
      <c r="G325" s="332">
        <v>800.95</v>
      </c>
      <c r="H325" s="332">
        <v>395.70150000000001</v>
      </c>
      <c r="I325" s="332">
        <v>105.0157</v>
      </c>
    </row>
    <row r="326" spans="1:9">
      <c r="A326" s="114" t="s">
        <v>686</v>
      </c>
      <c r="B326" s="332">
        <v>4.1779999999999999</v>
      </c>
      <c r="C326" s="332">
        <v>125.52</v>
      </c>
      <c r="D326" s="332">
        <v>40.590000000000003</v>
      </c>
      <c r="E326" s="332">
        <v>4501.8900000000003</v>
      </c>
      <c r="F326" s="332">
        <v>839.87019999999995</v>
      </c>
      <c r="G326" s="332">
        <v>796.25</v>
      </c>
      <c r="H326" s="332">
        <v>393.83139999999997</v>
      </c>
      <c r="I326" s="332">
        <v>105.54559999999999</v>
      </c>
    </row>
    <row r="327" spans="1:9">
      <c r="A327" s="114" t="s">
        <v>687</v>
      </c>
      <c r="B327" s="332">
        <v>4.0369999999999999</v>
      </c>
      <c r="C327" s="332">
        <v>125.22</v>
      </c>
      <c r="D327" s="332">
        <v>40.54</v>
      </c>
      <c r="E327" s="332">
        <v>4478.03</v>
      </c>
      <c r="F327" s="332">
        <v>846.06290000000001</v>
      </c>
      <c r="G327" s="332">
        <v>800.25</v>
      </c>
      <c r="H327" s="332">
        <v>395.90440000000001</v>
      </c>
      <c r="I327" s="332">
        <v>105.932</v>
      </c>
    </row>
    <row r="328" spans="1:9">
      <c r="A328" s="114" t="s">
        <v>688</v>
      </c>
      <c r="B328" s="332">
        <v>4.093</v>
      </c>
      <c r="C328" s="332">
        <v>126.29</v>
      </c>
      <c r="D328" s="332">
        <v>40.479999999999997</v>
      </c>
      <c r="E328" s="332">
        <v>4518.4399999999996</v>
      </c>
      <c r="F328" s="332">
        <v>844.11410000000001</v>
      </c>
      <c r="G328" s="332">
        <v>799.82</v>
      </c>
      <c r="H328" s="332">
        <v>395.57220000000001</v>
      </c>
      <c r="I328" s="332">
        <v>105.7569</v>
      </c>
    </row>
    <row r="329" spans="1:9">
      <c r="A329" s="114" t="s">
        <v>689</v>
      </c>
      <c r="B329" s="332">
        <v>4.0259999999999998</v>
      </c>
      <c r="C329" s="332">
        <v>125.65</v>
      </c>
      <c r="D329" s="332">
        <v>39.99</v>
      </c>
      <c r="E329" s="332">
        <v>4499.38</v>
      </c>
      <c r="F329" s="332">
        <v>845.64639999999997</v>
      </c>
      <c r="G329" s="332">
        <v>802.29</v>
      </c>
      <c r="H329" s="332">
        <v>396.21420000000001</v>
      </c>
      <c r="I329" s="332">
        <v>105.7102</v>
      </c>
    </row>
    <row r="330" spans="1:9">
      <c r="A330" s="114" t="s">
        <v>690</v>
      </c>
      <c r="B330" s="332">
        <v>4.0129999999999999</v>
      </c>
      <c r="C330" s="332">
        <v>125.01</v>
      </c>
      <c r="D330" s="332">
        <v>40.090000000000003</v>
      </c>
      <c r="E330" s="332">
        <v>4467.71</v>
      </c>
      <c r="F330" s="332">
        <v>846.78819999999996</v>
      </c>
      <c r="G330" s="332">
        <v>803.26</v>
      </c>
      <c r="H330" s="332">
        <v>396.84440000000001</v>
      </c>
      <c r="I330" s="332">
        <v>106.5389</v>
      </c>
    </row>
    <row r="331" spans="1:9">
      <c r="A331" s="114" t="s">
        <v>691</v>
      </c>
      <c r="B331" s="332">
        <v>4.1079999999999997</v>
      </c>
      <c r="C331" s="332">
        <v>125.17</v>
      </c>
      <c r="D331" s="332">
        <v>40.15</v>
      </c>
      <c r="E331" s="332">
        <v>4468.83</v>
      </c>
      <c r="F331" s="332">
        <v>844.34780000000001</v>
      </c>
      <c r="G331" s="332">
        <v>803.56</v>
      </c>
      <c r="H331" s="332">
        <v>396.41230000000002</v>
      </c>
      <c r="I331" s="332">
        <v>105.8719</v>
      </c>
    </row>
    <row r="332" spans="1:9">
      <c r="A332" s="114" t="s">
        <v>692</v>
      </c>
      <c r="B332" s="332">
        <v>4.1550000000000002</v>
      </c>
      <c r="C332" s="332">
        <v>124.87</v>
      </c>
      <c r="D332" s="332">
        <v>39.56</v>
      </c>
      <c r="E332" s="332">
        <v>4464.05</v>
      </c>
      <c r="F332" s="332">
        <v>839.67520000000002</v>
      </c>
      <c r="G332" s="332">
        <v>801.44</v>
      </c>
      <c r="H332" s="332">
        <v>395.62299999999999</v>
      </c>
      <c r="I332" s="332">
        <v>105.5861</v>
      </c>
    </row>
    <row r="333" spans="1:9">
      <c r="A333" s="114" t="s">
        <v>693</v>
      </c>
      <c r="B333" s="332">
        <v>4.1929999999999996</v>
      </c>
      <c r="C333" s="332">
        <v>125.17</v>
      </c>
      <c r="D333" s="332">
        <v>39.369999999999997</v>
      </c>
      <c r="E333" s="332">
        <v>4489.72</v>
      </c>
      <c r="F333" s="332">
        <v>835.68359999999996</v>
      </c>
      <c r="G333" s="332">
        <v>796.87</v>
      </c>
      <c r="H333" s="332">
        <v>393.65260000000001</v>
      </c>
      <c r="I333" s="332">
        <v>105.0976</v>
      </c>
    </row>
    <row r="334" spans="1:9">
      <c r="A334" s="114" t="s">
        <v>694</v>
      </c>
      <c r="B334" s="332">
        <v>4.2149999999999999</v>
      </c>
      <c r="C334" s="332">
        <v>123.68</v>
      </c>
      <c r="D334" s="332">
        <v>38.92</v>
      </c>
      <c r="E334" s="332">
        <v>4437.8599999999997</v>
      </c>
      <c r="F334" s="332">
        <v>835.1748</v>
      </c>
      <c r="G334" s="332">
        <v>791.3</v>
      </c>
      <c r="H334" s="332">
        <v>391.78429999999997</v>
      </c>
      <c r="I334" s="332">
        <v>103.80410000000001</v>
      </c>
    </row>
    <row r="335" spans="1:9">
      <c r="A335" s="114" t="s">
        <v>695</v>
      </c>
      <c r="B335" s="332">
        <v>4.2519999999999998</v>
      </c>
      <c r="C335" s="332">
        <v>122.7</v>
      </c>
      <c r="D335" s="332">
        <v>38.57</v>
      </c>
      <c r="E335" s="332">
        <v>4404.33</v>
      </c>
      <c r="F335" s="332">
        <v>833.40260000000001</v>
      </c>
      <c r="G335" s="332">
        <v>789.91</v>
      </c>
      <c r="H335" s="332">
        <v>390.92309999999998</v>
      </c>
      <c r="I335" s="332">
        <v>103.4349</v>
      </c>
    </row>
    <row r="336" spans="1:9">
      <c r="A336" s="114" t="s">
        <v>696</v>
      </c>
      <c r="B336" s="332">
        <v>4.2779999999999996</v>
      </c>
      <c r="C336" s="332">
        <v>121.85</v>
      </c>
      <c r="D336" s="332">
        <v>38.659999999999997</v>
      </c>
      <c r="E336" s="332">
        <v>4370.3599999999997</v>
      </c>
      <c r="F336" s="332">
        <v>830.62440000000004</v>
      </c>
      <c r="G336" s="332">
        <v>787.1</v>
      </c>
      <c r="H336" s="332">
        <v>389.90980000000002</v>
      </c>
      <c r="I336" s="332">
        <v>103.7637</v>
      </c>
    </row>
    <row r="337" spans="1:9">
      <c r="A337" s="114" t="s">
        <v>697</v>
      </c>
      <c r="B337" s="332">
        <v>4.2560000000000002</v>
      </c>
      <c r="C337" s="332">
        <v>121.82</v>
      </c>
      <c r="D337" s="332">
        <v>38.4</v>
      </c>
      <c r="E337" s="332">
        <v>4369.71</v>
      </c>
      <c r="F337" s="332">
        <v>832.94809999999995</v>
      </c>
      <c r="G337" s="332">
        <v>787.14</v>
      </c>
      <c r="H337" s="332">
        <v>389.79059999999998</v>
      </c>
      <c r="I337" s="332">
        <v>104.24420000000001</v>
      </c>
    </row>
    <row r="338" spans="1:9">
      <c r="A338" s="114" t="s">
        <v>698</v>
      </c>
      <c r="B338" s="332">
        <v>4.3410000000000002</v>
      </c>
      <c r="C338" s="332">
        <v>122.57</v>
      </c>
      <c r="D338" s="332">
        <v>38.49</v>
      </c>
      <c r="E338" s="332">
        <v>4399.7700000000004</v>
      </c>
      <c r="F338" s="332">
        <v>829.00850000000003</v>
      </c>
      <c r="G338" s="332">
        <v>783.56</v>
      </c>
      <c r="H338" s="332">
        <v>388.34140000000002</v>
      </c>
      <c r="I338" s="332">
        <v>104.2595</v>
      </c>
    </row>
    <row r="339" spans="1:9">
      <c r="A339" s="114" t="s">
        <v>699</v>
      </c>
      <c r="B339" s="332">
        <v>4.327</v>
      </c>
      <c r="C339" s="332">
        <v>122.21</v>
      </c>
      <c r="D339" s="332">
        <v>38.409999999999997</v>
      </c>
      <c r="E339" s="332">
        <v>4387.55</v>
      </c>
      <c r="F339" s="332">
        <v>830.12369999999999</v>
      </c>
      <c r="G339" s="332">
        <v>785.25</v>
      </c>
      <c r="H339" s="332">
        <v>388.93529999999998</v>
      </c>
      <c r="I339" s="332">
        <v>103.93519999999999</v>
      </c>
    </row>
    <row r="340" spans="1:9">
      <c r="A340" s="114" t="s">
        <v>700</v>
      </c>
      <c r="B340" s="332">
        <v>4.1950000000000003</v>
      </c>
      <c r="C340" s="332">
        <v>123.51</v>
      </c>
      <c r="D340" s="332">
        <v>39.020000000000003</v>
      </c>
      <c r="E340" s="332">
        <v>4436.01</v>
      </c>
      <c r="F340" s="332">
        <v>836.60950000000003</v>
      </c>
      <c r="G340" s="332">
        <v>791.33</v>
      </c>
      <c r="H340" s="332">
        <v>391.55680000000001</v>
      </c>
      <c r="I340" s="332">
        <v>104.6391</v>
      </c>
    </row>
    <row r="341" spans="1:9">
      <c r="A341" s="114" t="s">
        <v>701</v>
      </c>
      <c r="B341" s="332">
        <v>4.2380000000000004</v>
      </c>
      <c r="C341" s="332">
        <v>121.87</v>
      </c>
      <c r="D341" s="332">
        <v>38.869999999999997</v>
      </c>
      <c r="E341" s="332">
        <v>4376.3100000000004</v>
      </c>
      <c r="F341" s="332">
        <v>835.34820000000002</v>
      </c>
      <c r="G341" s="332">
        <v>793.32</v>
      </c>
      <c r="H341" s="332">
        <v>391.71159999999998</v>
      </c>
      <c r="I341" s="332">
        <v>104.8874</v>
      </c>
    </row>
    <row r="342" spans="1:9">
      <c r="A342" s="114" t="s">
        <v>702</v>
      </c>
      <c r="B342" s="332">
        <v>4.2370000000000001</v>
      </c>
      <c r="C342" s="332">
        <v>122.7</v>
      </c>
      <c r="D342" s="332">
        <v>38.909999999999997</v>
      </c>
      <c r="E342" s="332">
        <v>4405.71</v>
      </c>
      <c r="F342" s="332">
        <v>831.62109999999996</v>
      </c>
      <c r="G342" s="332">
        <v>792.31</v>
      </c>
      <c r="H342" s="332">
        <v>391.23559999999998</v>
      </c>
      <c r="I342" s="332">
        <v>105.4753</v>
      </c>
    </row>
    <row r="343" spans="1:9">
      <c r="A343" s="114" t="s">
        <v>703</v>
      </c>
      <c r="B343" s="332">
        <v>4.2050000000000001</v>
      </c>
      <c r="C343" s="332">
        <v>123.64</v>
      </c>
      <c r="D343" s="332">
        <v>39.29</v>
      </c>
      <c r="E343" s="332">
        <v>4433.3100000000004</v>
      </c>
      <c r="F343" s="332">
        <v>832.76210000000003</v>
      </c>
      <c r="G343" s="332">
        <v>792.96</v>
      </c>
      <c r="H343" s="332">
        <v>391.72480000000002</v>
      </c>
      <c r="I343" s="332">
        <v>105.6527</v>
      </c>
    </row>
    <row r="344" spans="1:9">
      <c r="A344" s="114" t="s">
        <v>704</v>
      </c>
      <c r="B344" s="332">
        <v>4.1230000000000002</v>
      </c>
      <c r="C344" s="332">
        <v>125.4</v>
      </c>
      <c r="D344" s="332">
        <v>39.79</v>
      </c>
      <c r="E344" s="332">
        <v>4497.63</v>
      </c>
      <c r="F344" s="332">
        <v>836.88189999999997</v>
      </c>
      <c r="G344" s="332">
        <v>797.06</v>
      </c>
      <c r="H344" s="332">
        <v>393.51490000000001</v>
      </c>
      <c r="I344" s="332">
        <v>105.7818</v>
      </c>
    </row>
    <row r="345" spans="1:9">
      <c r="A345" s="114" t="s">
        <v>705</v>
      </c>
      <c r="B345" s="332">
        <v>4.1159999999999997</v>
      </c>
      <c r="C345" s="332">
        <v>125.89</v>
      </c>
      <c r="D345" s="332">
        <v>39.659999999999997</v>
      </c>
      <c r="E345" s="332">
        <v>4514.87</v>
      </c>
      <c r="F345" s="332">
        <v>839.88919999999996</v>
      </c>
      <c r="G345" s="332">
        <v>798.83</v>
      </c>
      <c r="H345" s="332">
        <v>394.3759</v>
      </c>
      <c r="I345" s="332">
        <v>106.12309999999999</v>
      </c>
    </row>
    <row r="346" spans="1:9">
      <c r="A346" s="114" t="s">
        <v>706</v>
      </c>
      <c r="B346" s="332">
        <v>4.109</v>
      </c>
      <c r="C346" s="332">
        <v>125.7</v>
      </c>
      <c r="D346" s="332">
        <v>39.17</v>
      </c>
      <c r="E346" s="332">
        <v>4507.66</v>
      </c>
      <c r="F346" s="332">
        <v>840.18489999999997</v>
      </c>
      <c r="G346" s="332">
        <v>799.07</v>
      </c>
      <c r="H346" s="332">
        <v>394.29649999999998</v>
      </c>
      <c r="I346" s="332">
        <v>106.02889999999999</v>
      </c>
    </row>
    <row r="347" spans="1:9">
      <c r="A347" s="114" t="s">
        <v>707</v>
      </c>
      <c r="B347" s="332">
        <v>4.18</v>
      </c>
      <c r="C347" s="332">
        <v>125.91</v>
      </c>
      <c r="D347" s="332">
        <v>39.630000000000003</v>
      </c>
      <c r="E347" s="332">
        <v>4515.7700000000004</v>
      </c>
      <c r="F347" s="332">
        <v>835.96879999999999</v>
      </c>
      <c r="G347" s="332">
        <v>797.65</v>
      </c>
      <c r="H347" s="332">
        <v>393.47210000000001</v>
      </c>
      <c r="I347" s="332">
        <v>106.7234</v>
      </c>
    </row>
    <row r="348" spans="1:9">
      <c r="A348" s="114" t="s">
        <v>708</v>
      </c>
      <c r="B348" s="332">
        <v>4.18</v>
      </c>
      <c r="C348" s="332">
        <v>125.91</v>
      </c>
      <c r="D348" s="332">
        <v>39.630000000000003</v>
      </c>
      <c r="E348" s="332">
        <v>4515.7700000000004</v>
      </c>
      <c r="F348" s="332">
        <v>833.73540000000003</v>
      </c>
      <c r="G348" s="332">
        <v>797.65</v>
      </c>
      <c r="H348" s="332">
        <v>393.36320000000001</v>
      </c>
      <c r="I348" s="332">
        <v>106.7234</v>
      </c>
    </row>
    <row r="349" spans="1:9">
      <c r="A349" s="114" t="s">
        <v>709</v>
      </c>
      <c r="B349" s="332">
        <v>4.2629999999999999</v>
      </c>
      <c r="C349" s="332">
        <v>125.21</v>
      </c>
      <c r="D349" s="332">
        <v>39.31</v>
      </c>
      <c r="E349" s="332">
        <v>4496.83</v>
      </c>
      <c r="F349" s="332">
        <v>827.86270000000002</v>
      </c>
      <c r="G349" s="332">
        <v>793.78</v>
      </c>
      <c r="H349" s="332">
        <v>391.8972</v>
      </c>
      <c r="I349" s="332">
        <v>106.63849999999999</v>
      </c>
    </row>
    <row r="350" spans="1:9">
      <c r="A350" s="114" t="s">
        <v>710</v>
      </c>
      <c r="B350" s="332">
        <v>4.282</v>
      </c>
      <c r="C350" s="332">
        <v>124.45</v>
      </c>
      <c r="D350" s="332">
        <v>39.090000000000003</v>
      </c>
      <c r="E350" s="332">
        <v>4465.4799999999996</v>
      </c>
      <c r="F350" s="332">
        <v>826.12090000000001</v>
      </c>
      <c r="G350" s="332">
        <v>790.69</v>
      </c>
      <c r="H350" s="332">
        <v>390.78519999999997</v>
      </c>
      <c r="I350" s="332">
        <v>106.3853</v>
      </c>
    </row>
    <row r="351" spans="1:9">
      <c r="A351" s="114" t="s">
        <v>711</v>
      </c>
      <c r="B351" s="332">
        <v>4.2469999999999999</v>
      </c>
      <c r="C351" s="332">
        <v>124.09</v>
      </c>
      <c r="D351" s="332">
        <v>38.630000000000003</v>
      </c>
      <c r="E351" s="332">
        <v>4451.1400000000003</v>
      </c>
      <c r="F351" s="332">
        <v>827.72429999999997</v>
      </c>
      <c r="G351" s="332">
        <v>791.75</v>
      </c>
      <c r="H351" s="332">
        <v>391.238</v>
      </c>
      <c r="I351" s="332">
        <v>106.0115</v>
      </c>
    </row>
    <row r="352" spans="1:9">
      <c r="A352" s="114" t="s">
        <v>712</v>
      </c>
      <c r="B352" s="332">
        <v>4.2670000000000003</v>
      </c>
      <c r="C352" s="332">
        <v>124.12</v>
      </c>
      <c r="D352" s="332">
        <v>38.71</v>
      </c>
      <c r="E352" s="332">
        <v>4457.49</v>
      </c>
      <c r="F352" s="332">
        <v>828.3039</v>
      </c>
      <c r="G352" s="332">
        <v>793.91</v>
      </c>
      <c r="H352" s="332">
        <v>391.79419999999999</v>
      </c>
      <c r="I352" s="332">
        <v>106.0826</v>
      </c>
    </row>
    <row r="353" spans="1:9">
      <c r="A353" s="114" t="s">
        <v>713</v>
      </c>
      <c r="B353" s="332">
        <v>4.2919999999999998</v>
      </c>
      <c r="C353" s="332">
        <v>125.09</v>
      </c>
      <c r="D353" s="332">
        <v>39.19</v>
      </c>
      <c r="E353" s="332">
        <v>4487.46</v>
      </c>
      <c r="F353" s="332">
        <v>828.29160000000002</v>
      </c>
      <c r="G353" s="332">
        <v>792.44</v>
      </c>
      <c r="H353" s="332">
        <v>391.41079999999999</v>
      </c>
      <c r="I353" s="332">
        <v>106.6824</v>
      </c>
    </row>
    <row r="354" spans="1:9">
      <c r="A354" s="114" t="s">
        <v>714</v>
      </c>
      <c r="B354" s="332">
        <v>4.2830000000000004</v>
      </c>
      <c r="C354" s="332">
        <v>124.48</v>
      </c>
      <c r="D354" s="332">
        <v>39.07</v>
      </c>
      <c r="E354" s="332">
        <v>4461.8999999999996</v>
      </c>
      <c r="F354" s="332">
        <v>827.35379999999998</v>
      </c>
      <c r="G354" s="332">
        <v>791.89</v>
      </c>
      <c r="H354" s="332">
        <v>391.27249999999998</v>
      </c>
      <c r="I354" s="332">
        <v>106.8176</v>
      </c>
    </row>
    <row r="355" spans="1:9">
      <c r="A355" s="114" t="s">
        <v>715</v>
      </c>
      <c r="B355" s="332">
        <v>4.2510000000000003</v>
      </c>
      <c r="C355" s="332">
        <v>124.52</v>
      </c>
      <c r="D355" s="332">
        <v>39.020000000000003</v>
      </c>
      <c r="E355" s="332">
        <v>4467.4399999999996</v>
      </c>
      <c r="F355" s="332">
        <v>828.34730000000002</v>
      </c>
      <c r="G355" s="332">
        <v>792.37</v>
      </c>
      <c r="H355" s="332">
        <v>391.54309999999998</v>
      </c>
      <c r="I355" s="332">
        <v>106.9543</v>
      </c>
    </row>
    <row r="356" spans="1:9">
      <c r="A356" s="114" t="s">
        <v>716</v>
      </c>
      <c r="B356" s="332">
        <v>4.2889999999999997</v>
      </c>
      <c r="C356" s="332">
        <v>125.72</v>
      </c>
      <c r="D356" s="332">
        <v>39.28</v>
      </c>
      <c r="E356" s="332">
        <v>4505.1000000000004</v>
      </c>
      <c r="F356" s="332">
        <v>827.8501</v>
      </c>
      <c r="G356" s="332">
        <v>793.81</v>
      </c>
      <c r="H356" s="332">
        <v>391.5247</v>
      </c>
      <c r="I356" s="332">
        <v>107.7119</v>
      </c>
    </row>
    <row r="357" spans="1:9">
      <c r="A357" s="114" t="s">
        <v>717</v>
      </c>
      <c r="B357" s="332">
        <v>4.3339999999999996</v>
      </c>
      <c r="C357" s="332">
        <v>124.62</v>
      </c>
      <c r="D357" s="332">
        <v>39.130000000000003</v>
      </c>
      <c r="E357" s="332">
        <v>4450.32</v>
      </c>
      <c r="F357" s="332">
        <v>824.60310000000004</v>
      </c>
      <c r="G357" s="332">
        <v>792.58</v>
      </c>
      <c r="H357" s="332">
        <v>391.03820000000002</v>
      </c>
      <c r="I357" s="332">
        <v>107.47020000000001</v>
      </c>
    </row>
    <row r="358" spans="1:9">
      <c r="A358" s="114" t="s">
        <v>718</v>
      </c>
      <c r="B358" s="332">
        <v>4.3040000000000003</v>
      </c>
      <c r="C358" s="332">
        <v>124.52</v>
      </c>
      <c r="D358" s="332">
        <v>39.08</v>
      </c>
      <c r="E358" s="332">
        <v>4453.53</v>
      </c>
      <c r="F358" s="332">
        <v>823.96720000000005</v>
      </c>
      <c r="G358" s="332">
        <v>791.21</v>
      </c>
      <c r="H358" s="332">
        <v>390.90989999999999</v>
      </c>
      <c r="I358" s="332">
        <v>107.4003</v>
      </c>
    </row>
    <row r="359" spans="1:9">
      <c r="A359" s="114" t="s">
        <v>719</v>
      </c>
      <c r="B359" s="332">
        <v>4.3600000000000003</v>
      </c>
      <c r="C359" s="332">
        <v>124.34</v>
      </c>
      <c r="D359" s="332">
        <v>38.85</v>
      </c>
      <c r="E359" s="332">
        <v>4443.95</v>
      </c>
      <c r="F359" s="332">
        <v>823.32380000000001</v>
      </c>
      <c r="G359" s="332">
        <v>790.87</v>
      </c>
      <c r="H359" s="332">
        <v>390.63760000000002</v>
      </c>
      <c r="I359" s="332">
        <v>107.4641</v>
      </c>
    </row>
    <row r="360" spans="1:9">
      <c r="A360" s="114" t="s">
        <v>720</v>
      </c>
      <c r="B360" s="332">
        <v>4.4089999999999998</v>
      </c>
      <c r="C360" s="332">
        <v>123.43</v>
      </c>
      <c r="D360" s="332">
        <v>38.69</v>
      </c>
      <c r="E360" s="332">
        <v>4402.2</v>
      </c>
      <c r="F360" s="332">
        <v>824.68169999999998</v>
      </c>
      <c r="G360" s="332">
        <v>791.97</v>
      </c>
      <c r="H360" s="332">
        <v>391.04090000000002</v>
      </c>
      <c r="I360" s="332">
        <v>107.2461</v>
      </c>
    </row>
    <row r="361" spans="1:9">
      <c r="A361" s="114" t="s">
        <v>721</v>
      </c>
      <c r="B361" s="332">
        <v>4.4960000000000004</v>
      </c>
      <c r="C361" s="332">
        <v>121.36</v>
      </c>
      <c r="D361" s="332">
        <v>38.020000000000003</v>
      </c>
      <c r="E361" s="332">
        <v>4330</v>
      </c>
      <c r="F361" s="332">
        <v>819.95370000000003</v>
      </c>
      <c r="G361" s="332">
        <v>785.66</v>
      </c>
      <c r="H361" s="332">
        <v>388.31639999999999</v>
      </c>
      <c r="I361" s="332">
        <v>106.06959999999999</v>
      </c>
    </row>
    <row r="362" spans="1:9">
      <c r="A362" s="114" t="s">
        <v>722</v>
      </c>
      <c r="B362" s="332">
        <v>4.4349999999999996</v>
      </c>
      <c r="C362" s="332">
        <v>121.17</v>
      </c>
      <c r="D362" s="332">
        <v>38.47</v>
      </c>
      <c r="E362" s="332">
        <v>4320.0600000000004</v>
      </c>
      <c r="F362" s="332">
        <v>820.40539999999999</v>
      </c>
      <c r="G362" s="332">
        <v>785.88</v>
      </c>
      <c r="H362" s="332">
        <v>388.7115</v>
      </c>
      <c r="I362" s="332">
        <v>106.22450000000001</v>
      </c>
    </row>
    <row r="363" spans="1:9">
      <c r="A363" s="114" t="s">
        <v>723</v>
      </c>
      <c r="B363" s="332">
        <v>4.5350000000000001</v>
      </c>
      <c r="C363" s="332">
        <v>121.39</v>
      </c>
      <c r="D363" s="332">
        <v>38.299999999999997</v>
      </c>
      <c r="E363" s="332">
        <v>4337.4399999999996</v>
      </c>
      <c r="F363" s="332">
        <v>814.25969999999995</v>
      </c>
      <c r="G363" s="332">
        <v>782.63</v>
      </c>
      <c r="H363" s="332">
        <v>387.07220000000001</v>
      </c>
      <c r="I363" s="332">
        <v>105.75230000000001</v>
      </c>
    </row>
    <row r="364" spans="1:9">
      <c r="A364" s="114" t="s">
        <v>724</v>
      </c>
      <c r="B364" s="332">
        <v>4.5369999999999999</v>
      </c>
      <c r="C364" s="332">
        <v>119.67</v>
      </c>
      <c r="D364" s="332">
        <v>37.76</v>
      </c>
      <c r="E364" s="332">
        <v>4273.53</v>
      </c>
      <c r="F364" s="332">
        <v>813.71040000000005</v>
      </c>
      <c r="G364" s="332">
        <v>780.28</v>
      </c>
      <c r="H364" s="332">
        <v>386.30160000000001</v>
      </c>
      <c r="I364" s="332">
        <v>105.405</v>
      </c>
    </row>
    <row r="365" spans="1:9">
      <c r="A365" s="114" t="s">
        <v>725</v>
      </c>
      <c r="B365" s="332">
        <v>4.609</v>
      </c>
      <c r="C365" s="332">
        <v>119.58</v>
      </c>
      <c r="D365" s="332">
        <v>37.82</v>
      </c>
      <c r="E365" s="332">
        <v>4274.51</v>
      </c>
      <c r="F365" s="332">
        <v>809.71720000000005</v>
      </c>
      <c r="G365" s="332">
        <v>778.19</v>
      </c>
      <c r="H365" s="332">
        <v>385.11970000000002</v>
      </c>
      <c r="I365" s="332">
        <v>105.7688</v>
      </c>
    </row>
    <row r="366" spans="1:9">
      <c r="A366" s="114" t="s">
        <v>726</v>
      </c>
      <c r="B366" s="332">
        <v>4.5759999999999996</v>
      </c>
      <c r="C366" s="332">
        <v>120.52</v>
      </c>
      <c r="D366" s="332">
        <v>37.92</v>
      </c>
      <c r="E366" s="332">
        <v>4299.7</v>
      </c>
      <c r="F366" s="332">
        <v>809.27419999999995</v>
      </c>
      <c r="G366" s="332">
        <v>773.86</v>
      </c>
      <c r="H366" s="332">
        <v>384.18700000000001</v>
      </c>
      <c r="I366" s="332">
        <v>105.89279999999999</v>
      </c>
    </row>
    <row r="367" spans="1:9">
      <c r="A367" s="114" t="s">
        <v>727</v>
      </c>
      <c r="B367" s="332">
        <v>4.5720000000000001</v>
      </c>
      <c r="C367" s="332">
        <v>120.17</v>
      </c>
      <c r="D367" s="332">
        <v>37.950000000000003</v>
      </c>
      <c r="E367" s="332">
        <v>4288.05</v>
      </c>
      <c r="F367" s="332">
        <v>812.9248</v>
      </c>
      <c r="G367" s="332">
        <v>776.61</v>
      </c>
      <c r="H367" s="332">
        <v>384.75799999999998</v>
      </c>
      <c r="I367" s="332">
        <v>104.8391</v>
      </c>
    </row>
    <row r="368" spans="1:9">
      <c r="A368" s="114" t="s">
        <v>728</v>
      </c>
      <c r="B368" s="332">
        <v>4.68</v>
      </c>
      <c r="C368" s="332">
        <v>119.51</v>
      </c>
      <c r="D368" s="332">
        <v>37.76</v>
      </c>
      <c r="E368" s="332">
        <v>4288.3900000000003</v>
      </c>
      <c r="F368" s="332">
        <v>806.14179999999999</v>
      </c>
      <c r="G368" s="332">
        <v>771.17</v>
      </c>
      <c r="H368" s="332">
        <v>382.4119</v>
      </c>
      <c r="I368" s="332">
        <v>103.7479</v>
      </c>
    </row>
    <row r="369" spans="1:9">
      <c r="A369" s="114" t="s">
        <v>729</v>
      </c>
      <c r="B369" s="332">
        <v>4.7969999999999997</v>
      </c>
      <c r="C369" s="332">
        <v>117.94</v>
      </c>
      <c r="D369" s="332">
        <v>37.26</v>
      </c>
      <c r="E369" s="332">
        <v>4229.45</v>
      </c>
      <c r="F369" s="332">
        <v>802.29610000000002</v>
      </c>
      <c r="G369" s="332">
        <v>764.06</v>
      </c>
      <c r="H369" s="332">
        <v>379.52609999999999</v>
      </c>
      <c r="I369" s="332">
        <v>103.4618</v>
      </c>
    </row>
    <row r="370" spans="1:9">
      <c r="A370" s="114" t="s">
        <v>730</v>
      </c>
      <c r="B370" s="332">
        <v>4.734</v>
      </c>
      <c r="C370" s="332">
        <v>118.63</v>
      </c>
      <c r="D370" s="332">
        <v>37.15</v>
      </c>
      <c r="E370" s="332">
        <v>4263.75</v>
      </c>
      <c r="F370" s="332">
        <v>804.13019999999995</v>
      </c>
      <c r="G370" s="332">
        <v>762.52</v>
      </c>
      <c r="H370" s="332">
        <v>379.20600000000002</v>
      </c>
      <c r="I370" s="332">
        <v>101.6285</v>
      </c>
    </row>
    <row r="371" spans="1:9">
      <c r="A371" s="114" t="s">
        <v>731</v>
      </c>
      <c r="B371" s="332">
        <v>4.72</v>
      </c>
      <c r="C371" s="332">
        <v>118.88</v>
      </c>
      <c r="D371" s="332">
        <v>37.29</v>
      </c>
      <c r="E371" s="332">
        <v>4258.1899999999996</v>
      </c>
      <c r="F371" s="332">
        <v>806.45550000000003</v>
      </c>
      <c r="G371" s="332">
        <v>763.39</v>
      </c>
      <c r="H371" s="332">
        <v>379.47239999999999</v>
      </c>
      <c r="I371" s="332">
        <v>101.6456</v>
      </c>
    </row>
    <row r="372" spans="1:9">
      <c r="A372" s="114" t="s">
        <v>732</v>
      </c>
      <c r="B372" s="332">
        <v>4.8029999999999999</v>
      </c>
      <c r="C372" s="332">
        <v>120.25</v>
      </c>
      <c r="D372" s="332">
        <v>37.83</v>
      </c>
      <c r="E372" s="332">
        <v>4308.5</v>
      </c>
      <c r="F372" s="332">
        <v>804.60829999999999</v>
      </c>
      <c r="G372" s="332">
        <v>761.03</v>
      </c>
      <c r="H372" s="332">
        <v>378.54329999999999</v>
      </c>
      <c r="I372" s="332">
        <v>102.5742</v>
      </c>
    </row>
    <row r="373" spans="1:9">
      <c r="A373" s="114" t="s">
        <v>733</v>
      </c>
      <c r="B373" s="332">
        <v>4.8029999999999999</v>
      </c>
      <c r="C373" s="332">
        <v>120.79</v>
      </c>
      <c r="D373" s="332">
        <v>37.65</v>
      </c>
      <c r="E373" s="332">
        <v>4335.66</v>
      </c>
      <c r="F373" s="332">
        <v>807.66499999999996</v>
      </c>
      <c r="G373" s="332">
        <v>761.03</v>
      </c>
      <c r="H373" s="332">
        <v>378.59530000000001</v>
      </c>
      <c r="I373" s="332">
        <v>103.756</v>
      </c>
    </row>
    <row r="374" spans="1:9">
      <c r="A374" s="114" t="s">
        <v>734</v>
      </c>
      <c r="B374" s="332">
        <v>4.6539999999999999</v>
      </c>
      <c r="C374" s="332">
        <v>121.78</v>
      </c>
      <c r="D374" s="332">
        <v>38.19</v>
      </c>
      <c r="E374" s="332">
        <v>4358.24</v>
      </c>
      <c r="F374" s="332">
        <v>812.41980000000001</v>
      </c>
      <c r="G374" s="332">
        <v>767.71</v>
      </c>
      <c r="H374" s="332">
        <v>381.30110000000002</v>
      </c>
      <c r="I374" s="332">
        <v>103.6054</v>
      </c>
    </row>
    <row r="375" spans="1:9">
      <c r="A375" s="114" t="s">
        <v>735</v>
      </c>
      <c r="B375" s="332">
        <v>4.5590000000000002</v>
      </c>
      <c r="C375" s="332">
        <v>122.32</v>
      </c>
      <c r="D375" s="332">
        <v>38.43</v>
      </c>
      <c r="E375" s="332">
        <v>4376.95</v>
      </c>
      <c r="F375" s="332">
        <v>816.51139999999998</v>
      </c>
      <c r="G375" s="332">
        <v>772.22</v>
      </c>
      <c r="H375" s="332">
        <v>383.25319999999999</v>
      </c>
      <c r="I375" s="332">
        <v>103.03530000000001</v>
      </c>
    </row>
    <row r="376" spans="1:9">
      <c r="A376" s="114" t="s">
        <v>736</v>
      </c>
      <c r="B376" s="332">
        <v>4.6989999999999998</v>
      </c>
      <c r="C376" s="332">
        <v>121.38</v>
      </c>
      <c r="D376" s="332">
        <v>38</v>
      </c>
      <c r="E376" s="332">
        <v>4349.6099999999997</v>
      </c>
      <c r="F376" s="332">
        <v>810.27949999999998</v>
      </c>
      <c r="G376" s="332">
        <v>769.09</v>
      </c>
      <c r="H376" s="332">
        <v>381.51659999999998</v>
      </c>
      <c r="I376" s="332">
        <v>103.3567</v>
      </c>
    </row>
    <row r="377" spans="1:9">
      <c r="A377" s="114" t="s">
        <v>737</v>
      </c>
      <c r="B377" s="332">
        <v>4.6470000000000002</v>
      </c>
      <c r="C377" s="332">
        <v>121.38</v>
      </c>
      <c r="D377" s="332">
        <v>38</v>
      </c>
      <c r="E377" s="332">
        <v>4349.6099999999997</v>
      </c>
      <c r="F377" s="332">
        <v>810.27949999999998</v>
      </c>
      <c r="G377" s="332">
        <v>769.09</v>
      </c>
      <c r="H377" s="332">
        <v>381.51659999999998</v>
      </c>
      <c r="I377" s="332">
        <v>103.9418</v>
      </c>
    </row>
    <row r="378" spans="1:9">
      <c r="A378" s="187">
        <v>45215</v>
      </c>
      <c r="B378" s="332">
        <v>4.7069999999999999</v>
      </c>
      <c r="C378" s="332">
        <v>121.85</v>
      </c>
      <c r="D378" s="332">
        <v>38.14</v>
      </c>
      <c r="E378" s="332">
        <v>4373.63</v>
      </c>
      <c r="F378" s="332">
        <v>809.57479999999998</v>
      </c>
      <c r="G378" s="332">
        <v>767.24</v>
      </c>
      <c r="H378" s="332">
        <v>380.9624</v>
      </c>
      <c r="I378" s="332">
        <v>104.7056</v>
      </c>
    </row>
    <row r="379" spans="1:9">
      <c r="A379" s="187">
        <v>45216</v>
      </c>
      <c r="B379" s="332">
        <v>4.8360000000000003</v>
      </c>
      <c r="C379" s="332">
        <v>121.84</v>
      </c>
      <c r="D379" s="332">
        <v>38.04</v>
      </c>
      <c r="E379" s="332">
        <v>4373.2</v>
      </c>
      <c r="F379" s="332">
        <v>805.90189999999996</v>
      </c>
      <c r="G379" s="332">
        <v>764.08</v>
      </c>
      <c r="H379" s="332">
        <v>379.85750000000002</v>
      </c>
      <c r="I379" s="332">
        <v>104.8331</v>
      </c>
    </row>
    <row r="380" spans="1:9">
      <c r="A380" s="187">
        <v>45217</v>
      </c>
      <c r="B380" s="332">
        <v>4.9160000000000004</v>
      </c>
      <c r="C380" s="332">
        <v>120.06</v>
      </c>
      <c r="D380" s="332">
        <v>37.46</v>
      </c>
      <c r="E380" s="332">
        <v>4314.6000000000004</v>
      </c>
      <c r="F380" s="332">
        <v>802.1173</v>
      </c>
      <c r="G380" s="332">
        <v>760.11</v>
      </c>
      <c r="H380" s="332">
        <v>378.39299999999997</v>
      </c>
      <c r="I380" s="332">
        <v>105.89790000000001</v>
      </c>
    </row>
    <row r="381" spans="1:9">
      <c r="A381" s="187">
        <v>45218</v>
      </c>
      <c r="B381" s="332">
        <v>4.9909999999999997</v>
      </c>
      <c r="C381" s="332">
        <v>118.98</v>
      </c>
      <c r="D381" s="332">
        <v>37.24</v>
      </c>
      <c r="E381" s="332">
        <v>4278</v>
      </c>
      <c r="F381" s="332">
        <v>800.82259999999997</v>
      </c>
      <c r="G381" s="332">
        <v>757.21</v>
      </c>
      <c r="H381" s="332">
        <v>377.17070000000001</v>
      </c>
      <c r="I381" s="332">
        <v>106.08029999999999</v>
      </c>
    </row>
    <row r="382" spans="1:9">
      <c r="A382" s="187">
        <v>45219</v>
      </c>
      <c r="B382" s="332">
        <v>4.9160000000000004</v>
      </c>
      <c r="C382" s="332">
        <v>117.65</v>
      </c>
      <c r="D382" s="332">
        <v>36.79</v>
      </c>
      <c r="E382" s="332">
        <v>4224.16</v>
      </c>
      <c r="F382" s="332">
        <v>803.3854</v>
      </c>
      <c r="G382" s="332">
        <v>758.19</v>
      </c>
      <c r="H382" s="332">
        <v>377.68470000000002</v>
      </c>
      <c r="I382" s="332">
        <v>105.8155</v>
      </c>
    </row>
    <row r="383" spans="1:9">
      <c r="A383" s="187">
        <v>45222</v>
      </c>
      <c r="B383" s="332">
        <v>4.851</v>
      </c>
      <c r="C383" s="332">
        <v>117.5</v>
      </c>
      <c r="D383" s="332">
        <v>36.76</v>
      </c>
      <c r="E383" s="332">
        <v>4217.04</v>
      </c>
      <c r="F383" s="332">
        <v>806.01179999999999</v>
      </c>
      <c r="G383" s="332">
        <v>758.32</v>
      </c>
      <c r="H383" s="332">
        <v>378.02730000000003</v>
      </c>
      <c r="I383" s="332">
        <v>104.8618</v>
      </c>
    </row>
    <row r="384" spans="1:9">
      <c r="A384" s="187">
        <v>45223</v>
      </c>
      <c r="B384" s="332">
        <v>4.8250000000000002</v>
      </c>
      <c r="C384" s="332">
        <v>118.3</v>
      </c>
      <c r="D384" s="332">
        <v>37.229999999999997</v>
      </c>
      <c r="E384" s="332">
        <v>4247.68</v>
      </c>
      <c r="F384" s="332">
        <v>806.72820000000002</v>
      </c>
      <c r="G384" s="332">
        <v>763.99</v>
      </c>
      <c r="H384" s="332">
        <v>379.68630000000002</v>
      </c>
      <c r="I384" s="332">
        <v>104.5826</v>
      </c>
    </row>
    <row r="385" spans="1:9">
      <c r="A385" s="187">
        <v>45224</v>
      </c>
      <c r="B385" s="332">
        <v>4.9569999999999999</v>
      </c>
      <c r="C385" s="332">
        <v>116.77</v>
      </c>
      <c r="D385" s="332">
        <v>36.74</v>
      </c>
      <c r="E385" s="332">
        <v>4186.7700000000004</v>
      </c>
      <c r="F385" s="332">
        <v>803.03030000000001</v>
      </c>
      <c r="G385" s="332">
        <v>762.22</v>
      </c>
      <c r="H385" s="332">
        <v>378.94909999999999</v>
      </c>
      <c r="I385" s="332">
        <v>105.0615</v>
      </c>
    </row>
    <row r="386" spans="1:9">
      <c r="A386" s="187">
        <v>45225</v>
      </c>
      <c r="B386" s="332">
        <v>4.8460000000000001</v>
      </c>
      <c r="C386" s="332">
        <v>115.58</v>
      </c>
      <c r="D386" s="332">
        <v>36.56</v>
      </c>
      <c r="E386" s="332">
        <v>4137.2299999999996</v>
      </c>
      <c r="F386" s="332">
        <v>803.98540000000003</v>
      </c>
      <c r="G386" s="332">
        <v>762.35</v>
      </c>
      <c r="H386" s="332">
        <v>379.06119999999999</v>
      </c>
      <c r="I386" s="332">
        <v>104.5994</v>
      </c>
    </row>
    <row r="387" spans="1:9">
      <c r="A387" s="187">
        <v>45226</v>
      </c>
      <c r="B387" s="332">
        <v>4.8369999999999997</v>
      </c>
      <c r="C387" s="332">
        <v>115.01</v>
      </c>
      <c r="D387" s="332">
        <v>36.53</v>
      </c>
      <c r="E387" s="332">
        <v>4117.37</v>
      </c>
      <c r="F387" s="332">
        <v>806.31550000000004</v>
      </c>
      <c r="G387" s="332">
        <v>763.54</v>
      </c>
      <c r="H387" s="332">
        <v>379.50009999999997</v>
      </c>
      <c r="I387" s="332">
        <v>105.63</v>
      </c>
    </row>
    <row r="388" spans="1:9">
      <c r="A388" s="187">
        <v>45229</v>
      </c>
      <c r="B388" s="332">
        <v>4.8949999999999996</v>
      </c>
      <c r="C388" s="332">
        <v>116.43</v>
      </c>
      <c r="D388" s="332">
        <v>36.909999999999997</v>
      </c>
      <c r="E388" s="332">
        <v>4166.82</v>
      </c>
      <c r="F388" s="332">
        <v>807.35860000000002</v>
      </c>
      <c r="G388" s="332">
        <v>763.99</v>
      </c>
      <c r="H388" s="332">
        <v>379.73430000000002</v>
      </c>
      <c r="I388" s="332">
        <v>104.474</v>
      </c>
    </row>
    <row r="389" spans="1:9">
      <c r="A389" s="187">
        <v>45230</v>
      </c>
      <c r="B389" s="332">
        <v>4.9320000000000004</v>
      </c>
      <c r="C389" s="332">
        <v>117.11</v>
      </c>
      <c r="D389" s="332">
        <v>36.700000000000003</v>
      </c>
      <c r="E389" s="332">
        <v>4193.8</v>
      </c>
      <c r="F389" s="332">
        <v>804.0009</v>
      </c>
      <c r="G389" s="332">
        <v>765.32</v>
      </c>
      <c r="H389" s="332">
        <v>379.70850000000002</v>
      </c>
      <c r="I389" s="332">
        <v>104.61620000000001</v>
      </c>
    </row>
    <row r="390" spans="1:9">
      <c r="A390" s="187">
        <v>45231</v>
      </c>
      <c r="B390" s="332">
        <v>4.7350000000000003</v>
      </c>
      <c r="C390" s="332">
        <v>118.32</v>
      </c>
      <c r="D390" s="332">
        <v>37.04</v>
      </c>
      <c r="E390" s="332">
        <v>4237.8599999999997</v>
      </c>
      <c r="F390" s="332">
        <v>807.18190000000004</v>
      </c>
      <c r="G390" s="332">
        <v>768.52</v>
      </c>
      <c r="H390" s="332">
        <v>381.16419999999999</v>
      </c>
      <c r="I390" s="332">
        <v>104.1593</v>
      </c>
    </row>
    <row r="391" spans="1:9">
      <c r="A391" s="187">
        <v>45232</v>
      </c>
      <c r="B391" s="332">
        <v>4.66</v>
      </c>
      <c r="C391" s="332">
        <v>120.72</v>
      </c>
      <c r="D391" s="332">
        <v>37.69</v>
      </c>
      <c r="E391" s="332">
        <v>4317.78</v>
      </c>
      <c r="F391" s="332">
        <v>813.51599999999996</v>
      </c>
      <c r="G391" s="332">
        <v>778.76</v>
      </c>
      <c r="H391" s="332">
        <v>384.9434</v>
      </c>
      <c r="I391" s="332">
        <v>105.04770000000001</v>
      </c>
    </row>
    <row r="392" spans="1:9">
      <c r="A392" s="187">
        <v>45233</v>
      </c>
      <c r="B392" s="332">
        <v>4.5730000000000004</v>
      </c>
      <c r="C392" s="332">
        <v>121.93</v>
      </c>
      <c r="D392" s="332">
        <v>38.46</v>
      </c>
      <c r="E392" s="332">
        <v>4358.34</v>
      </c>
      <c r="F392" s="332">
        <v>821.63980000000004</v>
      </c>
      <c r="G392" s="332">
        <v>785.32</v>
      </c>
      <c r="H392" s="332">
        <v>387.9683</v>
      </c>
      <c r="I392" s="332">
        <v>105.2272</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R47"/>
  <sheetViews>
    <sheetView showGridLines="0" tabSelected="1" zoomScale="80" zoomScaleNormal="80" workbookViewId="0">
      <pane xSplit="4" ySplit="1" topLeftCell="E2" activePane="bottomRight" state="frozen"/>
      <selection sqref="A1:XFD1048576"/>
      <selection pane="topRight" sqref="A1:XFD1048576"/>
      <selection pane="bottomLeft" sqref="A1:XFD1048576"/>
      <selection pane="bottomRight" activeCell="A2" sqref="A2:C2"/>
    </sheetView>
  </sheetViews>
  <sheetFormatPr defaultRowHeight="15.75"/>
  <cols>
    <col min="1" max="1" width="19.625" bestFit="1" customWidth="1"/>
    <col min="2" max="2" width="28.25" bestFit="1" customWidth="1"/>
    <col min="3" max="4" width="17.25" style="7" customWidth="1"/>
    <col min="5" max="6" width="15.125" style="7" customWidth="1"/>
    <col min="7" max="7" width="13.125" style="10" bestFit="1" customWidth="1"/>
    <col min="8" max="8" width="22.375" style="84" bestFit="1" customWidth="1"/>
    <col min="9" max="9" width="20.375" style="7" customWidth="1"/>
    <col min="10" max="10" width="15.75" bestFit="1" customWidth="1"/>
    <col min="11" max="11" width="15.375" bestFit="1" customWidth="1"/>
    <col min="12" max="12" width="15.375" customWidth="1"/>
    <col min="13" max="13" width="14" style="7" bestFit="1" customWidth="1"/>
    <col min="14" max="14" width="14" style="7" customWidth="1"/>
    <col min="15" max="15" width="38.25" style="7" bestFit="1" customWidth="1"/>
    <col min="16" max="17" width="22.5" style="7" bestFit="1" customWidth="1"/>
    <col min="18" max="19" width="18.375" style="84" customWidth="1"/>
    <col min="20" max="20" width="21.25" style="84" bestFit="1" customWidth="1"/>
    <col min="21" max="22" width="18.375" style="84" customWidth="1"/>
    <col min="23" max="23" width="16.75" bestFit="1" customWidth="1"/>
    <col min="24" max="24" width="18.375" style="134" customWidth="1"/>
    <col min="25" max="26" width="25.25" style="7" customWidth="1"/>
    <col min="27" max="27" width="18.875" style="7" customWidth="1"/>
    <col min="28" max="28" width="14.5" style="7" bestFit="1" customWidth="1"/>
    <col min="29" max="29" width="14.5" style="7" customWidth="1"/>
    <col min="30" max="30" width="15.375" style="7" customWidth="1"/>
    <col min="31" max="31" width="16.875" style="7" customWidth="1"/>
    <col min="32" max="32" width="20" style="3" bestFit="1" customWidth="1"/>
    <col min="33" max="33" width="20.125" style="7" bestFit="1" customWidth="1"/>
    <col min="34" max="34" width="23.375" style="7" bestFit="1" customWidth="1"/>
    <col min="35" max="35" width="25.125" style="7" bestFit="1" customWidth="1"/>
    <col min="36" max="37" width="20" customWidth="1"/>
    <col min="38" max="38" width="20" style="7" customWidth="1"/>
    <col min="39" max="39" width="16.125" style="7" bestFit="1" customWidth="1"/>
    <col min="40" max="40" width="15.375" style="7" bestFit="1" customWidth="1"/>
    <col min="41" max="41" width="12.75" bestFit="1" customWidth="1"/>
    <col min="42" max="42" width="18" style="88" customWidth="1"/>
    <col min="43" max="44" width="13.125" style="10" bestFit="1" customWidth="1"/>
    <col min="45" max="45" width="15.375" bestFit="1" customWidth="1"/>
    <col min="46" max="46" width="29" bestFit="1" customWidth="1"/>
  </cols>
  <sheetData>
    <row r="1" spans="1:44" s="291" customFormat="1" ht="45">
      <c r="A1" s="286" t="s">
        <v>0</v>
      </c>
      <c r="B1" s="286" t="s">
        <v>3</v>
      </c>
      <c r="C1" s="287" t="s">
        <v>312</v>
      </c>
      <c r="D1" s="287" t="s">
        <v>313</v>
      </c>
      <c r="E1" s="287" t="s">
        <v>314</v>
      </c>
      <c r="F1" s="287" t="s">
        <v>315</v>
      </c>
      <c r="G1" s="287" t="s">
        <v>342</v>
      </c>
      <c r="H1" s="288" t="s">
        <v>304</v>
      </c>
      <c r="I1" s="287" t="s">
        <v>301</v>
      </c>
      <c r="J1" s="286" t="s">
        <v>127</v>
      </c>
      <c r="K1" s="286" t="s">
        <v>5</v>
      </c>
      <c r="L1" s="286" t="s">
        <v>102</v>
      </c>
      <c r="M1" s="287" t="s">
        <v>11</v>
      </c>
      <c r="N1" s="287" t="s">
        <v>120</v>
      </c>
      <c r="O1" s="287" t="s">
        <v>311</v>
      </c>
      <c r="P1" s="287" t="s">
        <v>209</v>
      </c>
      <c r="Q1" s="287" t="s">
        <v>208</v>
      </c>
      <c r="R1" s="288" t="s">
        <v>207</v>
      </c>
      <c r="S1" s="288" t="s">
        <v>210</v>
      </c>
      <c r="T1" s="288" t="s">
        <v>211</v>
      </c>
      <c r="U1" s="288" t="s">
        <v>217</v>
      </c>
      <c r="V1" s="288" t="s">
        <v>218</v>
      </c>
      <c r="W1" s="286" t="s">
        <v>130</v>
      </c>
      <c r="X1" s="289" t="s">
        <v>35</v>
      </c>
      <c r="Y1" s="287" t="s">
        <v>128</v>
      </c>
      <c r="Z1" s="287" t="s">
        <v>216</v>
      </c>
      <c r="AA1" s="287" t="s">
        <v>215</v>
      </c>
      <c r="AB1" s="287" t="s">
        <v>94</v>
      </c>
      <c r="AC1" s="287" t="s">
        <v>205</v>
      </c>
      <c r="AD1" s="287" t="s">
        <v>32</v>
      </c>
      <c r="AE1" s="287" t="s">
        <v>241</v>
      </c>
      <c r="AF1" s="290" t="s">
        <v>365</v>
      </c>
      <c r="AG1" s="286" t="s">
        <v>302</v>
      </c>
      <c r="AH1" s="286" t="s">
        <v>303</v>
      </c>
      <c r="AI1" s="286" t="s">
        <v>366</v>
      </c>
      <c r="AJ1" s="286" t="s">
        <v>212</v>
      </c>
      <c r="AK1" s="286" t="s">
        <v>273</v>
      </c>
      <c r="AL1" s="287" t="s">
        <v>274</v>
      </c>
      <c r="AM1" s="287" t="s">
        <v>119</v>
      </c>
      <c r="AN1" s="287" t="s">
        <v>147</v>
      </c>
      <c r="AO1" s="286" t="s">
        <v>275</v>
      </c>
      <c r="AP1" s="287" t="s">
        <v>206</v>
      </c>
      <c r="AQ1" s="287" t="s">
        <v>31</v>
      </c>
      <c r="AR1" s="287" t="s">
        <v>347</v>
      </c>
    </row>
    <row r="2" spans="1:44">
      <c r="A2" s="5" t="s">
        <v>1</v>
      </c>
      <c r="B2" s="5" t="str">
        <f>_xll.BDP(K2&amp;" Corp","SECURITY_NAME")</f>
        <v>MS 0 10/28/35</v>
      </c>
      <c r="C2" s="123">
        <f>U2/H2-1</f>
        <v>-0.34782608695652173</v>
      </c>
      <c r="D2" s="123">
        <f>S2/O2-1</f>
        <v>0.25881521075137437</v>
      </c>
      <c r="E2" s="123">
        <f>U2/R2-1</f>
        <v>-0.96348785633147616</v>
      </c>
      <c r="F2" s="123">
        <f>S2/P2-1</f>
        <v>-0.65164728256275883</v>
      </c>
      <c r="G2" s="123">
        <f t="shared" ref="G2:G7" si="0">AI2/$C$36</f>
        <v>7.7081463492946608E-4</v>
      </c>
      <c r="H2" s="143">
        <v>2070</v>
      </c>
      <c r="I2" s="141"/>
      <c r="J2" s="11"/>
      <c r="K2" s="5" t="s">
        <v>91</v>
      </c>
      <c r="L2" s="5" t="s">
        <v>99</v>
      </c>
      <c r="M2" s="43" t="str">
        <f>_xll.BDP(K2&amp;" Corp","CRNCY")</f>
        <v>TRY</v>
      </c>
      <c r="N2" s="43">
        <v>1000000</v>
      </c>
      <c r="O2" s="92">
        <f>0.03274</f>
        <v>3.2739999999999998E-2</v>
      </c>
      <c r="P2" s="92">
        <v>0.11831</v>
      </c>
      <c r="Q2" s="92">
        <f>1/0.312513</f>
        <v>3.1998668855375616</v>
      </c>
      <c r="R2" s="90">
        <v>36974</v>
      </c>
      <c r="S2" s="92">
        <f>U2*T2/N2</f>
        <v>4.1213609999999998E-2</v>
      </c>
      <c r="T2" s="92">
        <f>VLOOKUP(M2,'3. FX_Current'!$B$3:$C$23,2,FALSE)</f>
        <v>30.528600000000001</v>
      </c>
      <c r="U2" s="92">
        <v>1350</v>
      </c>
      <c r="V2" s="103"/>
      <c r="W2" s="14">
        <v>42305</v>
      </c>
      <c r="X2" s="96">
        <v>45065</v>
      </c>
      <c r="Y2" s="96" t="str">
        <f>_xll.BDP(K2&amp;" Corp","Maturity")</f>
        <v>28.10.2035</v>
      </c>
      <c r="Z2" s="97"/>
      <c r="AA2" s="97"/>
      <c r="AB2" s="50"/>
      <c r="AC2" s="50"/>
      <c r="AD2" s="43" t="str">
        <f t="shared" ref="AD2:AD27" si="1">M2</f>
        <v>TRY</v>
      </c>
      <c r="AE2" s="50"/>
      <c r="AF2" s="100"/>
      <c r="AG2" s="11"/>
      <c r="AH2" s="11"/>
      <c r="AI2" s="92">
        <f t="shared" ref="AI2:AI7" si="2">U2</f>
        <v>1350</v>
      </c>
      <c r="AJ2" s="178" t="s">
        <v>213</v>
      </c>
      <c r="AK2" s="179">
        <f>_xll.BDP(K2&amp;" corp","COUPON")</f>
        <v>0</v>
      </c>
      <c r="AL2" s="99"/>
      <c r="AM2" s="90" t="s">
        <v>105</v>
      </c>
      <c r="AN2" s="43" t="s">
        <v>145</v>
      </c>
      <c r="AO2" s="5" t="s">
        <v>214</v>
      </c>
      <c r="AP2" s="86" t="s">
        <v>33</v>
      </c>
      <c r="AQ2" s="43">
        <v>0</v>
      </c>
      <c r="AR2" s="123" t="s">
        <v>33</v>
      </c>
    </row>
    <row r="3" spans="1:44">
      <c r="A3" s="83" t="s">
        <v>1</v>
      </c>
      <c r="B3" s="5" t="str">
        <f>_xll.BDP(K3&amp;" Corp","SECURITY_NAME")</f>
        <v>MBONO 7 3/4 11/13/42</v>
      </c>
      <c r="C3" s="123">
        <f>U3/H3-1</f>
        <v>4.9633741799551601E-2</v>
      </c>
      <c r="D3" s="123">
        <f>S3/O3-1</f>
        <v>-3.2154491551243281E-2</v>
      </c>
      <c r="E3" s="123">
        <f>U3/R3-1</f>
        <v>-9.8786779009975012E-3</v>
      </c>
      <c r="F3" s="123">
        <f>S3/P3-1</f>
        <v>-0.21063144514636878</v>
      </c>
      <c r="G3" s="123">
        <f t="shared" si="0"/>
        <v>5.5986656398305065E-2</v>
      </c>
      <c r="H3" s="143">
        <v>93418</v>
      </c>
      <c r="I3" s="141"/>
      <c r="J3" s="11"/>
      <c r="K3" s="15" t="s">
        <v>92</v>
      </c>
      <c r="L3" s="15" t="s">
        <v>100</v>
      </c>
      <c r="M3" s="43" t="str">
        <f>_xll.BDP(K3&amp;" Corp","CRNCY")</f>
        <v>MXN</v>
      </c>
      <c r="N3" s="43">
        <v>22400</v>
      </c>
      <c r="O3" s="43">
        <v>85.337999999999994</v>
      </c>
      <c r="P3" s="92">
        <v>104.633</v>
      </c>
      <c r="Q3" s="92">
        <f>1/0.042254</f>
        <v>23.666398447484262</v>
      </c>
      <c r="R3" s="90">
        <v>99033</v>
      </c>
      <c r="S3" s="92">
        <f>_xll.BDP(K3&amp;" Corp","PX_LAST")</f>
        <v>82.593999999999994</v>
      </c>
      <c r="T3" s="92">
        <f>VLOOKUP(M3,'3. FX_Current'!$B$3:$C$23,2,FALSE)</f>
        <v>18.868099999999998</v>
      </c>
      <c r="U3" s="92">
        <f>(S3*N3)/T3</f>
        <v>98054.684891430516</v>
      </c>
      <c r="V3" s="103"/>
      <c r="W3" s="14">
        <v>44441</v>
      </c>
      <c r="X3" s="96" t="str">
        <f>_xll.BDP(K3&amp;" Corp","LAST_UPDATE_DT")</f>
        <v>10.11.2023</v>
      </c>
      <c r="Y3" s="96" t="str">
        <f>_xll.BDP(K3&amp;" Corp","Maturity")</f>
        <v>13.11.2042</v>
      </c>
      <c r="Z3" s="97"/>
      <c r="AA3" s="97"/>
      <c r="AB3" s="50"/>
      <c r="AC3" s="50"/>
      <c r="AD3" s="43" t="str">
        <f t="shared" si="1"/>
        <v>MXN</v>
      </c>
      <c r="AE3" s="50"/>
      <c r="AF3" s="100"/>
      <c r="AG3" s="11"/>
      <c r="AH3" s="11"/>
      <c r="AI3" s="92">
        <f t="shared" si="2"/>
        <v>98054.684891430516</v>
      </c>
      <c r="AJ3" s="178" t="str">
        <f>_xll.BDP(K3&amp;" corp","COUPON_FREQUENCY_DESCRIPTION")</f>
        <v>S/A</v>
      </c>
      <c r="AK3" s="179">
        <f>_xll.BDP(K3&amp;" corp","COUPON")</f>
        <v>7.75</v>
      </c>
      <c r="AL3" s="179">
        <f>IF(_xll.BDP(K3&amp;" Corp","Defaulted")="Y",0,_xll.BDP(K3&amp;" ISIN","YLD_YTM_MID"))</f>
        <v>9.7713094721398317</v>
      </c>
      <c r="AM3" s="90">
        <f>_xll.BDP(K3&amp;" Corp","YAS_MOD_DUR")</f>
        <v>8.6393113594028943</v>
      </c>
      <c r="AN3" s="43" t="s">
        <v>146</v>
      </c>
      <c r="AO3" s="5" t="s">
        <v>214</v>
      </c>
      <c r="AP3" s="86" t="s">
        <v>33</v>
      </c>
      <c r="AQ3" s="43">
        <v>0</v>
      </c>
      <c r="AR3" s="123" t="s">
        <v>33</v>
      </c>
    </row>
    <row r="4" spans="1:44">
      <c r="A4" s="5" t="s">
        <v>1</v>
      </c>
      <c r="B4" s="5" t="str">
        <f>_xll.BDP(K4&amp;" Corp","SECURITY_NAME")</f>
        <v>RFLB 7.7 03/16/39</v>
      </c>
      <c r="C4" s="123">
        <v>0</v>
      </c>
      <c r="D4" s="123">
        <v>0</v>
      </c>
      <c r="E4" s="123">
        <f>U4/R4-1</f>
        <v>-1</v>
      </c>
      <c r="F4" s="123">
        <f>S4/P4-1</f>
        <v>-1</v>
      </c>
      <c r="G4" s="123">
        <f t="shared" si="0"/>
        <v>0</v>
      </c>
      <c r="H4" s="143">
        <v>0</v>
      </c>
      <c r="I4" s="141"/>
      <c r="J4" s="11"/>
      <c r="K4" s="157" t="s">
        <v>95</v>
      </c>
      <c r="L4" s="157" t="s">
        <v>98</v>
      </c>
      <c r="M4" s="43" t="str">
        <f>_xll.BDP(K4&amp;" Corp","CRNCY")</f>
        <v>RUB</v>
      </c>
      <c r="N4" s="43">
        <v>9000000</v>
      </c>
      <c r="O4" s="43">
        <v>0</v>
      </c>
      <c r="P4" s="92">
        <v>0.85140000000000005</v>
      </c>
      <c r="Q4" s="92">
        <f>1/0.011518</f>
        <v>86.820628581350931</v>
      </c>
      <c r="R4" s="90">
        <v>88260</v>
      </c>
      <c r="S4" s="92">
        <v>0</v>
      </c>
      <c r="T4" s="92">
        <f>VLOOKUP(M4,'3. FX_Current'!$B$3:$C$23,2,FALSE)</f>
        <v>98.657600000000002</v>
      </c>
      <c r="U4" s="92">
        <v>0</v>
      </c>
      <c r="V4" s="103"/>
      <c r="W4" s="14">
        <v>44610</v>
      </c>
      <c r="X4" s="96" t="str">
        <f>_xll.BDP(K4&amp;" Corp","LAST_UPDATE_DT")</f>
        <v>10.11.2023</v>
      </c>
      <c r="Y4" s="96" t="str">
        <f>_xll.BDP(K4&amp;" Corp","Maturity")</f>
        <v>16.03.2039</v>
      </c>
      <c r="Z4" s="97"/>
      <c r="AA4" s="97"/>
      <c r="AB4" s="50"/>
      <c r="AC4" s="50"/>
      <c r="AD4" s="43" t="str">
        <f t="shared" si="1"/>
        <v>RUB</v>
      </c>
      <c r="AE4" s="50"/>
      <c r="AF4" s="100"/>
      <c r="AG4" s="11"/>
      <c r="AH4" s="11"/>
      <c r="AI4" s="92">
        <f t="shared" si="2"/>
        <v>0</v>
      </c>
      <c r="AJ4" s="178" t="str">
        <f>_xll.BDP(K4&amp;" corp","COUPON_FREQUENCY_DESCRIPTION")</f>
        <v>S/A</v>
      </c>
      <c r="AK4" s="179">
        <f>_xll.BDP(K4&amp;" corp","COUPON")</f>
        <v>7.7</v>
      </c>
      <c r="AL4" s="179">
        <f>IF(_xll.BDP(K4&amp;" Corp","Defaulted")="Y",0,_xll.BDP(K4&amp;" ISIN","YLD_YTM_MID"))</f>
        <v>11.14</v>
      </c>
      <c r="AM4" s="90">
        <f>_xll.BDP(K4&amp;" Corp","YAS_MOD_DUR")</f>
        <v>7.8894195436933767</v>
      </c>
      <c r="AN4" s="43" t="s">
        <v>145</v>
      </c>
      <c r="AO4" s="5" t="s">
        <v>214</v>
      </c>
      <c r="AP4" s="90" t="s">
        <v>33</v>
      </c>
      <c r="AQ4" s="43">
        <v>0</v>
      </c>
      <c r="AR4" s="123" t="s">
        <v>33</v>
      </c>
    </row>
    <row r="5" spans="1:44">
      <c r="A5" s="5" t="s">
        <v>1</v>
      </c>
      <c r="B5" s="5" t="str">
        <f>_xll.BDP(K5&amp;" Corp","SECURITY_NAME")</f>
        <v>RFLB 5.9 03/12/31</v>
      </c>
      <c r="C5" s="123">
        <v>0</v>
      </c>
      <c r="D5" s="123">
        <v>0</v>
      </c>
      <c r="E5" s="123">
        <f>U5/R5-1</f>
        <v>-1</v>
      </c>
      <c r="F5" s="123">
        <f>S5/P5-1</f>
        <v>-1</v>
      </c>
      <c r="G5" s="123">
        <f t="shared" si="0"/>
        <v>0</v>
      </c>
      <c r="H5" s="143">
        <v>0</v>
      </c>
      <c r="I5" s="141"/>
      <c r="J5" s="11"/>
      <c r="K5" s="157" t="s">
        <v>96</v>
      </c>
      <c r="L5" s="157" t="s">
        <v>98</v>
      </c>
      <c r="M5" s="43" t="str">
        <f>_xll.BDP(K5&amp;" Corp","CRNCY")</f>
        <v>RUB</v>
      </c>
      <c r="N5" s="43">
        <v>7000000</v>
      </c>
      <c r="O5" s="43">
        <v>0</v>
      </c>
      <c r="P5" s="92">
        <v>0.92090000000000005</v>
      </c>
      <c r="Q5" s="92">
        <f>1/0.011605</f>
        <v>86.169754416199908</v>
      </c>
      <c r="R5" s="90">
        <v>74808</v>
      </c>
      <c r="S5" s="92">
        <v>0</v>
      </c>
      <c r="T5" s="92">
        <f>VLOOKUP(M5,'3. FX_Current'!$B$3:$C$23,2,FALSE)</f>
        <v>98.657600000000002</v>
      </c>
      <c r="U5" s="92">
        <v>0</v>
      </c>
      <c r="V5" s="103"/>
      <c r="W5" s="14">
        <v>44460</v>
      </c>
      <c r="X5" s="96" t="str">
        <f>_xll.BDP(K5&amp;" Corp","LAST_UPDATE_DT")</f>
        <v>10.11.2023</v>
      </c>
      <c r="Y5" s="96" t="str">
        <f>_xll.BDP(K5&amp;" Corp","Maturity")</f>
        <v>12.03.2031</v>
      </c>
      <c r="Z5" s="97"/>
      <c r="AA5" s="97"/>
      <c r="AB5" s="50"/>
      <c r="AC5" s="50"/>
      <c r="AD5" s="43" t="str">
        <f t="shared" si="1"/>
        <v>RUB</v>
      </c>
      <c r="AE5" s="50"/>
      <c r="AF5" s="100"/>
      <c r="AG5" s="11"/>
      <c r="AH5" s="11"/>
      <c r="AI5" s="92">
        <f t="shared" si="2"/>
        <v>0</v>
      </c>
      <c r="AJ5" s="178" t="str">
        <f>_xll.BDP(K5&amp;" corp","COUPON_FREQUENCY_DESCRIPTION")</f>
        <v>S/A</v>
      </c>
      <c r="AK5" s="179">
        <f>_xll.BDP(K5&amp;" corp","COUPON")</f>
        <v>5.9</v>
      </c>
      <c r="AL5" s="179">
        <f>IF(_xll.BDP(K5&amp;" Corp","Defaulted")="Y",0,_xll.BDP(K5&amp;" ISIN","YLD_YTM_MID"))</f>
        <v>11.01</v>
      </c>
      <c r="AM5" s="90">
        <f>_xll.BDP(K5&amp;" Corp","YAS_MOD_DUR")</f>
        <v>5.4443382843767179</v>
      </c>
      <c r="AN5" s="43" t="s">
        <v>145</v>
      </c>
      <c r="AO5" s="5" t="s">
        <v>214</v>
      </c>
      <c r="AP5" s="90" t="s">
        <v>33</v>
      </c>
      <c r="AQ5" s="43">
        <v>0</v>
      </c>
      <c r="AR5" s="123" t="s">
        <v>33</v>
      </c>
    </row>
    <row r="6" spans="1:44">
      <c r="A6" s="5" t="s">
        <v>1</v>
      </c>
      <c r="B6" s="5" t="str">
        <f>_xll.BDP(K6&amp;" Corp","SECURITY_NAME")</f>
        <v>JPM 0 12/20/27</v>
      </c>
      <c r="C6" s="123">
        <f t="shared" ref="C6:C18" si="3">U6/H6-1</f>
        <v>0.1031770297690191</v>
      </c>
      <c r="D6" s="123">
        <f t="shared" ref="D6:D18" si="4">S6/O6-1</f>
        <v>0.50113290227191976</v>
      </c>
      <c r="E6" s="123">
        <f>U6/R6-1</f>
        <v>1.6635125159385278</v>
      </c>
      <c r="F6" s="123">
        <f>S6/P6-1</f>
        <v>1.781845139208726</v>
      </c>
      <c r="G6" s="123">
        <f t="shared" si="0"/>
        <v>2.266137929312265E-2</v>
      </c>
      <c r="H6" s="143">
        <v>35977</v>
      </c>
      <c r="I6" s="141"/>
      <c r="J6" s="11"/>
      <c r="K6" s="5" t="s">
        <v>93</v>
      </c>
      <c r="L6" s="5" t="s">
        <v>101</v>
      </c>
      <c r="M6" s="43" t="str">
        <f>_xll.BDP(K6&amp;" Corp","CRNCY")</f>
        <v>ZMW</v>
      </c>
      <c r="N6" s="43">
        <v>2118000</v>
      </c>
      <c r="O6" s="43">
        <v>0.30604999999999999</v>
      </c>
      <c r="P6" s="92">
        <v>0.16514999999999999</v>
      </c>
      <c r="Q6" s="92">
        <f>1/0.0426</f>
        <v>23.474178403755868</v>
      </c>
      <c r="R6" s="90">
        <v>14901</v>
      </c>
      <c r="S6" s="92">
        <f>U6*T6/N6</f>
        <v>0.45942172474032106</v>
      </c>
      <c r="T6" s="92">
        <f>VLOOKUP(M6,'3. FX_Current'!$B$3:$C$23,2,FALSE)</f>
        <v>24.516999999999999</v>
      </c>
      <c r="U6" s="92">
        <v>39689</v>
      </c>
      <c r="V6" s="103"/>
      <c r="W6" s="14">
        <v>44469</v>
      </c>
      <c r="X6" s="96">
        <v>45065</v>
      </c>
      <c r="Y6" s="96" t="str">
        <f>_xll.BDP(K6&amp;" Corp","Maturity")</f>
        <v>20.12.2027</v>
      </c>
      <c r="Z6" s="97"/>
      <c r="AA6" s="97"/>
      <c r="AB6" s="158"/>
      <c r="AC6" s="158"/>
      <c r="AD6" s="43" t="str">
        <f t="shared" si="1"/>
        <v>ZMW</v>
      </c>
      <c r="AE6" s="158"/>
      <c r="AF6" s="46"/>
      <c r="AG6" s="11"/>
      <c r="AH6" s="11"/>
      <c r="AI6" s="92">
        <f t="shared" si="2"/>
        <v>39689</v>
      </c>
      <c r="AJ6" s="178" t="s">
        <v>213</v>
      </c>
      <c r="AK6" s="179">
        <f>_xll.BDP(K6&amp;" corp","COUPON")</f>
        <v>0</v>
      </c>
      <c r="AL6" s="179"/>
      <c r="AM6" s="90" t="s">
        <v>105</v>
      </c>
      <c r="AN6" s="43" t="s">
        <v>145</v>
      </c>
      <c r="AO6" s="5" t="s">
        <v>214</v>
      </c>
      <c r="AP6" s="86" t="s">
        <v>33</v>
      </c>
      <c r="AQ6" s="159">
        <v>3</v>
      </c>
      <c r="AR6" s="211" t="s">
        <v>33</v>
      </c>
    </row>
    <row r="7" spans="1:44">
      <c r="A7" s="5" t="s">
        <v>1</v>
      </c>
      <c r="B7" s="5" t="str">
        <f>_xll.BDP(K7&amp;" Corp","SECURITY_NAME")</f>
        <v>IFC 0 02/25/41</v>
      </c>
      <c r="C7" s="123">
        <f t="shared" si="3"/>
        <v>-4.9482991636155216E-2</v>
      </c>
      <c r="D7" s="123">
        <f t="shared" si="4"/>
        <v>-3.9987696093509828E-2</v>
      </c>
      <c r="E7" s="123"/>
      <c r="F7" s="123"/>
      <c r="G7" s="123">
        <f t="shared" si="0"/>
        <v>7.5413864719500415E-2</v>
      </c>
      <c r="H7" s="143">
        <f>R7</f>
        <v>138955.30182600001</v>
      </c>
      <c r="I7" s="141"/>
      <c r="J7" s="11"/>
      <c r="K7" s="5" t="s">
        <v>169</v>
      </c>
      <c r="L7" s="5" t="s">
        <v>170</v>
      </c>
      <c r="M7" s="43" t="str">
        <f>_xll.BDP(K7&amp;" Corp","CRNCY")</f>
        <v>BRL</v>
      </c>
      <c r="N7" s="43">
        <v>3700000</v>
      </c>
      <c r="O7" s="92">
        <f t="shared" ref="O7:O17" si="5">P7</f>
        <v>0.19506000000000001</v>
      </c>
      <c r="P7" s="92">
        <v>0.19506000000000001</v>
      </c>
      <c r="Q7" s="92">
        <f>1/0.192533</f>
        <v>5.1939148094092955</v>
      </c>
      <c r="R7" s="90">
        <f>N7*O7/Q7</f>
        <v>138955.30182600001</v>
      </c>
      <c r="S7" s="92">
        <f>_xll.BDP(K7&amp;" Corp","PX_LAST")/100</f>
        <v>0.18725999999999998</v>
      </c>
      <c r="T7" s="92">
        <f>VLOOKUP(M7,'3. FX_Current'!$B$3:$C$23,2,FALSE)</f>
        <v>5.2458</v>
      </c>
      <c r="U7" s="92">
        <f t="shared" ref="U7:U18" si="6">(S7*N7)/T7</f>
        <v>132079.37778794463</v>
      </c>
      <c r="V7" s="103"/>
      <c r="W7" s="14">
        <v>44775</v>
      </c>
      <c r="X7" s="96" t="str">
        <f>_xll.BDP(K7&amp;" Corp","LAST_UPDATE_DT")</f>
        <v>10.11.2023</v>
      </c>
      <c r="Y7" s="96" t="str">
        <f>_xll.BDP(K7&amp;" Corp","Maturity")</f>
        <v>25.02.2041</v>
      </c>
      <c r="Z7" s="97"/>
      <c r="AA7" s="97"/>
      <c r="AB7" s="51"/>
      <c r="AC7" s="51"/>
      <c r="AD7" s="43" t="str">
        <f t="shared" si="1"/>
        <v>BRL</v>
      </c>
      <c r="AE7" s="51"/>
      <c r="AF7" s="46"/>
      <c r="AG7" s="11"/>
      <c r="AH7" s="11"/>
      <c r="AI7" s="92">
        <f t="shared" si="2"/>
        <v>132079.37778794463</v>
      </c>
      <c r="AJ7" s="178" t="s">
        <v>213</v>
      </c>
      <c r="AK7" s="179">
        <f>_xll.BDP(K7&amp;" corp","COUPON")</f>
        <v>0</v>
      </c>
      <c r="AL7" s="179">
        <f>IF(_xll.BDP(K7&amp;" Corp","Defaulted")="Y",0,_xll.BDP(K7&amp;" ISIN","YLD_YTM_MID"))</f>
        <v>10.17909668928516</v>
      </c>
      <c r="AM7" s="90">
        <f>_xll.BDP(K7&amp;" Corp","YAS_MOD_DUR")</f>
        <v>15.685552581667013</v>
      </c>
      <c r="AN7" s="43" t="s">
        <v>285</v>
      </c>
      <c r="AO7" s="5" t="s">
        <v>214</v>
      </c>
      <c r="AP7" s="86" t="s">
        <v>140</v>
      </c>
      <c r="AQ7" s="44">
        <v>0</v>
      </c>
      <c r="AR7" s="209" t="s">
        <v>33</v>
      </c>
    </row>
    <row r="8" spans="1:44" s="10" customFormat="1">
      <c r="B8" s="192" t="s">
        <v>309</v>
      </c>
      <c r="C8" s="147">
        <f t="shared" si="3"/>
        <v>8.9406550145019636E-2</v>
      </c>
      <c r="D8" s="147">
        <f t="shared" si="4"/>
        <v>6.9690391865645962E-2</v>
      </c>
      <c r="E8" s="147"/>
      <c r="F8" s="147"/>
      <c r="G8" s="214"/>
      <c r="H8" s="148">
        <v>52428</v>
      </c>
      <c r="I8" s="147"/>
      <c r="M8" s="149"/>
      <c r="N8" s="149">
        <v>1600000</v>
      </c>
      <c r="O8" s="150">
        <f t="shared" si="5"/>
        <v>0.17505999999999999</v>
      </c>
      <c r="P8" s="150">
        <v>0.17505999999999999</v>
      </c>
      <c r="Q8" s="150">
        <f>1/0.18718</f>
        <v>5.342451116572283</v>
      </c>
      <c r="R8" s="151">
        <v>52428</v>
      </c>
      <c r="S8" s="150">
        <f>S7</f>
        <v>0.18725999999999998</v>
      </c>
      <c r="T8" s="150">
        <f>T7</f>
        <v>5.2458</v>
      </c>
      <c r="U8" s="150">
        <f t="shared" si="6"/>
        <v>57115.406611003091</v>
      </c>
      <c r="V8" s="150"/>
      <c r="W8" s="152">
        <v>44775</v>
      </c>
      <c r="X8" s="153"/>
      <c r="Y8" s="153"/>
      <c r="Z8" s="153"/>
      <c r="AA8" s="153"/>
      <c r="AB8" s="154"/>
      <c r="AC8" s="154"/>
      <c r="AD8" s="149"/>
      <c r="AE8" s="154"/>
      <c r="AF8" s="155"/>
      <c r="AI8" s="150"/>
      <c r="AJ8" s="180"/>
      <c r="AK8" s="181"/>
      <c r="AL8" s="181"/>
      <c r="AM8" s="151"/>
      <c r="AN8" s="149"/>
      <c r="AP8" s="156"/>
      <c r="AQ8" s="154"/>
      <c r="AR8" s="210"/>
    </row>
    <row r="9" spans="1:44" s="10" customFormat="1">
      <c r="B9" s="192" t="s">
        <v>310</v>
      </c>
      <c r="C9" s="147">
        <f t="shared" si="3"/>
        <v>-0.13364493369843811</v>
      </c>
      <c r="D9" s="147">
        <f t="shared" si="4"/>
        <v>-0.10955777460770333</v>
      </c>
      <c r="E9" s="147"/>
      <c r="F9" s="147"/>
      <c r="G9" s="214"/>
      <c r="H9" s="148">
        <v>86528</v>
      </c>
      <c r="I9" s="147"/>
      <c r="M9" s="149"/>
      <c r="N9" s="149">
        <v>2100000</v>
      </c>
      <c r="O9" s="150">
        <f t="shared" si="5"/>
        <v>0.21029999999999999</v>
      </c>
      <c r="P9" s="150">
        <v>0.21029999999999999</v>
      </c>
      <c r="Q9" s="150">
        <f>1/0.195929</f>
        <v>5.1038896743207998</v>
      </c>
      <c r="R9" s="151">
        <v>86528</v>
      </c>
      <c r="S9" s="150">
        <f>S7</f>
        <v>0.18725999999999998</v>
      </c>
      <c r="T9" s="150">
        <f>T7</f>
        <v>5.2458</v>
      </c>
      <c r="U9" s="150">
        <f t="shared" si="6"/>
        <v>74963.971176941544</v>
      </c>
      <c r="V9" s="150"/>
      <c r="W9" s="152">
        <v>44841</v>
      </c>
      <c r="X9" s="153"/>
      <c r="Y9" s="153"/>
      <c r="Z9" s="153"/>
      <c r="AA9" s="153"/>
      <c r="AB9" s="154"/>
      <c r="AC9" s="154"/>
      <c r="AD9" s="149"/>
      <c r="AE9" s="154"/>
      <c r="AF9" s="155"/>
      <c r="AI9" s="150"/>
      <c r="AJ9" s="180"/>
      <c r="AK9" s="181"/>
      <c r="AL9" s="181"/>
      <c r="AM9" s="151"/>
      <c r="AN9" s="149"/>
      <c r="AP9" s="156"/>
      <c r="AQ9" s="154"/>
      <c r="AR9" s="210"/>
    </row>
    <row r="10" spans="1:44">
      <c r="A10" s="106" t="s">
        <v>1</v>
      </c>
      <c r="B10" s="5" t="str">
        <f>_xll.BDP(K10&amp;" Corp","SECURITY_NAME")</f>
        <v>SAGB 8 1/4 03/31/32</v>
      </c>
      <c r="C10" s="123">
        <f t="shared" si="3"/>
        <v>-0.14224115171486695</v>
      </c>
      <c r="D10" s="123">
        <f t="shared" si="4"/>
        <v>-1.7705807873572676E-2</v>
      </c>
      <c r="E10" s="123"/>
      <c r="F10" s="123"/>
      <c r="G10" s="123">
        <f t="shared" ref="G10:G32" si="7">AI10/$C$36</f>
        <v>8.8421107907716949E-3</v>
      </c>
      <c r="H10" s="143">
        <f t="shared" ref="H10:H18" si="8">R10</f>
        <v>18054.046732999996</v>
      </c>
      <c r="I10" s="141"/>
      <c r="J10" s="11"/>
      <c r="K10" s="299" t="s">
        <v>242</v>
      </c>
      <c r="L10" s="108" t="s">
        <v>239</v>
      </c>
      <c r="M10" s="43" t="s">
        <v>42</v>
      </c>
      <c r="N10" s="43">
        <v>370000</v>
      </c>
      <c r="O10" s="92">
        <f t="shared" si="5"/>
        <v>0.85297999999999996</v>
      </c>
      <c r="P10" s="92">
        <v>0.85297999999999996</v>
      </c>
      <c r="Q10" s="92">
        <f>1/0.057205</f>
        <v>17.4809894240014</v>
      </c>
      <c r="R10" s="90">
        <f>N10*O10/Q10</f>
        <v>18054.046732999996</v>
      </c>
      <c r="S10" s="92">
        <f>_xll.BDP(K10&amp;" Corp","PX_LAST")/100</f>
        <v>0.83787729999999994</v>
      </c>
      <c r="T10" s="92">
        <f>VLOOKUP(M10,'3. FX_Current'!B:C,2,FALSE)</f>
        <v>20.018999999999998</v>
      </c>
      <c r="U10" s="92">
        <f t="shared" si="6"/>
        <v>15486.018332584044</v>
      </c>
      <c r="V10" s="103"/>
      <c r="W10" s="16">
        <v>44819</v>
      </c>
      <c r="X10" s="96" t="str">
        <f>_xll.BDP(K10&amp;" Corp","LAST_UPDATE_DT")</f>
        <v>10.11.2023</v>
      </c>
      <c r="Y10" s="96" t="str">
        <f>_xll.BDP(K10&amp;" Corp","Maturity")</f>
        <v>31.03.2032</v>
      </c>
      <c r="Z10" s="97"/>
      <c r="AA10" s="97"/>
      <c r="AB10" s="51"/>
      <c r="AC10" s="51"/>
      <c r="AD10" s="43" t="str">
        <f t="shared" si="1"/>
        <v>ZAR</v>
      </c>
      <c r="AE10" s="51"/>
      <c r="AF10" s="46"/>
      <c r="AG10" s="11"/>
      <c r="AH10" s="11"/>
      <c r="AI10" s="92">
        <f t="shared" ref="AI10:AI27" si="9">U10</f>
        <v>15486.018332584044</v>
      </c>
      <c r="AJ10" s="178" t="str">
        <f>_xll.BDP(K10&amp;" ISIN","COUPON_FREQUENCY_DESCRIPTION")</f>
        <v>S/A</v>
      </c>
      <c r="AK10" s="179">
        <f>_xll.BDP(K10&amp;" corp","COUPON")</f>
        <v>8.25</v>
      </c>
      <c r="AL10" s="179">
        <f>IF(_xll.BDP(K10&amp;" Corp","Defaulted")="Y",0,_xll.BDP(K10&amp;" ISIN","YLD_YTM_MID"))</f>
        <v>11.28898</v>
      </c>
      <c r="AM10" s="90">
        <f>_xll.BDP(K10&amp;" Corp","YAS_MOD_DUR")</f>
        <v>5.59413286268361</v>
      </c>
      <c r="AN10" s="43" t="s">
        <v>243</v>
      </c>
      <c r="AO10" s="5" t="s">
        <v>214</v>
      </c>
      <c r="AP10" s="86" t="s">
        <v>140</v>
      </c>
      <c r="AQ10" s="44">
        <v>0</v>
      </c>
      <c r="AR10" s="209" t="s">
        <v>33</v>
      </c>
    </row>
    <row r="11" spans="1:44">
      <c r="A11" s="106" t="s">
        <v>1</v>
      </c>
      <c r="B11" s="5" t="str">
        <f>_xll.BDP(K11&amp;" Corp","SECURITY_NAME")</f>
        <v>POLGB 1 3/4 04/25/32</v>
      </c>
      <c r="C11" s="123">
        <f t="shared" si="3"/>
        <v>0.17405186381223547</v>
      </c>
      <c r="D11" s="123">
        <f t="shared" si="4"/>
        <v>0.10852919832348462</v>
      </c>
      <c r="E11" s="123"/>
      <c r="F11" s="123"/>
      <c r="G11" s="123">
        <f t="shared" si="7"/>
        <v>3.0386424716824987E-2</v>
      </c>
      <c r="H11" s="143">
        <f t="shared" si="8"/>
        <v>45329</v>
      </c>
      <c r="I11" s="141"/>
      <c r="J11" s="11"/>
      <c r="K11" s="302" t="s">
        <v>390</v>
      </c>
      <c r="L11" s="241" t="s">
        <v>194</v>
      </c>
      <c r="M11" s="43" t="s">
        <v>43</v>
      </c>
      <c r="N11" s="43">
        <v>315000</v>
      </c>
      <c r="O11" s="92">
        <f t="shared" si="5"/>
        <v>0.67520999999999998</v>
      </c>
      <c r="P11" s="92">
        <v>0.67520999999999998</v>
      </c>
      <c r="Q11" s="92">
        <f>1/0.21334</f>
        <v>4.6873535202024934</v>
      </c>
      <c r="R11" s="90">
        <v>45329</v>
      </c>
      <c r="S11" s="92">
        <f>_xll.BDP(K11&amp;" Corp","PX_LAST")/100</f>
        <v>0.74848999999999999</v>
      </c>
      <c r="T11" s="92">
        <f>VLOOKUP(M11,'3. FX_Current'!B:C,2,FALSE)</f>
        <v>4.4302999999999999</v>
      </c>
      <c r="U11" s="92">
        <f t="shared" si="6"/>
        <v>53218.596934744826</v>
      </c>
      <c r="V11" s="103"/>
      <c r="W11" s="16">
        <v>44903</v>
      </c>
      <c r="X11" s="96" t="str">
        <f>_xll.BDP(K11&amp;" Corp","LAST_UPDATE_DT")</f>
        <v>10.11.2023</v>
      </c>
      <c r="Y11" s="96">
        <v>48329</v>
      </c>
      <c r="Z11" s="97"/>
      <c r="AA11" s="97"/>
      <c r="AB11" s="51"/>
      <c r="AC11" s="51"/>
      <c r="AD11" s="43" t="str">
        <f t="shared" si="1"/>
        <v>PLN</v>
      </c>
      <c r="AE11" s="51"/>
      <c r="AF11" s="46"/>
      <c r="AG11" s="11"/>
      <c r="AH11" s="11"/>
      <c r="AI11" s="92">
        <f t="shared" si="9"/>
        <v>53218.596934744826</v>
      </c>
      <c r="AJ11" s="178" t="str">
        <f>_xll.BDP(K11&amp;" ISIN","COUPON_FREQUENCY_DESCRIPTION")</f>
        <v>Annual</v>
      </c>
      <c r="AK11" s="179">
        <f>_xll.BDP(K11&amp;" corp","COUPON")</f>
        <v>1.75</v>
      </c>
      <c r="AL11" s="179">
        <f>IF(_xll.BDP(K11&amp;" Corp","Defaulted")="Y",0,_xll.BDP(K11&amp;" ISIN","YLD_YTM_MID"))</f>
        <v>5.5607628664844535</v>
      </c>
      <c r="AM11" s="90">
        <f>_xll.BDP(K11&amp;" Corp","YAS_MOD_DUR")</f>
        <v>7.3194231797280063</v>
      </c>
      <c r="AN11" s="43" t="s">
        <v>393</v>
      </c>
      <c r="AO11" s="5" t="s">
        <v>214</v>
      </c>
      <c r="AP11" s="86" t="s">
        <v>140</v>
      </c>
      <c r="AQ11" s="44">
        <v>0</v>
      </c>
      <c r="AR11" s="209" t="s">
        <v>33</v>
      </c>
    </row>
    <row r="12" spans="1:44" ht="17.25" customHeight="1">
      <c r="A12" s="106" t="s">
        <v>1</v>
      </c>
      <c r="B12" s="5" t="str">
        <f>_xll.BDP(K12&amp;" Corp","SECURITY_NAME")</f>
        <v>MBONO 8 11/07/47</v>
      </c>
      <c r="C12" s="123">
        <f t="shared" ref="C12" si="10">U12/H12-1</f>
        <v>-1.4140740024596532E-2</v>
      </c>
      <c r="D12" s="123">
        <f t="shared" ref="D12" si="11">S12/O12-1</f>
        <v>-5.2917535109691438E-2</v>
      </c>
      <c r="E12" s="123"/>
      <c r="F12" s="123"/>
      <c r="G12" s="123">
        <f t="shared" si="7"/>
        <v>5.8846908907198375E-2</v>
      </c>
      <c r="H12" s="143">
        <f t="shared" ref="H12" si="12">R12</f>
        <v>104542.42069635355</v>
      </c>
      <c r="I12" s="141"/>
      <c r="J12" s="11"/>
      <c r="K12" s="302" t="s">
        <v>396</v>
      </c>
      <c r="L12" s="241" t="s">
        <v>100</v>
      </c>
      <c r="M12" s="43" t="s">
        <v>48</v>
      </c>
      <c r="N12" s="43">
        <f>N13+N14</f>
        <v>23200</v>
      </c>
      <c r="O12" s="92">
        <f>(P13*8200+P14*15000)/23200</f>
        <v>88.503380758620693</v>
      </c>
      <c r="P12" s="92">
        <f>O12</f>
        <v>88.503380758620693</v>
      </c>
      <c r="Q12" s="92">
        <f>(Q13*8200+Q14*15000)/23200</f>
        <v>19.64062454191496</v>
      </c>
      <c r="R12" s="90">
        <f>P12*N12/Q12</f>
        <v>104542.42069635355</v>
      </c>
      <c r="S12" s="92">
        <f>_xll.BDP(K12&amp;" Corp","PX_LAST")</f>
        <v>83.82</v>
      </c>
      <c r="T12" s="92">
        <f>VLOOKUP(M12,'3. FX_Current'!B:C,2,FALSE)</f>
        <v>18.868099999999998</v>
      </c>
      <c r="U12" s="92">
        <f t="shared" ref="U12" si="13">(S12*N12)/T12</f>
        <v>103064.11350374442</v>
      </c>
      <c r="V12" s="103"/>
      <c r="W12" s="16">
        <v>44909</v>
      </c>
      <c r="X12" s="96" t="str">
        <f>_xll.BDP(K12&amp;" Corp","LAST_UPDATE_DT")</f>
        <v>10.11.2023</v>
      </c>
      <c r="Y12" s="96">
        <v>53884</v>
      </c>
      <c r="Z12" s="97"/>
      <c r="AA12" s="97"/>
      <c r="AB12" s="51"/>
      <c r="AC12" s="51"/>
      <c r="AD12" s="43" t="str">
        <f t="shared" ref="AD12" si="14">M12</f>
        <v>MXN</v>
      </c>
      <c r="AE12" s="51"/>
      <c r="AF12" s="46"/>
      <c r="AG12" s="11"/>
      <c r="AH12" s="11"/>
      <c r="AI12" s="92">
        <f t="shared" ref="AI12" si="15">U12</f>
        <v>103064.11350374442</v>
      </c>
      <c r="AJ12" s="178" t="str">
        <f>_xll.BDP(K12&amp;" ISIN","COUPON_FREQUENCY_DESCRIPTION")</f>
        <v>S/A</v>
      </c>
      <c r="AK12" s="179">
        <f>_xll.BDP(K12&amp;" corp","COUPON")</f>
        <v>8</v>
      </c>
      <c r="AL12" s="179">
        <f>IF(_xll.BDP(K12&amp;" Corp","Defaulted")="Y",0,_xll.BDP(K12&amp;" ISIN","YLD_YTM_MID"))</f>
        <v>9.749075879951123</v>
      </c>
      <c r="AM12" s="90">
        <f>_xll.BDP(K12&amp;" Corp","YAS_MOD_DUR")</f>
        <v>9.1558835889856613</v>
      </c>
      <c r="AN12" s="43" t="s">
        <v>146</v>
      </c>
      <c r="AO12" s="5" t="s">
        <v>214</v>
      </c>
      <c r="AP12" s="86" t="s">
        <v>140</v>
      </c>
      <c r="AQ12" s="44">
        <v>0</v>
      </c>
      <c r="AR12" s="209" t="s">
        <v>33</v>
      </c>
    </row>
    <row r="13" spans="1:44" s="10" customFormat="1">
      <c r="A13" s="308"/>
      <c r="B13" s="192" t="s">
        <v>309</v>
      </c>
      <c r="C13" s="147">
        <f t="shared" si="3"/>
        <v>2.128785947011691E-2</v>
      </c>
      <c r="D13" s="147">
        <f t="shared" si="4"/>
        <v>-8.2528117306102988E-2</v>
      </c>
      <c r="E13" s="147"/>
      <c r="F13" s="147"/>
      <c r="G13" s="147">
        <f t="shared" si="7"/>
        <v>2.0799338493061498E-2</v>
      </c>
      <c r="H13" s="148">
        <f t="shared" si="8"/>
        <v>35668.526638563199</v>
      </c>
      <c r="I13" s="147"/>
      <c r="K13" s="309" t="s">
        <v>396</v>
      </c>
      <c r="L13" s="310" t="s">
        <v>100</v>
      </c>
      <c r="M13" s="149" t="s">
        <v>48</v>
      </c>
      <c r="N13" s="149">
        <v>8200</v>
      </c>
      <c r="O13" s="150">
        <f t="shared" si="5"/>
        <v>91.359747999999996</v>
      </c>
      <c r="P13" s="150">
        <v>91.359747999999996</v>
      </c>
      <c r="Q13" s="150">
        <f>1/0.047612</f>
        <v>21.003108460052086</v>
      </c>
      <c r="R13" s="151">
        <f>P13*N13/Q13</f>
        <v>35668.526638563199</v>
      </c>
      <c r="S13" s="150">
        <f>_xll.BDP(K13&amp;" Corp","PX_LAST")</f>
        <v>83.82</v>
      </c>
      <c r="T13" s="150">
        <f>VLOOKUP(M13,'3. FX_Current'!B:C,2,FALSE)</f>
        <v>18.868099999999998</v>
      </c>
      <c r="U13" s="150">
        <f t="shared" si="6"/>
        <v>36427.83322115105</v>
      </c>
      <c r="V13" s="150"/>
      <c r="W13" s="311">
        <v>44909</v>
      </c>
      <c r="X13" s="153"/>
      <c r="Y13" s="153"/>
      <c r="Z13" s="153"/>
      <c r="AA13" s="153"/>
      <c r="AB13" s="154"/>
      <c r="AC13" s="154"/>
      <c r="AD13" s="149" t="str">
        <f t="shared" si="1"/>
        <v>MXN</v>
      </c>
      <c r="AE13" s="154"/>
      <c r="AF13" s="155"/>
      <c r="AI13" s="150">
        <f t="shared" si="9"/>
        <v>36427.83322115105</v>
      </c>
      <c r="AJ13" s="180" t="str">
        <f>_xll.BDP(K13&amp;" ISIN","COUPON_FREQUENCY_DESCRIPTION")</f>
        <v>S/A</v>
      </c>
      <c r="AK13" s="181">
        <f>_xll.BDP(K13&amp;" corp","COUPON")</f>
        <v>8</v>
      </c>
      <c r="AL13" s="181">
        <f>IF(_xll.BDP(K13&amp;" Corp","Defaulted")="Y",0,_xll.BDP(K13&amp;" ISIN","YLD_YTM_MID"))</f>
        <v>9.749075879951123</v>
      </c>
      <c r="AM13" s="151">
        <f>_xll.BDP(K13&amp;" Corp","YAS_MOD_DUR")</f>
        <v>9.1558835889856613</v>
      </c>
      <c r="AN13" s="149" t="s">
        <v>146</v>
      </c>
      <c r="AO13" s="10" t="s">
        <v>214</v>
      </c>
      <c r="AP13" s="156" t="s">
        <v>140</v>
      </c>
      <c r="AQ13" s="154">
        <v>0</v>
      </c>
      <c r="AR13" s="210" t="s">
        <v>33</v>
      </c>
    </row>
    <row r="14" spans="1:44" s="10" customFormat="1">
      <c r="A14" s="308"/>
      <c r="B14" s="192" t="s">
        <v>310</v>
      </c>
      <c r="C14" s="147">
        <f t="shared" ref="C14" si="16">U14/H14-1</f>
        <v>-3.4492587207422987E-2</v>
      </c>
      <c r="D14" s="147">
        <f t="shared" ref="D14" si="17">S14/O14-1</f>
        <v>-3.5907887911352465E-2</v>
      </c>
      <c r="E14" s="147"/>
      <c r="F14" s="147"/>
      <c r="G14" s="147">
        <f t="shared" si="7"/>
        <v>3.804757041413688E-2</v>
      </c>
      <c r="H14" s="148">
        <v>69016.850000000006</v>
      </c>
      <c r="I14" s="147"/>
      <c r="K14" s="312" t="s">
        <v>396</v>
      </c>
      <c r="L14" s="310" t="s">
        <v>100</v>
      </c>
      <c r="M14" s="149" t="s">
        <v>48</v>
      </c>
      <c r="N14" s="149">
        <v>15000</v>
      </c>
      <c r="O14" s="150">
        <v>86.941900000000004</v>
      </c>
      <c r="P14" s="150">
        <v>86.941900000000004</v>
      </c>
      <c r="Q14" s="150">
        <v>18.895800000000001</v>
      </c>
      <c r="R14" s="151">
        <v>69016.850000000006</v>
      </c>
      <c r="S14" s="150">
        <f>_xll.BDP(K14&amp;" Corp","PX_LAST")</f>
        <v>83.82</v>
      </c>
      <c r="T14" s="150">
        <f>VLOOKUP(M14,'3. FX_Current'!B:C,2,FALSE)</f>
        <v>18.868099999999998</v>
      </c>
      <c r="U14" s="150">
        <f t="shared" ref="U14" si="18">(S14*N14)/T14</f>
        <v>66636.280282593376</v>
      </c>
      <c r="V14" s="150"/>
      <c r="W14" s="311">
        <v>45212</v>
      </c>
      <c r="X14" s="153"/>
      <c r="Y14" s="153"/>
      <c r="Z14" s="153"/>
      <c r="AA14" s="153"/>
      <c r="AB14" s="154"/>
      <c r="AC14" s="154"/>
      <c r="AD14" s="149" t="s">
        <v>48</v>
      </c>
      <c r="AE14" s="154"/>
      <c r="AF14" s="155"/>
      <c r="AI14" s="150">
        <f>U14</f>
        <v>66636.280282593376</v>
      </c>
      <c r="AJ14" s="180" t="s">
        <v>738</v>
      </c>
      <c r="AK14" s="181">
        <v>8</v>
      </c>
      <c r="AL14" s="181">
        <v>9.76</v>
      </c>
      <c r="AM14" s="151">
        <v>9.2200000000000006</v>
      </c>
      <c r="AN14" s="149" t="s">
        <v>146</v>
      </c>
      <c r="AO14" s="10" t="s">
        <v>214</v>
      </c>
      <c r="AP14" s="156" t="s">
        <v>33</v>
      </c>
      <c r="AQ14" s="154">
        <v>3</v>
      </c>
      <c r="AR14" s="210" t="s">
        <v>33</v>
      </c>
    </row>
    <row r="15" spans="1:44">
      <c r="A15" s="106" t="s">
        <v>1</v>
      </c>
      <c r="B15" s="265" t="str">
        <f>_xll.BDP(K15&amp;" Isin","SECURITY_NAME")</f>
        <v>GHANA 0 04/07/25</v>
      </c>
      <c r="C15" s="123">
        <f t="shared" si="3"/>
        <v>7.7898288398520421E-2</v>
      </c>
      <c r="D15" s="123">
        <f t="shared" si="4"/>
        <v>8.7341040462427744E-2</v>
      </c>
      <c r="E15" s="123"/>
      <c r="F15" s="123"/>
      <c r="G15" s="123">
        <f t="shared" si="7"/>
        <v>4.0204335468791111E-2</v>
      </c>
      <c r="H15" s="143">
        <f>R15</f>
        <v>65324.92542385681</v>
      </c>
      <c r="I15" s="141"/>
      <c r="J15" s="11"/>
      <c r="K15" s="264" t="s">
        <v>418</v>
      </c>
      <c r="L15" s="263" t="s">
        <v>411</v>
      </c>
      <c r="M15" s="43" t="s">
        <v>52</v>
      </c>
      <c r="N15" s="43">
        <v>200000</v>
      </c>
      <c r="O15" s="92">
        <f t="shared" si="5"/>
        <v>0.34599999999999997</v>
      </c>
      <c r="P15" s="92">
        <v>0.34599999999999997</v>
      </c>
      <c r="Q15" s="92">
        <v>1.05932</v>
      </c>
      <c r="R15" s="90">
        <f>O15*N15/Q15</f>
        <v>65324.92542385681</v>
      </c>
      <c r="S15" s="92">
        <f>_xll.BDP(K15&amp;" Isin","PX_LAST")/100</f>
        <v>0.37622</v>
      </c>
      <c r="T15" s="92">
        <f>VLOOKUP(M15,'3. FX_Current'!B:C,2,FALSE)</f>
        <v>1.0686</v>
      </c>
      <c r="U15" s="92">
        <f t="shared" si="6"/>
        <v>70413.625304136251</v>
      </c>
      <c r="V15" s="103"/>
      <c r="W15" s="16">
        <v>44930</v>
      </c>
      <c r="X15" s="96" t="str">
        <f>_xll.BDP(K15&amp;" Isin","LAST_UPDATE_DT")</f>
        <v>10.11.2023</v>
      </c>
      <c r="Y15" s="96">
        <v>45754</v>
      </c>
      <c r="Z15" s="97"/>
      <c r="AA15" s="97"/>
      <c r="AB15" s="51"/>
      <c r="AC15" s="51"/>
      <c r="AD15" s="43" t="str">
        <f t="shared" si="1"/>
        <v>USD</v>
      </c>
      <c r="AE15" s="51"/>
      <c r="AF15" s="46"/>
      <c r="AG15" s="11"/>
      <c r="AH15" s="11"/>
      <c r="AI15" s="92">
        <f t="shared" si="9"/>
        <v>70413.625304136251</v>
      </c>
      <c r="AJ15" s="178" t="s">
        <v>213</v>
      </c>
      <c r="AK15" s="179">
        <f>_xll.BDP(K15&amp;" Isin","COUPON")</f>
        <v>0</v>
      </c>
      <c r="AL15" s="179">
        <f>IF(_xll.BDP(K15&amp;" Isin","Defaulted")="Y",0,_xll.BDP(K15&amp;" Isin","YLD_YTM_MID"))</f>
        <v>101.30883050506112</v>
      </c>
      <c r="AM15" s="90">
        <f>_xll.BDP(K15&amp;" Isin","YAS_MOD_DUR")</f>
        <v>0.98476832932577674</v>
      </c>
      <c r="AN15" s="43" t="s">
        <v>412</v>
      </c>
      <c r="AO15" s="5" t="s">
        <v>214</v>
      </c>
      <c r="AP15" s="86" t="s">
        <v>140</v>
      </c>
      <c r="AQ15" s="44">
        <v>0</v>
      </c>
      <c r="AR15" s="209" t="s">
        <v>140</v>
      </c>
    </row>
    <row r="16" spans="1:44">
      <c r="A16" s="106" t="s">
        <v>1</v>
      </c>
      <c r="B16" s="5" t="str">
        <f>_xll.BDP(K16&amp;" Corp","SECURITY_NAME")</f>
        <v>HGB 3 10/27/38</v>
      </c>
      <c r="C16" s="123">
        <f t="shared" si="3"/>
        <v>9.2236647921795534E-2</v>
      </c>
      <c r="D16" s="123">
        <f t="shared" si="4"/>
        <v>6.4315529431808516E-2</v>
      </c>
      <c r="E16" s="123"/>
      <c r="F16" s="123"/>
      <c r="G16" s="123">
        <f t="shared" si="7"/>
        <v>6.6855828940555848E-2</v>
      </c>
      <c r="H16" s="143">
        <f>R16</f>
        <v>107202.8547135</v>
      </c>
      <c r="I16" s="141"/>
      <c r="J16" s="11"/>
      <c r="K16" s="302" t="s">
        <v>415</v>
      </c>
      <c r="L16" s="264" t="s">
        <v>238</v>
      </c>
      <c r="M16" s="43" t="s">
        <v>70</v>
      </c>
      <c r="N16" s="43">
        <v>70710000</v>
      </c>
      <c r="O16" s="92">
        <v>0.58694999999999997</v>
      </c>
      <c r="P16" s="92">
        <f>O16</f>
        <v>0.58694999999999997</v>
      </c>
      <c r="Q16" s="92">
        <f>1/0.002583</f>
        <v>387.14672861014327</v>
      </c>
      <c r="R16" s="90">
        <f>O16*N16/Q16</f>
        <v>107202.8547135</v>
      </c>
      <c r="S16" s="92">
        <f>_xll.BDP(K16&amp;" Isin","PX_LAST")/100</f>
        <v>0.62470000000000003</v>
      </c>
      <c r="T16" s="92">
        <f>VLOOKUP(M16,'3. FX_Current'!B:C,2,FALSE)</f>
        <v>377.25</v>
      </c>
      <c r="U16" s="92">
        <f>(S16*N16)/T16</f>
        <v>117090.88667992048</v>
      </c>
      <c r="V16" s="103"/>
      <c r="W16" s="16">
        <v>44937</v>
      </c>
      <c r="X16" s="96" t="str">
        <f>_xll.BDP(K16&amp;" Isin","LAST_UPDATE_DT")</f>
        <v>10.11.2023</v>
      </c>
      <c r="Y16" s="96">
        <v>50705</v>
      </c>
      <c r="Z16" s="97"/>
      <c r="AA16" s="97"/>
      <c r="AB16" s="51"/>
      <c r="AC16" s="51"/>
      <c r="AD16" s="43" t="str">
        <f t="shared" si="1"/>
        <v>HUF</v>
      </c>
      <c r="AE16" s="51"/>
      <c r="AF16" s="46"/>
      <c r="AG16" s="11"/>
      <c r="AH16" s="11"/>
      <c r="AI16" s="92">
        <f t="shared" si="9"/>
        <v>117090.88667992048</v>
      </c>
      <c r="AJ16" s="178" t="str">
        <f>_xll.BDP(K16&amp;" ISIN","COUPON_FREQUENCY_DESCRIPTION")</f>
        <v>Annual</v>
      </c>
      <c r="AK16" s="179">
        <f>_xll.BDP(K16&amp;" Isin","COUPON")</f>
        <v>3</v>
      </c>
      <c r="AL16" s="179">
        <f>IF(_xll.BDP(K16&amp;" Isin","Defaulted")="Y",0,_xll.BDP(K16&amp;" Isin","YLD_YTM_MID"))</f>
        <v>7.1730734006702477</v>
      </c>
      <c r="AM16" s="90">
        <f>_xll.BDP(K16&amp;" Isin","YAS_MOD_DUR")</f>
        <v>10.607974062911406</v>
      </c>
      <c r="AN16" s="43" t="s">
        <v>416</v>
      </c>
      <c r="AO16" s="5" t="s">
        <v>214</v>
      </c>
      <c r="AP16" s="86" t="s">
        <v>140</v>
      </c>
      <c r="AQ16" s="44">
        <v>0</v>
      </c>
      <c r="AR16" s="209" t="s">
        <v>33</v>
      </c>
    </row>
    <row r="17" spans="1:44">
      <c r="A17" s="106" t="s">
        <v>1</v>
      </c>
      <c r="B17" s="5" t="str">
        <f>_xll.BDP(K17&amp;" Corp","SECURITY_NAME")</f>
        <v>ASIA 0 01/26/35</v>
      </c>
      <c r="C17" s="123">
        <f>U17/H17-1</f>
        <v>0.24714701310500398</v>
      </c>
      <c r="D17" s="123">
        <f>S17/O17-1</f>
        <v>5.7315187132694234E-2</v>
      </c>
      <c r="E17" s="123"/>
      <c r="F17" s="123"/>
      <c r="G17" s="123">
        <f t="shared" si="7"/>
        <v>4.5285814955480633E-2</v>
      </c>
      <c r="H17" s="143">
        <f>R17</f>
        <v>63595.788082231928</v>
      </c>
      <c r="I17" s="141"/>
      <c r="J17" s="11"/>
      <c r="K17" s="293" t="s">
        <v>439</v>
      </c>
      <c r="L17" s="270" t="s">
        <v>440</v>
      </c>
      <c r="M17" s="43" t="s">
        <v>77</v>
      </c>
      <c r="N17" s="271">
        <v>1000000000</v>
      </c>
      <c r="O17" s="92">
        <f t="shared" si="5"/>
        <v>0.32329999999999998</v>
      </c>
      <c r="P17" s="92">
        <v>0.32329999999999998</v>
      </c>
      <c r="Q17" s="92">
        <v>5083.67</v>
      </c>
      <c r="R17" s="90">
        <f>O17*N17/Q17</f>
        <v>63595.788082231928</v>
      </c>
      <c r="S17" s="92">
        <f>_xll.BDP(K17&amp;" Isin","PX_LAST")/100</f>
        <v>0.34183000000000002</v>
      </c>
      <c r="T17" s="92">
        <f>VLOOKUP(M17,'3. FX_Current'!B:C,2,FALSE)</f>
        <v>4309.87</v>
      </c>
      <c r="U17" s="92">
        <f>(S17*N17)/T17</f>
        <v>79313.297152814353</v>
      </c>
      <c r="V17" s="103"/>
      <c r="W17" s="16">
        <v>44963</v>
      </c>
      <c r="X17" s="96" t="str">
        <f>_xll.BDP(K17&amp;" Isin","LAST_UPDATE_DT")</f>
        <v>10.11.2023</v>
      </c>
      <c r="Y17" s="96">
        <v>49335</v>
      </c>
      <c r="Z17" s="97"/>
      <c r="AA17" s="97"/>
      <c r="AB17" s="51"/>
      <c r="AC17" s="51"/>
      <c r="AD17" s="43" t="str">
        <f t="shared" si="1"/>
        <v>COP</v>
      </c>
      <c r="AE17" s="51"/>
      <c r="AF17" s="46"/>
      <c r="AG17" s="11"/>
      <c r="AH17" s="11"/>
      <c r="AI17" s="92">
        <f t="shared" si="9"/>
        <v>79313.297152814353</v>
      </c>
      <c r="AJ17" s="272" t="s">
        <v>213</v>
      </c>
      <c r="AK17" s="179">
        <f>_xll.BDP(K17&amp;" Isin","COUPON")</f>
        <v>0</v>
      </c>
      <c r="AL17" s="179">
        <f>IF(_xll.BDP(K17&amp;" Isin","Defaulted")="Y",0,_xll.BDP(K17&amp;" Isin","YLD_YTM_MID"))</f>
        <v>10.061064438032851</v>
      </c>
      <c r="AM17" s="90">
        <f>_xll.BDP(K17&amp;" Isin","YAS_MOD_DUR")</f>
        <v>10.173682047392255</v>
      </c>
      <c r="AN17" s="43" t="s">
        <v>145</v>
      </c>
      <c r="AO17" s="5" t="s">
        <v>214</v>
      </c>
      <c r="AP17" s="86" t="s">
        <v>140</v>
      </c>
      <c r="AQ17" s="44">
        <v>0</v>
      </c>
      <c r="AR17" s="209" t="s">
        <v>33</v>
      </c>
    </row>
    <row r="18" spans="1:44" s="177" customFormat="1">
      <c r="A18" s="160" t="s">
        <v>2</v>
      </c>
      <c r="B18" s="160" t="str">
        <f>_xll.BDP(K18&amp;" Isin","SECURITY_NAME")</f>
        <v>iShares US Consumer Staples ET</v>
      </c>
      <c r="C18" s="161">
        <f t="shared" si="3"/>
        <v>-0.11757710673590316</v>
      </c>
      <c r="D18" s="161">
        <f t="shared" si="4"/>
        <v>-0.10358623349079343</v>
      </c>
      <c r="E18" s="161"/>
      <c r="F18" s="124"/>
      <c r="G18" s="124">
        <f t="shared" si="7"/>
        <v>1.9873478994022333E-2</v>
      </c>
      <c r="H18" s="162">
        <f t="shared" si="8"/>
        <v>39444</v>
      </c>
      <c r="I18" s="163"/>
      <c r="J18" s="242" t="str">
        <f>_xll.BDP(K18&amp;" ISIN","TICKER_AND_EXCH_CODE")</f>
        <v>IYK US</v>
      </c>
      <c r="K18" s="242" t="s">
        <v>391</v>
      </c>
      <c r="L18" s="242" t="s">
        <v>37</v>
      </c>
      <c r="M18" s="31" t="s">
        <v>52</v>
      </c>
      <c r="N18" s="164">
        <v>200</v>
      </c>
      <c r="O18" s="164">
        <v>207.46</v>
      </c>
      <c r="P18" s="165">
        <v>207.46</v>
      </c>
      <c r="Q18" s="165">
        <v>0.948272</v>
      </c>
      <c r="R18" s="166">
        <v>39444</v>
      </c>
      <c r="S18" s="165">
        <f>_xll.BDP(K18&amp;" isin","PX_LAST")</f>
        <v>185.97</v>
      </c>
      <c r="T18" s="165">
        <f>VLOOKUP(M18,'3. FX_Current'!$B$3:$C$23,2,FALSE)</f>
        <v>1.0686</v>
      </c>
      <c r="U18" s="243">
        <f t="shared" si="6"/>
        <v>34806.288601909037</v>
      </c>
      <c r="V18" s="167"/>
      <c r="W18" s="168">
        <v>44903</v>
      </c>
      <c r="X18" s="169" t="str">
        <f>_xll.BDP(K18&amp;" ISIN","LAST_UPDATE_DT")</f>
        <v>11.11.2023</v>
      </c>
      <c r="Y18" s="170"/>
      <c r="Z18" s="170"/>
      <c r="AA18" s="170"/>
      <c r="AB18" s="171"/>
      <c r="AC18" s="171"/>
      <c r="AD18" s="164" t="str">
        <f t="shared" si="1"/>
        <v>USD</v>
      </c>
      <c r="AE18" s="171"/>
      <c r="AF18" s="101"/>
      <c r="AG18" s="172"/>
      <c r="AH18" s="172"/>
      <c r="AI18" s="165">
        <f>U18</f>
        <v>34806.288601909037</v>
      </c>
      <c r="AJ18" s="182" t="str">
        <f>_xll.BDP(K18&amp;" ISIN","DVD_FREQ")</f>
        <v>Quarter</v>
      </c>
      <c r="AK18" s="183">
        <f>_xll.BDP(K18&amp;" Equity","EQY_DVD_YLD_IND")</f>
        <v>3.8211625282717128</v>
      </c>
      <c r="AL18" s="186"/>
      <c r="AM18" s="173"/>
      <c r="AN18" s="173"/>
      <c r="AO18" s="174" t="s">
        <v>214</v>
      </c>
      <c r="AP18" s="244" t="s">
        <v>140</v>
      </c>
      <c r="AQ18" s="176">
        <v>0</v>
      </c>
      <c r="AR18" s="212" t="s">
        <v>33</v>
      </c>
    </row>
    <row r="19" spans="1:44" s="177" customFormat="1">
      <c r="A19" s="160" t="s">
        <v>2</v>
      </c>
      <c r="B19" s="160" t="str">
        <f>_xll.BDP(K19&amp;" Isin","SECURITY_NAME")</f>
        <v>Lyxor MSCI Russia UCITS ETF</v>
      </c>
      <c r="C19" s="161">
        <v>0</v>
      </c>
      <c r="D19" s="161">
        <v>0</v>
      </c>
      <c r="E19" s="161">
        <f>U19/R19-1</f>
        <v>-1</v>
      </c>
      <c r="F19" s="124">
        <f>S19/P19-1</f>
        <v>-1</v>
      </c>
      <c r="G19" s="124">
        <f t="shared" si="7"/>
        <v>0</v>
      </c>
      <c r="H19" s="162">
        <v>0</v>
      </c>
      <c r="I19" s="163"/>
      <c r="J19" s="242" t="str">
        <f>_xll.BDP(K19&amp;" ISIN","TICKER_AND_EXCH_CODE")</f>
        <v>LYRUS SW</v>
      </c>
      <c r="K19" s="160" t="s">
        <v>97</v>
      </c>
      <c r="L19" s="160" t="s">
        <v>98</v>
      </c>
      <c r="M19" s="164" t="s">
        <v>29</v>
      </c>
      <c r="N19" s="164">
        <v>2422</v>
      </c>
      <c r="O19" s="164">
        <v>0</v>
      </c>
      <c r="P19" s="165">
        <v>51.615206000000001</v>
      </c>
      <c r="Q19" s="165">
        <v>1</v>
      </c>
      <c r="R19" s="166">
        <v>125012</v>
      </c>
      <c r="S19" s="165">
        <v>0</v>
      </c>
      <c r="T19" s="165">
        <f>VLOOKUP(M19,'3. FX_Current'!$B$3:$C$23,2,FALSE)</f>
        <v>1</v>
      </c>
      <c r="U19" s="243">
        <v>0</v>
      </c>
      <c r="V19" s="167"/>
      <c r="W19" s="168">
        <v>44512</v>
      </c>
      <c r="X19" s="169">
        <v>45030</v>
      </c>
      <c r="Y19" s="170"/>
      <c r="Z19" s="170"/>
      <c r="AA19" s="170"/>
      <c r="AB19" s="171"/>
      <c r="AC19" s="171"/>
      <c r="AD19" s="164" t="str">
        <f t="shared" si="1"/>
        <v>EUR</v>
      </c>
      <c r="AE19" s="171"/>
      <c r="AF19" s="101"/>
      <c r="AG19" s="172"/>
      <c r="AH19" s="172"/>
      <c r="AI19" s="165">
        <f t="shared" si="9"/>
        <v>0</v>
      </c>
      <c r="AJ19" s="182" t="str">
        <f>_xll.BDP(K19&amp;" ISIN","DVD_FREQ")</f>
        <v>#N/A N/A</v>
      </c>
      <c r="AK19" s="183">
        <v>0</v>
      </c>
      <c r="AL19" s="186"/>
      <c r="AM19" s="173"/>
      <c r="AN19" s="173"/>
      <c r="AO19" s="174" t="s">
        <v>214</v>
      </c>
      <c r="AP19" s="175" t="s">
        <v>33</v>
      </c>
      <c r="AQ19" s="176">
        <v>0</v>
      </c>
      <c r="AR19" s="212" t="s">
        <v>33</v>
      </c>
    </row>
    <row r="20" spans="1:44" s="177" customFormat="1">
      <c r="A20" s="160" t="s">
        <v>2</v>
      </c>
      <c r="B20" s="160" t="str">
        <f>_xll.BDP(K20&amp;" Isin","SECURITY_NAME")</f>
        <v>Xtrackers MSCI Korea UCITS ETF</v>
      </c>
      <c r="C20" s="161">
        <f t="shared" ref="C20:C27" si="19">U20/H20-1</f>
        <v>2.0348183517198137E-2</v>
      </c>
      <c r="D20" s="161">
        <f t="shared" ref="D20:D27" si="20">S20/O20-1</f>
        <v>2.0348183517198137E-2</v>
      </c>
      <c r="E20" s="161"/>
      <c r="F20" s="124"/>
      <c r="G20" s="124">
        <f t="shared" si="7"/>
        <v>3.6165166687691236E-2</v>
      </c>
      <c r="H20" s="162">
        <f>R20</f>
        <v>62076.309855000007</v>
      </c>
      <c r="I20" s="163"/>
      <c r="J20" s="242" t="str">
        <f>_xll.BDP(K20&amp;" ISIN","TICKER_AND_EXCH_CODE")</f>
        <v>XMKO SW</v>
      </c>
      <c r="K20" s="242" t="s">
        <v>434</v>
      </c>
      <c r="L20" s="242" t="s">
        <v>435</v>
      </c>
      <c r="M20" s="31" t="s">
        <v>29</v>
      </c>
      <c r="N20" s="164">
        <v>885</v>
      </c>
      <c r="O20" s="165">
        <f>P20</f>
        <v>70.142723000000004</v>
      </c>
      <c r="P20" s="165">
        <v>70.142723000000004</v>
      </c>
      <c r="Q20" s="165">
        <v>1</v>
      </c>
      <c r="R20" s="166">
        <f>P20*N20/Q20</f>
        <v>62076.309855000007</v>
      </c>
      <c r="S20" s="165">
        <f>_xll.BDP(J20&amp;" Equity","PX_LAST")</f>
        <v>71.569999999999993</v>
      </c>
      <c r="T20" s="165">
        <f>VLOOKUP(M20,'3. FX_Current'!$B$3:$C$23,2,FALSE)</f>
        <v>1</v>
      </c>
      <c r="U20" s="243">
        <f t="shared" ref="U20:U27" si="21">(S20*N20)/T20</f>
        <v>63339.45</v>
      </c>
      <c r="V20" s="167"/>
      <c r="W20" s="168">
        <v>44956</v>
      </c>
      <c r="X20" s="169" t="str">
        <f>_xll.BDP(K20&amp;" ISIN","LAST_UPDATE_DT")</f>
        <v>10.11.2023</v>
      </c>
      <c r="Y20" s="170"/>
      <c r="Z20" s="170"/>
      <c r="AA20" s="170"/>
      <c r="AB20" s="171"/>
      <c r="AC20" s="171"/>
      <c r="AD20" s="164" t="str">
        <f t="shared" si="1"/>
        <v>EUR</v>
      </c>
      <c r="AE20" s="171"/>
      <c r="AF20" s="101"/>
      <c r="AG20" s="172"/>
      <c r="AH20" s="172"/>
      <c r="AI20" s="165">
        <f>U20</f>
        <v>63339.45</v>
      </c>
      <c r="AJ20" s="182" t="str">
        <f>_xll.BDP(K20&amp;" ISIN","DVD_FREQ")</f>
        <v>None</v>
      </c>
      <c r="AK20" s="183">
        <v>0</v>
      </c>
      <c r="AL20" s="186"/>
      <c r="AM20" s="173"/>
      <c r="AN20" s="173"/>
      <c r="AO20" s="174" t="s">
        <v>214</v>
      </c>
      <c r="AP20" s="244" t="s">
        <v>140</v>
      </c>
      <c r="AQ20" s="176">
        <v>0</v>
      </c>
      <c r="AR20" s="212" t="s">
        <v>33</v>
      </c>
    </row>
    <row r="21" spans="1:44" s="177" customFormat="1">
      <c r="A21" s="160" t="s">
        <v>2</v>
      </c>
      <c r="B21" s="160" t="str">
        <f>_xll.BDP(K21&amp;" Isin","SECURITY_NAME")</f>
        <v>Lyxor MSCI Indonesia UCITS ETF</v>
      </c>
      <c r="C21" s="161">
        <f t="shared" si="19"/>
        <v>-9.1212792312600488E-3</v>
      </c>
      <c r="D21" s="161">
        <f t="shared" si="20"/>
        <v>-9.1212792312601598E-3</v>
      </c>
      <c r="E21" s="161"/>
      <c r="F21" s="124"/>
      <c r="G21" s="124">
        <f t="shared" si="7"/>
        <v>3.3913274554780076E-2</v>
      </c>
      <c r="H21" s="162">
        <f>R21</f>
        <v>59942.250000000007</v>
      </c>
      <c r="I21" s="163"/>
      <c r="J21" s="242" t="s">
        <v>460</v>
      </c>
      <c r="K21" s="242" t="s">
        <v>457</v>
      </c>
      <c r="L21" s="242" t="s">
        <v>458</v>
      </c>
      <c r="M21" s="31" t="s">
        <v>29</v>
      </c>
      <c r="N21" s="164">
        <v>450</v>
      </c>
      <c r="O21" s="165">
        <f>P21</f>
        <v>133.20500000000001</v>
      </c>
      <c r="P21" s="165">
        <v>133.20500000000001</v>
      </c>
      <c r="Q21" s="165">
        <v>1</v>
      </c>
      <c r="R21" s="166">
        <f>P21*N21/Q21</f>
        <v>59942.250000000007</v>
      </c>
      <c r="S21" s="165">
        <f>_xll.BDP(J21&amp;" Equity","PX_LAST")</f>
        <v>131.99</v>
      </c>
      <c r="T21" s="165">
        <f>VLOOKUP(M21,'3. FX_Current'!$B$3:$C$23,2,FALSE)</f>
        <v>1</v>
      </c>
      <c r="U21" s="243">
        <f t="shared" si="21"/>
        <v>59395.500000000007</v>
      </c>
      <c r="V21" s="167"/>
      <c r="W21" s="168">
        <v>45002</v>
      </c>
      <c r="X21" s="169" t="str">
        <f>_xll.BDP(K21&amp;" ISIN","LAST_UPDATE_DT")</f>
        <v>10.11.2023</v>
      </c>
      <c r="Y21" s="170"/>
      <c r="Z21" s="170"/>
      <c r="AA21" s="170"/>
      <c r="AB21" s="171"/>
      <c r="AC21" s="171"/>
      <c r="AD21" s="164" t="str">
        <f>M21</f>
        <v>EUR</v>
      </c>
      <c r="AE21" s="171"/>
      <c r="AF21" s="101"/>
      <c r="AG21" s="172"/>
      <c r="AH21" s="172"/>
      <c r="AI21" s="165">
        <f>U21</f>
        <v>59395.500000000007</v>
      </c>
      <c r="AJ21" s="182" t="str">
        <f>_xll.BDP(K21&amp;" ISIN","DVD_FREQ")</f>
        <v>#N/A N/A</v>
      </c>
      <c r="AK21" s="183">
        <v>0</v>
      </c>
      <c r="AL21" s="186"/>
      <c r="AM21" s="173"/>
      <c r="AN21" s="173"/>
      <c r="AO21" s="174" t="s">
        <v>214</v>
      </c>
      <c r="AP21" s="244" t="s">
        <v>140</v>
      </c>
      <c r="AQ21" s="176">
        <v>0</v>
      </c>
      <c r="AR21" s="212" t="s">
        <v>33</v>
      </c>
    </row>
    <row r="22" spans="1:44" s="177" customFormat="1">
      <c r="A22" s="160" t="s">
        <v>2</v>
      </c>
      <c r="B22" s="160" t="str">
        <f>_xll.BDP(K22&amp;" Isin","SECURITY_NAME")</f>
        <v>iShares MSCI Brazil UCITS ETF</v>
      </c>
      <c r="C22" s="161">
        <f t="shared" si="19"/>
        <v>0.27878200319444058</v>
      </c>
      <c r="D22" s="161">
        <f t="shared" si="20"/>
        <v>0.26628003314001658</v>
      </c>
      <c r="E22" s="161"/>
      <c r="F22" s="124"/>
      <c r="G22" s="124">
        <f t="shared" si="7"/>
        <v>4.0832695185330607E-2</v>
      </c>
      <c r="H22" s="162">
        <f>R22</f>
        <v>55923.629250000005</v>
      </c>
      <c r="I22" s="163"/>
      <c r="J22" s="242" t="s">
        <v>462</v>
      </c>
      <c r="K22" s="242" t="s">
        <v>461</v>
      </c>
      <c r="L22" s="242" t="s">
        <v>170</v>
      </c>
      <c r="M22" s="31" t="s">
        <v>52</v>
      </c>
      <c r="N22" s="164">
        <v>2000</v>
      </c>
      <c r="O22" s="165">
        <f>P22</f>
        <v>30.175000000000001</v>
      </c>
      <c r="P22" s="165">
        <v>30.175000000000001</v>
      </c>
      <c r="Q22" s="165">
        <f xml:space="preserve"> 1/0.926655</f>
        <v>1.0791502770718335</v>
      </c>
      <c r="R22" s="166">
        <f>P22*N22/Q22</f>
        <v>55923.629250000005</v>
      </c>
      <c r="S22" s="165">
        <f>_xll.BDP(J22&amp;" Equity","PX_LAST")</f>
        <v>38.21</v>
      </c>
      <c r="T22" s="165">
        <f>VLOOKUP(M22,'3. FX_Current'!$B$3:$C$23,2,FALSE)</f>
        <v>1.0686</v>
      </c>
      <c r="U22" s="243">
        <f t="shared" si="21"/>
        <v>71514.130638218223</v>
      </c>
      <c r="V22" s="167"/>
      <c r="W22" s="168">
        <v>45007</v>
      </c>
      <c r="X22" s="169" t="str">
        <f>_xll.BDP(K22&amp;" ISIN","LAST_UPDATE_DT")</f>
        <v>10.11.2023</v>
      </c>
      <c r="Y22" s="170"/>
      <c r="Z22" s="170"/>
      <c r="AA22" s="170"/>
      <c r="AB22" s="171"/>
      <c r="AC22" s="171"/>
      <c r="AD22" s="164" t="str">
        <f>M22</f>
        <v>USD</v>
      </c>
      <c r="AE22" s="171"/>
      <c r="AF22" s="101"/>
      <c r="AG22" s="172"/>
      <c r="AH22" s="172"/>
      <c r="AI22" s="165">
        <f>U22</f>
        <v>71514.130638218223</v>
      </c>
      <c r="AJ22" s="182" t="str">
        <f>_xll.BDP(K22&amp;" ISIN","DVD_FREQ")</f>
        <v>#N/A N/A</v>
      </c>
      <c r="AK22" s="183">
        <v>1</v>
      </c>
      <c r="AL22" s="186"/>
      <c r="AM22" s="173"/>
      <c r="AN22" s="173"/>
      <c r="AO22" s="174" t="s">
        <v>214</v>
      </c>
      <c r="AP22" s="244" t="s">
        <v>140</v>
      </c>
      <c r="AQ22" s="176">
        <v>0</v>
      </c>
      <c r="AR22" s="212" t="s">
        <v>33</v>
      </c>
    </row>
    <row r="23" spans="1:44" s="177" customFormat="1">
      <c r="A23" s="160" t="s">
        <v>2</v>
      </c>
      <c r="B23" s="160" t="str">
        <f>_xll.BDP(K23&amp;" Isin","SECURITY_NAME")</f>
        <v>Lyxor STOXX Europe 600 Banks U</v>
      </c>
      <c r="C23" s="161">
        <f t="shared" si="19"/>
        <v>9.5778462687961197E-2</v>
      </c>
      <c r="D23" s="161">
        <f t="shared" si="20"/>
        <v>9.5778462687960975E-2</v>
      </c>
      <c r="E23" s="161"/>
      <c r="F23" s="124"/>
      <c r="G23" s="124">
        <f t="shared" si="7"/>
        <v>1.8087165408619921E-2</v>
      </c>
      <c r="H23" s="162">
        <f>R23</f>
        <v>28908.9</v>
      </c>
      <c r="I23" s="163"/>
      <c r="J23" s="242" t="s">
        <v>464</v>
      </c>
      <c r="K23" s="242" t="s">
        <v>463</v>
      </c>
      <c r="L23" s="242" t="s">
        <v>34</v>
      </c>
      <c r="M23" s="31" t="s">
        <v>29</v>
      </c>
      <c r="N23" s="164">
        <v>1350</v>
      </c>
      <c r="O23" s="165">
        <f>P23</f>
        <v>21.414000000000001</v>
      </c>
      <c r="P23" s="165">
        <v>21.414000000000001</v>
      </c>
      <c r="Q23" s="165">
        <v>1</v>
      </c>
      <c r="R23" s="166">
        <f>P23*N23/Q23</f>
        <v>28908.9</v>
      </c>
      <c r="S23" s="165">
        <f>_xll.BDP(J23&amp;" Equity","PX_LAST")</f>
        <v>23.465</v>
      </c>
      <c r="T23" s="165">
        <f>VLOOKUP(M23,'3. FX_Current'!$B$3:$C$23,2,FALSE)</f>
        <v>1</v>
      </c>
      <c r="U23" s="243">
        <f t="shared" si="21"/>
        <v>31677.75</v>
      </c>
      <c r="V23" s="167"/>
      <c r="W23" s="168">
        <v>45007</v>
      </c>
      <c r="X23" s="169" t="str">
        <f>_xll.BDP(K23&amp;" ISIN","LAST_UPDATE_DT")</f>
        <v>10.11.2023</v>
      </c>
      <c r="Y23" s="170"/>
      <c r="Z23" s="170"/>
      <c r="AA23" s="170"/>
      <c r="AB23" s="171"/>
      <c r="AC23" s="171"/>
      <c r="AD23" s="164" t="str">
        <f>M23</f>
        <v>EUR</v>
      </c>
      <c r="AE23" s="171"/>
      <c r="AF23" s="101"/>
      <c r="AG23" s="172"/>
      <c r="AH23" s="172"/>
      <c r="AI23" s="165">
        <f>U23</f>
        <v>31677.75</v>
      </c>
      <c r="AJ23" s="182" t="str">
        <f>_xll.BDP(K23&amp;" ISIN","DVD_FREQ")</f>
        <v>Irreg</v>
      </c>
      <c r="AK23" s="183">
        <v>2</v>
      </c>
      <c r="AL23" s="186"/>
      <c r="AM23" s="173"/>
      <c r="AN23" s="173"/>
      <c r="AO23" s="174" t="s">
        <v>214</v>
      </c>
      <c r="AP23" s="244" t="s">
        <v>140</v>
      </c>
      <c r="AQ23" s="176">
        <v>0</v>
      </c>
      <c r="AR23" s="212" t="s">
        <v>33</v>
      </c>
    </row>
    <row r="24" spans="1:44">
      <c r="A24" s="12" t="s">
        <v>245</v>
      </c>
      <c r="B24" s="12" t="str">
        <f>_xll.BDP(K24&amp;" Isin","SECURITY_NAME")</f>
        <v>Sprott Uranium Miners ETF</v>
      </c>
      <c r="C24" s="125">
        <f t="shared" si="19"/>
        <v>0.29839762942457448</v>
      </c>
      <c r="D24" s="125">
        <f t="shared" si="20"/>
        <v>0.31329113924050644</v>
      </c>
      <c r="E24" s="125">
        <f>U24/R24-1</f>
        <v>0.54889722645606942</v>
      </c>
      <c r="F24" s="125">
        <f>S24/P24-1</f>
        <v>0.36513157894736836</v>
      </c>
      <c r="G24" s="125">
        <f t="shared" si="7"/>
        <v>4.3905032234737199E-2</v>
      </c>
      <c r="H24" s="144">
        <v>59223</v>
      </c>
      <c r="I24" s="141"/>
      <c r="J24" s="12" t="str">
        <f>_xll.BDP(K24&amp;" ISIN","TICKER_AND_EXCH_CODE")</f>
        <v>URNM US</v>
      </c>
      <c r="K24" s="12" t="s">
        <v>106</v>
      </c>
      <c r="L24" s="12" t="s">
        <v>37</v>
      </c>
      <c r="M24" s="85" t="str">
        <f>_xll.BDP(K24&amp;" ISIN","CRNCY")</f>
        <v>USD</v>
      </c>
      <c r="N24" s="85">
        <v>1800</v>
      </c>
      <c r="O24" s="85">
        <f>69.52/2</f>
        <v>34.76</v>
      </c>
      <c r="P24" s="93">
        <f>66.88/2</f>
        <v>33.44</v>
      </c>
      <c r="Q24" s="93">
        <f>1/0.824776</f>
        <v>1.2124504107781993</v>
      </c>
      <c r="R24" s="89">
        <v>49645</v>
      </c>
      <c r="S24" s="93">
        <f>_xll.BDP(K24&amp;" isin","PX_LAST")</f>
        <v>45.65</v>
      </c>
      <c r="T24" s="93">
        <f>VLOOKUP(M24,'3. FX_Current'!$B$3:$C$23,2,FALSE)</f>
        <v>1.0686</v>
      </c>
      <c r="U24" s="93">
        <f t="shared" si="21"/>
        <v>76895.002807411569</v>
      </c>
      <c r="V24" s="103"/>
      <c r="W24" s="13">
        <v>44676</v>
      </c>
      <c r="X24" s="132" t="str">
        <f>_xll.BDP(K24&amp;" ISIN","LAST_UPDATE_DT")</f>
        <v>11.11.2023</v>
      </c>
      <c r="Y24" s="98"/>
      <c r="Z24" s="98"/>
      <c r="AA24" s="98"/>
      <c r="AB24" s="52"/>
      <c r="AC24" s="52"/>
      <c r="AD24" s="85" t="str">
        <f t="shared" si="1"/>
        <v>USD</v>
      </c>
      <c r="AE24" s="52"/>
      <c r="AF24" s="101"/>
      <c r="AG24" s="49"/>
      <c r="AH24" s="49"/>
      <c r="AI24" s="93">
        <f t="shared" si="9"/>
        <v>76895.002807411569</v>
      </c>
      <c r="AJ24" s="184" t="str">
        <f>_xll.BDP(K24&amp;" ISIN","DVD_FREQ")</f>
        <v>Annual</v>
      </c>
      <c r="AK24" s="185">
        <v>0</v>
      </c>
      <c r="AL24" s="186"/>
      <c r="AM24" s="50"/>
      <c r="AN24" s="50"/>
      <c r="AO24" s="6" t="s">
        <v>214</v>
      </c>
      <c r="AP24" s="87" t="s">
        <v>33</v>
      </c>
      <c r="AQ24" s="45">
        <v>0</v>
      </c>
      <c r="AR24" s="213" t="s">
        <v>33</v>
      </c>
    </row>
    <row r="25" spans="1:44">
      <c r="A25" s="12" t="s">
        <v>245</v>
      </c>
      <c r="B25" s="12" t="str">
        <f>_xll.BDP(K25&amp;" ISIN","SECURITY_NAME")</f>
        <v>VanEck Oil Refiners ETF</v>
      </c>
      <c r="C25" s="125">
        <f t="shared" ref="C25" si="22">U25/H25-1</f>
        <v>-1.8022911394890095E-2</v>
      </c>
      <c r="D25" s="125">
        <f t="shared" ref="D25" si="23">S25/O25-1</f>
        <v>4.6358490566037691E-2</v>
      </c>
      <c r="E25" s="125"/>
      <c r="F25" s="125"/>
      <c r="G25" s="125">
        <f t="shared" si="7"/>
        <v>4.5176574865884389E-2</v>
      </c>
      <c r="H25" s="144">
        <f>(N25*O25)/Q25</f>
        <v>80574.155600400001</v>
      </c>
      <c r="I25" s="141"/>
      <c r="J25" s="12" t="str">
        <f>_xll.BDP(K25&amp;" ISIN","TICKER_AND_EXCH_CODE")</f>
        <v>CRAK US</v>
      </c>
      <c r="K25" s="229" t="s">
        <v>371</v>
      </c>
      <c r="L25" s="18" t="s">
        <v>37</v>
      </c>
      <c r="M25" s="85" t="s">
        <v>52</v>
      </c>
      <c r="N25" s="85">
        <v>2541</v>
      </c>
      <c r="O25" s="85">
        <v>31.8</v>
      </c>
      <c r="P25" s="93">
        <v>31.8</v>
      </c>
      <c r="Q25" s="93">
        <f>1/0.997158</f>
        <v>1.002850099984155</v>
      </c>
      <c r="R25" s="89">
        <v>39859</v>
      </c>
      <c r="S25" s="93">
        <f>_xll.BDP(K25&amp;" Isin","PX_LAST")</f>
        <v>33.2742</v>
      </c>
      <c r="T25" s="93">
        <f>VLOOKUP(M25,'3. FX_Current'!$B$3:$C$23,2,FALSE)</f>
        <v>1.0686</v>
      </c>
      <c r="U25" s="93">
        <f t="shared" ref="U25" si="24">(S25*N25)/T25</f>
        <v>79121.974733295909</v>
      </c>
      <c r="V25" s="103"/>
      <c r="W25" s="13"/>
      <c r="X25" s="132" t="str">
        <f>_xll.BDP(K25&amp;" ISIN","LAST_UPDATE_DT")</f>
        <v>11.11.2023</v>
      </c>
      <c r="Y25" s="98"/>
      <c r="Z25" s="98"/>
      <c r="AA25" s="98"/>
      <c r="AB25" s="52"/>
      <c r="AC25" s="52"/>
      <c r="AD25" s="85" t="str">
        <f t="shared" ref="AD25" si="25">M25</f>
        <v>USD</v>
      </c>
      <c r="AE25" s="52"/>
      <c r="AF25" s="101"/>
      <c r="AG25" s="48"/>
      <c r="AH25" s="48"/>
      <c r="AI25" s="93">
        <f t="shared" ref="AI25" si="26">U25</f>
        <v>79121.974733295909</v>
      </c>
      <c r="AJ25" s="184" t="s">
        <v>213</v>
      </c>
      <c r="AK25" s="185">
        <v>0</v>
      </c>
      <c r="AL25" s="186"/>
      <c r="AM25" s="50"/>
      <c r="AN25" s="50"/>
      <c r="AO25" s="6" t="s">
        <v>214</v>
      </c>
      <c r="AP25" s="87" t="s">
        <v>33</v>
      </c>
      <c r="AQ25" s="45">
        <v>0</v>
      </c>
      <c r="AR25" s="213" t="s">
        <v>33</v>
      </c>
    </row>
    <row r="26" spans="1:44" s="328" customFormat="1">
      <c r="A26" s="313" t="s">
        <v>245</v>
      </c>
      <c r="B26" s="313" t="str">
        <f>_xll.BDP(K26&amp;" ISIN","SECURITY_NAME")</f>
        <v>VanEck Oil Refiners ETF</v>
      </c>
      <c r="C26" s="190">
        <f t="shared" si="19"/>
        <v>-5.1719665422335415E-2</v>
      </c>
      <c r="D26" s="190">
        <f t="shared" si="20"/>
        <v>1.0452474946857082E-2</v>
      </c>
      <c r="E26" s="190"/>
      <c r="F26" s="190"/>
      <c r="G26" s="190">
        <f t="shared" si="7"/>
        <v>2.2828304654779832E-2</v>
      </c>
      <c r="H26" s="314">
        <f>(N26*O26)/Q26</f>
        <v>42161.954214960002</v>
      </c>
      <c r="I26" s="190"/>
      <c r="J26" s="313" t="str">
        <f>_xll.BDP(K26&amp;" ISIN","TICKER_AND_EXCH_CODE")</f>
        <v>CRAK US</v>
      </c>
      <c r="K26" s="315" t="s">
        <v>371</v>
      </c>
      <c r="L26" s="316" t="s">
        <v>37</v>
      </c>
      <c r="M26" s="317" t="s">
        <v>52</v>
      </c>
      <c r="N26" s="317">
        <v>1284</v>
      </c>
      <c r="O26" s="317">
        <v>32.93</v>
      </c>
      <c r="P26" s="318">
        <v>32.93</v>
      </c>
      <c r="Q26" s="318">
        <f>1/0.997158</f>
        <v>1.002850099984155</v>
      </c>
      <c r="R26" s="319">
        <f>42279.62/Q26</f>
        <v>42159.461319959999</v>
      </c>
      <c r="S26" s="318">
        <f>_xll.BDP(K26&amp;" Isin","PX_LAST")</f>
        <v>33.2742</v>
      </c>
      <c r="T26" s="318">
        <f>VLOOKUP(M26,'3. FX_Current'!$B$3:$C$23,2,FALSE)</f>
        <v>1.0686</v>
      </c>
      <c r="U26" s="318">
        <f>(S26*N26)/T26</f>
        <v>39981.352049410445</v>
      </c>
      <c r="V26" s="318"/>
      <c r="W26" s="320">
        <v>45226</v>
      </c>
      <c r="X26" s="321" t="str">
        <f>_xll.BDP(K26&amp;" ISIN","LAST_UPDATE_DT")</f>
        <v>11.11.2023</v>
      </c>
      <c r="Y26" s="322"/>
      <c r="Z26" s="322"/>
      <c r="AA26" s="322"/>
      <c r="AB26" s="323"/>
      <c r="AC26" s="323"/>
      <c r="AD26" s="317" t="str">
        <f t="shared" si="1"/>
        <v>USD</v>
      </c>
      <c r="AE26" s="323"/>
      <c r="AF26" s="324"/>
      <c r="AG26" s="313"/>
      <c r="AH26" s="313"/>
      <c r="AI26" s="318">
        <f t="shared" si="9"/>
        <v>39981.352049410445</v>
      </c>
      <c r="AJ26" s="325" t="s">
        <v>213</v>
      </c>
      <c r="AK26" s="326">
        <v>0</v>
      </c>
      <c r="AL26" s="327"/>
      <c r="AM26" s="317"/>
      <c r="AN26" s="317"/>
      <c r="AO26" s="328" t="s">
        <v>214</v>
      </c>
      <c r="AP26" s="329" t="s">
        <v>33</v>
      </c>
      <c r="AQ26" s="323">
        <v>0</v>
      </c>
      <c r="AR26" s="330" t="s">
        <v>33</v>
      </c>
    </row>
    <row r="27" spans="1:44" s="328" customFormat="1">
      <c r="A27" s="313" t="s">
        <v>245</v>
      </c>
      <c r="B27" s="313" t="str">
        <f>_xll.BDP(K27&amp;" ISIN","SECURITY_NAME")</f>
        <v>VanEck Oil Refiners ETF</v>
      </c>
      <c r="C27" s="190">
        <f t="shared" si="19"/>
        <v>-1.8022911394890095E-2</v>
      </c>
      <c r="D27" s="190">
        <f t="shared" si="20"/>
        <v>4.6358490566037691E-2</v>
      </c>
      <c r="E27" s="190"/>
      <c r="F27" s="190"/>
      <c r="G27" s="190">
        <f t="shared" si="7"/>
        <v>2.234827021110455E-2</v>
      </c>
      <c r="H27" s="314">
        <f>(N27*O27)/Q27</f>
        <v>39858.997870799998</v>
      </c>
      <c r="I27" s="190"/>
      <c r="J27" s="313" t="str">
        <f>_xll.BDP(K27&amp;" ISIN","TICKER_AND_EXCH_CODE")</f>
        <v>CRAK US</v>
      </c>
      <c r="K27" s="315" t="s">
        <v>371</v>
      </c>
      <c r="L27" s="316" t="s">
        <v>37</v>
      </c>
      <c r="M27" s="317" t="s">
        <v>52</v>
      </c>
      <c r="N27" s="317">
        <f>N25-N26</f>
        <v>1257</v>
      </c>
      <c r="O27" s="317">
        <v>31.8</v>
      </c>
      <c r="P27" s="318">
        <v>31.8</v>
      </c>
      <c r="Q27" s="318">
        <f>1/0.997158</f>
        <v>1.002850099984155</v>
      </c>
      <c r="R27" s="319">
        <v>39859</v>
      </c>
      <c r="S27" s="318">
        <f>_xll.BDP(K27&amp;" Isin","PX_LAST")</f>
        <v>33.2742</v>
      </c>
      <c r="T27" s="318">
        <f>VLOOKUP(M27,'3. FX_Current'!$B$3:$C$23,2,FALSE)</f>
        <v>1.0686</v>
      </c>
      <c r="U27" s="318">
        <f t="shared" si="21"/>
        <v>39140.622683885456</v>
      </c>
      <c r="V27" s="318"/>
      <c r="W27" s="320">
        <v>44843</v>
      </c>
      <c r="X27" s="321" t="str">
        <f>_xll.BDP(K27&amp;" ISIN","LAST_UPDATE_DT")</f>
        <v>11.11.2023</v>
      </c>
      <c r="Y27" s="322"/>
      <c r="Z27" s="322"/>
      <c r="AA27" s="322"/>
      <c r="AB27" s="323"/>
      <c r="AC27" s="323"/>
      <c r="AD27" s="317" t="str">
        <f t="shared" si="1"/>
        <v>USD</v>
      </c>
      <c r="AE27" s="323"/>
      <c r="AF27" s="324"/>
      <c r="AG27" s="313"/>
      <c r="AH27" s="313"/>
      <c r="AI27" s="318">
        <f t="shared" si="9"/>
        <v>39140.622683885456</v>
      </c>
      <c r="AJ27" s="325" t="s">
        <v>213</v>
      </c>
      <c r="AK27" s="326">
        <v>0</v>
      </c>
      <c r="AL27" s="327"/>
      <c r="AM27" s="317"/>
      <c r="AN27" s="317"/>
      <c r="AO27" s="328" t="s">
        <v>214</v>
      </c>
      <c r="AP27" s="329" t="s">
        <v>33</v>
      </c>
      <c r="AQ27" s="323">
        <v>0</v>
      </c>
      <c r="AR27" s="330" t="s">
        <v>33</v>
      </c>
    </row>
    <row r="28" spans="1:44">
      <c r="A28" s="17" t="s">
        <v>38</v>
      </c>
      <c r="B28" s="17" t="str">
        <f>_xll.BDP(K28&amp;" Corp","SECURITY_NAME")</f>
        <v>BUBILL 0 11/22/23</v>
      </c>
      <c r="C28" s="140">
        <f>U28/H28-1</f>
        <v>2.206446465287093E-2</v>
      </c>
      <c r="D28" s="140">
        <f>S28/O28-1</f>
        <v>2.2064464652870708E-2</v>
      </c>
      <c r="E28" s="141"/>
      <c r="F28" s="141"/>
      <c r="G28" s="140">
        <f t="shared" si="7"/>
        <v>0.33031613349504929</v>
      </c>
      <c r="H28" s="249">
        <f>R28</f>
        <v>566024.61</v>
      </c>
      <c r="I28" s="140" t="s">
        <v>404</v>
      </c>
      <c r="J28" s="11"/>
      <c r="K28" s="282" t="s">
        <v>400</v>
      </c>
      <c r="L28" s="250" t="s">
        <v>401</v>
      </c>
      <c r="M28" s="42" t="s">
        <v>29</v>
      </c>
      <c r="N28" s="42">
        <v>579000</v>
      </c>
      <c r="O28" s="94">
        <f>P28</f>
        <v>0.97758999999999996</v>
      </c>
      <c r="P28" s="94">
        <v>0.97758999999999996</v>
      </c>
      <c r="Q28" s="94">
        <v>1</v>
      </c>
      <c r="R28" s="95">
        <f>O28*N28/Q28</f>
        <v>566024.61</v>
      </c>
      <c r="S28" s="94">
        <f>_xll.BDP(K28&amp;" Corp","PX_LAST")/100</f>
        <v>0.99915999999999994</v>
      </c>
      <c r="T28" s="94">
        <f>VLOOKUP(M28,'3. FX_Current'!B:C,2,FALSE)</f>
        <v>1</v>
      </c>
      <c r="U28" s="93">
        <f>(S28*N28)/T28</f>
        <v>578513.64</v>
      </c>
      <c r="V28" s="103"/>
      <c r="W28" s="251" t="s">
        <v>453</v>
      </c>
      <c r="X28" s="133" t="str">
        <f>_xll.BDP(K28&amp;" Corp","LAST_UPDATE_DT")</f>
        <v>10.11.2023</v>
      </c>
      <c r="Y28" s="133">
        <v>45252</v>
      </c>
      <c r="Z28" s="97"/>
      <c r="AA28" s="97"/>
      <c r="AB28" s="51"/>
      <c r="AC28" s="51"/>
      <c r="AD28" s="42" t="s">
        <v>29</v>
      </c>
      <c r="AE28" s="51"/>
      <c r="AF28" s="46"/>
      <c r="AG28" s="11"/>
      <c r="AH28" s="11"/>
      <c r="AI28" s="94">
        <f>U28</f>
        <v>578513.64</v>
      </c>
      <c r="AJ28" s="252" t="s">
        <v>213</v>
      </c>
      <c r="AK28" s="253">
        <v>0</v>
      </c>
      <c r="AL28" s="253">
        <f>IF(_xll.BDP(K28&amp;" Corp","Defaulted")="Y",0,_xll.BDP(K28&amp;" ISIN","YLD_YTM_MID"))</f>
        <v>3.7831778694104035</v>
      </c>
      <c r="AM28" s="95">
        <f>_xll.BDP(K28&amp;" Corp","YAS_MOD_DUR")</f>
        <v>2.220355555606713E-2</v>
      </c>
      <c r="AN28" s="42" t="s">
        <v>145</v>
      </c>
      <c r="AO28" s="17" t="s">
        <v>214</v>
      </c>
      <c r="AP28" s="254" t="s">
        <v>140</v>
      </c>
      <c r="AQ28" s="255">
        <v>0</v>
      </c>
      <c r="AR28" s="256" t="s">
        <v>33</v>
      </c>
    </row>
    <row r="29" spans="1:44">
      <c r="A29" s="17" t="s">
        <v>38</v>
      </c>
      <c r="B29" s="17" t="s">
        <v>29</v>
      </c>
      <c r="C29" s="50"/>
      <c r="D29" s="50"/>
      <c r="E29" s="50"/>
      <c r="F29" s="50"/>
      <c r="G29" s="140">
        <f t="shared" si="7"/>
        <v>2.61317580717162E-2</v>
      </c>
      <c r="H29" s="91"/>
      <c r="I29" s="42" t="s">
        <v>4</v>
      </c>
      <c r="J29" s="47"/>
      <c r="K29" s="11"/>
      <c r="L29" s="107" t="s">
        <v>34</v>
      </c>
      <c r="M29" s="42" t="s">
        <v>29</v>
      </c>
      <c r="N29" s="42">
        <v>45767</v>
      </c>
      <c r="O29" s="50"/>
      <c r="P29" s="50"/>
      <c r="Q29" s="50"/>
      <c r="R29" s="91"/>
      <c r="S29" s="91"/>
      <c r="T29" s="94">
        <f>VLOOKUP(M29,'3. FX_Current'!$B:$C,2,FALSE)</f>
        <v>1</v>
      </c>
      <c r="U29" s="95">
        <f>N29/T29</f>
        <v>45767</v>
      </c>
      <c r="V29" s="95"/>
      <c r="W29" s="11"/>
      <c r="X29" s="133" t="s">
        <v>484</v>
      </c>
      <c r="Y29" s="91"/>
      <c r="Z29" s="91"/>
      <c r="AA29" s="91"/>
      <c r="AB29" s="50"/>
      <c r="AC29" s="50"/>
      <c r="AD29" s="42" t="str">
        <f>M29</f>
        <v>EUR</v>
      </c>
      <c r="AE29" s="50"/>
      <c r="AF29" s="91"/>
      <c r="AG29" s="11"/>
      <c r="AH29" s="11"/>
      <c r="AI29" s="94">
        <f>U29-V29</f>
        <v>45767</v>
      </c>
      <c r="AJ29" s="53"/>
      <c r="AK29" s="53"/>
      <c r="AL29" s="97"/>
      <c r="AM29" s="50"/>
      <c r="AN29" s="50"/>
      <c r="AO29" s="11"/>
      <c r="AP29" s="137"/>
      <c r="AQ29" s="50"/>
      <c r="AR29" s="140" t="s">
        <v>33</v>
      </c>
    </row>
    <row r="30" spans="1:44">
      <c r="A30" s="17" t="s">
        <v>38</v>
      </c>
      <c r="B30" s="17" t="s">
        <v>52</v>
      </c>
      <c r="C30" s="50"/>
      <c r="D30" s="50"/>
      <c r="E30" s="50"/>
      <c r="F30" s="50"/>
      <c r="G30" s="140">
        <f t="shared" si="7"/>
        <v>1.8178713759231239E-4</v>
      </c>
      <c r="H30" s="91"/>
      <c r="I30" s="42" t="s">
        <v>4</v>
      </c>
      <c r="J30" s="47"/>
      <c r="K30" s="11"/>
      <c r="L30" s="300" t="s">
        <v>37</v>
      </c>
      <c r="M30" s="42" t="s">
        <v>52</v>
      </c>
      <c r="N30" s="42">
        <v>340.22179999999997</v>
      </c>
      <c r="O30" s="50"/>
      <c r="P30" s="50"/>
      <c r="Q30" s="50"/>
      <c r="R30" s="91"/>
      <c r="S30" s="91"/>
      <c r="T30" s="94">
        <f>VLOOKUP(M30,'3. FX_Current'!$B:$C,2,FALSE)</f>
        <v>1.0686</v>
      </c>
      <c r="U30" s="95">
        <f>N30/T30</f>
        <v>318.38087216919331</v>
      </c>
      <c r="V30" s="95"/>
      <c r="W30" s="11"/>
      <c r="X30" s="133" t="s">
        <v>484</v>
      </c>
      <c r="Y30" s="91"/>
      <c r="Z30" s="91"/>
      <c r="AA30" s="91"/>
      <c r="AB30" s="50"/>
      <c r="AC30" s="50"/>
      <c r="AD30" s="42" t="str">
        <f>M30</f>
        <v>USD</v>
      </c>
      <c r="AE30" s="50"/>
      <c r="AF30" s="91"/>
      <c r="AG30" s="11"/>
      <c r="AH30" s="11"/>
      <c r="AI30" s="94">
        <f>U30-V30</f>
        <v>318.38087216919331</v>
      </c>
      <c r="AJ30" s="53"/>
      <c r="AK30" s="53"/>
      <c r="AL30" s="97"/>
      <c r="AM30" s="50"/>
      <c r="AN30" s="50"/>
      <c r="AO30" s="11"/>
      <c r="AP30" s="137"/>
      <c r="AQ30" s="50"/>
      <c r="AR30" s="140" t="s">
        <v>33</v>
      </c>
    </row>
    <row r="31" spans="1:44">
      <c r="A31" s="17" t="s">
        <v>38</v>
      </c>
      <c r="B31" s="17" t="s">
        <v>43</v>
      </c>
      <c r="C31" s="50"/>
      <c r="D31" s="50"/>
      <c r="E31" s="50"/>
      <c r="F31" s="50"/>
      <c r="G31" s="140">
        <f t="shared" si="7"/>
        <v>1.5615591592561877E-4</v>
      </c>
      <c r="H31" s="91"/>
      <c r="I31" s="42" t="s">
        <v>4</v>
      </c>
      <c r="J31" s="47"/>
      <c r="K31" s="11"/>
      <c r="L31" s="304" t="s">
        <v>194</v>
      </c>
      <c r="M31" s="42" t="s">
        <v>43</v>
      </c>
      <c r="N31" s="42">
        <v>1211.645</v>
      </c>
      <c r="O31" s="50"/>
      <c r="P31" s="50"/>
      <c r="Q31" s="50"/>
      <c r="R31" s="91"/>
      <c r="S31" s="91"/>
      <c r="T31" s="94">
        <f>VLOOKUP(M31,'3. FX_Current'!$B:$C,2,FALSE)</f>
        <v>4.4302999999999999</v>
      </c>
      <c r="U31" s="95">
        <f>N31/T31</f>
        <v>273.49050854343949</v>
      </c>
      <c r="V31" s="95"/>
      <c r="W31" s="11"/>
      <c r="X31" s="133" t="s">
        <v>484</v>
      </c>
      <c r="Y31" s="91"/>
      <c r="Z31" s="91"/>
      <c r="AA31" s="91"/>
      <c r="AB31" s="50"/>
      <c r="AC31" s="50"/>
      <c r="AD31" s="42" t="s">
        <v>43</v>
      </c>
      <c r="AE31" s="50"/>
      <c r="AF31" s="91"/>
      <c r="AG31" s="11"/>
      <c r="AH31" s="11"/>
      <c r="AI31" s="94">
        <f>U31-V31</f>
        <v>273.49050854343949</v>
      </c>
      <c r="AJ31" s="53"/>
      <c r="AK31" s="53"/>
      <c r="AL31" s="97"/>
      <c r="AM31" s="50"/>
      <c r="AN31" s="50"/>
      <c r="AO31" s="11"/>
      <c r="AP31" s="137"/>
      <c r="AQ31" s="50"/>
      <c r="AR31" s="140" t="s">
        <v>33</v>
      </c>
    </row>
    <row r="32" spans="1:44">
      <c r="A32" s="17" t="s">
        <v>38</v>
      </c>
      <c r="B32" s="17" t="s">
        <v>40</v>
      </c>
      <c r="C32" s="50"/>
      <c r="D32" s="50"/>
      <c r="E32" s="50"/>
      <c r="F32" s="50"/>
      <c r="G32" s="140">
        <f t="shared" si="7"/>
        <v>6.6386231706475874E-6</v>
      </c>
      <c r="H32" s="91"/>
      <c r="I32" s="42" t="s">
        <v>4</v>
      </c>
      <c r="J32" s="47"/>
      <c r="K32" s="11"/>
      <c r="L32" s="146" t="s">
        <v>308</v>
      </c>
      <c r="M32" s="42" t="s">
        <v>40</v>
      </c>
      <c r="N32" s="42">
        <v>1882.7348</v>
      </c>
      <c r="O32" s="50"/>
      <c r="P32" s="50"/>
      <c r="Q32" s="50"/>
      <c r="R32" s="91"/>
      <c r="S32" s="91"/>
      <c r="T32" s="94">
        <f>VLOOKUP(M32,'3. FX_Current'!$B:$C,2,FALSE)</f>
        <v>161.93</v>
      </c>
      <c r="U32" s="95">
        <f>N32/T32</f>
        <v>11.626843697894151</v>
      </c>
      <c r="V32" s="95"/>
      <c r="W32" s="11"/>
      <c r="X32" s="133" t="s">
        <v>484</v>
      </c>
      <c r="Y32" s="91"/>
      <c r="Z32" s="91"/>
      <c r="AA32" s="91"/>
      <c r="AB32" s="50"/>
      <c r="AC32" s="50"/>
      <c r="AD32" s="42" t="str">
        <f>M32</f>
        <v>JPY</v>
      </c>
      <c r="AE32" s="50"/>
      <c r="AF32" s="91"/>
      <c r="AG32" s="11"/>
      <c r="AH32" s="11"/>
      <c r="AI32" s="94">
        <f>U32-V32</f>
        <v>11.626843697894151</v>
      </c>
      <c r="AJ32" s="53"/>
      <c r="AK32" s="53"/>
      <c r="AL32" s="97"/>
      <c r="AM32" s="50"/>
      <c r="AN32" s="50"/>
      <c r="AO32" s="11"/>
      <c r="AP32" s="137"/>
      <c r="AQ32" s="50"/>
      <c r="AR32" s="140" t="s">
        <v>33</v>
      </c>
    </row>
    <row r="33" spans="1:35" ht="15" customHeight="1"/>
    <row r="34" spans="1:35">
      <c r="U34" s="102">
        <f>SUM(U2:U7)+SUM(U10:U12)+SUM(U28:U32)+SUM(U15:U25)</f>
        <v>1751393.8355925647</v>
      </c>
      <c r="AI34" s="102">
        <f>SUM(AI2:AI32)</f>
        <v>1933579.9238296051</v>
      </c>
    </row>
    <row r="36" spans="1:35">
      <c r="A36" s="187">
        <f ca="1">TODAY()</f>
        <v>45242</v>
      </c>
      <c r="B36" t="s">
        <v>316</v>
      </c>
      <c r="C36" s="188">
        <f>U34</f>
        <v>1751393.8355925647</v>
      </c>
      <c r="D36" s="36"/>
      <c r="L36" s="131"/>
      <c r="M36" s="84"/>
      <c r="N36"/>
      <c r="O36"/>
      <c r="U36" s="84">
        <f>U34-AI34</f>
        <v>-182186.08823704044</v>
      </c>
      <c r="AG36" s="88"/>
    </row>
    <row r="37" spans="1:35">
      <c r="C37" s="84">
        <f>U34-AI34</f>
        <v>-182186.08823704044</v>
      </c>
      <c r="L37" s="131"/>
      <c r="M37" s="84"/>
      <c r="N37"/>
      <c r="O37"/>
    </row>
    <row r="38" spans="1:35">
      <c r="L38" s="131"/>
      <c r="M38" s="84"/>
      <c r="N38"/>
      <c r="O38"/>
    </row>
    <row r="39" spans="1:35">
      <c r="L39" s="2"/>
      <c r="M39" s="84"/>
    </row>
    <row r="40" spans="1:35">
      <c r="L40" s="131"/>
      <c r="M40" s="84"/>
    </row>
    <row r="41" spans="1:35">
      <c r="L41" s="131"/>
      <c r="M41" s="84"/>
    </row>
    <row r="42" spans="1:35">
      <c r="L42" s="131"/>
      <c r="M42" s="84"/>
      <c r="V42"/>
      <c r="X42"/>
      <c r="Y42"/>
    </row>
    <row r="43" spans="1:35">
      <c r="L43" s="2"/>
      <c r="M43" s="84"/>
    </row>
    <row r="44" spans="1:35">
      <c r="L44" s="131"/>
      <c r="M44" s="84"/>
      <c r="V44"/>
    </row>
    <row r="45" spans="1:35">
      <c r="V45"/>
    </row>
    <row r="46" spans="1:35">
      <c r="V46"/>
    </row>
    <row r="47" spans="1:35">
      <c r="V47"/>
    </row>
  </sheetData>
  <conditionalFormatting sqref="C2:F24 C26:F26 C28:F28">
    <cfRule type="cellIs" dxfId="60" priority="35" operator="equal">
      <formula>0</formula>
    </cfRule>
    <cfRule type="cellIs" dxfId="59" priority="36" operator="lessThan">
      <formula>0</formula>
    </cfRule>
  </conditionalFormatting>
  <conditionalFormatting sqref="C2:F24 C26:F26 C28:F35">
    <cfRule type="cellIs" dxfId="58" priority="34" operator="greaterThan">
      <formula>0</formula>
    </cfRule>
  </conditionalFormatting>
  <conditionalFormatting sqref="D36:F37 C38:F1048576">
    <cfRule type="cellIs" dxfId="57" priority="37" operator="greaterThan">
      <formula>0</formula>
    </cfRule>
  </conditionalFormatting>
  <conditionalFormatting sqref="C25:F25">
    <cfRule type="cellIs" dxfId="56" priority="5" operator="equal">
      <formula>0</formula>
    </cfRule>
    <cfRule type="cellIs" dxfId="55" priority="6" operator="lessThan">
      <formula>0</formula>
    </cfRule>
  </conditionalFormatting>
  <conditionalFormatting sqref="C25:F25">
    <cfRule type="cellIs" dxfId="54" priority="4" operator="greaterThan">
      <formula>0</formula>
    </cfRule>
  </conditionalFormatting>
  <conditionalFormatting sqref="C27:F27">
    <cfRule type="cellIs" dxfId="53" priority="2" operator="equal">
      <formula>0</formula>
    </cfRule>
    <cfRule type="cellIs" dxfId="52" priority="3" operator="lessThan">
      <formula>0</formula>
    </cfRule>
  </conditionalFormatting>
  <conditionalFormatting sqref="C27:F27">
    <cfRule type="cellIs" dxfId="51" priority="1" operator="greaterThan">
      <formula>0</formula>
    </cfRule>
  </conditionalFormatting>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42"/>
  <sheetViews>
    <sheetView workbookViewId="0">
      <pane xSplit="1" ySplit="1" topLeftCell="B611" activePane="bottomRight" state="frozen"/>
      <selection sqref="A1:XFD1048576"/>
      <selection pane="topRight" sqref="A1:XFD1048576"/>
      <selection pane="bottomLeft" sqref="A1:XFD1048576"/>
      <selection pane="bottomRight" activeCell="B643" sqref="B643"/>
    </sheetView>
  </sheetViews>
  <sheetFormatPr defaultColWidth="9" defaultRowHeight="15.75"/>
  <cols>
    <col min="1" max="1" width="10.25" bestFit="1" customWidth="1"/>
    <col min="2" max="5" width="23.875" style="84" bestFit="1" customWidth="1"/>
    <col min="6" max="6" width="19.875" bestFit="1" customWidth="1"/>
    <col min="7" max="7" width="23.25" style="189" bestFit="1" customWidth="1"/>
    <col min="8" max="9" width="11.875" style="84" bestFit="1" customWidth="1"/>
  </cols>
  <sheetData>
    <row r="1" spans="1:9">
      <c r="A1" s="79" t="s">
        <v>9</v>
      </c>
      <c r="B1" s="222" t="s">
        <v>272</v>
      </c>
      <c r="C1" s="222" t="s">
        <v>427</v>
      </c>
      <c r="D1" s="222" t="s">
        <v>124</v>
      </c>
      <c r="E1" s="222" t="s">
        <v>367</v>
      </c>
      <c r="F1" s="79" t="s">
        <v>321</v>
      </c>
      <c r="G1" s="222" t="s">
        <v>320</v>
      </c>
      <c r="H1" s="222" t="s">
        <v>319</v>
      </c>
      <c r="I1" s="222" t="s">
        <v>368</v>
      </c>
    </row>
    <row r="2" spans="1:9">
      <c r="A2" s="110">
        <v>40683</v>
      </c>
      <c r="B2" s="223">
        <v>1190155.0375295556</v>
      </c>
      <c r="C2" s="223">
        <v>141.21001000000001</v>
      </c>
      <c r="D2" s="223"/>
      <c r="E2" s="223"/>
    </row>
    <row r="3" spans="1:9">
      <c r="A3" s="4">
        <v>40690</v>
      </c>
      <c r="B3" s="224">
        <v>1221753.24086</v>
      </c>
      <c r="C3" s="224">
        <v>140.08000000000001</v>
      </c>
      <c r="D3" s="224"/>
      <c r="E3" s="224"/>
    </row>
    <row r="4" spans="1:9">
      <c r="A4" s="4">
        <v>40697</v>
      </c>
      <c r="B4" s="224">
        <v>1206830.21138099</v>
      </c>
      <c r="C4" s="224">
        <v>138.41</v>
      </c>
      <c r="D4" s="224"/>
      <c r="E4" s="224"/>
    </row>
    <row r="5" spans="1:9">
      <c r="A5" s="4">
        <v>40704</v>
      </c>
      <c r="B5" s="224">
        <v>1205721.3231761691</v>
      </c>
      <c r="C5" s="224">
        <v>139.30000000000001</v>
      </c>
      <c r="D5" s="224"/>
      <c r="E5" s="224"/>
    </row>
    <row r="6" spans="1:9">
      <c r="A6" s="4">
        <v>40711</v>
      </c>
      <c r="B6" s="224">
        <v>1210680.0896328199</v>
      </c>
      <c r="C6" s="224">
        <v>139.81</v>
      </c>
      <c r="D6" s="224"/>
      <c r="E6" s="224"/>
    </row>
    <row r="7" spans="1:9">
      <c r="A7" s="4">
        <v>40718</v>
      </c>
      <c r="B7" s="224">
        <v>1205618.7102957342</v>
      </c>
      <c r="C7" s="224">
        <v>138.05000000000001</v>
      </c>
      <c r="D7" s="224"/>
      <c r="E7" s="224"/>
    </row>
    <row r="8" spans="1:9">
      <c r="A8" s="4">
        <v>40725</v>
      </c>
      <c r="B8" s="224">
        <v>1209014.7265036521</v>
      </c>
      <c r="C8" s="224">
        <v>133.75998999999999</v>
      </c>
      <c r="D8" s="224"/>
      <c r="E8" s="224"/>
    </row>
    <row r="9" spans="1:9">
      <c r="A9" s="4">
        <v>40732</v>
      </c>
      <c r="B9" s="224">
        <v>1211100.8319946399</v>
      </c>
      <c r="C9" s="224">
        <v>136.38999999999999</v>
      </c>
      <c r="D9" s="224"/>
      <c r="E9" s="224"/>
    </row>
    <row r="10" spans="1:9">
      <c r="A10" s="4">
        <v>40739</v>
      </c>
      <c r="B10" s="224">
        <v>1205475.2943889783</v>
      </c>
      <c r="C10" s="224">
        <v>134.91999999999999</v>
      </c>
      <c r="D10" s="224"/>
      <c r="E10" s="224"/>
    </row>
    <row r="11" spans="1:9">
      <c r="A11" s="4">
        <v>40746</v>
      </c>
      <c r="B11" s="224">
        <v>1206526.8834664999</v>
      </c>
      <c r="C11" s="224">
        <v>133.13</v>
      </c>
      <c r="D11" s="224"/>
      <c r="E11" s="224"/>
    </row>
    <row r="12" spans="1:9">
      <c r="A12" s="4">
        <v>40753</v>
      </c>
      <c r="B12" s="224">
        <v>1203649.7069025084</v>
      </c>
      <c r="C12" s="224">
        <v>131.17999</v>
      </c>
      <c r="D12" s="224"/>
      <c r="E12" s="224"/>
    </row>
    <row r="13" spans="1:9">
      <c r="A13" s="4">
        <v>40760</v>
      </c>
      <c r="B13" s="224">
        <v>1206968.0719625594</v>
      </c>
      <c r="C13" s="224">
        <v>133.94999999999999</v>
      </c>
      <c r="D13" s="224"/>
      <c r="E13" s="224"/>
    </row>
    <row r="14" spans="1:9">
      <c r="A14" s="4">
        <v>40767</v>
      </c>
      <c r="B14" s="224">
        <v>1195158.2390493525</v>
      </c>
      <c r="C14" s="224">
        <v>132.07001</v>
      </c>
      <c r="D14" s="224"/>
      <c r="E14" s="224"/>
    </row>
    <row r="15" spans="1:9">
      <c r="A15" s="4">
        <v>40774</v>
      </c>
      <c r="B15" s="224">
        <v>1193131.0211693281</v>
      </c>
      <c r="C15" s="224">
        <v>130.09</v>
      </c>
      <c r="D15" s="224"/>
      <c r="E15" s="224"/>
    </row>
    <row r="16" spans="1:9">
      <c r="A16" s="4">
        <v>40781</v>
      </c>
      <c r="B16" s="224">
        <v>1191436.3406697782</v>
      </c>
      <c r="C16" s="224">
        <v>129.50998999999999</v>
      </c>
      <c r="D16" s="224"/>
      <c r="E16" s="224"/>
    </row>
    <row r="17" spans="1:5" customFormat="1">
      <c r="A17" s="4">
        <v>40788</v>
      </c>
      <c r="B17" s="224">
        <v>1195983.5130300098</v>
      </c>
      <c r="C17" s="224">
        <v>134.09</v>
      </c>
      <c r="D17" s="224"/>
      <c r="E17" s="224"/>
    </row>
    <row r="18" spans="1:5" customFormat="1">
      <c r="A18" s="4">
        <v>40795</v>
      </c>
      <c r="B18" s="224">
        <v>1193762.2597458498</v>
      </c>
      <c r="C18" s="224">
        <v>137.32001</v>
      </c>
      <c r="D18" s="224"/>
      <c r="E18" s="224"/>
    </row>
    <row r="19" spans="1:5" customFormat="1">
      <c r="A19" s="4">
        <v>40802</v>
      </c>
      <c r="B19" s="224">
        <v>1182239.1510143122</v>
      </c>
      <c r="C19" s="224">
        <v>132.09</v>
      </c>
      <c r="D19" s="224"/>
      <c r="E19" s="224"/>
    </row>
    <row r="20" spans="1:5" customFormat="1">
      <c r="A20" s="4">
        <v>40809</v>
      </c>
      <c r="B20" s="224">
        <v>1148951.0488836803</v>
      </c>
      <c r="C20" s="224">
        <v>127.81</v>
      </c>
      <c r="D20" s="224"/>
      <c r="E20" s="224"/>
    </row>
    <row r="21" spans="1:5" customFormat="1">
      <c r="A21" s="4">
        <v>40816</v>
      </c>
      <c r="B21" s="224">
        <v>1146737.56282491</v>
      </c>
      <c r="C21" s="224">
        <v>127.42</v>
      </c>
      <c r="D21" s="224"/>
      <c r="E21" s="224"/>
    </row>
    <row r="22" spans="1:5" customFormat="1">
      <c r="A22" s="4">
        <v>40823</v>
      </c>
      <c r="B22" s="224">
        <v>1152464.7638967999</v>
      </c>
      <c r="C22" s="224">
        <v>126.54</v>
      </c>
      <c r="D22" s="224"/>
      <c r="E22" s="224"/>
    </row>
    <row r="23" spans="1:5" customFormat="1">
      <c r="A23" s="4">
        <v>40830</v>
      </c>
      <c r="B23" s="224">
        <v>1154070.6149561997</v>
      </c>
      <c r="C23" s="224">
        <v>124.51</v>
      </c>
      <c r="D23" s="224"/>
      <c r="E23" s="224"/>
    </row>
    <row r="24" spans="1:5" customFormat="1">
      <c r="A24" s="4">
        <v>40837</v>
      </c>
      <c r="B24" s="224">
        <v>1133396.1257229</v>
      </c>
      <c r="C24" s="224">
        <v>120.41</v>
      </c>
      <c r="D24" s="224"/>
      <c r="E24" s="224"/>
    </row>
    <row r="25" spans="1:5" customFormat="1">
      <c r="A25" s="4">
        <v>40844</v>
      </c>
      <c r="B25" s="224">
        <v>1157649.76716278</v>
      </c>
      <c r="C25" s="224">
        <v>124.61</v>
      </c>
      <c r="D25" s="224"/>
      <c r="E25" s="224"/>
    </row>
    <row r="26" spans="1:5" customFormat="1">
      <c r="A26" s="4">
        <v>40851</v>
      </c>
      <c r="B26" s="224">
        <v>1156035.5119448199</v>
      </c>
      <c r="C26" s="224">
        <v>128.37</v>
      </c>
      <c r="D26" s="224"/>
      <c r="E26" s="224"/>
    </row>
    <row r="27" spans="1:5" customFormat="1">
      <c r="A27" s="4">
        <v>40858</v>
      </c>
      <c r="B27" s="224">
        <v>1143106.9379964999</v>
      </c>
      <c r="C27" s="224">
        <v>125.89</v>
      </c>
      <c r="D27" s="224"/>
      <c r="E27" s="224"/>
    </row>
    <row r="28" spans="1:5" customFormat="1">
      <c r="A28" s="4">
        <v>40865</v>
      </c>
      <c r="B28" s="224">
        <v>1119012.6970659702</v>
      </c>
      <c r="C28" s="224">
        <v>123.37</v>
      </c>
      <c r="D28" s="224"/>
      <c r="E28" s="224"/>
    </row>
    <row r="29" spans="1:5" customFormat="1">
      <c r="A29" s="4">
        <v>40872</v>
      </c>
      <c r="B29" s="224">
        <v>1088243.1289033999</v>
      </c>
      <c r="C29" s="224">
        <v>119.99</v>
      </c>
      <c r="D29" s="224"/>
      <c r="E29" s="224"/>
    </row>
    <row r="30" spans="1:5" customFormat="1">
      <c r="A30" s="4">
        <v>40879</v>
      </c>
      <c r="B30" s="224">
        <v>1131460.5805671799</v>
      </c>
      <c r="C30" s="224">
        <v>124.42</v>
      </c>
      <c r="D30" s="224"/>
      <c r="E30" s="224"/>
    </row>
    <row r="31" spans="1:5" customFormat="1">
      <c r="A31" s="4">
        <v>40886</v>
      </c>
      <c r="B31" s="224">
        <v>1137219.7484816499</v>
      </c>
      <c r="C31" s="224">
        <v>126.78</v>
      </c>
      <c r="D31" s="224"/>
      <c r="E31" s="224"/>
    </row>
    <row r="32" spans="1:5" customFormat="1">
      <c r="A32" s="4">
        <v>40893</v>
      </c>
      <c r="B32" s="224">
        <v>1130797.3814396001</v>
      </c>
      <c r="C32" s="224">
        <v>126.8</v>
      </c>
      <c r="D32" s="224"/>
      <c r="E32" s="224"/>
    </row>
    <row r="33" spans="1:5" customFormat="1">
      <c r="A33" s="4">
        <v>40900</v>
      </c>
      <c r="B33" s="224">
        <v>1131209.6090654999</v>
      </c>
      <c r="C33" s="224">
        <v>128.00998999999999</v>
      </c>
      <c r="D33" s="224"/>
      <c r="E33" s="224"/>
    </row>
    <row r="34" spans="1:5" customFormat="1">
      <c r="A34" s="4">
        <v>40907</v>
      </c>
      <c r="B34" s="224">
        <v>1148374.22199897</v>
      </c>
      <c r="C34" s="224">
        <v>126.81</v>
      </c>
      <c r="D34" s="224"/>
      <c r="E34" s="224"/>
    </row>
    <row r="35" spans="1:5" customFormat="1">
      <c r="A35" s="4">
        <v>40914</v>
      </c>
      <c r="B35" s="224">
        <v>1173092.5862405698</v>
      </c>
      <c r="C35" s="224">
        <v>128.35001</v>
      </c>
      <c r="D35" s="224"/>
      <c r="E35" s="224"/>
    </row>
    <row r="36" spans="1:5" customFormat="1">
      <c r="A36" s="4">
        <v>40921</v>
      </c>
      <c r="B36" s="224">
        <v>1201274.0951217099</v>
      </c>
      <c r="C36" s="224">
        <v>132.52000000000001</v>
      </c>
      <c r="D36" s="224"/>
      <c r="E36" s="224"/>
    </row>
    <row r="37" spans="1:5" customFormat="1">
      <c r="A37" s="4">
        <v>40928</v>
      </c>
      <c r="B37" s="224">
        <v>1230954.8004445098</v>
      </c>
      <c r="C37" s="224">
        <v>134.53998999999999</v>
      </c>
      <c r="D37" s="224"/>
      <c r="E37" s="224"/>
    </row>
    <row r="38" spans="1:5" customFormat="1">
      <c r="A38" s="4">
        <v>40935</v>
      </c>
      <c r="B38" s="224">
        <v>1235037.52450154</v>
      </c>
      <c r="C38" s="224">
        <v>137.5</v>
      </c>
      <c r="D38" s="224"/>
      <c r="E38" s="224"/>
    </row>
    <row r="39" spans="1:5" customFormat="1">
      <c r="A39" s="4">
        <v>40942</v>
      </c>
      <c r="B39" s="224">
        <v>1261552.5113058002</v>
      </c>
      <c r="C39" s="224">
        <v>142.36000000000001</v>
      </c>
      <c r="D39" s="224"/>
      <c r="E39" s="224"/>
    </row>
    <row r="40" spans="1:5" customFormat="1">
      <c r="A40" s="4">
        <v>40949</v>
      </c>
      <c r="B40" s="224">
        <v>1260150.7985834901</v>
      </c>
      <c r="C40" s="224">
        <v>144.31</v>
      </c>
      <c r="D40" s="224"/>
      <c r="E40" s="224"/>
    </row>
    <row r="41" spans="1:5" customFormat="1">
      <c r="A41" s="4">
        <v>40956</v>
      </c>
      <c r="B41" s="224">
        <v>1281215.19393432</v>
      </c>
      <c r="C41" s="224">
        <v>147.75998999999999</v>
      </c>
      <c r="D41" s="224"/>
      <c r="E41" s="224"/>
    </row>
    <row r="42" spans="1:5" customFormat="1">
      <c r="A42" s="4">
        <v>40963</v>
      </c>
      <c r="B42" s="224">
        <v>1276636.99264654</v>
      </c>
      <c r="C42" s="224">
        <v>146.21001000000001</v>
      </c>
      <c r="D42" s="224"/>
      <c r="E42" s="224"/>
    </row>
    <row r="43" spans="1:5" customFormat="1">
      <c r="A43" s="4">
        <v>40970</v>
      </c>
      <c r="B43" s="224">
        <v>1296921.599770295</v>
      </c>
      <c r="C43" s="224">
        <v>148.17999</v>
      </c>
      <c r="D43" s="224"/>
      <c r="E43" s="224"/>
    </row>
    <row r="44" spans="1:5" customFormat="1">
      <c r="A44" s="4">
        <v>40977</v>
      </c>
      <c r="B44" s="224">
        <v>1290536.2120595798</v>
      </c>
      <c r="C44" s="224">
        <v>147.66999999999999</v>
      </c>
      <c r="D44" s="224"/>
      <c r="E44" s="224"/>
    </row>
    <row r="45" spans="1:5" customFormat="1">
      <c r="A45" s="4">
        <v>40984</v>
      </c>
      <c r="B45" s="224">
        <v>1288846.7610205899</v>
      </c>
      <c r="C45" s="224">
        <v>148.64999</v>
      </c>
      <c r="D45" s="224"/>
      <c r="E45" s="224"/>
    </row>
    <row r="46" spans="1:5" customFormat="1">
      <c r="A46" s="4">
        <v>40991</v>
      </c>
      <c r="B46" s="224">
        <v>1264381.47227195</v>
      </c>
      <c r="C46" s="224">
        <v>143.22</v>
      </c>
      <c r="D46" s="224"/>
      <c r="E46" s="224"/>
    </row>
    <row r="47" spans="1:5" customFormat="1">
      <c r="A47" s="4">
        <v>40998</v>
      </c>
      <c r="B47" s="224">
        <v>1258624.0182300103</v>
      </c>
      <c r="C47" s="224">
        <v>145.78</v>
      </c>
      <c r="D47" s="224"/>
      <c r="E47" s="224"/>
    </row>
    <row r="48" spans="1:5" customFormat="1">
      <c r="A48" s="4">
        <v>41005</v>
      </c>
      <c r="B48" s="224">
        <v>1256843.6004947501</v>
      </c>
      <c r="C48" s="224">
        <v>146.03998999999999</v>
      </c>
      <c r="D48" s="224"/>
      <c r="E48" s="224"/>
    </row>
    <row r="49" spans="1:5" customFormat="1">
      <c r="A49" s="4">
        <v>41012</v>
      </c>
      <c r="B49" s="224">
        <v>1250290.8736582999</v>
      </c>
      <c r="C49" s="224">
        <v>139.72</v>
      </c>
      <c r="D49" s="224"/>
      <c r="E49" s="224"/>
    </row>
    <row r="50" spans="1:5" customFormat="1">
      <c r="A50" s="4">
        <v>41019</v>
      </c>
      <c r="B50" s="224">
        <v>1248227.6718488701</v>
      </c>
      <c r="C50" s="224">
        <v>140.78998999999999</v>
      </c>
      <c r="D50" s="224"/>
      <c r="E50" s="224"/>
    </row>
    <row r="51" spans="1:5" customFormat="1">
      <c r="A51" s="4">
        <v>41026</v>
      </c>
      <c r="B51" s="224">
        <v>1252600.5845568201</v>
      </c>
      <c r="C51" s="224">
        <v>140.60001</v>
      </c>
      <c r="D51" s="224"/>
      <c r="E51" s="224"/>
    </row>
    <row r="52" spans="1:5" customFormat="1">
      <c r="A52" s="110">
        <v>41033</v>
      </c>
      <c r="B52" s="223">
        <v>1247413.25334535</v>
      </c>
      <c r="C52" s="223">
        <v>141.13</v>
      </c>
      <c r="D52" s="223"/>
      <c r="E52" s="223"/>
    </row>
    <row r="53" spans="1:5" customFormat="1">
      <c r="A53" s="4">
        <v>41040</v>
      </c>
      <c r="B53" s="224">
        <v>1236121.3290152801</v>
      </c>
      <c r="C53" s="224">
        <v>140.11000000000001</v>
      </c>
      <c r="D53" s="224"/>
      <c r="E53" s="224"/>
    </row>
    <row r="54" spans="1:5" customFormat="1">
      <c r="A54" s="4">
        <v>41047</v>
      </c>
      <c r="B54" s="224">
        <v>1205873.4093784702</v>
      </c>
      <c r="C54" s="224">
        <v>136.21001000000001</v>
      </c>
      <c r="D54" s="224"/>
      <c r="E54" s="224"/>
    </row>
    <row r="55" spans="1:5" customFormat="1">
      <c r="A55" s="4">
        <v>41054</v>
      </c>
      <c r="B55" s="224">
        <v>1199513.6499486349</v>
      </c>
      <c r="C55" s="224">
        <v>135.41</v>
      </c>
      <c r="D55" s="224"/>
      <c r="E55" s="224"/>
    </row>
    <row r="56" spans="1:5" customFormat="1">
      <c r="A56" s="4">
        <v>41061</v>
      </c>
      <c r="B56" s="224">
        <v>1180295.6414521027</v>
      </c>
      <c r="C56" s="224">
        <v>132.13999999999999</v>
      </c>
      <c r="D56" s="224"/>
      <c r="E56" s="224"/>
    </row>
    <row r="57" spans="1:5" customFormat="1">
      <c r="A57" s="4">
        <v>41068</v>
      </c>
      <c r="B57" s="224">
        <v>1202267.296250355</v>
      </c>
      <c r="C57" s="224">
        <v>135.49001000000001</v>
      </c>
      <c r="D57" s="224"/>
      <c r="E57" s="224"/>
    </row>
    <row r="58" spans="1:5" customFormat="1">
      <c r="A58" s="4">
        <v>41075</v>
      </c>
      <c r="B58" s="224">
        <v>1197518.7813110999</v>
      </c>
      <c r="C58" s="224">
        <v>132.62</v>
      </c>
      <c r="D58" s="224"/>
      <c r="E58" s="224"/>
    </row>
    <row r="59" spans="1:5" customFormat="1">
      <c r="A59" s="4">
        <v>41082</v>
      </c>
      <c r="B59" s="224">
        <v>1200026.0680907499</v>
      </c>
      <c r="C59" s="224">
        <v>135.75998999999999</v>
      </c>
      <c r="D59" s="224"/>
      <c r="E59" s="224"/>
    </row>
    <row r="60" spans="1:5" customFormat="1">
      <c r="A60" s="4">
        <v>41089</v>
      </c>
      <c r="B60" s="224">
        <v>1211074.8640077449</v>
      </c>
      <c r="C60" s="224">
        <v>137.02000000000001</v>
      </c>
      <c r="D60" s="224"/>
      <c r="E60" s="224"/>
    </row>
    <row r="61" spans="1:5" customFormat="1">
      <c r="A61" s="4">
        <v>41096</v>
      </c>
      <c r="B61" s="224">
        <v>1237515.7169309952</v>
      </c>
      <c r="C61" s="224">
        <v>140.96001000000001</v>
      </c>
      <c r="D61" s="224"/>
      <c r="E61" s="224"/>
    </row>
    <row r="62" spans="1:5" customFormat="1">
      <c r="A62" s="4">
        <v>41103</v>
      </c>
      <c r="B62" s="224">
        <v>1236968.4748224451</v>
      </c>
      <c r="C62" s="224">
        <v>143.67999</v>
      </c>
      <c r="D62" s="224"/>
      <c r="E62" s="224"/>
    </row>
    <row r="63" spans="1:5" customFormat="1">
      <c r="A63" s="4">
        <v>41110</v>
      </c>
      <c r="B63" s="224">
        <v>1245299.7116933474</v>
      </c>
      <c r="C63" s="224">
        <v>144.62</v>
      </c>
      <c r="D63" s="224"/>
      <c r="E63" s="224"/>
    </row>
    <row r="64" spans="1:5" customFormat="1">
      <c r="A64" s="4">
        <v>41117</v>
      </c>
      <c r="B64" s="224">
        <v>1250508.1348895126</v>
      </c>
      <c r="C64" s="224">
        <v>142.88</v>
      </c>
      <c r="D64" s="224"/>
      <c r="E64" s="224"/>
    </row>
    <row r="65" spans="1:5" customFormat="1">
      <c r="A65" s="4">
        <v>41124</v>
      </c>
      <c r="B65" s="224">
        <v>1259386.72472652</v>
      </c>
      <c r="C65" s="224">
        <v>144.5</v>
      </c>
      <c r="D65" s="224"/>
      <c r="E65" s="224"/>
    </row>
    <row r="66" spans="1:5" customFormat="1">
      <c r="A66" s="4">
        <v>41131</v>
      </c>
      <c r="B66" s="224">
        <v>1275848.05702979</v>
      </c>
      <c r="C66" s="224">
        <v>145.91999999999999</v>
      </c>
      <c r="D66" s="224"/>
      <c r="E66" s="224"/>
    </row>
    <row r="67" spans="1:5" customFormat="1">
      <c r="A67" s="4">
        <v>41138</v>
      </c>
      <c r="B67" s="224">
        <v>1284098.9026501102</v>
      </c>
      <c r="C67" s="224">
        <v>146.94999999999999</v>
      </c>
      <c r="D67" s="224"/>
      <c r="E67" s="224"/>
    </row>
    <row r="68" spans="1:5" customFormat="1">
      <c r="A68" s="4">
        <v>41145</v>
      </c>
      <c r="B68" s="224">
        <v>1269908.6303523956</v>
      </c>
      <c r="C68" s="224">
        <v>143.25998999999999</v>
      </c>
      <c r="D68" s="224"/>
      <c r="E68" s="224"/>
    </row>
    <row r="69" spans="1:5" customFormat="1">
      <c r="A69" s="4">
        <v>41152</v>
      </c>
      <c r="B69" s="224">
        <v>1262170.8813027549</v>
      </c>
      <c r="C69" s="224">
        <v>141.61000000000001</v>
      </c>
      <c r="D69" s="224"/>
      <c r="E69" s="224"/>
    </row>
    <row r="70" spans="1:5" customFormat="1">
      <c r="A70" s="4">
        <v>41159</v>
      </c>
      <c r="B70" s="224">
        <v>1270395.0973573211</v>
      </c>
      <c r="C70" s="224">
        <v>141.81</v>
      </c>
      <c r="D70" s="224"/>
      <c r="E70" s="224"/>
    </row>
    <row r="71" spans="1:5" customFormat="1">
      <c r="A71" s="4">
        <v>41166</v>
      </c>
      <c r="B71" s="224">
        <v>1277266.9886816244</v>
      </c>
      <c r="C71" s="224">
        <v>139.67999</v>
      </c>
      <c r="D71" s="224"/>
      <c r="E71" s="224"/>
    </row>
    <row r="72" spans="1:5" customFormat="1">
      <c r="A72" s="4">
        <v>41173</v>
      </c>
      <c r="B72" s="224">
        <v>1276521.2410982247</v>
      </c>
      <c r="C72" s="224">
        <v>140.35001</v>
      </c>
      <c r="D72" s="224"/>
      <c r="E72" s="224"/>
    </row>
    <row r="73" spans="1:5" customFormat="1">
      <c r="A73" s="4">
        <v>41180</v>
      </c>
      <c r="B73" s="224">
        <v>1274790.4470700701</v>
      </c>
      <c r="C73" s="224">
        <v>142.14999</v>
      </c>
      <c r="D73" s="224"/>
      <c r="E73" s="224"/>
    </row>
    <row r="74" spans="1:5" customFormat="1">
      <c r="A74" s="4">
        <v>41187</v>
      </c>
      <c r="B74" s="224">
        <v>1274658.8669386327</v>
      </c>
      <c r="C74" s="224">
        <v>141.52000000000001</v>
      </c>
      <c r="D74" s="224"/>
      <c r="E74" s="224"/>
    </row>
    <row r="75" spans="1:5" customFormat="1">
      <c r="A75" s="4">
        <v>41194</v>
      </c>
      <c r="B75" s="224">
        <v>1270963.5650358824</v>
      </c>
      <c r="C75" s="224">
        <v>141.5</v>
      </c>
      <c r="D75" s="224"/>
      <c r="E75" s="224"/>
    </row>
    <row r="76" spans="1:5" customFormat="1">
      <c r="A76" s="4">
        <v>41201</v>
      </c>
      <c r="B76" s="224">
        <v>1276183.1373522927</v>
      </c>
      <c r="C76" s="224">
        <v>142.66999999999999</v>
      </c>
      <c r="D76" s="224"/>
      <c r="E76" s="224"/>
    </row>
    <row r="77" spans="1:5" customFormat="1">
      <c r="A77" s="4">
        <v>41208</v>
      </c>
      <c r="B77" s="224">
        <v>1267166.936335355</v>
      </c>
      <c r="C77" s="224">
        <v>144.06</v>
      </c>
      <c r="D77" s="224"/>
      <c r="E77" s="224"/>
    </row>
    <row r="78" spans="1:5" customFormat="1">
      <c r="A78" s="4">
        <v>41215</v>
      </c>
      <c r="B78" s="224">
        <v>1281266.8523640027</v>
      </c>
      <c r="C78" s="224">
        <v>146.06</v>
      </c>
      <c r="D78" s="224"/>
      <c r="E78" s="224"/>
    </row>
    <row r="79" spans="1:5" customFormat="1">
      <c r="A79" s="4">
        <v>41222</v>
      </c>
      <c r="B79" s="224">
        <v>1288617.3836589181</v>
      </c>
      <c r="C79" s="224">
        <v>148.83000000000001</v>
      </c>
      <c r="D79" s="224"/>
      <c r="E79" s="224"/>
    </row>
    <row r="80" spans="1:5" customFormat="1">
      <c r="A80" s="4">
        <v>41229</v>
      </c>
      <c r="B80" s="224">
        <v>1275992.9119334398</v>
      </c>
      <c r="C80" s="224">
        <v>149.57001</v>
      </c>
      <c r="D80" s="224"/>
      <c r="E80" s="224"/>
    </row>
    <row r="81" spans="1:5" customFormat="1">
      <c r="A81" s="4">
        <v>41236</v>
      </c>
      <c r="B81" s="224">
        <v>1288604.9352056149</v>
      </c>
      <c r="C81" s="224">
        <v>149.81</v>
      </c>
      <c r="D81" s="224"/>
      <c r="E81" s="224"/>
    </row>
    <row r="82" spans="1:5" customFormat="1">
      <c r="A82" s="4">
        <v>41243</v>
      </c>
      <c r="B82" s="224">
        <v>1290170.5252986653</v>
      </c>
      <c r="C82" s="224">
        <v>150.38</v>
      </c>
      <c r="D82" s="224"/>
      <c r="E82" s="224"/>
    </row>
    <row r="83" spans="1:5" customFormat="1">
      <c r="A83" s="4">
        <v>41250</v>
      </c>
      <c r="B83" s="224">
        <v>1313187.2662263575</v>
      </c>
      <c r="C83" s="224">
        <v>150.88</v>
      </c>
      <c r="D83" s="224"/>
      <c r="E83" s="224"/>
    </row>
    <row r="84" spans="1:5" customFormat="1">
      <c r="A84" s="4">
        <v>41257</v>
      </c>
      <c r="B84" s="224">
        <v>1320703.3581750551</v>
      </c>
      <c r="C84" s="224">
        <v>151.39999</v>
      </c>
      <c r="D84" s="224"/>
      <c r="E84" s="224"/>
    </row>
    <row r="85" spans="1:5" customFormat="1">
      <c r="A85" s="4">
        <v>41264</v>
      </c>
      <c r="B85" s="224">
        <v>1322156.3581750551</v>
      </c>
      <c r="C85" s="224">
        <v>151.42999</v>
      </c>
      <c r="D85" s="224"/>
      <c r="E85" s="224"/>
    </row>
    <row r="86" spans="1:5" customFormat="1">
      <c r="A86" s="4">
        <v>41271</v>
      </c>
      <c r="B86" s="224">
        <v>1334873.1928605</v>
      </c>
      <c r="C86" s="224">
        <v>153.94</v>
      </c>
      <c r="D86" s="224"/>
      <c r="E86" s="224"/>
    </row>
    <row r="87" spans="1:5" customFormat="1">
      <c r="A87" s="4">
        <v>41278</v>
      </c>
      <c r="B87" s="224">
        <v>1362906.9078181749</v>
      </c>
      <c r="C87" s="224">
        <v>158.72</v>
      </c>
      <c r="D87" s="224"/>
      <c r="E87" s="224"/>
    </row>
    <row r="88" spans="1:5" customFormat="1">
      <c r="A88" s="4">
        <v>41285</v>
      </c>
      <c r="B88" s="224">
        <v>1360985.6510313088</v>
      </c>
      <c r="C88" s="224">
        <v>158.03998999999999</v>
      </c>
      <c r="D88" s="224"/>
      <c r="E88" s="224"/>
    </row>
    <row r="89" spans="1:5" customFormat="1">
      <c r="A89" s="4">
        <v>41292</v>
      </c>
      <c r="B89" s="224">
        <v>1367968.1513722828</v>
      </c>
      <c r="C89" s="224">
        <v>158.86000000000001</v>
      </c>
      <c r="D89" s="224"/>
      <c r="E89" s="224"/>
    </row>
    <row r="90" spans="1:5" customFormat="1">
      <c r="A90" s="4">
        <v>41299</v>
      </c>
      <c r="B90" s="224">
        <v>1357379.6622584849</v>
      </c>
      <c r="C90" s="224">
        <v>158.38999999999999</v>
      </c>
      <c r="D90" s="224"/>
      <c r="E90" s="224"/>
    </row>
    <row r="91" spans="1:5" customFormat="1">
      <c r="A91" s="4">
        <v>41306</v>
      </c>
      <c r="B91" s="224">
        <v>1355856.9573633499</v>
      </c>
      <c r="C91" s="224">
        <v>159.41999999999999</v>
      </c>
      <c r="D91" s="224"/>
      <c r="E91" s="224"/>
    </row>
    <row r="92" spans="1:5" customFormat="1">
      <c r="A92" s="4">
        <v>41313</v>
      </c>
      <c r="B92" s="224">
        <v>1367114.9626012798</v>
      </c>
      <c r="C92" s="224">
        <v>162.07001</v>
      </c>
      <c r="D92" s="224"/>
      <c r="E92" s="224"/>
    </row>
    <row r="93" spans="1:5" customFormat="1">
      <c r="A93" s="4">
        <v>41320</v>
      </c>
      <c r="B93" s="224">
        <v>1372894.4969904451</v>
      </c>
      <c r="C93" s="224">
        <v>164.02</v>
      </c>
      <c r="D93" s="224"/>
      <c r="E93" s="224"/>
    </row>
    <row r="94" spans="1:5" customFormat="1">
      <c r="A94" s="4">
        <v>41327</v>
      </c>
      <c r="B94" s="224">
        <v>1368957.7732484227</v>
      </c>
      <c r="C94" s="224">
        <v>165.09</v>
      </c>
      <c r="D94" s="224"/>
      <c r="E94" s="224"/>
    </row>
    <row r="95" spans="1:5" customFormat="1">
      <c r="A95" s="4">
        <v>41334</v>
      </c>
      <c r="B95" s="224">
        <v>1369986.2633255948</v>
      </c>
      <c r="C95" s="224">
        <v>166.85001</v>
      </c>
      <c r="D95" s="224"/>
      <c r="E95" s="224"/>
    </row>
    <row r="96" spans="1:5" customFormat="1">
      <c r="A96" s="4">
        <v>41341</v>
      </c>
      <c r="B96" s="224">
        <v>1402091.4850667447</v>
      </c>
      <c r="C96" s="224">
        <v>170.81</v>
      </c>
      <c r="D96" s="224"/>
      <c r="E96" s="224"/>
    </row>
    <row r="97" spans="1:5" customFormat="1">
      <c r="A97" s="4">
        <v>41348</v>
      </c>
      <c r="B97" s="224">
        <v>1397263.9020197701</v>
      </c>
      <c r="C97" s="224">
        <v>170.5</v>
      </c>
      <c r="D97" s="224"/>
      <c r="E97" s="224"/>
    </row>
    <row r="98" spans="1:5" customFormat="1">
      <c r="A98" s="4">
        <v>41355</v>
      </c>
      <c r="B98" s="224">
        <v>1371684.9088523251</v>
      </c>
      <c r="C98" s="224">
        <v>168.8</v>
      </c>
      <c r="D98" s="224"/>
      <c r="E98" s="224"/>
    </row>
    <row r="99" spans="1:5" customFormat="1">
      <c r="A99" s="4">
        <v>41364</v>
      </c>
      <c r="B99" s="224">
        <v>1384224.4597838602</v>
      </c>
      <c r="C99" s="224">
        <v>169.85500000000002</v>
      </c>
      <c r="D99" s="224"/>
      <c r="E99" s="224"/>
    </row>
    <row r="100" spans="1:5" customFormat="1">
      <c r="A100" s="4">
        <v>41369</v>
      </c>
      <c r="B100" s="224">
        <v>1394094.516495625</v>
      </c>
      <c r="C100" s="224">
        <v>170.91</v>
      </c>
      <c r="D100" s="224"/>
      <c r="E100" s="224"/>
    </row>
    <row r="101" spans="1:5" customFormat="1">
      <c r="A101" s="4">
        <v>41376</v>
      </c>
      <c r="B101" s="224">
        <v>1382072.9564302498</v>
      </c>
      <c r="C101" s="224">
        <v>172.86</v>
      </c>
      <c r="D101" s="224"/>
      <c r="E101" s="224"/>
    </row>
    <row r="102" spans="1:5" customFormat="1">
      <c r="A102" s="4">
        <v>41383</v>
      </c>
      <c r="B102" s="224">
        <v>1382072.9564302498</v>
      </c>
      <c r="C102" s="224">
        <v>173.02</v>
      </c>
      <c r="D102" s="224"/>
      <c r="E102" s="224"/>
    </row>
    <row r="103" spans="1:5" customFormat="1">
      <c r="A103" s="4">
        <v>41390</v>
      </c>
      <c r="B103" s="224">
        <v>1370165.36508926</v>
      </c>
      <c r="C103" s="224">
        <v>173.00998999999999</v>
      </c>
      <c r="D103" s="224"/>
      <c r="E103" s="224"/>
    </row>
    <row r="104" spans="1:5" customFormat="1">
      <c r="A104" s="110">
        <v>41397</v>
      </c>
      <c r="B104" s="223">
        <v>1386305.5285131598</v>
      </c>
      <c r="C104" s="223">
        <v>173.16</v>
      </c>
      <c r="D104" s="223"/>
      <c r="E104" s="223"/>
    </row>
    <row r="105" spans="1:5" customFormat="1">
      <c r="A105" s="4">
        <v>41404</v>
      </c>
      <c r="B105" s="224">
        <v>1401714.87912544</v>
      </c>
      <c r="C105" s="224">
        <v>176.02</v>
      </c>
      <c r="D105" s="224"/>
      <c r="E105" s="224"/>
    </row>
    <row r="106" spans="1:5" customFormat="1">
      <c r="A106" s="4">
        <v>41411</v>
      </c>
      <c r="B106" s="224">
        <v>1404641.4497934002</v>
      </c>
      <c r="C106" s="224">
        <v>179.07001</v>
      </c>
      <c r="D106" s="224"/>
      <c r="E106" s="224"/>
    </row>
    <row r="107" spans="1:5" customFormat="1">
      <c r="A107" s="4">
        <v>41418</v>
      </c>
      <c r="B107" s="224">
        <v>1380634.1551832203</v>
      </c>
      <c r="C107" s="224">
        <v>175.78</v>
      </c>
      <c r="D107" s="224"/>
      <c r="E107" s="224"/>
    </row>
    <row r="108" spans="1:5" customFormat="1">
      <c r="A108" s="4">
        <v>41425</v>
      </c>
      <c r="B108" s="224">
        <v>1371811.37802321</v>
      </c>
      <c r="C108" s="224">
        <v>171.61</v>
      </c>
      <c r="D108" s="224"/>
      <c r="E108" s="224"/>
    </row>
    <row r="109" spans="1:5" customFormat="1">
      <c r="A109" s="4">
        <v>41432</v>
      </c>
      <c r="B109" s="224">
        <v>1303747.434932075</v>
      </c>
      <c r="C109" s="224">
        <v>163.39999</v>
      </c>
      <c r="D109" s="224"/>
      <c r="E109" s="224"/>
    </row>
    <row r="110" spans="1:5" customFormat="1">
      <c r="A110" s="4">
        <v>41439</v>
      </c>
      <c r="B110" s="224">
        <v>1291507.7733541725</v>
      </c>
      <c r="C110" s="224">
        <v>158.19</v>
      </c>
      <c r="D110" s="224"/>
      <c r="E110" s="224"/>
    </row>
    <row r="111" spans="1:5" customFormat="1">
      <c r="A111" s="4">
        <v>41446</v>
      </c>
      <c r="B111" s="224">
        <v>1244221.9011369126</v>
      </c>
      <c r="C111" s="224">
        <v>157.96001000000001</v>
      </c>
      <c r="D111" s="224"/>
      <c r="E111" s="224"/>
    </row>
    <row r="112" spans="1:5" customFormat="1">
      <c r="A112" s="4">
        <v>41453</v>
      </c>
      <c r="B112" s="224">
        <v>1246057.8698918903</v>
      </c>
      <c r="C112" s="224">
        <v>161.49001000000001</v>
      </c>
      <c r="D112" s="224"/>
      <c r="E112" s="224"/>
    </row>
    <row r="113" spans="1:5" customFormat="1">
      <c r="A113" s="4">
        <v>41460</v>
      </c>
      <c r="B113" s="224">
        <v>1246630.0495650352</v>
      </c>
      <c r="C113" s="224">
        <v>164.02</v>
      </c>
      <c r="D113" s="224"/>
      <c r="E113" s="224"/>
    </row>
    <row r="114" spans="1:5" customFormat="1">
      <c r="A114" s="4">
        <v>41467</v>
      </c>
      <c r="B114" s="224">
        <v>1242586.0247726203</v>
      </c>
      <c r="C114" s="224">
        <v>159.47</v>
      </c>
      <c r="D114" s="224"/>
      <c r="E114" s="224"/>
    </row>
    <row r="115" spans="1:5" customFormat="1">
      <c r="A115" s="4">
        <v>41474</v>
      </c>
      <c r="B115" s="224">
        <v>1250529.8781948774</v>
      </c>
      <c r="C115" s="224">
        <v>160.63</v>
      </c>
      <c r="D115" s="224"/>
      <c r="E115" s="224"/>
    </row>
    <row r="116" spans="1:5" customFormat="1">
      <c r="A116" s="4">
        <v>41481</v>
      </c>
      <c r="B116" s="224">
        <v>1241832.1213096702</v>
      </c>
      <c r="C116" s="224">
        <v>156.60001</v>
      </c>
      <c r="D116" s="224"/>
      <c r="E116" s="224"/>
    </row>
    <row r="117" spans="1:5" customFormat="1">
      <c r="A117" s="4">
        <v>41488</v>
      </c>
      <c r="B117" s="224">
        <v>1241754.36697532</v>
      </c>
      <c r="C117" s="224">
        <v>155.86000000000001</v>
      </c>
      <c r="D117" s="224"/>
      <c r="E117" s="224"/>
    </row>
    <row r="118" spans="1:5" customFormat="1">
      <c r="A118" s="4">
        <v>41495</v>
      </c>
      <c r="B118" s="224">
        <v>1245474.0981900599</v>
      </c>
      <c r="C118" s="224">
        <v>153.19999999999999</v>
      </c>
      <c r="D118" s="224"/>
      <c r="E118" s="224"/>
    </row>
    <row r="119" spans="1:5" customFormat="1">
      <c r="A119" s="4">
        <v>41502</v>
      </c>
      <c r="B119" s="224">
        <v>1224227.89261541</v>
      </c>
      <c r="C119" s="224">
        <v>151.63</v>
      </c>
      <c r="D119" s="224"/>
      <c r="E119" s="224"/>
    </row>
    <row r="120" spans="1:5" customFormat="1">
      <c r="A120" s="4">
        <v>41509</v>
      </c>
      <c r="B120" s="224">
        <v>1227468.0482522349</v>
      </c>
      <c r="C120" s="224">
        <v>146.97</v>
      </c>
      <c r="D120" s="224"/>
      <c r="E120" s="224"/>
    </row>
    <row r="121" spans="1:5" customFormat="1">
      <c r="A121" s="4">
        <v>41516</v>
      </c>
      <c r="B121" s="224">
        <v>1216444.5420318837</v>
      </c>
      <c r="C121" s="224">
        <v>146.53998999999999</v>
      </c>
      <c r="D121" s="224"/>
      <c r="E121" s="224"/>
    </row>
    <row r="122" spans="1:5" customFormat="1">
      <c r="A122" s="4">
        <v>41523</v>
      </c>
      <c r="B122" s="224">
        <v>1227250.9202490649</v>
      </c>
      <c r="C122" s="224">
        <v>146.57001</v>
      </c>
      <c r="D122" s="224"/>
      <c r="E122" s="224"/>
    </row>
    <row r="123" spans="1:5" customFormat="1">
      <c r="A123" s="4">
        <v>41530</v>
      </c>
      <c r="B123" s="224">
        <v>1233183.1783114399</v>
      </c>
      <c r="C123" s="224">
        <v>148.41</v>
      </c>
      <c r="D123" s="224"/>
      <c r="E123" s="224"/>
    </row>
    <row r="124" spans="1:5" customFormat="1">
      <c r="A124" s="4">
        <v>41537</v>
      </c>
      <c r="B124" s="224">
        <v>1239107.2833727701</v>
      </c>
      <c r="C124" s="224">
        <v>150.03998999999999</v>
      </c>
      <c r="D124" s="224"/>
      <c r="E124" s="224"/>
    </row>
    <row r="125" spans="1:5" customFormat="1">
      <c r="A125" s="4">
        <v>41544</v>
      </c>
      <c r="B125" s="224">
        <v>1232807</v>
      </c>
      <c r="C125" s="224">
        <v>147.71001000000001</v>
      </c>
      <c r="D125" s="224"/>
      <c r="E125" s="224"/>
    </row>
    <row r="126" spans="1:5" customFormat="1">
      <c r="A126" s="4">
        <v>41551</v>
      </c>
      <c r="B126" s="224">
        <v>1232796</v>
      </c>
      <c r="C126" s="224">
        <v>147.30000000000001</v>
      </c>
      <c r="D126" s="224"/>
      <c r="E126" s="224"/>
    </row>
    <row r="127" spans="1:5" customFormat="1">
      <c r="A127" s="4">
        <v>41558</v>
      </c>
      <c r="B127" s="224">
        <v>1255331</v>
      </c>
      <c r="C127" s="224">
        <v>150.94999999999999</v>
      </c>
      <c r="D127" s="224"/>
      <c r="E127" s="224"/>
    </row>
    <row r="128" spans="1:5" customFormat="1">
      <c r="A128" s="4">
        <v>41565</v>
      </c>
      <c r="B128" s="224">
        <v>1258380</v>
      </c>
      <c r="C128" s="224">
        <v>150.06</v>
      </c>
      <c r="D128" s="224"/>
      <c r="E128" s="224"/>
    </row>
    <row r="129" spans="1:5" customFormat="1">
      <c r="A129" s="4">
        <v>41572</v>
      </c>
      <c r="B129" s="224">
        <v>1254498</v>
      </c>
      <c r="C129" s="224">
        <v>147.99001000000001</v>
      </c>
      <c r="D129" s="224"/>
      <c r="E129" s="224"/>
    </row>
    <row r="130" spans="1:5" customFormat="1">
      <c r="A130" s="4">
        <v>41579</v>
      </c>
      <c r="B130" s="224">
        <v>1264270</v>
      </c>
      <c r="C130" s="224">
        <v>149.94999999999999</v>
      </c>
      <c r="D130" s="224"/>
      <c r="E130" s="224"/>
    </row>
    <row r="131" spans="1:5" customFormat="1">
      <c r="A131" s="4">
        <v>41586</v>
      </c>
      <c r="B131" s="224">
        <v>1256178</v>
      </c>
      <c r="C131" s="224">
        <v>150.49001000000001</v>
      </c>
      <c r="D131" s="224"/>
      <c r="E131" s="224"/>
    </row>
    <row r="132" spans="1:5" customFormat="1">
      <c r="A132" s="4">
        <v>41593</v>
      </c>
      <c r="B132" s="224">
        <v>1254913</v>
      </c>
      <c r="C132" s="224">
        <v>149.22</v>
      </c>
      <c r="D132" s="224"/>
      <c r="E132" s="224"/>
    </row>
    <row r="133" spans="1:5" customFormat="1">
      <c r="A133" s="4">
        <v>41600</v>
      </c>
      <c r="B133" s="224">
        <v>1245104</v>
      </c>
      <c r="C133" s="224">
        <v>148.63999999999999</v>
      </c>
      <c r="D133" s="224"/>
      <c r="E133" s="224"/>
    </row>
    <row r="134" spans="1:5" customFormat="1">
      <c r="A134" s="4">
        <v>41607</v>
      </c>
      <c r="B134" s="224">
        <v>1240898</v>
      </c>
      <c r="C134" s="224">
        <v>147.44</v>
      </c>
      <c r="D134" s="224"/>
      <c r="E134" s="224"/>
    </row>
    <row r="135" spans="1:5" customFormat="1">
      <c r="A135" s="4">
        <v>41614</v>
      </c>
      <c r="B135" s="224">
        <v>1223792</v>
      </c>
      <c r="C135" s="224">
        <v>145.60001</v>
      </c>
      <c r="D135" s="224"/>
      <c r="E135" s="224"/>
    </row>
    <row r="136" spans="1:5" customFormat="1">
      <c r="A136" s="4">
        <v>41621</v>
      </c>
      <c r="B136" s="224">
        <v>1209524</v>
      </c>
      <c r="C136" s="224">
        <v>144.19</v>
      </c>
      <c r="D136" s="224"/>
      <c r="E136" s="224"/>
    </row>
    <row r="137" spans="1:5" customFormat="1">
      <c r="A137" s="4">
        <v>41628</v>
      </c>
      <c r="B137" s="224">
        <v>1212882</v>
      </c>
      <c r="C137" s="224">
        <v>144.16999999999999</v>
      </c>
      <c r="D137" s="224"/>
      <c r="E137" s="224"/>
    </row>
    <row r="138" spans="1:5" customFormat="1">
      <c r="A138" s="4">
        <v>41635</v>
      </c>
      <c r="B138" s="224">
        <v>1178823</v>
      </c>
      <c r="C138" s="224">
        <v>142.75998999999999</v>
      </c>
      <c r="D138" s="224"/>
      <c r="E138" s="224"/>
    </row>
    <row r="139" spans="1:5" customFormat="1">
      <c r="A139" s="4">
        <v>41642</v>
      </c>
      <c r="B139" s="224">
        <v>1211435</v>
      </c>
      <c r="C139" s="224">
        <v>143.88</v>
      </c>
      <c r="D139" s="224"/>
      <c r="E139" s="224"/>
    </row>
    <row r="140" spans="1:5" customFormat="1">
      <c r="A140" s="4">
        <v>41649</v>
      </c>
      <c r="B140" s="224">
        <v>1211435</v>
      </c>
      <c r="C140" s="224">
        <v>144.22</v>
      </c>
      <c r="D140" s="224"/>
      <c r="E140" s="224"/>
    </row>
    <row r="141" spans="1:5" customFormat="1">
      <c r="A141" s="4">
        <v>41656</v>
      </c>
      <c r="B141" s="224">
        <v>1226658</v>
      </c>
      <c r="C141" s="224">
        <v>145.11000000000001</v>
      </c>
      <c r="D141" s="224"/>
      <c r="E141" s="224"/>
    </row>
    <row r="142" spans="1:5" customFormat="1">
      <c r="A142" s="4">
        <v>41663</v>
      </c>
      <c r="B142" s="224">
        <v>1167118</v>
      </c>
      <c r="C142" s="224">
        <v>139.92999</v>
      </c>
      <c r="D142" s="224"/>
      <c r="E142" s="224"/>
    </row>
    <row r="143" spans="1:5" customFormat="1">
      <c r="A143" s="4">
        <v>41670</v>
      </c>
      <c r="B143" s="224">
        <v>1169080</v>
      </c>
      <c r="C143" s="224">
        <v>141.11000000000001</v>
      </c>
      <c r="D143" s="224"/>
      <c r="E143" s="224"/>
    </row>
    <row r="144" spans="1:5" customFormat="1">
      <c r="A144" s="4">
        <v>41677</v>
      </c>
      <c r="B144" s="224">
        <v>1181998</v>
      </c>
      <c r="C144" s="224">
        <v>141.39999</v>
      </c>
      <c r="D144" s="224"/>
      <c r="E144" s="224"/>
    </row>
    <row r="145" spans="1:5" customFormat="1">
      <c r="A145" s="4">
        <v>41684</v>
      </c>
      <c r="B145" s="224">
        <v>1187324</v>
      </c>
      <c r="C145" s="224">
        <v>140.92999</v>
      </c>
      <c r="D145" s="224"/>
      <c r="E145" s="224"/>
    </row>
    <row r="146" spans="1:5" customFormat="1">
      <c r="A146" s="4">
        <v>41691</v>
      </c>
      <c r="B146" s="224">
        <v>1158455</v>
      </c>
      <c r="C146" s="224">
        <v>140.46001000000001</v>
      </c>
      <c r="D146" s="224"/>
      <c r="E146" s="224"/>
    </row>
    <row r="147" spans="1:5" customFormat="1">
      <c r="A147" s="4">
        <v>41698</v>
      </c>
      <c r="B147" s="224">
        <v>1163786</v>
      </c>
      <c r="C147" s="224">
        <v>140.12</v>
      </c>
      <c r="D147" s="224"/>
      <c r="E147" s="224"/>
    </row>
    <row r="148" spans="1:5" customFormat="1">
      <c r="A148" s="4">
        <v>41705</v>
      </c>
      <c r="B148" s="224">
        <v>1139518</v>
      </c>
      <c r="C148" s="224">
        <v>140.86000000000001</v>
      </c>
      <c r="D148" s="224"/>
      <c r="E148" s="224"/>
    </row>
    <row r="149" spans="1:5" customFormat="1">
      <c r="A149" s="4">
        <v>41712</v>
      </c>
      <c r="B149" s="224">
        <v>1139518</v>
      </c>
      <c r="C149" s="224">
        <v>138.46001000000001</v>
      </c>
      <c r="D149" s="224"/>
      <c r="E149" s="224"/>
    </row>
    <row r="150" spans="1:5" customFormat="1">
      <c r="A150" s="4">
        <v>41719</v>
      </c>
      <c r="B150" s="224">
        <v>1148028</v>
      </c>
      <c r="C150" s="224">
        <v>139.38999999999999</v>
      </c>
      <c r="D150" s="224"/>
      <c r="E150" s="224"/>
    </row>
    <row r="151" spans="1:5" customFormat="1">
      <c r="A151" s="4">
        <v>41726</v>
      </c>
      <c r="B151" s="224">
        <v>1164397</v>
      </c>
      <c r="C151" s="224">
        <v>141.86000000000001</v>
      </c>
      <c r="D151" s="224"/>
      <c r="E151" s="224"/>
    </row>
    <row r="152" spans="1:5" customFormat="1">
      <c r="A152" s="4">
        <v>41733</v>
      </c>
      <c r="B152" s="224">
        <v>1178750</v>
      </c>
      <c r="C152" s="224">
        <v>141.09</v>
      </c>
      <c r="D152" s="224"/>
      <c r="E152" s="224"/>
    </row>
    <row r="153" spans="1:5" customFormat="1">
      <c r="A153" s="4">
        <v>41740</v>
      </c>
      <c r="B153" s="224">
        <v>1171339</v>
      </c>
      <c r="C153" s="224">
        <v>139.41</v>
      </c>
      <c r="D153" s="224"/>
      <c r="E153" s="224"/>
    </row>
    <row r="154" spans="1:5" customFormat="1">
      <c r="A154" s="4">
        <v>41747</v>
      </c>
      <c r="B154" s="224">
        <v>1169561</v>
      </c>
      <c r="C154" s="224">
        <v>139.81</v>
      </c>
      <c r="D154" s="224"/>
      <c r="E154" s="224"/>
    </row>
    <row r="155" spans="1:5" customFormat="1">
      <c r="A155" s="4">
        <v>41754</v>
      </c>
      <c r="B155" s="224">
        <v>1166307</v>
      </c>
      <c r="C155" s="224">
        <v>139.44</v>
      </c>
      <c r="D155" s="224"/>
      <c r="E155" s="224"/>
    </row>
    <row r="156" spans="1:5" customFormat="1">
      <c r="A156" s="4">
        <v>41761</v>
      </c>
      <c r="B156" s="224">
        <v>1190274</v>
      </c>
      <c r="C156" s="224">
        <v>140.21001000000001</v>
      </c>
      <c r="D156" s="224"/>
      <c r="E156" s="224"/>
    </row>
    <row r="157" spans="1:5" customFormat="1">
      <c r="A157" s="110">
        <v>41768</v>
      </c>
      <c r="B157" s="223">
        <v>1199808</v>
      </c>
      <c r="C157" s="223">
        <v>141.63999999999999</v>
      </c>
      <c r="D157" s="223"/>
      <c r="E157" s="223"/>
    </row>
    <row r="158" spans="1:5" customFormat="1">
      <c r="A158" s="4">
        <v>41775</v>
      </c>
      <c r="B158" s="224">
        <v>1209668</v>
      </c>
      <c r="C158" s="224">
        <v>144.28</v>
      </c>
      <c r="D158" s="224"/>
      <c r="E158" s="224"/>
    </row>
    <row r="159" spans="1:5" customFormat="1">
      <c r="A159" s="4">
        <v>41782</v>
      </c>
      <c r="B159" s="224">
        <v>1211851</v>
      </c>
      <c r="C159" s="224">
        <v>144.66999999999999</v>
      </c>
      <c r="D159" s="224"/>
      <c r="E159" s="224"/>
    </row>
    <row r="160" spans="1:5" customFormat="1">
      <c r="A160" s="4">
        <v>41789</v>
      </c>
      <c r="B160" s="224">
        <v>1207774</v>
      </c>
      <c r="C160" s="224">
        <v>144.78998999999999</v>
      </c>
      <c r="D160" s="224"/>
      <c r="E160" s="224"/>
    </row>
    <row r="161" spans="1:5" customFormat="1">
      <c r="A161" s="112">
        <v>41796</v>
      </c>
      <c r="B161" s="224">
        <v>1217570</v>
      </c>
      <c r="C161" s="224">
        <v>145.19</v>
      </c>
      <c r="D161" s="224"/>
      <c r="E161" s="224"/>
    </row>
    <row r="162" spans="1:5" customFormat="1">
      <c r="A162" s="112">
        <v>41803</v>
      </c>
      <c r="B162" s="224">
        <v>1226607</v>
      </c>
      <c r="C162" s="224">
        <v>146.5</v>
      </c>
      <c r="D162" s="224"/>
      <c r="E162" s="224"/>
    </row>
    <row r="163" spans="1:5" customFormat="1">
      <c r="A163" s="112">
        <v>41810</v>
      </c>
      <c r="B163" s="224">
        <v>1225604</v>
      </c>
      <c r="C163" s="224">
        <v>144.56</v>
      </c>
      <c r="D163" s="224"/>
      <c r="E163" s="224"/>
    </row>
    <row r="164" spans="1:5" customFormat="1">
      <c r="A164" s="112">
        <v>41817</v>
      </c>
      <c r="B164" s="224">
        <v>1225895</v>
      </c>
      <c r="C164" s="224">
        <v>143.87</v>
      </c>
      <c r="D164" s="224"/>
      <c r="E164" s="224"/>
    </row>
    <row r="165" spans="1:5" customFormat="1">
      <c r="A165" s="112">
        <v>41824</v>
      </c>
      <c r="B165" s="224">
        <v>1236135</v>
      </c>
      <c r="C165" s="224">
        <v>144.38999999999999</v>
      </c>
      <c r="D165" s="224"/>
      <c r="E165" s="224"/>
    </row>
    <row r="166" spans="1:5" customFormat="1">
      <c r="A166" s="112">
        <v>41831</v>
      </c>
      <c r="B166" s="224">
        <v>1232134</v>
      </c>
      <c r="C166" s="224">
        <v>145.87</v>
      </c>
      <c r="D166" s="224"/>
      <c r="E166" s="224"/>
    </row>
    <row r="167" spans="1:5" customFormat="1">
      <c r="A167" s="112">
        <v>41838</v>
      </c>
      <c r="B167" s="224">
        <v>1248967</v>
      </c>
      <c r="C167" s="224">
        <v>147.16999999999999</v>
      </c>
      <c r="D167" s="224"/>
      <c r="E167" s="224"/>
    </row>
    <row r="168" spans="1:5" customFormat="1">
      <c r="A168" s="112">
        <v>41845</v>
      </c>
      <c r="B168" s="224">
        <v>1266310</v>
      </c>
      <c r="C168" s="224">
        <v>149.10001</v>
      </c>
      <c r="D168" s="224"/>
      <c r="E168" s="224"/>
    </row>
    <row r="169" spans="1:5" customFormat="1">
      <c r="A169" s="112">
        <v>41852</v>
      </c>
      <c r="B169" s="224">
        <v>1245402</v>
      </c>
      <c r="C169" s="224">
        <v>146.87</v>
      </c>
      <c r="D169" s="224"/>
      <c r="E169" s="224"/>
    </row>
    <row r="170" spans="1:5" customFormat="1">
      <c r="A170" s="112">
        <v>41859</v>
      </c>
      <c r="B170" s="224">
        <v>1239402</v>
      </c>
      <c r="C170" s="224">
        <v>146.21001000000001</v>
      </c>
      <c r="D170" s="224"/>
      <c r="E170" s="224"/>
    </row>
    <row r="171" spans="1:5" customFormat="1">
      <c r="A171" s="112">
        <v>41866</v>
      </c>
      <c r="B171" s="224">
        <v>1255000</v>
      </c>
      <c r="C171" s="224">
        <v>146.21001000000001</v>
      </c>
      <c r="D171" s="224"/>
      <c r="E171" s="224"/>
    </row>
    <row r="172" spans="1:5" customFormat="1">
      <c r="A172" s="112">
        <v>41873</v>
      </c>
      <c r="B172" s="224">
        <v>1271563</v>
      </c>
      <c r="C172" s="224">
        <v>149.25998999999999</v>
      </c>
      <c r="D172" s="224"/>
      <c r="E172" s="224"/>
    </row>
    <row r="173" spans="1:5" customFormat="1">
      <c r="A173" s="112">
        <v>41880</v>
      </c>
      <c r="B173" s="224">
        <v>1287359</v>
      </c>
      <c r="C173" s="224">
        <v>152.75</v>
      </c>
      <c r="D173" s="224"/>
      <c r="E173" s="224"/>
    </row>
    <row r="174" spans="1:5" customFormat="1">
      <c r="A174" s="112">
        <v>41887</v>
      </c>
      <c r="B174" s="224">
        <v>1312014</v>
      </c>
      <c r="C174" s="224">
        <v>157.41999999999999</v>
      </c>
      <c r="D174" s="224"/>
      <c r="E174" s="224"/>
    </row>
    <row r="175" spans="1:5" customFormat="1">
      <c r="A175" s="112">
        <v>41894</v>
      </c>
      <c r="B175" s="224">
        <v>1298993</v>
      </c>
      <c r="C175" s="224">
        <v>157.12</v>
      </c>
      <c r="D175" s="224"/>
      <c r="E175" s="224"/>
    </row>
    <row r="176" spans="1:5" customFormat="1">
      <c r="A176" s="112">
        <v>41901</v>
      </c>
      <c r="B176" s="224">
        <v>1303561</v>
      </c>
      <c r="C176" s="224">
        <v>160.88999999999999</v>
      </c>
      <c r="D176" s="224"/>
      <c r="E176" s="224"/>
    </row>
    <row r="177" spans="1:5" customFormat="1">
      <c r="A177" s="112">
        <v>41908</v>
      </c>
      <c r="B177" s="224">
        <v>1304701</v>
      </c>
      <c r="C177" s="224">
        <v>163.09</v>
      </c>
      <c r="D177" s="224"/>
      <c r="E177" s="224"/>
    </row>
    <row r="178" spans="1:5" customFormat="1">
      <c r="A178" s="112">
        <v>41915</v>
      </c>
      <c r="B178" s="224">
        <v>1300319</v>
      </c>
      <c r="C178" s="224">
        <v>164.06</v>
      </c>
      <c r="D178" s="224"/>
      <c r="E178" s="224"/>
    </row>
    <row r="179" spans="1:5" customFormat="1">
      <c r="A179" s="112">
        <v>41922</v>
      </c>
      <c r="B179" s="224">
        <v>1290045</v>
      </c>
      <c r="C179" s="224">
        <v>163.80000000000001</v>
      </c>
      <c r="D179" s="224"/>
      <c r="E179" s="224"/>
    </row>
    <row r="180" spans="1:5" customFormat="1">
      <c r="A180" s="112">
        <v>41929</v>
      </c>
      <c r="B180" s="224">
        <v>1280086</v>
      </c>
      <c r="C180" s="224">
        <v>162.38999999999999</v>
      </c>
      <c r="D180" s="224"/>
      <c r="E180" s="224"/>
    </row>
    <row r="181" spans="1:5" customFormat="1">
      <c r="A181" s="112">
        <v>41936</v>
      </c>
      <c r="B181" s="224">
        <v>1298500</v>
      </c>
      <c r="C181" s="224">
        <v>165.28</v>
      </c>
      <c r="D181" s="224"/>
      <c r="E181" s="224"/>
    </row>
    <row r="182" spans="1:5" customFormat="1">
      <c r="A182" s="112">
        <v>41943</v>
      </c>
      <c r="B182" s="224">
        <v>1318888</v>
      </c>
      <c r="C182" s="224">
        <v>168.95</v>
      </c>
      <c r="D182" s="224"/>
      <c r="E182" s="224"/>
    </row>
    <row r="183" spans="1:5" customFormat="1">
      <c r="A183" s="112">
        <v>41950</v>
      </c>
      <c r="B183" s="224">
        <v>1317152</v>
      </c>
      <c r="C183" s="224">
        <v>168.55</v>
      </c>
      <c r="D183" s="224"/>
      <c r="E183" s="224"/>
    </row>
    <row r="184" spans="1:5" customFormat="1">
      <c r="A184" s="112">
        <v>41957</v>
      </c>
      <c r="B184" s="224">
        <v>1311733</v>
      </c>
      <c r="C184" s="224">
        <v>167.47</v>
      </c>
      <c r="D184" s="224"/>
      <c r="E184" s="224"/>
    </row>
    <row r="185" spans="1:5" customFormat="1">
      <c r="A185" s="112">
        <v>41964</v>
      </c>
      <c r="B185" s="224">
        <v>1327317</v>
      </c>
      <c r="C185" s="224">
        <v>170.7</v>
      </c>
      <c r="D185" s="224"/>
      <c r="E185" s="224"/>
    </row>
    <row r="186" spans="1:5" customFormat="1">
      <c r="A186" s="112">
        <v>41971</v>
      </c>
      <c r="B186" s="224">
        <v>1299819</v>
      </c>
      <c r="C186" s="224">
        <v>169.86</v>
      </c>
      <c r="D186" s="224"/>
      <c r="E186" s="224"/>
    </row>
    <row r="187" spans="1:5" customFormat="1">
      <c r="A187" s="112">
        <v>41978</v>
      </c>
      <c r="B187" s="224">
        <v>1301919</v>
      </c>
      <c r="C187" s="224">
        <v>169.63</v>
      </c>
      <c r="D187" s="224"/>
      <c r="E187" s="224"/>
    </row>
    <row r="188" spans="1:5" customFormat="1">
      <c r="A188" s="112">
        <v>41985</v>
      </c>
      <c r="B188" s="224">
        <v>1247396</v>
      </c>
      <c r="C188" s="224">
        <v>160.38</v>
      </c>
      <c r="D188" s="224"/>
      <c r="E188" s="224"/>
    </row>
    <row r="189" spans="1:5" customFormat="1">
      <c r="A189" s="112">
        <v>41992</v>
      </c>
      <c r="B189" s="224">
        <v>1269326</v>
      </c>
      <c r="C189" s="224">
        <v>164.91</v>
      </c>
      <c r="D189" s="224"/>
      <c r="E189" s="224"/>
    </row>
    <row r="190" spans="1:5" customFormat="1">
      <c r="A190" s="112">
        <v>41999</v>
      </c>
      <c r="B190" s="224">
        <v>1303488</v>
      </c>
      <c r="C190" s="224">
        <v>172.27</v>
      </c>
      <c r="D190" s="224"/>
      <c r="E190" s="224"/>
    </row>
    <row r="191" spans="1:5" customFormat="1">
      <c r="A191" s="112">
        <v>42006</v>
      </c>
      <c r="B191" s="224">
        <v>1306500</v>
      </c>
      <c r="C191" s="224">
        <v>172.67999</v>
      </c>
      <c r="D191" s="224"/>
      <c r="E191" s="224"/>
    </row>
    <row r="192" spans="1:5" customFormat="1">
      <c r="A192" s="112">
        <v>42013</v>
      </c>
      <c r="B192" s="224">
        <v>1337197</v>
      </c>
      <c r="C192" s="224">
        <v>177.63</v>
      </c>
      <c r="D192" s="224"/>
      <c r="E192" s="224"/>
    </row>
    <row r="193" spans="1:5" customFormat="1">
      <c r="A193" s="112">
        <v>42020</v>
      </c>
      <c r="B193" s="224">
        <v>1367197</v>
      </c>
      <c r="C193" s="224">
        <v>180.47</v>
      </c>
      <c r="D193" s="224"/>
      <c r="E193" s="224"/>
    </row>
    <row r="194" spans="1:5" customFormat="1">
      <c r="A194" s="112">
        <v>42027</v>
      </c>
      <c r="B194" s="224">
        <v>1425525</v>
      </c>
      <c r="C194" s="224">
        <v>187.78</v>
      </c>
      <c r="D194" s="224"/>
      <c r="E194" s="224"/>
    </row>
    <row r="195" spans="1:5" customFormat="1">
      <c r="A195" s="112">
        <v>42034</v>
      </c>
      <c r="B195" s="224">
        <v>1397621</v>
      </c>
      <c r="C195" s="224">
        <v>182.23</v>
      </c>
      <c r="D195" s="224"/>
      <c r="E195" s="224"/>
    </row>
    <row r="196" spans="1:5" customFormat="1">
      <c r="A196" s="112">
        <v>42041</v>
      </c>
      <c r="B196" s="224">
        <v>1400388</v>
      </c>
      <c r="C196" s="224">
        <v>181.28998999999999</v>
      </c>
      <c r="D196" s="224"/>
      <c r="E196" s="224"/>
    </row>
    <row r="197" spans="1:5" customFormat="1">
      <c r="A197" s="112">
        <v>42048</v>
      </c>
      <c r="B197" s="224">
        <v>1404988</v>
      </c>
      <c r="C197" s="224">
        <v>179.42999</v>
      </c>
      <c r="D197" s="224"/>
      <c r="E197" s="224"/>
    </row>
    <row r="198" spans="1:5" customFormat="1">
      <c r="A198" s="112">
        <v>42055</v>
      </c>
      <c r="B198" s="224">
        <v>1416375</v>
      </c>
      <c r="C198" s="224">
        <v>182.17</v>
      </c>
      <c r="D198" s="224"/>
      <c r="E198" s="224"/>
    </row>
    <row r="199" spans="1:5" customFormat="1">
      <c r="A199" s="112">
        <v>42062</v>
      </c>
      <c r="B199" s="224">
        <v>1437589</v>
      </c>
      <c r="C199" s="224">
        <v>187.89999</v>
      </c>
      <c r="D199" s="224"/>
      <c r="E199" s="224"/>
    </row>
    <row r="200" spans="1:5" customFormat="1">
      <c r="A200" s="112">
        <v>42069</v>
      </c>
      <c r="B200" s="224">
        <v>1451796</v>
      </c>
      <c r="C200" s="224">
        <v>195.96001000000001</v>
      </c>
      <c r="D200" s="224"/>
      <c r="E200" s="224"/>
    </row>
    <row r="201" spans="1:5" customFormat="1">
      <c r="A201" s="112">
        <v>42076</v>
      </c>
      <c r="B201" s="224">
        <v>1471544</v>
      </c>
      <c r="C201" s="224">
        <v>201.57001</v>
      </c>
      <c r="D201" s="224"/>
      <c r="E201" s="224"/>
    </row>
    <row r="202" spans="1:5" customFormat="1">
      <c r="A202" s="112">
        <v>42083</v>
      </c>
      <c r="B202" s="224">
        <v>1449732</v>
      </c>
      <c r="C202" s="224">
        <v>195.67999</v>
      </c>
      <c r="D202" s="224"/>
      <c r="E202" s="224"/>
    </row>
    <row r="203" spans="1:5" customFormat="1">
      <c r="A203" s="112">
        <v>42090</v>
      </c>
      <c r="B203" s="224">
        <v>1438805</v>
      </c>
      <c r="C203" s="224">
        <v>194.95</v>
      </c>
      <c r="D203" s="224"/>
      <c r="E203" s="224"/>
    </row>
    <row r="204" spans="1:5" customFormat="1">
      <c r="A204" s="112">
        <v>42097</v>
      </c>
      <c r="B204" s="224">
        <v>1453697</v>
      </c>
      <c r="C204" s="224">
        <v>192.74001000000001</v>
      </c>
      <c r="D204" s="224"/>
      <c r="E204" s="224"/>
    </row>
    <row r="205" spans="1:5" customFormat="1">
      <c r="A205" s="112">
        <v>42104</v>
      </c>
      <c r="B205" s="224">
        <v>1509866</v>
      </c>
      <c r="C205" s="224">
        <v>207.50998999999999</v>
      </c>
      <c r="D205" s="224"/>
      <c r="E205" s="224"/>
    </row>
    <row r="206" spans="1:5" customFormat="1">
      <c r="A206" s="112">
        <v>42111</v>
      </c>
      <c r="B206" s="224">
        <v>1496579</v>
      </c>
      <c r="C206" s="224">
        <v>207.83</v>
      </c>
      <c r="D206" s="224"/>
      <c r="E206" s="224"/>
    </row>
    <row r="207" spans="1:5" customFormat="1">
      <c r="A207" s="112">
        <v>42118</v>
      </c>
      <c r="B207" s="224">
        <v>1492168</v>
      </c>
      <c r="C207" s="224">
        <v>206.66</v>
      </c>
      <c r="D207" s="224"/>
      <c r="E207" s="224"/>
    </row>
    <row r="208" spans="1:5" customFormat="1">
      <c r="A208" s="112">
        <v>42125</v>
      </c>
      <c r="B208" s="224">
        <v>1444694</v>
      </c>
      <c r="C208" s="224">
        <v>200.42</v>
      </c>
      <c r="D208" s="224"/>
      <c r="E208" s="224"/>
    </row>
    <row r="209" spans="1:5" customFormat="1">
      <c r="A209" s="112">
        <v>42132</v>
      </c>
      <c r="B209" s="224">
        <v>1438547</v>
      </c>
      <c r="C209" s="224">
        <v>198.78</v>
      </c>
      <c r="D209" s="224"/>
      <c r="E209" s="224"/>
    </row>
    <row r="210" spans="1:5" customFormat="1">
      <c r="A210" s="111">
        <v>42139</v>
      </c>
      <c r="B210" s="223">
        <v>1419246</v>
      </c>
      <c r="C210" s="223">
        <v>196.60001</v>
      </c>
      <c r="D210" s="223"/>
      <c r="E210" s="223"/>
    </row>
    <row r="211" spans="1:5" customFormat="1">
      <c r="A211" s="112">
        <v>42146</v>
      </c>
      <c r="B211" s="224">
        <v>1460724</v>
      </c>
      <c r="C211" s="224">
        <v>204.61</v>
      </c>
      <c r="D211" s="224"/>
      <c r="E211" s="224"/>
    </row>
    <row r="212" spans="1:5" customFormat="1">
      <c r="A212" s="109">
        <v>42153</v>
      </c>
      <c r="B212" s="224">
        <v>1448377</v>
      </c>
      <c r="C212" s="224">
        <v>203</v>
      </c>
      <c r="D212" s="224"/>
      <c r="E212" s="224"/>
    </row>
    <row r="213" spans="1:5" customFormat="1">
      <c r="A213" s="109">
        <v>42160</v>
      </c>
      <c r="B213" s="224">
        <v>1391673</v>
      </c>
      <c r="C213" s="224">
        <v>196.44</v>
      </c>
      <c r="D213" s="224"/>
      <c r="E213" s="224"/>
    </row>
    <row r="214" spans="1:5" customFormat="1">
      <c r="A214" s="109">
        <v>42167</v>
      </c>
      <c r="B214" s="224">
        <v>1393567</v>
      </c>
      <c r="C214" s="224">
        <v>194.53</v>
      </c>
      <c r="D214" s="224"/>
      <c r="E214" s="224"/>
    </row>
    <row r="215" spans="1:5" customFormat="1">
      <c r="A215" s="109">
        <v>42174</v>
      </c>
      <c r="B215" s="224">
        <v>1395183</v>
      </c>
      <c r="C215" s="224">
        <v>193.14</v>
      </c>
      <c r="D215" s="224"/>
      <c r="E215" s="224"/>
    </row>
    <row r="216" spans="1:5" customFormat="1">
      <c r="A216" s="109">
        <v>42181</v>
      </c>
      <c r="B216" s="224">
        <v>1410354</v>
      </c>
      <c r="C216" s="224">
        <v>194.46001000000001</v>
      </c>
      <c r="D216" s="224"/>
      <c r="E216" s="224"/>
    </row>
    <row r="217" spans="1:5" customFormat="1">
      <c r="A217" s="109">
        <v>42188</v>
      </c>
      <c r="B217" s="224">
        <v>1412531</v>
      </c>
      <c r="C217" s="224">
        <v>196.17</v>
      </c>
      <c r="D217" s="224"/>
      <c r="E217" s="224"/>
    </row>
    <row r="218" spans="1:5" customFormat="1">
      <c r="A218" s="109">
        <v>42195</v>
      </c>
      <c r="B218" s="224">
        <v>1407469</v>
      </c>
      <c r="C218" s="224">
        <v>198.34</v>
      </c>
      <c r="D218" s="224"/>
      <c r="E218" s="224"/>
    </row>
    <row r="219" spans="1:5" customFormat="1">
      <c r="A219" s="109">
        <v>42202</v>
      </c>
      <c r="B219" s="224">
        <v>1443973</v>
      </c>
      <c r="C219" s="224">
        <v>206.53998999999999</v>
      </c>
      <c r="D219" s="224"/>
      <c r="E219" s="224"/>
    </row>
    <row r="220" spans="1:5" customFormat="1">
      <c r="A220" s="109">
        <v>42209</v>
      </c>
      <c r="B220" s="224">
        <v>1426312</v>
      </c>
      <c r="C220" s="224">
        <v>199.78</v>
      </c>
      <c r="D220" s="224"/>
      <c r="E220" s="224"/>
    </row>
    <row r="221" spans="1:5" customFormat="1">
      <c r="A221" s="109">
        <v>42216</v>
      </c>
      <c r="B221" s="224">
        <v>1409937</v>
      </c>
      <c r="C221" s="224">
        <v>195.58</v>
      </c>
      <c r="D221" s="224"/>
      <c r="E221" s="224"/>
    </row>
    <row r="222" spans="1:5" customFormat="1">
      <c r="A222" s="109">
        <v>42223</v>
      </c>
      <c r="B222" s="224">
        <v>1403724</v>
      </c>
      <c r="C222" s="224">
        <v>192.91</v>
      </c>
      <c r="D222" s="224"/>
      <c r="E222" s="224"/>
    </row>
    <row r="223" spans="1:5" customFormat="1">
      <c r="A223" s="109">
        <v>42230</v>
      </c>
      <c r="B223" s="224">
        <v>1374939</v>
      </c>
      <c r="C223" s="224">
        <v>187.31</v>
      </c>
      <c r="D223" s="224"/>
      <c r="E223" s="224"/>
    </row>
    <row r="224" spans="1:5" customFormat="1">
      <c r="A224" s="109">
        <v>42237</v>
      </c>
      <c r="B224" s="224">
        <v>1302203</v>
      </c>
      <c r="C224" s="224">
        <v>178.27</v>
      </c>
      <c r="D224" s="224"/>
      <c r="E224" s="224"/>
    </row>
    <row r="225" spans="1:5" customFormat="1">
      <c r="A225" s="109">
        <v>42244</v>
      </c>
      <c r="B225" s="224">
        <v>1325354</v>
      </c>
      <c r="C225" s="224">
        <v>177.81</v>
      </c>
      <c r="D225" s="224"/>
      <c r="E225" s="224"/>
    </row>
    <row r="226" spans="1:5" customFormat="1">
      <c r="A226" s="109">
        <v>42251</v>
      </c>
      <c r="B226" s="224">
        <v>1325354</v>
      </c>
      <c r="C226" s="224">
        <v>169.28998999999999</v>
      </c>
      <c r="D226" s="224"/>
      <c r="E226" s="224"/>
    </row>
    <row r="227" spans="1:5" customFormat="1">
      <c r="A227" s="109">
        <v>42258</v>
      </c>
      <c r="B227" s="224">
        <v>1269896</v>
      </c>
      <c r="C227" s="224">
        <v>166.46001000000001</v>
      </c>
      <c r="D227" s="224"/>
      <c r="E227" s="224"/>
    </row>
    <row r="228" spans="1:5" customFormat="1">
      <c r="A228" s="109">
        <v>42265</v>
      </c>
      <c r="B228" s="224">
        <v>1276993</v>
      </c>
      <c r="C228" s="224">
        <v>165.92999</v>
      </c>
      <c r="D228" s="224"/>
      <c r="E228" s="224"/>
    </row>
    <row r="229" spans="1:5" customFormat="1">
      <c r="A229" s="109">
        <v>42272</v>
      </c>
      <c r="B229" s="224">
        <v>1273178</v>
      </c>
      <c r="C229" s="224">
        <v>161.59</v>
      </c>
      <c r="D229" s="224"/>
      <c r="E229" s="224"/>
    </row>
    <row r="230" spans="1:5" customFormat="1">
      <c r="A230" s="109">
        <v>42279</v>
      </c>
      <c r="B230" s="224">
        <v>1266875</v>
      </c>
      <c r="C230" s="224">
        <v>162.71001000000001</v>
      </c>
      <c r="D230" s="224"/>
      <c r="E230" s="224"/>
    </row>
    <row r="231" spans="1:5" customFormat="1">
      <c r="A231" s="109">
        <v>42286</v>
      </c>
      <c r="B231" s="224">
        <v>1353325</v>
      </c>
      <c r="C231" s="224">
        <v>170.69</v>
      </c>
      <c r="D231" s="224"/>
      <c r="E231" s="224"/>
    </row>
    <row r="232" spans="1:5" customFormat="1">
      <c r="A232" s="109">
        <v>42293</v>
      </c>
      <c r="B232" s="224">
        <v>1333699</v>
      </c>
      <c r="C232" s="224">
        <v>167.69</v>
      </c>
      <c r="D232" s="224"/>
      <c r="E232" s="224"/>
    </row>
    <row r="233" spans="1:5" customFormat="1">
      <c r="A233" s="109">
        <v>42300</v>
      </c>
      <c r="B233" s="224">
        <v>1369305</v>
      </c>
      <c r="C233" s="224">
        <v>171.53998999999999</v>
      </c>
      <c r="D233" s="224"/>
      <c r="E233" s="224"/>
    </row>
    <row r="234" spans="1:5" customFormat="1">
      <c r="A234" s="109">
        <v>42307</v>
      </c>
      <c r="B234" s="224">
        <v>1402537</v>
      </c>
      <c r="C234" s="224">
        <v>172.45</v>
      </c>
      <c r="D234" s="224"/>
      <c r="E234" s="224"/>
    </row>
    <row r="235" spans="1:5" customFormat="1">
      <c r="A235" s="109">
        <v>42314</v>
      </c>
      <c r="B235" s="224">
        <v>1394279</v>
      </c>
      <c r="C235" s="224">
        <v>178.12</v>
      </c>
      <c r="D235" s="224"/>
      <c r="E235" s="224"/>
    </row>
    <row r="236" spans="1:5" customFormat="1">
      <c r="A236" s="109">
        <v>42321</v>
      </c>
      <c r="B236" s="224">
        <v>1392803</v>
      </c>
      <c r="C236" s="224">
        <v>178.07001</v>
      </c>
      <c r="D236" s="224"/>
      <c r="E236" s="224"/>
    </row>
    <row r="237" spans="1:5" customFormat="1">
      <c r="A237" s="109">
        <v>42328</v>
      </c>
      <c r="B237" s="224">
        <v>1458884</v>
      </c>
      <c r="C237" s="224">
        <v>186.42</v>
      </c>
      <c r="D237" s="224"/>
      <c r="E237" s="224"/>
    </row>
    <row r="238" spans="1:5" customFormat="1">
      <c r="A238" s="109">
        <v>42335</v>
      </c>
      <c r="B238" s="224">
        <v>1446993</v>
      </c>
      <c r="C238" s="224">
        <v>185.14999</v>
      </c>
      <c r="D238" s="224"/>
      <c r="E238" s="224"/>
    </row>
    <row r="239" spans="1:5" customFormat="1">
      <c r="A239" s="109">
        <v>42342</v>
      </c>
      <c r="B239" s="224">
        <v>1406041</v>
      </c>
      <c r="C239" s="224">
        <v>180.60001</v>
      </c>
      <c r="D239" s="224"/>
      <c r="E239" s="224"/>
    </row>
    <row r="240" spans="1:5" customFormat="1">
      <c r="A240" s="109">
        <v>42349</v>
      </c>
      <c r="B240" s="224">
        <v>1332891</v>
      </c>
      <c r="C240" s="224">
        <v>172.38</v>
      </c>
      <c r="D240" s="224"/>
      <c r="E240" s="224"/>
    </row>
    <row r="241" spans="1:5" customFormat="1">
      <c r="A241" s="109">
        <v>42356</v>
      </c>
      <c r="B241" s="224">
        <v>1343219</v>
      </c>
      <c r="C241" s="224">
        <v>169.23</v>
      </c>
      <c r="D241" s="224"/>
      <c r="E241" s="224"/>
    </row>
    <row r="242" spans="1:5" customFormat="1">
      <c r="A242" s="109">
        <v>42363</v>
      </c>
      <c r="B242" s="224">
        <v>1337462</v>
      </c>
      <c r="C242" s="224">
        <v>166.86</v>
      </c>
      <c r="D242" s="224"/>
      <c r="E242" s="224"/>
    </row>
    <row r="243" spans="1:5" customFormat="1">
      <c r="A243" s="109">
        <v>42369</v>
      </c>
      <c r="B243" s="224">
        <v>1327364</v>
      </c>
      <c r="C243" s="224">
        <v>165.53998999999999</v>
      </c>
      <c r="D243" s="224"/>
      <c r="E243" s="224"/>
    </row>
    <row r="244" spans="1:5" customFormat="1">
      <c r="A244" s="109">
        <v>42377</v>
      </c>
      <c r="B244" s="224">
        <v>1292845</v>
      </c>
      <c r="C244" s="224">
        <v>161.34</v>
      </c>
      <c r="D244" s="224"/>
      <c r="E244" s="224"/>
    </row>
    <row r="245" spans="1:5" customFormat="1">
      <c r="A245" s="109">
        <v>42384</v>
      </c>
      <c r="B245" s="224">
        <v>1258689</v>
      </c>
      <c r="C245" s="224">
        <v>156.14999</v>
      </c>
      <c r="D245" s="224"/>
      <c r="E245" s="224"/>
    </row>
    <row r="246" spans="1:5" customFormat="1">
      <c r="A246" s="109">
        <v>42391</v>
      </c>
      <c r="B246" s="224">
        <v>1263324</v>
      </c>
      <c r="C246" s="224">
        <v>154.82001</v>
      </c>
      <c r="D246" s="224"/>
      <c r="E246" s="224"/>
    </row>
    <row r="247" spans="1:5" customFormat="1">
      <c r="A247" s="109">
        <v>42398</v>
      </c>
      <c r="B247" s="224">
        <v>1317820</v>
      </c>
      <c r="C247" s="224">
        <v>161.89999</v>
      </c>
      <c r="D247" s="224"/>
      <c r="E247" s="224"/>
    </row>
    <row r="248" spans="1:5" customFormat="1">
      <c r="A248" s="109">
        <v>42405</v>
      </c>
      <c r="B248" s="224">
        <v>1307820</v>
      </c>
      <c r="C248" s="224">
        <v>160.22</v>
      </c>
      <c r="D248" s="224"/>
      <c r="E248" s="224"/>
    </row>
    <row r="249" spans="1:5" customFormat="1">
      <c r="A249" s="109">
        <v>42412</v>
      </c>
      <c r="B249" s="224">
        <v>1266889</v>
      </c>
      <c r="C249" s="224">
        <v>155.75</v>
      </c>
      <c r="D249" s="224"/>
      <c r="E249" s="224"/>
    </row>
    <row r="250" spans="1:5" customFormat="1">
      <c r="A250" s="109">
        <v>42419</v>
      </c>
      <c r="B250" s="224">
        <v>1323501</v>
      </c>
      <c r="C250" s="224">
        <v>161.53998999999999</v>
      </c>
      <c r="D250" s="224"/>
      <c r="E250" s="224"/>
    </row>
    <row r="251" spans="1:5" customFormat="1">
      <c r="A251" s="109">
        <v>42426</v>
      </c>
      <c r="B251" s="224">
        <v>1336148</v>
      </c>
      <c r="C251" s="224">
        <v>166.11</v>
      </c>
      <c r="D251" s="224"/>
      <c r="E251" s="224"/>
    </row>
    <row r="252" spans="1:5" customFormat="1">
      <c r="A252" s="109">
        <v>42433</v>
      </c>
      <c r="B252" s="224">
        <v>1432575</v>
      </c>
      <c r="C252" s="224">
        <v>180.03998999999999</v>
      </c>
      <c r="D252" s="224"/>
      <c r="E252" s="224"/>
    </row>
    <row r="253" spans="1:5" customFormat="1">
      <c r="A253" s="109">
        <v>42440</v>
      </c>
      <c r="B253" s="224">
        <v>1511396</v>
      </c>
      <c r="C253" s="224">
        <v>189.28998999999999</v>
      </c>
      <c r="D253" s="224"/>
      <c r="E253" s="224"/>
    </row>
    <row r="254" spans="1:5" customFormat="1">
      <c r="A254" s="109">
        <v>42447</v>
      </c>
      <c r="B254" s="224">
        <v>1530450</v>
      </c>
      <c r="C254" s="224">
        <v>189.05</v>
      </c>
      <c r="D254" s="224"/>
      <c r="E254" s="224"/>
    </row>
    <row r="255" spans="1:5" customFormat="1">
      <c r="A255" s="109">
        <v>42454</v>
      </c>
      <c r="B255" s="224">
        <v>1523312</v>
      </c>
      <c r="C255" s="224">
        <v>188.78</v>
      </c>
      <c r="D255" s="224"/>
      <c r="E255" s="224"/>
    </row>
    <row r="256" spans="1:5" customFormat="1">
      <c r="A256" s="109">
        <v>42461</v>
      </c>
      <c r="B256" s="224">
        <v>1532674</v>
      </c>
      <c r="C256" s="224">
        <v>186.28998999999999</v>
      </c>
      <c r="D256" s="224"/>
      <c r="E256" s="224"/>
    </row>
    <row r="257" spans="1:5" customFormat="1">
      <c r="A257" s="109">
        <v>42468</v>
      </c>
      <c r="B257" s="224">
        <v>1515806</v>
      </c>
      <c r="C257" s="224">
        <v>185.64999</v>
      </c>
      <c r="D257" s="224"/>
      <c r="E257" s="224"/>
    </row>
    <row r="258" spans="1:5" customFormat="1">
      <c r="A258" s="109">
        <v>42475</v>
      </c>
      <c r="B258" s="224">
        <v>1587074</v>
      </c>
      <c r="C258" s="224">
        <v>195.71001000000001</v>
      </c>
      <c r="D258" s="224"/>
      <c r="E258" s="224"/>
    </row>
    <row r="259" spans="1:5" customFormat="1">
      <c r="A259" s="109">
        <v>42482</v>
      </c>
      <c r="B259" s="224">
        <v>1613426</v>
      </c>
      <c r="C259" s="224">
        <v>195.33</v>
      </c>
      <c r="D259" s="224"/>
      <c r="E259" s="224"/>
    </row>
    <row r="260" spans="1:5" customFormat="1">
      <c r="A260" s="109">
        <v>42489</v>
      </c>
      <c r="B260" s="224">
        <v>1625301</v>
      </c>
      <c r="C260" s="224">
        <v>196.92999</v>
      </c>
      <c r="D260" s="224"/>
      <c r="E260" s="224"/>
    </row>
    <row r="261" spans="1:5" customFormat="1">
      <c r="A261" s="109">
        <v>42496</v>
      </c>
      <c r="B261" s="224">
        <v>1590952</v>
      </c>
      <c r="C261" s="224">
        <v>191.03998999999999</v>
      </c>
      <c r="D261" s="224"/>
      <c r="E261" s="224"/>
    </row>
    <row r="262" spans="1:5" customFormat="1">
      <c r="A262" s="110">
        <v>42503</v>
      </c>
      <c r="B262" s="223">
        <v>1613395</v>
      </c>
      <c r="C262" s="223">
        <v>192.64</v>
      </c>
      <c r="D262" s="223"/>
      <c r="E262" s="223"/>
    </row>
    <row r="263" spans="1:5" customFormat="1">
      <c r="A263" s="4">
        <v>42510</v>
      </c>
      <c r="B263" s="224">
        <v>1594529</v>
      </c>
      <c r="C263" s="224">
        <v>189.31</v>
      </c>
      <c r="D263" s="224"/>
      <c r="E263" s="224"/>
    </row>
    <row r="264" spans="1:5" customFormat="1">
      <c r="A264" s="4">
        <v>42517</v>
      </c>
      <c r="B264" s="224">
        <v>1613744</v>
      </c>
      <c r="C264" s="224">
        <v>190.38</v>
      </c>
      <c r="D264" s="224"/>
      <c r="E264" s="224"/>
    </row>
    <row r="265" spans="1:5" customFormat="1">
      <c r="A265" s="4">
        <v>42524</v>
      </c>
      <c r="B265" s="224">
        <v>1610253</v>
      </c>
      <c r="C265" s="224">
        <v>193.62</v>
      </c>
      <c r="D265" s="224"/>
      <c r="E265" s="224"/>
    </row>
    <row r="266" spans="1:5" customFormat="1">
      <c r="A266" s="4">
        <v>42531</v>
      </c>
      <c r="B266" s="224">
        <v>1651572</v>
      </c>
      <c r="C266" s="224">
        <v>199.97</v>
      </c>
      <c r="D266" s="224"/>
      <c r="E266" s="224"/>
    </row>
    <row r="267" spans="1:5" customFormat="1">
      <c r="A267" s="4">
        <v>42538</v>
      </c>
      <c r="B267" s="224">
        <v>1651712.2474539401</v>
      </c>
      <c r="C267" s="224">
        <v>198.10001</v>
      </c>
      <c r="D267" s="224"/>
      <c r="E267" s="224"/>
    </row>
    <row r="268" spans="1:5" customFormat="1">
      <c r="A268" s="4">
        <v>42545</v>
      </c>
      <c r="B268" s="224">
        <v>1651852.4949078802</v>
      </c>
      <c r="C268" s="224">
        <v>198.47</v>
      </c>
      <c r="D268" s="224"/>
      <c r="E268" s="224"/>
    </row>
    <row r="269" spans="1:5" customFormat="1">
      <c r="A269" s="4">
        <v>42552</v>
      </c>
      <c r="B269" s="224">
        <v>1774068</v>
      </c>
      <c r="C269" s="224">
        <v>210.23</v>
      </c>
      <c r="D269" s="224"/>
      <c r="E269" s="224"/>
    </row>
    <row r="270" spans="1:5" customFormat="1">
      <c r="A270" s="4">
        <v>42559</v>
      </c>
      <c r="B270" s="224">
        <v>1775969</v>
      </c>
      <c r="C270" s="224">
        <v>210.13</v>
      </c>
      <c r="D270" s="224"/>
      <c r="E270" s="224"/>
    </row>
    <row r="271" spans="1:5" customFormat="1">
      <c r="A271" s="4">
        <v>42566</v>
      </c>
      <c r="B271" s="224">
        <v>1805593</v>
      </c>
      <c r="C271" s="224">
        <v>213.47</v>
      </c>
      <c r="D271" s="224"/>
      <c r="E271" s="224"/>
    </row>
    <row r="272" spans="1:5" customFormat="1">
      <c r="A272" s="4">
        <v>42573</v>
      </c>
      <c r="B272" s="224">
        <v>1786642</v>
      </c>
      <c r="C272" s="224">
        <v>215.12</v>
      </c>
      <c r="D272" s="224"/>
      <c r="E272" s="224"/>
    </row>
    <row r="273" spans="1:5" customFormat="1">
      <c r="A273" s="4">
        <v>42580</v>
      </c>
      <c r="B273" s="224">
        <v>1758893</v>
      </c>
      <c r="C273" s="224">
        <v>212.37</v>
      </c>
      <c r="D273" s="224"/>
      <c r="E273" s="224"/>
    </row>
    <row r="274" spans="1:5" customFormat="1">
      <c r="A274" s="4">
        <v>42587</v>
      </c>
      <c r="B274" s="224">
        <v>1790540.5</v>
      </c>
      <c r="C274" s="224">
        <v>215.69</v>
      </c>
      <c r="D274" s="224"/>
      <c r="E274" s="224"/>
    </row>
    <row r="275" spans="1:5" customFormat="1">
      <c r="A275" s="4">
        <v>42594</v>
      </c>
      <c r="B275" s="224">
        <v>1822188</v>
      </c>
      <c r="C275" s="224">
        <v>218.8</v>
      </c>
      <c r="D275" s="224"/>
      <c r="E275" s="224"/>
    </row>
    <row r="276" spans="1:5" customFormat="1">
      <c r="A276" s="4">
        <v>42601</v>
      </c>
      <c r="B276" s="224">
        <v>1789482</v>
      </c>
      <c r="C276" s="224">
        <v>218.64999</v>
      </c>
      <c r="D276" s="224"/>
      <c r="E276" s="224"/>
    </row>
    <row r="277" spans="1:5" customFormat="1">
      <c r="A277" s="4">
        <v>42608</v>
      </c>
      <c r="B277" s="224">
        <v>1762958</v>
      </c>
      <c r="C277" s="224">
        <v>215.41</v>
      </c>
      <c r="D277" s="224"/>
      <c r="E277" s="224"/>
    </row>
    <row r="278" spans="1:5" customFormat="1">
      <c r="A278" s="4">
        <v>42615</v>
      </c>
      <c r="B278" s="224">
        <v>1756157</v>
      </c>
      <c r="C278" s="224">
        <v>215.39999</v>
      </c>
      <c r="D278" s="224"/>
      <c r="E278" s="224"/>
    </row>
    <row r="279" spans="1:5" customFormat="1">
      <c r="A279" s="4">
        <v>42622</v>
      </c>
      <c r="B279" s="224">
        <v>1770067</v>
      </c>
      <c r="C279" s="224">
        <v>218.00998999999999</v>
      </c>
      <c r="D279" s="224"/>
      <c r="E279" s="224"/>
    </row>
    <row r="280" spans="1:5" customFormat="1">
      <c r="A280" s="4">
        <v>42629</v>
      </c>
      <c r="B280" s="224">
        <v>1742349</v>
      </c>
      <c r="C280" s="224">
        <v>215.67</v>
      </c>
      <c r="D280" s="224"/>
      <c r="E280" s="224"/>
    </row>
    <row r="281" spans="1:5" customFormat="1">
      <c r="A281" s="4">
        <v>42636</v>
      </c>
      <c r="B281" s="224">
        <v>1797135</v>
      </c>
      <c r="C281" s="224">
        <v>223.56</v>
      </c>
      <c r="D281" s="224"/>
      <c r="E281" s="224"/>
    </row>
    <row r="282" spans="1:5" customFormat="1">
      <c r="A282" s="4">
        <v>42643</v>
      </c>
      <c r="B282" s="224">
        <v>1814216</v>
      </c>
      <c r="C282" s="224">
        <v>225.11</v>
      </c>
      <c r="D282" s="224"/>
      <c r="E282" s="224"/>
    </row>
    <row r="283" spans="1:5" customFormat="1">
      <c r="A283" s="4">
        <v>42650</v>
      </c>
      <c r="B283" s="224">
        <v>1858640</v>
      </c>
      <c r="C283" s="224">
        <v>227.10001</v>
      </c>
      <c r="D283" s="224"/>
      <c r="E283" s="224"/>
    </row>
    <row r="284" spans="1:5" customFormat="1">
      <c r="A284" s="4">
        <v>42657</v>
      </c>
      <c r="B284" s="224">
        <v>1862899</v>
      </c>
      <c r="C284" s="224">
        <v>227.89999</v>
      </c>
      <c r="D284" s="224"/>
      <c r="E284" s="224"/>
    </row>
    <row r="285" spans="1:5" customFormat="1">
      <c r="A285" s="4">
        <v>42664</v>
      </c>
      <c r="B285" s="224">
        <v>1926102</v>
      </c>
      <c r="C285" s="224">
        <v>233.75998999999999</v>
      </c>
      <c r="D285" s="224"/>
      <c r="E285" s="224"/>
    </row>
    <row r="286" spans="1:5" customFormat="1">
      <c r="A286" s="4">
        <v>42671</v>
      </c>
      <c r="B286" s="224">
        <v>1909378</v>
      </c>
      <c r="C286" s="224">
        <v>234.85001</v>
      </c>
      <c r="D286" s="224"/>
      <c r="E286" s="224"/>
    </row>
    <row r="287" spans="1:5" customFormat="1">
      <c r="A287" s="4">
        <v>42678</v>
      </c>
      <c r="B287" s="224">
        <v>1852676</v>
      </c>
      <c r="C287" s="224">
        <v>229.37</v>
      </c>
      <c r="D287" s="224"/>
      <c r="E287" s="224"/>
    </row>
    <row r="288" spans="1:5" customFormat="1">
      <c r="A288" s="4">
        <v>42685</v>
      </c>
      <c r="B288" s="224">
        <v>1853408</v>
      </c>
      <c r="C288" s="224">
        <v>223.3</v>
      </c>
      <c r="D288" s="224"/>
      <c r="E288" s="224"/>
    </row>
    <row r="289" spans="1:5" customFormat="1">
      <c r="A289" s="4">
        <v>42692</v>
      </c>
      <c r="B289" s="224">
        <v>1821570</v>
      </c>
      <c r="C289" s="224">
        <v>222.14</v>
      </c>
      <c r="D289" s="224"/>
      <c r="E289" s="224"/>
    </row>
    <row r="290" spans="1:5" customFormat="1">
      <c r="A290" s="4">
        <v>42699</v>
      </c>
      <c r="B290" s="224">
        <v>1831518.5</v>
      </c>
      <c r="C290" s="224">
        <v>221.11</v>
      </c>
      <c r="D290" s="224"/>
      <c r="E290" s="224"/>
    </row>
    <row r="291" spans="1:5" customFormat="1">
      <c r="A291" s="4">
        <v>42706</v>
      </c>
      <c r="B291" s="224">
        <v>1841467</v>
      </c>
      <c r="C291" s="224">
        <v>218.28998999999999</v>
      </c>
      <c r="D291" s="224"/>
      <c r="E291" s="224"/>
    </row>
    <row r="292" spans="1:5" customFormat="1">
      <c r="A292" s="4">
        <v>42713</v>
      </c>
      <c r="B292" s="224">
        <v>1870376</v>
      </c>
      <c r="C292" s="224">
        <v>226.62</v>
      </c>
      <c r="D292" s="224"/>
      <c r="E292" s="224"/>
    </row>
    <row r="293" spans="1:5" customFormat="1">
      <c r="A293" s="4">
        <v>42720</v>
      </c>
      <c r="B293" s="224">
        <v>1926464</v>
      </c>
      <c r="C293" s="224">
        <v>229</v>
      </c>
      <c r="D293" s="224"/>
      <c r="E293" s="224"/>
    </row>
    <row r="294" spans="1:5" customFormat="1">
      <c r="A294" s="4">
        <v>42727</v>
      </c>
      <c r="B294" s="224">
        <v>1942008</v>
      </c>
      <c r="C294" s="224">
        <v>233.92999</v>
      </c>
      <c r="D294" s="224"/>
      <c r="E294" s="224"/>
    </row>
    <row r="295" spans="1:5" customFormat="1">
      <c r="A295" s="4">
        <v>42734</v>
      </c>
      <c r="B295" s="224">
        <v>1959527</v>
      </c>
      <c r="C295" s="224">
        <v>234.36</v>
      </c>
      <c r="D295" s="224"/>
      <c r="E295" s="224"/>
    </row>
    <row r="296" spans="1:5" customFormat="1">
      <c r="A296" s="4">
        <v>42741</v>
      </c>
      <c r="B296" s="224">
        <v>1940409</v>
      </c>
      <c r="C296" s="224">
        <v>237.52</v>
      </c>
      <c r="D296" s="224"/>
      <c r="E296" s="224"/>
    </row>
    <row r="297" spans="1:5" customFormat="1">
      <c r="A297" s="4">
        <v>42748</v>
      </c>
      <c r="B297" s="224">
        <v>1940263</v>
      </c>
      <c r="C297" s="224">
        <v>239.38</v>
      </c>
      <c r="D297" s="224"/>
      <c r="E297" s="224"/>
    </row>
    <row r="298" spans="1:5" customFormat="1">
      <c r="A298" s="4">
        <v>42755</v>
      </c>
      <c r="B298" s="224">
        <v>1931553</v>
      </c>
      <c r="C298" s="224">
        <v>239.81</v>
      </c>
      <c r="D298" s="224"/>
      <c r="E298" s="224"/>
    </row>
    <row r="299" spans="1:5" customFormat="1">
      <c r="A299" s="4">
        <v>42762</v>
      </c>
      <c r="B299" s="224">
        <v>1935789</v>
      </c>
      <c r="C299" s="224">
        <v>242.66</v>
      </c>
      <c r="D299" s="224"/>
      <c r="E299" s="224"/>
    </row>
    <row r="300" spans="1:5" customFormat="1">
      <c r="A300" s="4">
        <v>42769</v>
      </c>
      <c r="B300" s="224">
        <v>1949864</v>
      </c>
      <c r="C300" s="224">
        <v>244.42999</v>
      </c>
      <c r="D300" s="224"/>
      <c r="E300" s="224"/>
    </row>
    <row r="301" spans="1:5" customFormat="1">
      <c r="A301" s="4">
        <v>42776</v>
      </c>
      <c r="B301" s="224">
        <v>2006836</v>
      </c>
      <c r="C301" s="224">
        <v>252.45</v>
      </c>
      <c r="D301" s="224"/>
      <c r="E301" s="224"/>
    </row>
    <row r="302" spans="1:5" customFormat="1">
      <c r="A302" s="4">
        <v>42783</v>
      </c>
      <c r="B302" s="224">
        <v>2074529</v>
      </c>
      <c r="C302" s="224">
        <v>256.70001000000002</v>
      </c>
      <c r="D302" s="224"/>
      <c r="E302" s="224"/>
    </row>
    <row r="303" spans="1:5" customFormat="1">
      <c r="A303" s="4">
        <v>42790</v>
      </c>
      <c r="B303" s="224">
        <v>2105727</v>
      </c>
      <c r="C303" s="224">
        <v>262.63</v>
      </c>
      <c r="D303" s="224"/>
      <c r="E303" s="224"/>
    </row>
    <row r="304" spans="1:5" customFormat="1">
      <c r="A304" s="4">
        <v>42797</v>
      </c>
      <c r="B304" s="224">
        <v>2099775</v>
      </c>
      <c r="C304" s="224">
        <v>260.70001000000002</v>
      </c>
      <c r="D304" s="224"/>
      <c r="E304" s="224"/>
    </row>
    <row r="305" spans="1:5" customFormat="1">
      <c r="A305" s="4">
        <v>42804</v>
      </c>
      <c r="B305" s="224">
        <v>2055858</v>
      </c>
      <c r="C305" s="224">
        <v>260.5</v>
      </c>
      <c r="D305" s="224"/>
      <c r="E305" s="224"/>
    </row>
    <row r="306" spans="1:5" customFormat="1">
      <c r="A306" s="4">
        <v>42811</v>
      </c>
      <c r="B306" s="224">
        <v>2082352</v>
      </c>
      <c r="C306" s="224">
        <v>265.48000999999999</v>
      </c>
      <c r="D306" s="224"/>
      <c r="E306" s="224"/>
    </row>
    <row r="307" spans="1:5" customFormat="1">
      <c r="A307" s="4">
        <v>42818</v>
      </c>
      <c r="B307" s="224">
        <v>2111897</v>
      </c>
      <c r="C307" s="224">
        <v>269.73000999999999</v>
      </c>
      <c r="D307" s="224"/>
      <c r="E307" s="224"/>
    </row>
    <row r="308" spans="1:5" customFormat="1">
      <c r="A308" s="4">
        <v>42825</v>
      </c>
      <c r="B308" s="224">
        <v>2140995</v>
      </c>
      <c r="C308" s="224">
        <v>271.73000999999999</v>
      </c>
      <c r="D308" s="224"/>
      <c r="E308" s="224"/>
    </row>
    <row r="309" spans="1:5" customFormat="1">
      <c r="A309" s="4">
        <v>42832</v>
      </c>
      <c r="B309" s="224">
        <v>2154348</v>
      </c>
      <c r="C309" s="224">
        <v>266.77999999999997</v>
      </c>
      <c r="D309" s="224"/>
      <c r="E309" s="224"/>
    </row>
    <row r="310" spans="1:5" customFormat="1">
      <c r="A310" s="4">
        <v>42839</v>
      </c>
      <c r="B310" s="224">
        <v>2166649</v>
      </c>
      <c r="C310" s="224">
        <v>270.13</v>
      </c>
      <c r="D310" s="224"/>
      <c r="E310" s="224"/>
    </row>
    <row r="311" spans="1:5" customFormat="1">
      <c r="A311" s="4">
        <v>42846</v>
      </c>
      <c r="B311" s="224">
        <v>2138136</v>
      </c>
      <c r="C311" s="224">
        <v>270.27999999999997</v>
      </c>
      <c r="D311" s="224"/>
      <c r="E311" s="224"/>
    </row>
    <row r="312" spans="1:5" customFormat="1">
      <c r="A312" s="4">
        <v>42853</v>
      </c>
      <c r="B312" s="224">
        <v>2106669</v>
      </c>
      <c r="C312" s="224">
        <v>267.89999</v>
      </c>
      <c r="D312" s="224"/>
      <c r="E312" s="224"/>
    </row>
    <row r="313" spans="1:5" customFormat="1">
      <c r="A313" s="4">
        <v>42860</v>
      </c>
      <c r="B313" s="224">
        <v>2080503</v>
      </c>
      <c r="C313" s="224">
        <v>267.20999</v>
      </c>
      <c r="D313" s="224"/>
      <c r="E313" s="224"/>
    </row>
    <row r="314" spans="1:5" customFormat="1">
      <c r="A314" s="110">
        <v>42867</v>
      </c>
      <c r="B314" s="223">
        <v>2105606</v>
      </c>
      <c r="C314" s="223">
        <v>261.98000999999999</v>
      </c>
      <c r="D314" s="223"/>
      <c r="E314" s="223"/>
    </row>
    <row r="315" spans="1:5" customFormat="1">
      <c r="A315" s="4">
        <v>42874</v>
      </c>
      <c r="B315" s="224">
        <v>2036856</v>
      </c>
      <c r="C315" s="224">
        <v>248.78</v>
      </c>
      <c r="D315" s="224"/>
      <c r="E315" s="224"/>
    </row>
    <row r="316" spans="1:5" customFormat="1">
      <c r="A316" s="4">
        <v>42881</v>
      </c>
      <c r="B316" s="224">
        <v>2055738</v>
      </c>
      <c r="C316" s="224">
        <v>256.45999</v>
      </c>
      <c r="D316" s="224"/>
      <c r="E316" s="224"/>
    </row>
    <row r="317" spans="1:5" customFormat="1">
      <c r="A317" s="4">
        <v>42888</v>
      </c>
      <c r="B317" s="224">
        <v>2055744</v>
      </c>
      <c r="C317" s="224">
        <v>255.85001</v>
      </c>
      <c r="D317" s="224"/>
      <c r="E317" s="224"/>
    </row>
    <row r="318" spans="1:5" customFormat="1">
      <c r="A318" s="4">
        <v>42895</v>
      </c>
      <c r="B318" s="224">
        <v>2067121</v>
      </c>
      <c r="C318" s="224">
        <v>259.20999</v>
      </c>
      <c r="D318" s="224"/>
      <c r="E318" s="224"/>
    </row>
    <row r="319" spans="1:5" customFormat="1">
      <c r="A319" s="4">
        <v>42902</v>
      </c>
      <c r="B319" s="224">
        <v>2089264</v>
      </c>
      <c r="C319" s="224">
        <v>265.17998999999998</v>
      </c>
      <c r="D319" s="224"/>
      <c r="E319" s="224"/>
    </row>
    <row r="320" spans="1:5" customFormat="1">
      <c r="A320" s="4">
        <v>42909</v>
      </c>
      <c r="B320" s="224">
        <v>2067408</v>
      </c>
      <c r="C320" s="224">
        <v>263.94</v>
      </c>
      <c r="D320" s="224"/>
      <c r="E320" s="224"/>
    </row>
    <row r="321" spans="1:5" customFormat="1">
      <c r="A321" s="4">
        <v>42916</v>
      </c>
      <c r="B321" s="224">
        <v>2082403</v>
      </c>
      <c r="C321" s="224">
        <v>257.38</v>
      </c>
      <c r="D321" s="224"/>
      <c r="E321" s="224"/>
    </row>
    <row r="322" spans="1:5" customFormat="1">
      <c r="A322" s="4">
        <v>42923</v>
      </c>
      <c r="B322" s="224">
        <v>2034638</v>
      </c>
      <c r="C322" s="224">
        <v>255.72</v>
      </c>
      <c r="D322" s="224"/>
      <c r="E322" s="224"/>
    </row>
    <row r="323" spans="1:5" customFormat="1">
      <c r="A323" s="4">
        <v>42930</v>
      </c>
      <c r="B323" s="224">
        <v>2068390</v>
      </c>
      <c r="C323" s="224">
        <v>259.98998999999998</v>
      </c>
      <c r="D323" s="224"/>
      <c r="E323" s="224"/>
    </row>
    <row r="324" spans="1:5" customFormat="1">
      <c r="A324" s="4">
        <v>42937</v>
      </c>
      <c r="B324" s="224">
        <v>2060798</v>
      </c>
      <c r="C324" s="224">
        <v>257.04001</v>
      </c>
      <c r="D324" s="224"/>
      <c r="E324" s="224"/>
    </row>
    <row r="325" spans="1:5" customFormat="1">
      <c r="A325" s="4">
        <v>42944</v>
      </c>
      <c r="B325" s="224">
        <v>2043689</v>
      </c>
      <c r="C325" s="224">
        <v>253.95</v>
      </c>
      <c r="D325" s="224"/>
      <c r="E325" s="224"/>
    </row>
    <row r="326" spans="1:5" customFormat="1">
      <c r="A326" s="4">
        <v>42951</v>
      </c>
      <c r="B326" s="224">
        <v>1945839</v>
      </c>
      <c r="C326" s="224">
        <v>252.22</v>
      </c>
      <c r="D326" s="224"/>
      <c r="E326" s="224"/>
    </row>
    <row r="327" spans="1:5" customFormat="1">
      <c r="A327" s="4">
        <v>42958</v>
      </c>
      <c r="B327" s="224">
        <v>1980893</v>
      </c>
      <c r="C327" s="224">
        <v>252.16</v>
      </c>
      <c r="D327" s="224"/>
      <c r="E327" s="224"/>
    </row>
    <row r="328" spans="1:5" customFormat="1">
      <c r="A328" s="4">
        <v>42965</v>
      </c>
      <c r="B328" s="224">
        <v>2005088</v>
      </c>
      <c r="C328" s="224">
        <v>257.89001000000002</v>
      </c>
      <c r="D328" s="224"/>
      <c r="E328" s="224"/>
    </row>
    <row r="329" spans="1:5" customFormat="1">
      <c r="A329" s="4">
        <v>42972</v>
      </c>
      <c r="B329" s="224">
        <v>2002921</v>
      </c>
      <c r="C329" s="224">
        <v>256.62</v>
      </c>
      <c r="D329" s="224"/>
      <c r="E329" s="224"/>
    </row>
    <row r="330" spans="1:5" customFormat="1">
      <c r="A330" s="4">
        <v>42979</v>
      </c>
      <c r="B330" s="224">
        <v>2014727</v>
      </c>
      <c r="C330" s="224">
        <v>259.48000999999999</v>
      </c>
      <c r="D330" s="224"/>
      <c r="E330" s="224"/>
    </row>
    <row r="331" spans="1:5" customFormat="1">
      <c r="A331" s="4">
        <v>42986</v>
      </c>
      <c r="B331" s="224">
        <v>2034205</v>
      </c>
      <c r="C331" s="224">
        <v>259.35001</v>
      </c>
      <c r="D331" s="224"/>
      <c r="E331" s="224"/>
    </row>
    <row r="332" spans="1:5" customFormat="1">
      <c r="A332" s="4">
        <v>42993</v>
      </c>
      <c r="B332" s="224">
        <v>2053869</v>
      </c>
      <c r="C332" s="224">
        <v>261.04001</v>
      </c>
      <c r="D332" s="224"/>
      <c r="E332" s="224"/>
    </row>
    <row r="333" spans="1:5" customFormat="1">
      <c r="A333" s="4">
        <v>43000</v>
      </c>
      <c r="B333" s="224">
        <v>1998906</v>
      </c>
      <c r="C333" s="224">
        <v>260.98998999999998</v>
      </c>
      <c r="D333" s="224"/>
      <c r="E333" s="224"/>
    </row>
    <row r="334" spans="1:5" customFormat="1">
      <c r="A334" s="4">
        <v>43007</v>
      </c>
      <c r="B334" s="224">
        <v>2022871</v>
      </c>
      <c r="C334" s="224">
        <v>264.20999</v>
      </c>
      <c r="D334" s="224"/>
      <c r="E334" s="224"/>
    </row>
    <row r="335" spans="1:5" customFormat="1">
      <c r="A335" s="4">
        <v>43014</v>
      </c>
      <c r="B335" s="224">
        <v>2051077</v>
      </c>
      <c r="C335" s="224">
        <v>266.95001000000002</v>
      </c>
      <c r="D335" s="224"/>
      <c r="E335" s="224"/>
    </row>
    <row r="336" spans="1:5" customFormat="1">
      <c r="A336" s="4">
        <v>43021</v>
      </c>
      <c r="B336" s="224">
        <v>2024897</v>
      </c>
      <c r="C336" s="224">
        <v>266.39999</v>
      </c>
      <c r="D336" s="224"/>
      <c r="E336" s="224"/>
    </row>
    <row r="337" spans="1:5" customFormat="1">
      <c r="A337" s="4">
        <v>43026</v>
      </c>
      <c r="B337" s="224">
        <v>2038131</v>
      </c>
      <c r="C337" s="224">
        <v>266.60000000000002</v>
      </c>
      <c r="D337" s="224"/>
      <c r="E337" s="224"/>
    </row>
    <row r="338" spans="1:5" customFormat="1">
      <c r="A338" s="4">
        <v>43028</v>
      </c>
      <c r="B338" s="224">
        <v>2028535</v>
      </c>
      <c r="C338" s="224">
        <v>266.64999</v>
      </c>
      <c r="D338" s="224"/>
      <c r="E338" s="224"/>
    </row>
    <row r="339" spans="1:5" customFormat="1">
      <c r="A339" s="4">
        <v>43035</v>
      </c>
      <c r="B339" s="224">
        <v>2030633</v>
      </c>
      <c r="C339" s="224">
        <v>265.27999999999997</v>
      </c>
      <c r="D339" s="224"/>
      <c r="E339" s="224"/>
    </row>
    <row r="340" spans="1:5" customFormat="1">
      <c r="A340" s="4">
        <v>43042</v>
      </c>
      <c r="B340" s="224">
        <v>2032462</v>
      </c>
      <c r="C340" s="224">
        <v>265.06</v>
      </c>
      <c r="D340" s="224"/>
      <c r="E340" s="224"/>
    </row>
    <row r="341" spans="1:5" customFormat="1">
      <c r="A341" s="4">
        <v>43049</v>
      </c>
      <c r="B341" s="224">
        <v>2035132</v>
      </c>
      <c r="C341" s="224">
        <v>263.37</v>
      </c>
      <c r="D341" s="224"/>
      <c r="E341" s="224"/>
    </row>
    <row r="342" spans="1:5" customFormat="1">
      <c r="A342" s="4">
        <v>43056</v>
      </c>
      <c r="B342" s="224">
        <v>2001422</v>
      </c>
      <c r="C342" s="224">
        <v>261.48000999999999</v>
      </c>
      <c r="D342" s="224"/>
      <c r="E342" s="224"/>
    </row>
    <row r="343" spans="1:5" customFormat="1">
      <c r="A343" s="4">
        <v>43063</v>
      </c>
      <c r="B343" s="224">
        <v>2014506</v>
      </c>
      <c r="C343" s="224">
        <v>261.08999999999997</v>
      </c>
      <c r="D343" s="224"/>
      <c r="E343" s="224"/>
    </row>
    <row r="344" spans="1:5" customFormat="1">
      <c r="A344" s="4">
        <v>43070</v>
      </c>
      <c r="B344" s="224">
        <v>2019672</v>
      </c>
      <c r="C344" s="224">
        <v>263.07999000000001</v>
      </c>
      <c r="D344" s="224"/>
      <c r="E344" s="224"/>
    </row>
    <row r="345" spans="1:5" customFormat="1">
      <c r="A345" s="4">
        <v>43077</v>
      </c>
      <c r="B345" s="224">
        <v>2060880</v>
      </c>
      <c r="C345" s="224">
        <v>267.44</v>
      </c>
      <c r="D345" s="224"/>
      <c r="E345" s="224"/>
    </row>
    <row r="346" spans="1:5" customFormat="1">
      <c r="A346" s="4">
        <v>43084</v>
      </c>
      <c r="B346" s="224">
        <v>2079782</v>
      </c>
      <c r="C346" s="224">
        <v>269.14001000000002</v>
      </c>
      <c r="D346" s="224"/>
      <c r="E346" s="224"/>
    </row>
    <row r="347" spans="1:5" customFormat="1">
      <c r="A347" s="4">
        <v>43091</v>
      </c>
      <c r="B347" s="224">
        <v>2062477</v>
      </c>
      <c r="C347" s="224">
        <v>269.60998999999998</v>
      </c>
      <c r="D347" s="224"/>
      <c r="E347" s="224"/>
    </row>
    <row r="348" spans="1:5" customFormat="1">
      <c r="A348" s="4">
        <v>43098</v>
      </c>
      <c r="B348" s="224">
        <v>2009046</v>
      </c>
      <c r="C348" s="224">
        <v>267.32999000000001</v>
      </c>
      <c r="D348" s="224"/>
      <c r="E348" s="224"/>
    </row>
    <row r="349" spans="1:5" customFormat="1">
      <c r="A349" s="4">
        <v>43105</v>
      </c>
      <c r="B349" s="224">
        <v>2033484</v>
      </c>
      <c r="C349" s="224">
        <v>270.73000999999999</v>
      </c>
      <c r="D349" s="224"/>
      <c r="E349" s="224"/>
    </row>
    <row r="350" spans="1:5" customFormat="1">
      <c r="A350" s="4">
        <v>43112</v>
      </c>
      <c r="B350" s="224">
        <v>2051971</v>
      </c>
      <c r="C350" s="224">
        <v>273.39999</v>
      </c>
      <c r="D350" s="224"/>
      <c r="E350" s="224"/>
    </row>
    <row r="351" spans="1:5" customFormat="1">
      <c r="A351" s="4">
        <v>43119</v>
      </c>
      <c r="B351" s="224">
        <v>2037387</v>
      </c>
      <c r="C351" s="224">
        <v>273.5</v>
      </c>
      <c r="D351" s="224"/>
      <c r="E351" s="224"/>
    </row>
    <row r="352" spans="1:5" customFormat="1">
      <c r="A352" s="4">
        <v>43126</v>
      </c>
      <c r="B352" s="224">
        <v>1975091</v>
      </c>
      <c r="C352" s="224">
        <v>272.66000000000003</v>
      </c>
      <c r="D352" s="224"/>
      <c r="E352" s="224"/>
    </row>
    <row r="353" spans="1:5" customFormat="1">
      <c r="A353" s="4">
        <v>43133</v>
      </c>
      <c r="B353" s="224">
        <v>1997910</v>
      </c>
      <c r="C353" s="224">
        <v>272.04998999999998</v>
      </c>
      <c r="D353" s="224"/>
      <c r="E353" s="224"/>
    </row>
    <row r="354" spans="1:5" customFormat="1">
      <c r="A354" s="4">
        <v>43140</v>
      </c>
      <c r="B354" s="224">
        <v>1967718</v>
      </c>
      <c r="C354" s="224">
        <v>272.70001000000002</v>
      </c>
      <c r="D354" s="224"/>
      <c r="E354" s="224"/>
    </row>
    <row r="355" spans="1:5" customFormat="1">
      <c r="A355" s="4">
        <v>43147</v>
      </c>
      <c r="B355" s="224">
        <v>1973295</v>
      </c>
      <c r="C355" s="224">
        <v>272.63</v>
      </c>
      <c r="D355" s="224"/>
      <c r="E355" s="224"/>
    </row>
    <row r="356" spans="1:5" customFormat="1">
      <c r="A356" s="4">
        <v>43154</v>
      </c>
      <c r="B356" s="224">
        <v>1987201.5</v>
      </c>
      <c r="C356" s="224">
        <v>276.06</v>
      </c>
      <c r="D356" s="224"/>
      <c r="E356" s="224"/>
    </row>
    <row r="357" spans="1:5" customFormat="1">
      <c r="A357" s="4">
        <v>43160</v>
      </c>
      <c r="B357" s="224">
        <v>2001108</v>
      </c>
      <c r="C357" s="224">
        <v>276.10000000000002</v>
      </c>
      <c r="D357" s="224"/>
      <c r="E357" s="224"/>
    </row>
    <row r="358" spans="1:5" customFormat="1">
      <c r="A358" s="4">
        <v>43168</v>
      </c>
      <c r="B358" s="224">
        <v>1978631</v>
      </c>
      <c r="C358" s="224">
        <v>276.39001000000002</v>
      </c>
      <c r="D358" s="224"/>
      <c r="E358" s="224"/>
    </row>
    <row r="359" spans="1:5" customFormat="1">
      <c r="A359" s="4">
        <v>43175</v>
      </c>
      <c r="B359" s="224">
        <v>1956271</v>
      </c>
      <c r="C359" s="224">
        <v>277.57001000000002</v>
      </c>
      <c r="D359" s="224"/>
      <c r="E359" s="224"/>
    </row>
    <row r="360" spans="1:5" customFormat="1">
      <c r="A360" s="4">
        <v>43182</v>
      </c>
      <c r="B360" s="224">
        <v>1945661</v>
      </c>
      <c r="C360" s="224">
        <v>276.23998999999998</v>
      </c>
      <c r="D360" s="224"/>
      <c r="E360" s="224"/>
    </row>
    <row r="361" spans="1:5" customFormat="1">
      <c r="A361" s="4">
        <v>43192</v>
      </c>
      <c r="B361" s="224">
        <v>1943394</v>
      </c>
      <c r="C361" s="224">
        <v>274.90996999999999</v>
      </c>
      <c r="D361" s="224"/>
      <c r="E361" s="224"/>
    </row>
    <row r="362" spans="1:5" customFormat="1">
      <c r="A362" s="4">
        <v>43195</v>
      </c>
      <c r="B362" s="224">
        <v>1974727</v>
      </c>
      <c r="C362" s="224">
        <v>273.57995</v>
      </c>
      <c r="D362" s="224"/>
      <c r="E362" s="224"/>
    </row>
    <row r="363" spans="1:5" customFormat="1">
      <c r="A363" s="4">
        <v>43202</v>
      </c>
      <c r="B363" s="224">
        <v>1978894</v>
      </c>
      <c r="C363" s="224">
        <v>272.24993000000001</v>
      </c>
      <c r="D363" s="224"/>
      <c r="E363" s="224"/>
    </row>
    <row r="364" spans="1:5" customFormat="1">
      <c r="A364" s="4">
        <v>43209</v>
      </c>
      <c r="B364" s="224">
        <v>1984238</v>
      </c>
      <c r="C364" s="224">
        <v>270.91991000000002</v>
      </c>
      <c r="D364" s="224"/>
      <c r="E364" s="224"/>
    </row>
    <row r="365" spans="1:5" customFormat="1">
      <c r="A365" s="4">
        <v>43216</v>
      </c>
      <c r="B365" s="224">
        <v>2011262</v>
      </c>
      <c r="C365" s="224">
        <v>269.58989000000003</v>
      </c>
      <c r="D365" s="224"/>
      <c r="E365" s="224"/>
    </row>
    <row r="366" spans="1:5" customFormat="1">
      <c r="A366" s="4">
        <v>43220</v>
      </c>
      <c r="B366" s="224">
        <v>2006147</v>
      </c>
      <c r="C366" s="224">
        <v>268.25986999999998</v>
      </c>
      <c r="D366" s="224"/>
      <c r="E366" s="224"/>
    </row>
    <row r="367" spans="1:5" customFormat="1">
      <c r="A367" s="4">
        <v>43224</v>
      </c>
      <c r="B367" s="224">
        <v>1951019</v>
      </c>
      <c r="C367" s="224">
        <v>261.39001000000002</v>
      </c>
      <c r="D367" s="224"/>
      <c r="E367" s="224"/>
    </row>
    <row r="368" spans="1:5" customFormat="1">
      <c r="A368" s="110">
        <v>43231</v>
      </c>
      <c r="B368" s="223">
        <v>1891420</v>
      </c>
      <c r="C368" s="223">
        <v>253.34</v>
      </c>
      <c r="D368" s="223"/>
      <c r="E368" s="223"/>
    </row>
    <row r="369" spans="1:5" customFormat="1">
      <c r="A369" s="4">
        <v>43243</v>
      </c>
      <c r="B369" s="224">
        <v>1866387</v>
      </c>
      <c r="C369" s="224">
        <v>249.24006</v>
      </c>
      <c r="D369" s="224"/>
      <c r="E369" s="224"/>
    </row>
    <row r="370" spans="1:5" customFormat="1">
      <c r="A370" s="4">
        <v>43251</v>
      </c>
      <c r="B370" s="224">
        <v>1871427</v>
      </c>
      <c r="C370" s="224">
        <v>243.67810700000001</v>
      </c>
      <c r="D370" s="224"/>
      <c r="E370" s="224"/>
    </row>
    <row r="371" spans="1:5" customFormat="1">
      <c r="A371" s="4">
        <v>43266</v>
      </c>
      <c r="B371" s="224">
        <v>1790047</v>
      </c>
      <c r="C371" s="224">
        <v>227.23</v>
      </c>
      <c r="D371" s="224"/>
      <c r="E371" s="224"/>
    </row>
    <row r="372" spans="1:5" customFormat="1">
      <c r="A372" s="4">
        <v>43272</v>
      </c>
      <c r="B372" s="224">
        <v>1788607</v>
      </c>
      <c r="C372" s="224">
        <v>228.64360275000001</v>
      </c>
      <c r="D372" s="224"/>
      <c r="E372" s="224"/>
    </row>
    <row r="373" spans="1:5" customFormat="1">
      <c r="A373" s="4">
        <v>43280</v>
      </c>
      <c r="B373" s="224">
        <v>1775942</v>
      </c>
      <c r="C373" s="224">
        <v>220.05</v>
      </c>
      <c r="D373" s="224"/>
      <c r="E373" s="224"/>
    </row>
    <row r="374" spans="1:5" customFormat="1">
      <c r="A374" s="4">
        <v>43287</v>
      </c>
      <c r="B374" s="224">
        <v>1763528</v>
      </c>
      <c r="C374" s="224">
        <v>214.82001</v>
      </c>
      <c r="D374" s="224"/>
      <c r="E374" s="224"/>
    </row>
    <row r="375" spans="1:5" customFormat="1">
      <c r="A375" s="4">
        <v>43294</v>
      </c>
      <c r="B375" s="224">
        <v>1778081</v>
      </c>
      <c r="C375" s="224">
        <v>214.74001000000001</v>
      </c>
      <c r="D375" s="224"/>
      <c r="E375" s="224"/>
    </row>
    <row r="376" spans="1:5" customFormat="1">
      <c r="A376" s="4">
        <v>43301</v>
      </c>
      <c r="B376" s="224">
        <v>1777680</v>
      </c>
      <c r="C376" s="224">
        <v>219.2</v>
      </c>
      <c r="D376" s="224"/>
      <c r="E376" s="224"/>
    </row>
    <row r="377" spans="1:5" customFormat="1">
      <c r="A377" s="4">
        <v>43308</v>
      </c>
      <c r="B377" s="224">
        <v>1777809</v>
      </c>
      <c r="C377" s="224">
        <v>218.57001</v>
      </c>
      <c r="D377" s="224"/>
      <c r="E377" s="224"/>
    </row>
    <row r="378" spans="1:5" customFormat="1">
      <c r="A378" s="4">
        <v>43313</v>
      </c>
      <c r="B378" s="224">
        <v>1768413</v>
      </c>
      <c r="C378" s="224">
        <v>206.664803270833</v>
      </c>
      <c r="D378" s="224"/>
      <c r="E378" s="224"/>
    </row>
    <row r="379" spans="1:5" customFormat="1">
      <c r="A379" s="4">
        <v>43321</v>
      </c>
      <c r="B379" s="224">
        <v>1738221</v>
      </c>
      <c r="C379" s="224">
        <v>202.74950170833301</v>
      </c>
      <c r="D379" s="224"/>
      <c r="E379" s="224"/>
    </row>
    <row r="380" spans="1:5" customFormat="1">
      <c r="A380" s="4">
        <v>43329</v>
      </c>
      <c r="B380" s="224">
        <v>1670467</v>
      </c>
      <c r="C380" s="224">
        <v>176.06</v>
      </c>
      <c r="D380" s="224"/>
      <c r="E380" s="224"/>
    </row>
    <row r="381" spans="1:5" customFormat="1">
      <c r="A381" s="4">
        <v>43335</v>
      </c>
      <c r="B381" s="224">
        <v>1641607</v>
      </c>
      <c r="C381" s="224">
        <v>168.045819462797</v>
      </c>
      <c r="D381" s="224"/>
      <c r="E381" s="224"/>
    </row>
    <row r="382" spans="1:5" customFormat="1">
      <c r="A382" s="4">
        <v>43342</v>
      </c>
      <c r="B382" s="224">
        <v>1486739</v>
      </c>
      <c r="C382" s="224">
        <v>153.36560337177599</v>
      </c>
      <c r="D382" s="224"/>
      <c r="E382" s="224"/>
    </row>
    <row r="383" spans="1:5" customFormat="1">
      <c r="A383" s="4">
        <v>43350</v>
      </c>
      <c r="B383" s="224">
        <v>1515207</v>
      </c>
      <c r="C383" s="224">
        <v>142.89999</v>
      </c>
      <c r="D383" s="224"/>
      <c r="E383" s="224"/>
    </row>
    <row r="384" spans="1:5" customFormat="1">
      <c r="A384" s="4">
        <v>43356</v>
      </c>
      <c r="B384" s="224">
        <v>1483244</v>
      </c>
      <c r="C384" s="224">
        <v>139.62464148206101</v>
      </c>
      <c r="D384" s="224"/>
      <c r="E384" s="224"/>
    </row>
    <row r="385" spans="1:5" customFormat="1">
      <c r="A385" s="4">
        <v>43363</v>
      </c>
      <c r="B385" s="224">
        <v>1469216</v>
      </c>
      <c r="C385" s="224">
        <v>140.051726750662</v>
      </c>
      <c r="D385" s="224"/>
      <c r="E385" s="224"/>
    </row>
    <row r="386" spans="1:5" customFormat="1">
      <c r="A386" s="4">
        <v>43371</v>
      </c>
      <c r="B386" s="224">
        <v>1516368</v>
      </c>
      <c r="C386" s="224">
        <v>141.49001000000001</v>
      </c>
      <c r="D386" s="224"/>
      <c r="E386" s="224"/>
    </row>
    <row r="387" spans="1:5" customFormat="1">
      <c r="A387" s="4">
        <v>43377</v>
      </c>
      <c r="B387" s="224">
        <v>1507112</v>
      </c>
      <c r="C387" s="224">
        <v>144.30000000000001</v>
      </c>
      <c r="D387" s="224"/>
      <c r="E387" s="224"/>
    </row>
    <row r="388" spans="1:5" customFormat="1">
      <c r="A388" s="4">
        <v>43385</v>
      </c>
      <c r="B388" s="224">
        <v>1542963</v>
      </c>
      <c r="C388" s="224">
        <v>144.69999999999999</v>
      </c>
      <c r="D388" s="224"/>
      <c r="E388" s="224"/>
    </row>
    <row r="389" spans="1:5" customFormat="1">
      <c r="A389" s="4">
        <v>43392</v>
      </c>
      <c r="B389" s="224">
        <v>1584394</v>
      </c>
      <c r="C389" s="224">
        <v>160.28</v>
      </c>
      <c r="D389" s="224"/>
      <c r="E389" s="224"/>
    </row>
    <row r="390" spans="1:5" customFormat="1">
      <c r="A390" s="4">
        <v>43399</v>
      </c>
      <c r="B390" s="224">
        <v>1606020</v>
      </c>
      <c r="C390" s="224">
        <v>169.83</v>
      </c>
      <c r="D390" s="224"/>
      <c r="E390" s="224"/>
    </row>
    <row r="391" spans="1:5" customFormat="1">
      <c r="A391" s="4">
        <v>43406</v>
      </c>
      <c r="B391" s="224">
        <v>1644191</v>
      </c>
      <c r="C391" s="224">
        <v>180.22</v>
      </c>
      <c r="D391" s="224"/>
      <c r="E391" s="224"/>
    </row>
    <row r="392" spans="1:5" customFormat="1">
      <c r="A392" s="4">
        <v>43409</v>
      </c>
      <c r="B392" s="224">
        <v>1674186</v>
      </c>
      <c r="C392" s="224">
        <v>180.2</v>
      </c>
      <c r="D392" s="224"/>
      <c r="E392" s="224"/>
    </row>
    <row r="393" spans="1:5" customFormat="1">
      <c r="A393" s="4">
        <v>43416</v>
      </c>
      <c r="B393" s="224">
        <v>1657318</v>
      </c>
      <c r="C393" s="224">
        <v>181.3</v>
      </c>
      <c r="D393" s="224"/>
      <c r="E393" s="224"/>
    </row>
    <row r="394" spans="1:5" customFormat="1">
      <c r="A394" s="4">
        <v>43423</v>
      </c>
      <c r="B394" s="224">
        <v>1677677</v>
      </c>
      <c r="C394" s="224">
        <v>181.5</v>
      </c>
      <c r="D394" s="224"/>
      <c r="E394" s="224"/>
    </row>
    <row r="395" spans="1:5" customFormat="1">
      <c r="A395" s="4">
        <v>43430</v>
      </c>
      <c r="B395" s="224">
        <v>1683698</v>
      </c>
      <c r="C395" s="224">
        <v>181.8</v>
      </c>
      <c r="D395" s="224"/>
      <c r="E395" s="224"/>
    </row>
    <row r="396" spans="1:5" customFormat="1">
      <c r="A396" s="4">
        <v>43434</v>
      </c>
      <c r="B396" s="224">
        <v>1701672</v>
      </c>
      <c r="C396" s="224">
        <v>181.58</v>
      </c>
      <c r="D396" s="224"/>
      <c r="E396" s="224"/>
    </row>
    <row r="397" spans="1:5" customFormat="1">
      <c r="A397" s="4">
        <v>43444</v>
      </c>
      <c r="B397" s="224">
        <v>1699540</v>
      </c>
      <c r="C397" s="224">
        <v>183.6</v>
      </c>
      <c r="D397" s="224"/>
      <c r="E397" s="224"/>
    </row>
    <row r="398" spans="1:5" customFormat="1">
      <c r="A398" s="4">
        <v>43451</v>
      </c>
      <c r="B398" s="224">
        <v>1676971</v>
      </c>
      <c r="C398" s="224">
        <v>185.4</v>
      </c>
      <c r="D398" s="224"/>
      <c r="E398" s="224"/>
    </row>
    <row r="399" spans="1:5" customFormat="1">
      <c r="A399" s="4">
        <v>43458</v>
      </c>
      <c r="B399" s="224">
        <v>1690730</v>
      </c>
      <c r="C399" s="224">
        <v>189.2</v>
      </c>
      <c r="D399" s="224"/>
      <c r="E399" s="224"/>
    </row>
    <row r="400" spans="1:5" customFormat="1">
      <c r="A400" s="4">
        <v>43467</v>
      </c>
      <c r="B400" s="224">
        <v>1680242</v>
      </c>
      <c r="C400" s="224">
        <v>188.2</v>
      </c>
      <c r="D400" s="224"/>
      <c r="E400" s="224"/>
    </row>
    <row r="401" spans="1:5" customFormat="1">
      <c r="A401" s="4">
        <v>43479</v>
      </c>
      <c r="B401" s="224">
        <v>1661415</v>
      </c>
      <c r="C401" s="224">
        <v>188.8</v>
      </c>
      <c r="D401" s="224"/>
      <c r="E401" s="224"/>
    </row>
    <row r="402" spans="1:5" customFormat="1">
      <c r="A402" s="4">
        <v>43486</v>
      </c>
      <c r="B402" s="224">
        <v>1708751</v>
      </c>
      <c r="C402" s="224">
        <v>191.1</v>
      </c>
      <c r="D402" s="224"/>
      <c r="E402" s="224"/>
    </row>
    <row r="403" spans="1:5" customFormat="1">
      <c r="A403" s="4">
        <v>43490</v>
      </c>
      <c r="B403" s="224">
        <v>1734244</v>
      </c>
      <c r="C403" s="224">
        <v>191.77</v>
      </c>
      <c r="D403" s="224"/>
      <c r="E403" s="224"/>
    </row>
    <row r="404" spans="1:5" customFormat="1">
      <c r="A404" s="4">
        <v>43500</v>
      </c>
      <c r="B404" s="224">
        <v>1745922</v>
      </c>
      <c r="C404" s="224">
        <v>193.52666666666701</v>
      </c>
      <c r="D404" s="224"/>
      <c r="E404" s="224"/>
    </row>
    <row r="405" spans="1:5" customFormat="1">
      <c r="A405" s="4">
        <v>43521</v>
      </c>
      <c r="B405" s="224">
        <v>1754678</v>
      </c>
      <c r="C405" s="224">
        <v>195.011666666667</v>
      </c>
      <c r="D405" s="224"/>
      <c r="E405" s="224"/>
    </row>
    <row r="406" spans="1:5" customFormat="1">
      <c r="A406" s="4">
        <v>43528</v>
      </c>
      <c r="B406" s="224">
        <v>1696689</v>
      </c>
      <c r="C406" s="224">
        <v>196.49666666666701</v>
      </c>
      <c r="D406" s="224"/>
      <c r="E406" s="224"/>
    </row>
    <row r="407" spans="1:5" customFormat="1">
      <c r="A407" s="4">
        <v>43542</v>
      </c>
      <c r="B407" s="224">
        <v>1725954</v>
      </c>
      <c r="C407" s="224">
        <v>189.53</v>
      </c>
      <c r="D407" s="224"/>
      <c r="E407" s="224"/>
    </row>
    <row r="408" spans="1:5" customFormat="1">
      <c r="A408" s="4">
        <v>43549</v>
      </c>
      <c r="B408" s="224">
        <v>1721110</v>
      </c>
      <c r="C408" s="224">
        <v>170.65</v>
      </c>
      <c r="D408" s="224"/>
      <c r="E408" s="224"/>
    </row>
    <row r="409" spans="1:5" customFormat="1">
      <c r="A409" s="4">
        <v>43556</v>
      </c>
      <c r="B409" s="224">
        <v>1655060</v>
      </c>
      <c r="C409" s="224">
        <v>166.76</v>
      </c>
      <c r="D409" s="224"/>
      <c r="E409" s="224"/>
    </row>
    <row r="410" spans="1:5" customFormat="1">
      <c r="A410" s="4">
        <v>43567</v>
      </c>
      <c r="B410" s="224">
        <v>1666805</v>
      </c>
      <c r="C410" s="224">
        <v>164.49001000000001</v>
      </c>
      <c r="D410" s="224"/>
      <c r="E410" s="224"/>
    </row>
    <row r="411" spans="1:5" customFormat="1">
      <c r="A411" s="4">
        <v>43573</v>
      </c>
      <c r="B411" s="224">
        <v>1652687</v>
      </c>
      <c r="C411" s="224">
        <v>161.140013333333</v>
      </c>
      <c r="D411" s="224"/>
      <c r="E411" s="224"/>
    </row>
    <row r="412" spans="1:5" customFormat="1">
      <c r="A412" s="4">
        <v>43585</v>
      </c>
      <c r="B412" s="224">
        <v>1618460</v>
      </c>
      <c r="C412" s="224">
        <v>158.06001833333301</v>
      </c>
      <c r="D412" s="224"/>
      <c r="E412" s="224"/>
    </row>
    <row r="413" spans="1:5" customFormat="1">
      <c r="A413" s="110">
        <v>43595</v>
      </c>
      <c r="B413" s="223">
        <v>1597452</v>
      </c>
      <c r="C413" s="223">
        <v>150.16999999999999</v>
      </c>
      <c r="D413" s="223"/>
      <c r="E413" s="223"/>
    </row>
    <row r="414" spans="1:5" customFormat="1">
      <c r="A414" s="4">
        <v>43602</v>
      </c>
      <c r="B414" s="224">
        <v>1641680</v>
      </c>
      <c r="C414" s="224">
        <v>156.34</v>
      </c>
      <c r="D414" s="224"/>
      <c r="E414" s="224"/>
    </row>
    <row r="415" spans="1:5" customFormat="1">
      <c r="A415" s="4">
        <v>43609</v>
      </c>
      <c r="B415" s="224">
        <v>1647583</v>
      </c>
      <c r="C415" s="224">
        <v>159.06</v>
      </c>
      <c r="D415" s="224"/>
      <c r="E415" s="224"/>
    </row>
    <row r="416" spans="1:5" customFormat="1">
      <c r="A416" s="4">
        <v>43616</v>
      </c>
      <c r="B416" s="224">
        <v>1692857</v>
      </c>
      <c r="C416" s="224">
        <v>166.44</v>
      </c>
      <c r="D416" s="224"/>
      <c r="E416" s="224"/>
    </row>
    <row r="417" spans="1:5" customFormat="1">
      <c r="A417" s="4">
        <v>43622</v>
      </c>
      <c r="B417" s="224">
        <v>1692373</v>
      </c>
      <c r="C417" s="224">
        <v>170.713333333333</v>
      </c>
      <c r="D417" s="224"/>
      <c r="E417" s="224"/>
    </row>
    <row r="418" spans="1:5" customFormat="1">
      <c r="A418" s="4">
        <v>43629</v>
      </c>
      <c r="B418" s="224">
        <v>1678352</v>
      </c>
      <c r="C418" s="224">
        <v>175.76333333333301</v>
      </c>
      <c r="D418" s="224"/>
      <c r="E418" s="224"/>
    </row>
    <row r="419" spans="1:5" customFormat="1">
      <c r="A419" s="4">
        <v>43636</v>
      </c>
      <c r="B419" s="224">
        <v>1713910</v>
      </c>
      <c r="C419" s="224">
        <v>180.81333333333299</v>
      </c>
      <c r="D419" s="224"/>
      <c r="E419" s="224"/>
    </row>
    <row r="420" spans="1:5" customFormat="1">
      <c r="A420" s="4">
        <v>43643</v>
      </c>
      <c r="B420" s="224">
        <v>1716371</v>
      </c>
      <c r="C420" s="224">
        <v>185.863333333333</v>
      </c>
      <c r="D420" s="224"/>
      <c r="E420" s="224"/>
    </row>
    <row r="421" spans="1:5" customFormat="1">
      <c r="A421" s="4">
        <v>43647</v>
      </c>
      <c r="B421" s="224">
        <v>1714941</v>
      </c>
      <c r="C421" s="224">
        <v>190.91333333333299</v>
      </c>
      <c r="D421" s="224"/>
      <c r="E421" s="224"/>
    </row>
    <row r="422" spans="1:5" customFormat="1">
      <c r="A422" s="4">
        <v>43650</v>
      </c>
      <c r="B422" s="224">
        <v>1759163</v>
      </c>
      <c r="C422" s="224">
        <v>186.73</v>
      </c>
      <c r="D422" s="224"/>
      <c r="E422" s="224"/>
    </row>
    <row r="423" spans="1:5" customFormat="1">
      <c r="A423" s="4">
        <v>43658</v>
      </c>
      <c r="B423" s="224">
        <v>1754408</v>
      </c>
      <c r="C423" s="224">
        <v>185.02</v>
      </c>
      <c r="D423" s="224"/>
      <c r="E423" s="224"/>
    </row>
    <row r="424" spans="1:5" customFormat="1">
      <c r="A424" s="4">
        <v>43665</v>
      </c>
      <c r="B424" s="224">
        <v>1762843</v>
      </c>
      <c r="C424" s="224">
        <v>188.96001000000001</v>
      </c>
      <c r="D424" s="224"/>
      <c r="E424" s="224"/>
    </row>
    <row r="425" spans="1:5" customFormat="1">
      <c r="A425" s="4">
        <v>43671</v>
      </c>
      <c r="B425" s="224">
        <v>1774487</v>
      </c>
      <c r="C425" s="224">
        <v>187.587341333334</v>
      </c>
      <c r="D425" s="224"/>
      <c r="E425" s="224"/>
    </row>
    <row r="426" spans="1:5" customFormat="1">
      <c r="A426" s="4">
        <v>43678</v>
      </c>
      <c r="B426" s="224">
        <v>1803105</v>
      </c>
      <c r="C426" s="224">
        <v>187.61734333333399</v>
      </c>
      <c r="D426" s="224"/>
      <c r="E426" s="224"/>
    </row>
    <row r="427" spans="1:5" customFormat="1">
      <c r="A427" s="4">
        <v>43678</v>
      </c>
      <c r="B427" s="224">
        <v>1803105</v>
      </c>
      <c r="C427" s="224">
        <v>187.64734533333399</v>
      </c>
      <c r="D427" s="224"/>
      <c r="E427" s="224"/>
    </row>
    <row r="428" spans="1:5" customFormat="1">
      <c r="A428" s="4">
        <v>43685</v>
      </c>
      <c r="B428" s="224">
        <v>1793573</v>
      </c>
      <c r="C428" s="224">
        <v>187.67734733333401</v>
      </c>
      <c r="D428" s="224"/>
      <c r="E428" s="224"/>
    </row>
    <row r="429" spans="1:5" customFormat="1">
      <c r="A429" s="4">
        <v>43692</v>
      </c>
      <c r="B429" s="224">
        <v>1736762</v>
      </c>
      <c r="C429" s="224">
        <v>183.24</v>
      </c>
      <c r="D429" s="224"/>
      <c r="E429" s="224"/>
    </row>
    <row r="430" spans="1:5" customFormat="1">
      <c r="A430" s="4">
        <v>43699</v>
      </c>
      <c r="B430" s="224">
        <v>1730742</v>
      </c>
      <c r="C430" s="224">
        <v>177.77</v>
      </c>
      <c r="D430" s="224"/>
      <c r="E430" s="224"/>
    </row>
    <row r="431" spans="1:5" customFormat="1">
      <c r="A431" s="4">
        <v>43707</v>
      </c>
      <c r="B431" s="224">
        <v>1738451</v>
      </c>
      <c r="C431" s="224">
        <v>172.67</v>
      </c>
      <c r="D431" s="224"/>
      <c r="E431" s="224"/>
    </row>
    <row r="432" spans="1:5" customFormat="1">
      <c r="A432" s="4">
        <v>43713</v>
      </c>
      <c r="B432" s="224">
        <v>1770154</v>
      </c>
      <c r="C432" s="224">
        <v>179.99</v>
      </c>
      <c r="D432" s="224"/>
      <c r="E432" s="224"/>
    </row>
    <row r="433" spans="1:5" customFormat="1">
      <c r="A433" s="4">
        <v>43720</v>
      </c>
      <c r="B433" s="224">
        <v>1729251</v>
      </c>
      <c r="C433" s="224">
        <v>187.31</v>
      </c>
      <c r="D433" s="224"/>
      <c r="E433" s="224"/>
    </row>
    <row r="434" spans="1:5" customFormat="1">
      <c r="A434" s="4">
        <v>43727</v>
      </c>
      <c r="B434" s="224">
        <v>1742786</v>
      </c>
      <c r="C434" s="224">
        <v>194.63</v>
      </c>
      <c r="D434" s="224"/>
      <c r="E434" s="224"/>
    </row>
    <row r="435" spans="1:5" customFormat="1">
      <c r="A435" s="4">
        <v>43734</v>
      </c>
      <c r="B435" s="224">
        <v>1758772</v>
      </c>
      <c r="C435" s="224">
        <v>201.95</v>
      </c>
      <c r="D435" s="224"/>
      <c r="E435" s="224"/>
    </row>
    <row r="436" spans="1:5" customFormat="1">
      <c r="A436" s="4">
        <v>43741</v>
      </c>
      <c r="B436" s="224">
        <v>1748193</v>
      </c>
      <c r="C436" s="224">
        <v>209.27</v>
      </c>
      <c r="D436" s="224"/>
      <c r="E436" s="224"/>
    </row>
    <row r="437" spans="1:5" customFormat="1">
      <c r="A437" s="4">
        <v>43748</v>
      </c>
      <c r="B437" s="224">
        <v>1734234</v>
      </c>
      <c r="C437" s="224">
        <v>216.59</v>
      </c>
      <c r="D437" s="224"/>
      <c r="E437" s="224"/>
    </row>
    <row r="438" spans="1:5" customFormat="1">
      <c r="A438" s="4">
        <v>43755</v>
      </c>
      <c r="B438" s="224">
        <v>1718449</v>
      </c>
      <c r="C438" s="224">
        <v>221.91</v>
      </c>
      <c r="D438" s="224"/>
      <c r="E438" s="224"/>
    </row>
    <row r="439" spans="1:5" customFormat="1">
      <c r="A439" s="4">
        <v>43762</v>
      </c>
      <c r="B439" s="224">
        <v>1756422</v>
      </c>
      <c r="C439" s="224">
        <v>213.23</v>
      </c>
      <c r="D439" s="224"/>
      <c r="E439" s="224"/>
    </row>
    <row r="440" spans="1:5" customFormat="1">
      <c r="A440" s="4">
        <v>43769</v>
      </c>
      <c r="B440" s="224">
        <v>1755391</v>
      </c>
      <c r="C440" s="224">
        <v>218.55</v>
      </c>
      <c r="D440" s="224"/>
      <c r="E440" s="224"/>
    </row>
    <row r="441" spans="1:5" customFormat="1">
      <c r="A441" s="4">
        <v>43777</v>
      </c>
      <c r="B441" s="224">
        <v>1764944</v>
      </c>
      <c r="C441" s="224">
        <v>214.58</v>
      </c>
      <c r="D441" s="224"/>
      <c r="E441" s="224"/>
    </row>
    <row r="442" spans="1:5" customFormat="1">
      <c r="A442" s="4">
        <v>43784</v>
      </c>
      <c r="B442" s="224">
        <v>1775409</v>
      </c>
      <c r="C442" s="224">
        <v>213.17999</v>
      </c>
      <c r="D442" s="224"/>
      <c r="E442" s="224"/>
    </row>
    <row r="443" spans="1:5" customFormat="1">
      <c r="A443" s="4">
        <v>43791</v>
      </c>
      <c r="B443" s="224">
        <v>1772048</v>
      </c>
      <c r="C443" s="224">
        <v>214.24001000000001</v>
      </c>
      <c r="D443" s="224"/>
      <c r="E443" s="224"/>
    </row>
    <row r="444" spans="1:5" customFormat="1">
      <c r="A444" s="4">
        <v>43798</v>
      </c>
      <c r="B444" s="224">
        <v>1775975</v>
      </c>
      <c r="C444" s="224">
        <v>211.67999</v>
      </c>
      <c r="D444" s="224"/>
      <c r="E444" s="224"/>
    </row>
    <row r="445" spans="1:5" customFormat="1">
      <c r="A445" s="4">
        <v>43805</v>
      </c>
      <c r="B445" s="224">
        <v>1764332</v>
      </c>
      <c r="C445" s="224">
        <v>209.56</v>
      </c>
      <c r="D445" s="224"/>
      <c r="E445" s="224"/>
    </row>
    <row r="446" spans="1:5" customFormat="1">
      <c r="A446" s="4">
        <v>43812</v>
      </c>
      <c r="B446" s="224">
        <v>1777423</v>
      </c>
      <c r="C446" s="224">
        <v>216.38</v>
      </c>
      <c r="D446" s="224"/>
      <c r="E446" s="224"/>
    </row>
    <row r="447" spans="1:5" customFormat="1">
      <c r="A447" s="4">
        <v>43819</v>
      </c>
      <c r="B447" s="224">
        <v>1783676</v>
      </c>
      <c r="C447" s="224">
        <v>223.53</v>
      </c>
      <c r="D447" s="224"/>
      <c r="E447" s="224"/>
    </row>
    <row r="448" spans="1:5" customFormat="1">
      <c r="A448" s="4">
        <v>43826</v>
      </c>
      <c r="B448" s="224">
        <v>1803960</v>
      </c>
      <c r="C448" s="224">
        <v>228.45</v>
      </c>
      <c r="D448" s="224"/>
      <c r="E448" s="224"/>
    </row>
    <row r="449" spans="1:5" customFormat="1">
      <c r="A449" s="4">
        <v>43830</v>
      </c>
      <c r="B449" s="224">
        <v>1790865</v>
      </c>
      <c r="C449" s="224">
        <v>230.86</v>
      </c>
      <c r="D449" s="224"/>
      <c r="E449" s="224"/>
    </row>
    <row r="450" spans="1:5" customFormat="1">
      <c r="A450" s="4">
        <v>43840</v>
      </c>
      <c r="B450" s="224">
        <v>1834829</v>
      </c>
      <c r="C450" s="224">
        <v>233.74001000000001</v>
      </c>
      <c r="D450" s="224"/>
      <c r="E450" s="224"/>
    </row>
    <row r="451" spans="1:5" customFormat="1">
      <c r="A451" s="4">
        <v>43846</v>
      </c>
      <c r="B451" s="224">
        <v>1838889</v>
      </c>
      <c r="C451" s="224">
        <v>233.77</v>
      </c>
      <c r="D451" s="224"/>
      <c r="E451" s="224"/>
    </row>
    <row r="452" spans="1:5" customFormat="1">
      <c r="A452" s="4">
        <v>43854</v>
      </c>
      <c r="B452" s="224">
        <v>1848851</v>
      </c>
      <c r="C452" s="224">
        <v>233.8</v>
      </c>
      <c r="D452" s="224"/>
      <c r="E452" s="224"/>
    </row>
    <row r="453" spans="1:5" customFormat="1">
      <c r="A453" s="4">
        <v>43868</v>
      </c>
      <c r="B453" s="224">
        <v>1842492</v>
      </c>
      <c r="C453" s="224">
        <v>232.12</v>
      </c>
      <c r="D453" s="224"/>
      <c r="E453" s="224"/>
    </row>
    <row r="454" spans="1:5" customFormat="1">
      <c r="A454" s="4">
        <v>43875</v>
      </c>
      <c r="B454" s="224">
        <v>1860980</v>
      </c>
      <c r="C454" s="224">
        <v>229.62</v>
      </c>
      <c r="D454" s="224"/>
      <c r="E454" s="224"/>
    </row>
    <row r="455" spans="1:5" customFormat="1">
      <c r="A455" s="4">
        <v>43903</v>
      </c>
      <c r="B455" s="224">
        <v>1538253</v>
      </c>
      <c r="C455" s="224">
        <v>204.27</v>
      </c>
      <c r="D455" s="224"/>
      <c r="E455" s="224"/>
    </row>
    <row r="456" spans="1:5" customFormat="1">
      <c r="A456" s="4">
        <v>43910</v>
      </c>
      <c r="B456" s="224">
        <v>1542782</v>
      </c>
      <c r="C456" s="224">
        <v>185.00998999999999</v>
      </c>
      <c r="D456" s="224"/>
      <c r="E456" s="224"/>
    </row>
    <row r="457" spans="1:5" customFormat="1">
      <c r="A457" s="4">
        <v>43916</v>
      </c>
      <c r="B457" s="224">
        <v>1547610</v>
      </c>
      <c r="C457" s="224">
        <v>188.58</v>
      </c>
      <c r="D457" s="224"/>
      <c r="E457" s="224"/>
    </row>
    <row r="458" spans="1:5" customFormat="1">
      <c r="A458" s="4">
        <v>43924</v>
      </c>
      <c r="B458" s="224">
        <v>1545626</v>
      </c>
      <c r="C458" s="224">
        <v>172.28</v>
      </c>
      <c r="D458" s="224"/>
      <c r="E458" s="224"/>
    </row>
    <row r="459" spans="1:5" customFormat="1">
      <c r="A459" s="4">
        <v>43930</v>
      </c>
      <c r="B459" s="224">
        <v>1574865</v>
      </c>
      <c r="C459" s="224">
        <v>185.46</v>
      </c>
      <c r="D459" s="224"/>
      <c r="E459" s="224"/>
    </row>
    <row r="460" spans="1:5" customFormat="1">
      <c r="A460" s="4">
        <v>43938</v>
      </c>
      <c r="B460" s="224">
        <v>1567022</v>
      </c>
      <c r="C460" s="224">
        <v>182.42</v>
      </c>
      <c r="D460" s="224"/>
      <c r="E460" s="224"/>
    </row>
    <row r="461" spans="1:5" customFormat="1">
      <c r="A461" s="4">
        <v>43945</v>
      </c>
      <c r="B461" s="224">
        <v>1582508</v>
      </c>
      <c r="C461" s="224">
        <v>182.87</v>
      </c>
      <c r="D461" s="224"/>
      <c r="E461" s="224"/>
    </row>
    <row r="462" spans="1:5" customFormat="1">
      <c r="A462" s="4">
        <v>43952</v>
      </c>
      <c r="B462" s="224">
        <v>1596350</v>
      </c>
      <c r="C462" s="224">
        <v>191.7</v>
      </c>
      <c r="D462" s="224"/>
      <c r="E462" s="224"/>
    </row>
    <row r="463" spans="1:5" customFormat="1">
      <c r="A463" s="110">
        <v>43959</v>
      </c>
      <c r="B463" s="223">
        <v>1606474</v>
      </c>
      <c r="C463" s="223">
        <v>193.63</v>
      </c>
      <c r="D463" s="223"/>
      <c r="E463" s="223"/>
    </row>
    <row r="464" spans="1:5" customFormat="1">
      <c r="A464" s="4">
        <v>43966</v>
      </c>
      <c r="B464" s="224">
        <v>1595623</v>
      </c>
      <c r="C464" s="224">
        <v>194.5</v>
      </c>
      <c r="D464" s="224"/>
      <c r="E464" s="224"/>
    </row>
    <row r="465" spans="1:5" customFormat="1">
      <c r="A465" s="4">
        <v>43973</v>
      </c>
      <c r="B465" s="224">
        <v>1634699</v>
      </c>
      <c r="C465" s="224">
        <v>205.67</v>
      </c>
      <c r="D465" s="224"/>
      <c r="E465" s="224"/>
    </row>
    <row r="466" spans="1:5" customFormat="1">
      <c r="A466" s="4">
        <v>43980</v>
      </c>
      <c r="B466" s="224">
        <v>1658568</v>
      </c>
      <c r="C466" s="224">
        <v>210.87</v>
      </c>
      <c r="D466" s="224"/>
      <c r="E466" s="224"/>
    </row>
    <row r="467" spans="1:5" customFormat="1">
      <c r="A467" s="4">
        <v>43987</v>
      </c>
      <c r="B467" s="224">
        <v>1652167</v>
      </c>
      <c r="C467" s="224">
        <v>223.06</v>
      </c>
      <c r="D467" s="224"/>
      <c r="E467" s="224"/>
    </row>
    <row r="468" spans="1:5" customFormat="1">
      <c r="A468" s="4">
        <v>43994</v>
      </c>
      <c r="B468" s="224">
        <v>1627328</v>
      </c>
      <c r="C468" s="224">
        <v>215.06</v>
      </c>
      <c r="D468" s="224"/>
      <c r="E468" s="224"/>
    </row>
    <row r="469" spans="1:5" customFormat="1">
      <c r="A469" s="4">
        <v>44001</v>
      </c>
      <c r="B469" s="224">
        <v>1660526</v>
      </c>
      <c r="C469" s="224">
        <v>216.35001</v>
      </c>
      <c r="D469" s="224"/>
      <c r="E469" s="224"/>
    </row>
    <row r="470" spans="1:5" customFormat="1">
      <c r="A470" s="4">
        <v>44008</v>
      </c>
      <c r="B470" s="224">
        <v>1657768</v>
      </c>
      <c r="C470" s="224">
        <v>212.87</v>
      </c>
      <c r="D470" s="224"/>
      <c r="E470" s="224"/>
    </row>
    <row r="471" spans="1:5" customFormat="1">
      <c r="A471" s="4">
        <v>44015</v>
      </c>
      <c r="B471" s="224">
        <v>1664978</v>
      </c>
      <c r="C471" s="224">
        <v>217.02</v>
      </c>
      <c r="D471" s="224"/>
      <c r="E471" s="224"/>
    </row>
    <row r="472" spans="1:5" customFormat="1">
      <c r="A472" s="4">
        <v>44022</v>
      </c>
      <c r="B472" s="224">
        <v>1668704</v>
      </c>
      <c r="C472" s="224">
        <v>216.14999</v>
      </c>
      <c r="D472" s="224"/>
      <c r="E472" s="224"/>
    </row>
    <row r="473" spans="1:5" customFormat="1">
      <c r="A473" s="4">
        <v>44029</v>
      </c>
      <c r="B473" s="224">
        <v>1651956</v>
      </c>
      <c r="C473" s="224">
        <v>213.64</v>
      </c>
      <c r="D473" s="224"/>
      <c r="E473" s="224"/>
    </row>
    <row r="474" spans="1:5" customFormat="1">
      <c r="A474" s="4">
        <v>44036</v>
      </c>
      <c r="B474" s="224">
        <v>1657155</v>
      </c>
      <c r="C474" s="224">
        <v>216.62</v>
      </c>
      <c r="D474" s="224"/>
      <c r="E474" s="224"/>
    </row>
    <row r="475" spans="1:5" customFormat="1">
      <c r="A475" s="4">
        <v>44043</v>
      </c>
      <c r="B475" s="224">
        <v>1634726</v>
      </c>
      <c r="C475" s="224">
        <v>211.64</v>
      </c>
      <c r="D475" s="224"/>
      <c r="E475" s="224"/>
    </row>
    <row r="476" spans="1:5" customFormat="1">
      <c r="A476" s="4">
        <v>44050</v>
      </c>
      <c r="B476" s="224">
        <v>1649661</v>
      </c>
      <c r="C476" s="224">
        <v>210.77</v>
      </c>
      <c r="D476" s="224"/>
      <c r="E476" s="224"/>
    </row>
    <row r="477" spans="1:5" customFormat="1">
      <c r="A477" s="4">
        <v>44057</v>
      </c>
      <c r="B477" s="224">
        <v>1649661</v>
      </c>
      <c r="C477" s="224">
        <v>214.67999</v>
      </c>
      <c r="D477" s="224"/>
      <c r="E477" s="224"/>
    </row>
    <row r="478" spans="1:5" customFormat="1">
      <c r="A478" s="4">
        <v>44064</v>
      </c>
      <c r="B478" s="224">
        <v>1649661</v>
      </c>
      <c r="C478" s="224">
        <v>212.49001000000001</v>
      </c>
      <c r="D478" s="224"/>
      <c r="E478" s="224"/>
    </row>
    <row r="479" spans="1:5" customFormat="1">
      <c r="A479" s="4">
        <v>44071</v>
      </c>
      <c r="B479" s="224">
        <v>1646482</v>
      </c>
      <c r="C479" s="224">
        <v>213.44</v>
      </c>
      <c r="D479" s="224"/>
      <c r="E479" s="224"/>
    </row>
    <row r="480" spans="1:5" customFormat="1">
      <c r="A480" s="4">
        <v>44078</v>
      </c>
      <c r="B480" s="224">
        <v>1641340</v>
      </c>
      <c r="C480" s="224">
        <v>212.7</v>
      </c>
      <c r="D480" s="224"/>
      <c r="E480" s="224"/>
    </row>
    <row r="481" spans="1:5" customFormat="1">
      <c r="A481" s="4">
        <v>44085</v>
      </c>
      <c r="B481" s="224">
        <v>1663109</v>
      </c>
      <c r="C481" s="224">
        <v>211.14999</v>
      </c>
      <c r="D481" s="224"/>
      <c r="E481" s="224"/>
    </row>
    <row r="482" spans="1:5" customFormat="1">
      <c r="A482" s="4">
        <v>44092</v>
      </c>
      <c r="B482" s="224">
        <v>1622172</v>
      </c>
      <c r="C482" s="224">
        <v>212.57001</v>
      </c>
      <c r="D482" s="224"/>
      <c r="E482" s="224"/>
    </row>
    <row r="483" spans="1:5" customFormat="1">
      <c r="A483" s="4">
        <v>44099</v>
      </c>
      <c r="B483" s="224">
        <v>1638604</v>
      </c>
      <c r="C483" s="224">
        <v>204.95</v>
      </c>
      <c r="D483" s="224"/>
      <c r="E483" s="224"/>
    </row>
    <row r="484" spans="1:5" customFormat="1">
      <c r="A484" s="4">
        <v>44106</v>
      </c>
      <c r="B484" s="224">
        <v>1600664</v>
      </c>
      <c r="C484" s="224">
        <v>203.77</v>
      </c>
      <c r="D484" s="224"/>
      <c r="E484" s="224"/>
    </row>
    <row r="485" spans="1:5" customFormat="1">
      <c r="A485" s="4">
        <v>44113</v>
      </c>
      <c r="B485" s="224">
        <v>1620128</v>
      </c>
      <c r="C485" s="224">
        <v>208.35001</v>
      </c>
      <c r="D485" s="224"/>
      <c r="E485" s="224"/>
    </row>
    <row r="486" spans="1:5" customFormat="1">
      <c r="A486" s="4">
        <v>44120</v>
      </c>
      <c r="B486" s="224">
        <v>1620693</v>
      </c>
      <c r="C486" s="224">
        <v>206.99001000000001</v>
      </c>
      <c r="D486" s="224"/>
      <c r="E486" s="224"/>
    </row>
    <row r="487" spans="1:5" customFormat="1">
      <c r="A487" s="4">
        <v>44127</v>
      </c>
      <c r="B487" s="224">
        <v>1614450</v>
      </c>
      <c r="C487" s="224">
        <v>208.42999</v>
      </c>
      <c r="D487" s="224"/>
      <c r="E487" s="224"/>
    </row>
    <row r="488" spans="1:5" customFormat="1">
      <c r="A488" s="4">
        <v>44134</v>
      </c>
      <c r="B488" s="224">
        <v>1602194</v>
      </c>
      <c r="C488" s="224">
        <v>198.88</v>
      </c>
      <c r="D488" s="224"/>
      <c r="E488" s="224"/>
    </row>
    <row r="489" spans="1:5" customFormat="1">
      <c r="A489" s="4">
        <v>44141</v>
      </c>
      <c r="B489" s="224">
        <v>1625253</v>
      </c>
      <c r="C489" s="224">
        <v>211.58</v>
      </c>
      <c r="D489" s="224"/>
      <c r="E489" s="224"/>
    </row>
    <row r="490" spans="1:5" customFormat="1">
      <c r="A490" s="4">
        <v>44148</v>
      </c>
      <c r="B490" s="224">
        <v>1637810</v>
      </c>
      <c r="C490" s="224">
        <v>222.74001000000001</v>
      </c>
      <c r="D490" s="224"/>
      <c r="E490" s="224"/>
    </row>
    <row r="491" spans="1:5" customFormat="1">
      <c r="A491" s="4">
        <v>44149</v>
      </c>
      <c r="B491" s="224">
        <v>1641706</v>
      </c>
      <c r="C491" s="224">
        <v>226.3</v>
      </c>
      <c r="D491" s="224"/>
      <c r="E491" s="224"/>
    </row>
    <row r="492" spans="1:5" customFormat="1">
      <c r="A492" s="4">
        <v>44162</v>
      </c>
      <c r="B492" s="224">
        <v>1648985</v>
      </c>
      <c r="C492" s="224">
        <v>228.85001</v>
      </c>
      <c r="D492" s="224"/>
      <c r="E492" s="224"/>
    </row>
    <row r="493" spans="1:5" customFormat="1">
      <c r="A493" s="4">
        <v>44169</v>
      </c>
      <c r="B493" s="224">
        <v>1639359</v>
      </c>
      <c r="C493" s="224">
        <v>234.23</v>
      </c>
      <c r="D493" s="224"/>
      <c r="E493" s="224"/>
    </row>
    <row r="494" spans="1:5" customFormat="1">
      <c r="A494" s="4">
        <v>44176</v>
      </c>
      <c r="B494" s="224">
        <v>1665244</v>
      </c>
      <c r="C494" s="224">
        <v>235.82001</v>
      </c>
      <c r="D494" s="224"/>
      <c r="E494" s="224"/>
    </row>
    <row r="495" spans="1:5" customFormat="1">
      <c r="A495" s="4">
        <v>44183</v>
      </c>
      <c r="B495" s="224">
        <v>1669675</v>
      </c>
      <c r="C495" s="224">
        <v>239.78998999999999</v>
      </c>
      <c r="D495" s="224"/>
      <c r="E495" s="224"/>
    </row>
    <row r="496" spans="1:5" customFormat="1">
      <c r="A496" s="4">
        <v>44196</v>
      </c>
      <c r="B496" s="224">
        <v>1668016</v>
      </c>
      <c r="C496" s="224">
        <v>241.07001</v>
      </c>
      <c r="D496" s="224"/>
      <c r="E496" s="224"/>
    </row>
    <row r="497" spans="1:5" customFormat="1">
      <c r="A497" s="4">
        <v>44204</v>
      </c>
      <c r="B497" s="224">
        <v>1685642</v>
      </c>
      <c r="C497" s="224">
        <v>245</v>
      </c>
      <c r="D497" s="224"/>
      <c r="E497" s="224"/>
    </row>
    <row r="498" spans="1:5" customFormat="1">
      <c r="A498" s="4">
        <v>44211</v>
      </c>
      <c r="B498" s="224">
        <v>1715723</v>
      </c>
      <c r="C498" s="224">
        <v>243.98</v>
      </c>
      <c r="D498" s="224"/>
      <c r="E498" s="224"/>
    </row>
    <row r="499" spans="1:5" customFormat="1">
      <c r="A499" s="4">
        <v>44218</v>
      </c>
      <c r="B499" s="224">
        <v>1699021</v>
      </c>
      <c r="C499" s="224">
        <v>242.2</v>
      </c>
      <c r="D499" s="224"/>
      <c r="E499" s="224"/>
    </row>
    <row r="500" spans="1:5" customFormat="1">
      <c r="A500" s="4">
        <v>44225</v>
      </c>
      <c r="B500" s="224">
        <v>1679946</v>
      </c>
      <c r="C500" s="224">
        <v>238.35001</v>
      </c>
      <c r="D500" s="224"/>
      <c r="E500" s="224"/>
    </row>
    <row r="501" spans="1:5" customFormat="1">
      <c r="A501" s="4">
        <v>44232</v>
      </c>
      <c r="B501" s="224">
        <v>1717345</v>
      </c>
      <c r="C501" s="224">
        <v>247.2</v>
      </c>
      <c r="D501" s="224"/>
      <c r="E501" s="224"/>
    </row>
    <row r="502" spans="1:5" customFormat="1">
      <c r="A502" s="4">
        <v>44246</v>
      </c>
      <c r="B502" s="224">
        <v>1745195</v>
      </c>
      <c r="C502" s="224">
        <v>249.66</v>
      </c>
      <c r="D502" s="224"/>
      <c r="E502" s="224"/>
    </row>
    <row r="503" spans="1:5" customFormat="1">
      <c r="A503" s="4">
        <v>44253</v>
      </c>
      <c r="B503" s="224">
        <v>1695904</v>
      </c>
      <c r="C503" s="224">
        <v>239.74001000000001</v>
      </c>
      <c r="D503" s="224"/>
      <c r="E503" s="224"/>
    </row>
    <row r="504" spans="1:5" customFormat="1">
      <c r="A504" s="4">
        <v>44260</v>
      </c>
      <c r="B504" s="224">
        <v>1687546</v>
      </c>
      <c r="C504" s="224">
        <v>241.03</v>
      </c>
      <c r="D504" s="224"/>
      <c r="E504" s="224"/>
    </row>
    <row r="505" spans="1:5" customFormat="1">
      <c r="A505" s="4">
        <v>44267</v>
      </c>
      <c r="B505" s="224">
        <v>1726296</v>
      </c>
      <c r="C505" s="224">
        <v>244.22</v>
      </c>
      <c r="D505" s="224"/>
      <c r="E505" s="224"/>
    </row>
    <row r="506" spans="1:5" customFormat="1">
      <c r="A506" s="4">
        <v>44274</v>
      </c>
      <c r="B506" s="224">
        <v>1746968</v>
      </c>
      <c r="C506" s="224">
        <v>246.28998999999999</v>
      </c>
      <c r="D506" s="224"/>
      <c r="E506" s="224"/>
    </row>
    <row r="507" spans="1:5" customFormat="1">
      <c r="A507" s="4">
        <v>44281</v>
      </c>
      <c r="B507" s="224">
        <v>1708928</v>
      </c>
      <c r="C507" s="224">
        <v>233.38</v>
      </c>
      <c r="D507" s="224"/>
      <c r="E507" s="224"/>
    </row>
    <row r="508" spans="1:5" customFormat="1">
      <c r="A508" s="4">
        <v>44288</v>
      </c>
      <c r="B508" s="224">
        <v>1720446</v>
      </c>
      <c r="C508" s="224">
        <v>226.24001000000001</v>
      </c>
      <c r="D508" s="224"/>
      <c r="E508" s="224"/>
    </row>
    <row r="509" spans="1:5" customFormat="1">
      <c r="A509" s="4">
        <v>44295</v>
      </c>
      <c r="B509" s="224">
        <v>1730747</v>
      </c>
      <c r="C509" s="224">
        <v>227.47</v>
      </c>
      <c r="D509" s="224"/>
      <c r="E509" s="224"/>
    </row>
    <row r="510" spans="1:5" customFormat="1">
      <c r="A510" s="4">
        <v>44302</v>
      </c>
      <c r="B510" s="224">
        <v>1766275</v>
      </c>
      <c r="C510" s="224">
        <v>233.52</v>
      </c>
      <c r="D510" s="224"/>
      <c r="E510" s="224"/>
    </row>
    <row r="511" spans="1:5" customFormat="1">
      <c r="A511" s="4">
        <v>44309</v>
      </c>
      <c r="B511" s="224">
        <v>1743019</v>
      </c>
      <c r="C511" s="224">
        <v>232.06</v>
      </c>
      <c r="D511" s="224"/>
      <c r="E511" s="224"/>
    </row>
    <row r="512" spans="1:5" customFormat="1">
      <c r="A512" s="4">
        <v>44316</v>
      </c>
      <c r="B512" s="224">
        <v>1746741</v>
      </c>
      <c r="C512" s="224">
        <v>232.10001</v>
      </c>
      <c r="D512" s="224"/>
      <c r="E512" s="224"/>
    </row>
    <row r="513" spans="1:5" customFormat="1">
      <c r="A513" s="110">
        <v>44323</v>
      </c>
      <c r="B513" s="223">
        <v>1764677</v>
      </c>
      <c r="C513" s="223">
        <v>240.14</v>
      </c>
      <c r="D513" s="223"/>
      <c r="E513" s="223"/>
    </row>
    <row r="514" spans="1:5" customFormat="1">
      <c r="A514" s="4">
        <v>44330</v>
      </c>
      <c r="B514" s="224">
        <v>1749437</v>
      </c>
      <c r="C514" s="224">
        <v>239.28</v>
      </c>
      <c r="D514" s="224"/>
      <c r="E514" s="224"/>
    </row>
    <row r="515" spans="1:5" customFormat="1">
      <c r="A515" s="4">
        <v>44337</v>
      </c>
      <c r="B515" s="224">
        <v>1744713.5080883184</v>
      </c>
      <c r="C515" s="224">
        <v>239.89999</v>
      </c>
      <c r="D515" s="224"/>
      <c r="E515" s="224"/>
    </row>
    <row r="516" spans="1:5" customFormat="1">
      <c r="A516" s="4">
        <v>44347</v>
      </c>
      <c r="B516" s="224">
        <v>1753696.5388804686</v>
      </c>
      <c r="C516" s="224">
        <v>242.3</v>
      </c>
      <c r="D516" s="224"/>
      <c r="E516" s="224"/>
    </row>
    <row r="517" spans="1:5" customFormat="1">
      <c r="A517" s="4">
        <v>44351</v>
      </c>
      <c r="B517" s="224">
        <v>1777945.4612109866</v>
      </c>
      <c r="C517" s="224">
        <v>245.2</v>
      </c>
      <c r="D517" s="224"/>
      <c r="E517" s="224"/>
    </row>
    <row r="518" spans="1:5" customFormat="1">
      <c r="A518" s="4">
        <v>44358</v>
      </c>
      <c r="B518" s="224">
        <v>1787958.7181431807</v>
      </c>
      <c r="C518" s="224">
        <v>251.61</v>
      </c>
      <c r="D518" s="224"/>
      <c r="E518" s="224"/>
    </row>
    <row r="519" spans="1:5" customFormat="1">
      <c r="A519" s="4">
        <v>44365</v>
      </c>
      <c r="B519" s="224">
        <v>1778973.5162355243</v>
      </c>
      <c r="C519" s="224">
        <v>246.50998999999999</v>
      </c>
      <c r="D519" s="224"/>
      <c r="E519" s="224"/>
    </row>
    <row r="520" spans="1:5" customFormat="1">
      <c r="A520" s="4">
        <v>44377</v>
      </c>
      <c r="B520" s="224">
        <v>1789527.8285815353</v>
      </c>
      <c r="C520" s="224">
        <v>250.01</v>
      </c>
      <c r="D520" s="224"/>
      <c r="E520" s="224"/>
    </row>
    <row r="521" spans="1:5" customFormat="1">
      <c r="A521" s="4">
        <v>44379</v>
      </c>
      <c r="B521" s="224">
        <v>1790567.6615376852</v>
      </c>
      <c r="C521" s="224">
        <v>249.48</v>
      </c>
      <c r="D521" s="224"/>
      <c r="E521" s="224"/>
    </row>
    <row r="522" spans="1:5" customFormat="1">
      <c r="A522" s="4">
        <v>44386</v>
      </c>
      <c r="B522" s="224">
        <v>1780849.1081229737</v>
      </c>
      <c r="C522" s="224">
        <v>246.92</v>
      </c>
      <c r="D522" s="224"/>
      <c r="E522" s="224"/>
    </row>
    <row r="523" spans="1:5" customFormat="1">
      <c r="A523" s="4">
        <v>44393</v>
      </c>
      <c r="B523" s="224">
        <v>1874250.7677716373</v>
      </c>
      <c r="C523" s="224">
        <v>249.00998999999999</v>
      </c>
      <c r="D523" s="224"/>
      <c r="E523" s="224"/>
    </row>
    <row r="524" spans="1:5" customFormat="1">
      <c r="A524" s="4">
        <v>44400</v>
      </c>
      <c r="B524" s="224">
        <v>1780492.2106226448</v>
      </c>
      <c r="C524" s="224">
        <v>249.03998999999999</v>
      </c>
      <c r="D524" s="224"/>
      <c r="E524" s="224"/>
    </row>
    <row r="525" spans="1:5" customFormat="1">
      <c r="A525" s="4">
        <v>44407</v>
      </c>
      <c r="B525" s="224">
        <v>1779081.5071984967</v>
      </c>
      <c r="C525" s="224">
        <v>253.64</v>
      </c>
      <c r="D525" s="224"/>
      <c r="E525" s="224"/>
    </row>
    <row r="526" spans="1:5" customFormat="1">
      <c r="A526" s="4">
        <v>44414</v>
      </c>
      <c r="B526" s="224">
        <v>1789601.2040682882</v>
      </c>
      <c r="C526" s="224">
        <v>253.36</v>
      </c>
      <c r="D526" s="224"/>
      <c r="E526" s="224"/>
    </row>
    <row r="527" spans="1:5" customFormat="1">
      <c r="A527" s="4">
        <v>44421</v>
      </c>
      <c r="B527" s="224">
        <v>1793373.6754480037</v>
      </c>
      <c r="C527" s="224">
        <v>257.64001000000002</v>
      </c>
      <c r="D527" s="224"/>
      <c r="E527" s="224"/>
    </row>
    <row r="528" spans="1:5" customFormat="1">
      <c r="A528" s="4">
        <v>44428</v>
      </c>
      <c r="B528" s="224">
        <v>1793478.5844423722</v>
      </c>
      <c r="C528" s="224">
        <v>257.42998999999998</v>
      </c>
      <c r="D528" s="224"/>
      <c r="E528" s="224"/>
    </row>
    <row r="529" spans="1:5" customFormat="1">
      <c r="A529" s="4">
        <v>44435</v>
      </c>
      <c r="B529" s="224">
        <v>1813391.3279158222</v>
      </c>
      <c r="C529" s="224">
        <v>265.38</v>
      </c>
      <c r="D529" s="224"/>
      <c r="E529" s="224"/>
    </row>
    <row r="530" spans="1:5" customFormat="1">
      <c r="A530" s="4">
        <v>44442</v>
      </c>
      <c r="B530" s="224">
        <v>1830687.235125564</v>
      </c>
      <c r="C530" s="224">
        <v>269.32999000000001</v>
      </c>
      <c r="D530" s="224"/>
      <c r="E530" s="224"/>
    </row>
    <row r="531" spans="1:5" customFormat="1">
      <c r="A531" s="4">
        <v>44449</v>
      </c>
      <c r="B531" s="224">
        <v>1823212.1466636648</v>
      </c>
      <c r="C531" s="224">
        <v>270.37</v>
      </c>
      <c r="D531" s="224"/>
      <c r="E531" s="224"/>
    </row>
    <row r="532" spans="1:5" customFormat="1">
      <c r="A532" s="4">
        <v>44456</v>
      </c>
      <c r="B532" s="224">
        <v>1819605.9259302504</v>
      </c>
      <c r="C532" s="224">
        <v>267.91000000000003</v>
      </c>
      <c r="D532" s="224"/>
      <c r="E532" s="224"/>
    </row>
    <row r="533" spans="1:5" customFormat="1">
      <c r="A533" s="4">
        <v>44463</v>
      </c>
      <c r="B533" s="224">
        <v>1805874.2033947813</v>
      </c>
      <c r="C533" s="224">
        <v>263.17000999999999</v>
      </c>
      <c r="D533" s="224"/>
      <c r="E533" s="224"/>
    </row>
    <row r="534" spans="1:5" customFormat="1">
      <c r="A534" s="4">
        <v>44470</v>
      </c>
      <c r="B534" s="224">
        <v>1799915.0989767287</v>
      </c>
      <c r="C534" s="224">
        <v>261.67000999999999</v>
      </c>
      <c r="D534" s="224"/>
      <c r="E534" s="224"/>
    </row>
    <row r="535" spans="1:5" customFormat="1">
      <c r="A535" s="4">
        <v>44477</v>
      </c>
      <c r="B535" s="224">
        <v>1819318.7620711944</v>
      </c>
      <c r="C535" s="224">
        <v>260.41000000000003</v>
      </c>
      <c r="D535" s="224"/>
      <c r="E535" s="224"/>
    </row>
    <row r="536" spans="1:5" customFormat="1">
      <c r="A536" s="4">
        <v>44484</v>
      </c>
      <c r="B536" s="224">
        <v>1854078.3998251986</v>
      </c>
      <c r="C536" s="224">
        <v>261.44</v>
      </c>
      <c r="D536" s="224"/>
      <c r="E536" s="224"/>
    </row>
    <row r="537" spans="1:5" customFormat="1">
      <c r="A537" s="4">
        <v>44491</v>
      </c>
      <c r="B537" s="224">
        <v>1853018.845089674</v>
      </c>
      <c r="C537" s="224">
        <v>255.21001000000001</v>
      </c>
      <c r="D537" s="224"/>
      <c r="E537" s="224"/>
    </row>
    <row r="538" spans="1:5" customFormat="1">
      <c r="A538" s="4">
        <v>44498</v>
      </c>
      <c r="B538" s="224">
        <v>1847591.4813727916</v>
      </c>
      <c r="C538" s="224">
        <v>253.42</v>
      </c>
      <c r="D538" s="224"/>
      <c r="E538" s="224"/>
    </row>
    <row r="539" spans="1:5" customFormat="1">
      <c r="A539" s="4">
        <v>44505</v>
      </c>
      <c r="B539" s="224">
        <v>1886445.6255441399</v>
      </c>
      <c r="C539" s="224">
        <v>256.42000999999999</v>
      </c>
      <c r="D539" s="224"/>
      <c r="E539" s="224"/>
    </row>
    <row r="540" spans="1:5" customFormat="1">
      <c r="A540" s="4">
        <v>44512</v>
      </c>
      <c r="B540" s="224">
        <v>1905475.1578095984</v>
      </c>
      <c r="C540" s="224">
        <v>257.29998999999998</v>
      </c>
      <c r="D540" s="224"/>
      <c r="E540" s="224"/>
    </row>
    <row r="541" spans="1:5" customFormat="1">
      <c r="A541" s="4">
        <v>44519</v>
      </c>
      <c r="B541" s="224">
        <v>1884120.66526721</v>
      </c>
      <c r="C541" s="224">
        <v>245.22</v>
      </c>
      <c r="D541" s="224"/>
      <c r="E541" s="224"/>
    </row>
    <row r="542" spans="1:5" customFormat="1">
      <c r="A542" s="4">
        <v>44526</v>
      </c>
      <c r="B542" s="224">
        <v>1824764.6132334559</v>
      </c>
      <c r="C542" s="224">
        <v>232.88</v>
      </c>
      <c r="D542" s="224"/>
      <c r="E542" s="224"/>
    </row>
    <row r="543" spans="1:5" customFormat="1">
      <c r="A543" s="4">
        <v>44533</v>
      </c>
      <c r="B543" s="224">
        <v>1817867.2707584722</v>
      </c>
      <c r="C543" s="224">
        <v>232.59</v>
      </c>
      <c r="D543" s="224"/>
      <c r="E543" s="224"/>
    </row>
    <row r="544" spans="1:5" customFormat="1">
      <c r="A544" s="4">
        <v>44540</v>
      </c>
      <c r="B544" s="224">
        <v>1848076.4892017189</v>
      </c>
      <c r="C544" s="224">
        <v>240.27</v>
      </c>
      <c r="D544" s="224"/>
      <c r="E544" s="224"/>
    </row>
    <row r="545" spans="1:5" customFormat="1">
      <c r="A545" s="4">
        <v>44547</v>
      </c>
      <c r="B545" s="224">
        <v>1834399.2494624136</v>
      </c>
      <c r="C545" s="224">
        <v>234.22</v>
      </c>
      <c r="D545" s="224"/>
      <c r="E545" s="224"/>
    </row>
    <row r="546" spans="1:5" customFormat="1">
      <c r="A546" s="4">
        <v>44554</v>
      </c>
      <c r="B546" s="224">
        <v>1843780.6833130242</v>
      </c>
      <c r="C546" s="224">
        <v>243.92</v>
      </c>
      <c r="D546" s="224"/>
      <c r="E546" s="224"/>
    </row>
    <row r="547" spans="1:5" customFormat="1">
      <c r="A547" s="4">
        <v>44561</v>
      </c>
      <c r="B547" s="224">
        <v>1844519.7499999769</v>
      </c>
      <c r="C547" s="224">
        <v>241.07001</v>
      </c>
      <c r="D547" s="224"/>
      <c r="E547" s="224"/>
    </row>
    <row r="548" spans="1:5" customFormat="1">
      <c r="A548" s="4">
        <v>44568</v>
      </c>
      <c r="B548" s="224">
        <v>1838732.6170362742</v>
      </c>
      <c r="C548" s="224">
        <v>234.64</v>
      </c>
      <c r="D548" s="224"/>
      <c r="E548" s="224"/>
    </row>
    <row r="549" spans="1:5" customFormat="1">
      <c r="A549" s="4">
        <v>44575</v>
      </c>
      <c r="B549" s="224">
        <v>1806993.1731745608</v>
      </c>
      <c r="C549" s="224">
        <v>235.08</v>
      </c>
      <c r="D549" s="224"/>
      <c r="E549" s="224"/>
    </row>
    <row r="550" spans="1:5" customFormat="1">
      <c r="A550" s="4">
        <v>44582</v>
      </c>
      <c r="B550" s="224">
        <v>1801419.0070250682</v>
      </c>
      <c r="C550" s="224">
        <v>232.66</v>
      </c>
      <c r="D550" s="224"/>
      <c r="E550" s="224"/>
    </row>
    <row r="551" spans="1:5" customFormat="1">
      <c r="A551" s="4">
        <v>44589</v>
      </c>
      <c r="B551" s="224">
        <v>1804211.7343308339</v>
      </c>
      <c r="C551" s="224">
        <v>230.46001000000001</v>
      </c>
      <c r="D551" s="224"/>
      <c r="E551" s="224"/>
    </row>
    <row r="552" spans="1:5" customFormat="1">
      <c r="A552" s="4">
        <v>44596</v>
      </c>
      <c r="B552" s="224">
        <v>1750049.9028848896</v>
      </c>
      <c r="C552" s="224">
        <v>236.14999</v>
      </c>
      <c r="D552" s="224"/>
      <c r="E552" s="224"/>
    </row>
    <row r="553" spans="1:5" customFormat="1">
      <c r="A553" s="4">
        <v>44603</v>
      </c>
      <c r="B553" s="224">
        <v>1760529.7755009749</v>
      </c>
      <c r="C553" s="224">
        <v>244.34</v>
      </c>
      <c r="D553" s="224"/>
      <c r="E553" s="224"/>
    </row>
    <row r="554" spans="1:5" customFormat="1">
      <c r="A554" s="4">
        <v>44610</v>
      </c>
      <c r="B554" s="224">
        <v>1773787.240577939</v>
      </c>
      <c r="C554" s="224">
        <v>244.07001</v>
      </c>
      <c r="D554" s="224"/>
      <c r="E554" s="224"/>
    </row>
    <row r="555" spans="1:5" customFormat="1">
      <c r="A555" s="4">
        <v>44617</v>
      </c>
      <c r="B555" s="224">
        <v>1695136.3665940757</v>
      </c>
      <c r="C555" s="224">
        <v>221.05</v>
      </c>
      <c r="D555" s="224"/>
      <c r="E555" s="224"/>
    </row>
    <row r="556" spans="1:5" customFormat="1">
      <c r="A556" s="4">
        <v>44624</v>
      </c>
      <c r="B556" s="224">
        <v>1590182.966518505</v>
      </c>
      <c r="C556" s="224">
        <v>187.75</v>
      </c>
      <c r="D556" s="224"/>
      <c r="E556" s="224"/>
    </row>
    <row r="557" spans="1:5" customFormat="1">
      <c r="A557" s="4">
        <v>44631</v>
      </c>
      <c r="B557" s="224">
        <v>1570133.1334076491</v>
      </c>
      <c r="C557" s="224">
        <v>171.71001000000001</v>
      </c>
      <c r="D557" s="224"/>
      <c r="E557" s="224"/>
    </row>
    <row r="558" spans="1:5" customFormat="1">
      <c r="A558" s="4">
        <v>44638</v>
      </c>
      <c r="B558" s="224">
        <v>1588565.6587090443</v>
      </c>
      <c r="C558" s="224">
        <v>172.7</v>
      </c>
      <c r="D558" s="224"/>
      <c r="E558" s="224"/>
    </row>
    <row r="559" spans="1:5" customFormat="1">
      <c r="A559" s="4">
        <v>44645</v>
      </c>
      <c r="B559" s="224">
        <v>1607916.3602904002</v>
      </c>
      <c r="C559" s="224">
        <v>176.05</v>
      </c>
      <c r="D559" s="224"/>
      <c r="E559" s="224"/>
    </row>
    <row r="560" spans="1:5" customFormat="1">
      <c r="A560" s="4">
        <v>44652</v>
      </c>
      <c r="B560" s="224">
        <v>1609503.7640171035</v>
      </c>
      <c r="C560" s="224">
        <v>175.67</v>
      </c>
      <c r="D560" s="224"/>
      <c r="E560" s="224"/>
    </row>
    <row r="561" spans="1:15">
      <c r="A561" s="4">
        <v>44659</v>
      </c>
      <c r="B561" s="224">
        <v>1632405.2827546571</v>
      </c>
      <c r="C561" s="224">
        <v>179.46001000000001</v>
      </c>
      <c r="D561" s="224"/>
      <c r="E561" s="224"/>
    </row>
    <row r="562" spans="1:15">
      <c r="A562" s="4">
        <v>44666</v>
      </c>
      <c r="B562" s="224">
        <v>1636337.4959977344</v>
      </c>
      <c r="C562" s="224">
        <v>179.03998999999999</v>
      </c>
      <c r="D562" s="224"/>
      <c r="E562" s="224"/>
    </row>
    <row r="563" spans="1:15">
      <c r="A563" s="4">
        <v>44673</v>
      </c>
      <c r="B563" s="224">
        <v>1605322.0711742593</v>
      </c>
      <c r="C563" s="224">
        <v>175.38</v>
      </c>
      <c r="D563" s="224"/>
      <c r="E563" s="224"/>
    </row>
    <row r="564" spans="1:15">
      <c r="A564" s="4">
        <v>44680</v>
      </c>
      <c r="B564" s="224">
        <v>1608770.6750222873</v>
      </c>
      <c r="C564" s="224">
        <v>173.73</v>
      </c>
      <c r="D564" s="224"/>
      <c r="E564" s="224"/>
      <c r="F564" s="104"/>
      <c r="G564" s="191"/>
      <c r="H564" s="226"/>
      <c r="I564" s="226"/>
    </row>
    <row r="565" spans="1:15">
      <c r="A565" s="113">
        <v>44687</v>
      </c>
      <c r="B565" s="225">
        <v>1585166.86</v>
      </c>
      <c r="C565" s="225">
        <v>174.75</v>
      </c>
      <c r="D565" s="225">
        <v>1585166.86</v>
      </c>
      <c r="E565" s="225">
        <f>B565-D565</f>
        <v>0</v>
      </c>
      <c r="F565" s="227">
        <v>0</v>
      </c>
      <c r="G565" s="227">
        <v>0</v>
      </c>
      <c r="H565" s="228">
        <v>100</v>
      </c>
      <c r="I565" s="228">
        <v>100</v>
      </c>
      <c r="L565" t="s">
        <v>317</v>
      </c>
      <c r="O565">
        <v>16978</v>
      </c>
    </row>
    <row r="566" spans="1:15">
      <c r="A566" s="4">
        <v>44694</v>
      </c>
      <c r="B566" s="224">
        <v>1581382.21</v>
      </c>
      <c r="C566" s="224">
        <v>171.39</v>
      </c>
      <c r="D566" s="224">
        <v>1581382.21</v>
      </c>
      <c r="E566" s="224">
        <f t="shared" ref="E566:E629" si="0">B566-D566</f>
        <v>0</v>
      </c>
      <c r="F566" s="190">
        <f>B566/B565-1</f>
        <v>-2.3875404511043419E-3</v>
      </c>
      <c r="G566" s="190">
        <f>B566/$B$565-1</f>
        <v>-2.3875404511043419E-3</v>
      </c>
      <c r="H566" s="84">
        <f>B566/$B$565*100</f>
        <v>99.76124595488956</v>
      </c>
      <c r="I566" s="84">
        <f>C566/$C$565*100</f>
        <v>98.07725321888411</v>
      </c>
      <c r="L566" t="s">
        <v>318</v>
      </c>
    </row>
    <row r="567" spans="1:15">
      <c r="A567" s="4">
        <v>44701</v>
      </c>
      <c r="B567" s="224">
        <v>1593524</v>
      </c>
      <c r="C567" s="224">
        <v>170.94</v>
      </c>
      <c r="D567" s="224">
        <v>1593524</v>
      </c>
      <c r="E567" s="224">
        <f t="shared" si="0"/>
        <v>0</v>
      </c>
      <c r="F567" s="190">
        <f t="shared" ref="F567:F616" si="1">B567/B566-1</f>
        <v>7.6779604090777553E-3</v>
      </c>
      <c r="G567" s="190">
        <f t="shared" ref="G567:G616" si="2">B567/$B$565-1</f>
        <v>5.2720885169148524E-3</v>
      </c>
      <c r="H567" s="84">
        <f t="shared" ref="H567:H591" si="3">B567/$B$565*100</f>
        <v>100.52720885169148</v>
      </c>
      <c r="I567" s="84">
        <f t="shared" ref="I567:I616" si="4">C567/$C$565*100</f>
        <v>97.819742489270396</v>
      </c>
      <c r="L567" t="s">
        <v>370</v>
      </c>
      <c r="O567">
        <v>10948</v>
      </c>
    </row>
    <row r="568" spans="1:15">
      <c r="A568" s="4">
        <v>44708</v>
      </c>
      <c r="B568" s="224">
        <v>1602754</v>
      </c>
      <c r="C568" s="224">
        <v>171.8</v>
      </c>
      <c r="D568" s="224">
        <v>1602754</v>
      </c>
      <c r="E568" s="224">
        <f t="shared" si="0"/>
        <v>0</v>
      </c>
      <c r="F568" s="190">
        <f t="shared" si="1"/>
        <v>5.7921939048297677E-3</v>
      </c>
      <c r="G568" s="190">
        <f t="shared" si="2"/>
        <v>1.1094819380718102E-2</v>
      </c>
      <c r="H568" s="84">
        <f t="shared" si="3"/>
        <v>101.10948193807181</v>
      </c>
      <c r="I568" s="84">
        <f t="shared" si="4"/>
        <v>98.311874105865527</v>
      </c>
    </row>
    <row r="569" spans="1:15">
      <c r="A569" s="4">
        <v>44715</v>
      </c>
      <c r="B569" s="224">
        <v>1602245</v>
      </c>
      <c r="C569" s="224">
        <v>173.5</v>
      </c>
      <c r="D569" s="224">
        <v>1602245</v>
      </c>
      <c r="E569" s="224">
        <f t="shared" si="0"/>
        <v>0</v>
      </c>
      <c r="F569" s="190">
        <f t="shared" si="1"/>
        <v>-3.1757836823365082E-4</v>
      </c>
      <c r="G569" s="190">
        <f t="shared" si="2"/>
        <v>1.0773717537849503E-2</v>
      </c>
      <c r="H569" s="84">
        <f t="shared" si="3"/>
        <v>101.07737175378494</v>
      </c>
      <c r="I569" s="84">
        <f t="shared" si="4"/>
        <v>99.284692417739635</v>
      </c>
    </row>
    <row r="570" spans="1:15">
      <c r="A570" s="4">
        <v>44722</v>
      </c>
      <c r="B570" s="224">
        <v>1594502</v>
      </c>
      <c r="C570" s="224">
        <v>166.3</v>
      </c>
      <c r="D570" s="224">
        <v>1594502</v>
      </c>
      <c r="E570" s="224">
        <f t="shared" si="0"/>
        <v>0</v>
      </c>
      <c r="F570" s="190">
        <f t="shared" si="1"/>
        <v>-4.8325942661703314E-3</v>
      </c>
      <c r="G570" s="190">
        <f t="shared" si="2"/>
        <v>5.889058266080438E-3</v>
      </c>
      <c r="H570" s="84">
        <f t="shared" si="3"/>
        <v>100.58890582660804</v>
      </c>
      <c r="I570" s="84">
        <f t="shared" si="4"/>
        <v>95.164520743919894</v>
      </c>
    </row>
    <row r="571" spans="1:15">
      <c r="A571" s="4">
        <v>44729</v>
      </c>
      <c r="B571" s="224">
        <v>1567414</v>
      </c>
      <c r="C571" s="224">
        <v>161.07</v>
      </c>
      <c r="D571" s="224">
        <v>1567414</v>
      </c>
      <c r="E571" s="224">
        <f t="shared" si="0"/>
        <v>0</v>
      </c>
      <c r="F571" s="190">
        <f t="shared" si="1"/>
        <v>-1.6988376308088693E-2</v>
      </c>
      <c r="G571" s="190">
        <f t="shared" si="2"/>
        <v>-1.1199363579932564E-2</v>
      </c>
      <c r="H571" s="84">
        <f t="shared" si="3"/>
        <v>98.880063642006746</v>
      </c>
      <c r="I571" s="84">
        <f t="shared" si="4"/>
        <v>92.17167381974248</v>
      </c>
    </row>
    <row r="572" spans="1:15">
      <c r="A572" s="4">
        <v>44736</v>
      </c>
      <c r="B572" s="224">
        <v>1560223</v>
      </c>
      <c r="C572" s="224">
        <v>158.72999999999999</v>
      </c>
      <c r="D572" s="224">
        <v>1560223</v>
      </c>
      <c r="E572" s="224">
        <f t="shared" si="0"/>
        <v>0</v>
      </c>
      <c r="F572" s="190">
        <f t="shared" si="1"/>
        <v>-4.5878115162937272E-3</v>
      </c>
      <c r="G572" s="190">
        <f t="shared" si="2"/>
        <v>-1.573579452701912E-2</v>
      </c>
      <c r="H572" s="84">
        <f t="shared" si="3"/>
        <v>98.426420547298093</v>
      </c>
      <c r="I572" s="84">
        <f t="shared" si="4"/>
        <v>90.83261802575106</v>
      </c>
    </row>
    <row r="573" spans="1:15">
      <c r="A573" s="4">
        <v>44743</v>
      </c>
      <c r="B573" s="224">
        <v>1561719</v>
      </c>
      <c r="C573" s="224">
        <v>160.38</v>
      </c>
      <c r="D573" s="224">
        <v>1561719</v>
      </c>
      <c r="E573" s="224">
        <f t="shared" si="0"/>
        <v>0</v>
      </c>
      <c r="F573" s="190">
        <f t="shared" si="1"/>
        <v>9.5883729441248455E-4</v>
      </c>
      <c r="G573" s="190">
        <f t="shared" si="2"/>
        <v>-1.4792045299256484E-2</v>
      </c>
      <c r="H573" s="84">
        <f t="shared" si="3"/>
        <v>98.520795470074347</v>
      </c>
      <c r="I573" s="84">
        <f t="shared" si="4"/>
        <v>91.776824034334766</v>
      </c>
    </row>
    <row r="574" spans="1:15">
      <c r="A574" s="4">
        <v>44750</v>
      </c>
      <c r="B574" s="224">
        <v>1584526</v>
      </c>
      <c r="C574" s="224">
        <v>156.66</v>
      </c>
      <c r="D574" s="224">
        <v>1584526</v>
      </c>
      <c r="E574" s="224">
        <f t="shared" si="0"/>
        <v>0</v>
      </c>
      <c r="F574" s="190">
        <f t="shared" si="1"/>
        <v>1.4603779553171936E-2</v>
      </c>
      <c r="G574" s="190">
        <f t="shared" si="2"/>
        <v>-4.0428551477544872E-4</v>
      </c>
      <c r="H574" s="84">
        <f t="shared" si="3"/>
        <v>99.959571448522453</v>
      </c>
      <c r="I574" s="84">
        <f t="shared" si="4"/>
        <v>89.648068669527888</v>
      </c>
    </row>
    <row r="575" spans="1:15">
      <c r="A575" s="4">
        <v>44757</v>
      </c>
      <c r="B575" s="224">
        <v>1574833</v>
      </c>
      <c r="C575" s="224">
        <v>155.65</v>
      </c>
      <c r="D575" s="224">
        <v>1574833</v>
      </c>
      <c r="E575" s="224">
        <f t="shared" si="0"/>
        <v>0</v>
      </c>
      <c r="F575" s="190">
        <f t="shared" si="1"/>
        <v>-6.1172868100618505E-3</v>
      </c>
      <c r="G575" s="190">
        <f t="shared" si="2"/>
        <v>-6.5190991943901988E-3</v>
      </c>
      <c r="H575" s="84">
        <f t="shared" si="3"/>
        <v>99.348090080560979</v>
      </c>
      <c r="I575" s="84">
        <f t="shared" si="4"/>
        <v>89.070100143061509</v>
      </c>
    </row>
    <row r="576" spans="1:15">
      <c r="A576" s="4">
        <v>44764</v>
      </c>
      <c r="B576" s="224">
        <v>1565716</v>
      </c>
      <c r="C576" s="224">
        <v>153.18</v>
      </c>
      <c r="D576" s="224">
        <v>1565716</v>
      </c>
      <c r="E576" s="224">
        <f t="shared" si="0"/>
        <v>0</v>
      </c>
      <c r="F576" s="190">
        <f t="shared" si="1"/>
        <v>-5.7891852659932574E-3</v>
      </c>
      <c r="G576" s="190">
        <f t="shared" si="2"/>
        <v>-1.2270544187379828E-2</v>
      </c>
      <c r="H576" s="84">
        <f t="shared" si="3"/>
        <v>98.772945581262022</v>
      </c>
      <c r="I576" s="84">
        <f t="shared" si="4"/>
        <v>87.656652360515025</v>
      </c>
    </row>
    <row r="577" spans="1:9">
      <c r="A577" s="4">
        <v>44771</v>
      </c>
      <c r="B577" s="224">
        <v>1604467</v>
      </c>
      <c r="C577" s="224">
        <v>160.41</v>
      </c>
      <c r="D577" s="224">
        <v>1604467</v>
      </c>
      <c r="E577" s="224">
        <f t="shared" si="0"/>
        <v>0</v>
      </c>
      <c r="F577" s="190">
        <f t="shared" si="1"/>
        <v>2.4749699179161588E-2</v>
      </c>
      <c r="G577" s="190">
        <f t="shared" si="2"/>
        <v>1.2175462714379526E-2</v>
      </c>
      <c r="H577" s="84">
        <f t="shared" si="3"/>
        <v>101.21754627143795</v>
      </c>
      <c r="I577" s="84">
        <f t="shared" si="4"/>
        <v>91.793991416309012</v>
      </c>
    </row>
    <row r="578" spans="1:9">
      <c r="A578" s="4">
        <v>44778</v>
      </c>
      <c r="B578" s="224">
        <v>1603176</v>
      </c>
      <c r="C578" s="224">
        <v>161.62</v>
      </c>
      <c r="D578" s="224">
        <v>1603176</v>
      </c>
      <c r="E578" s="224">
        <f t="shared" si="0"/>
        <v>0</v>
      </c>
      <c r="F578" s="190">
        <f t="shared" si="1"/>
        <v>-8.0462857758989426E-4</v>
      </c>
      <c r="G578" s="190">
        <f t="shared" si="2"/>
        <v>1.1361037411544039E-2</v>
      </c>
      <c r="H578" s="84">
        <f t="shared" si="3"/>
        <v>101.1361037411544</v>
      </c>
      <c r="I578" s="84">
        <f t="shared" si="4"/>
        <v>92.486409155937054</v>
      </c>
    </row>
    <row r="579" spans="1:9">
      <c r="A579" s="4">
        <v>44785</v>
      </c>
      <c r="B579" s="224">
        <v>1617795</v>
      </c>
      <c r="C579" s="224">
        <v>168.74</v>
      </c>
      <c r="D579" s="224">
        <v>1617795</v>
      </c>
      <c r="E579" s="224">
        <f t="shared" si="0"/>
        <v>0</v>
      </c>
      <c r="F579" s="190">
        <f t="shared" si="1"/>
        <v>9.1187742331471089E-3</v>
      </c>
      <c r="G579" s="190">
        <f t="shared" si="2"/>
        <v>2.0583410379901412E-2</v>
      </c>
      <c r="H579" s="84">
        <f t="shared" si="3"/>
        <v>102.05834103799015</v>
      </c>
      <c r="I579" s="84">
        <f t="shared" si="4"/>
        <v>96.560801144492132</v>
      </c>
    </row>
    <row r="580" spans="1:9">
      <c r="A580" s="4">
        <v>44792</v>
      </c>
      <c r="B580" s="224">
        <v>1617266</v>
      </c>
      <c r="C580" s="224">
        <v>164.89</v>
      </c>
      <c r="D580" s="224">
        <v>1617266</v>
      </c>
      <c r="E580" s="224">
        <f t="shared" si="0"/>
        <v>0</v>
      </c>
      <c r="F580" s="190">
        <f t="shared" si="1"/>
        <v>-3.2698827725397006E-4</v>
      </c>
      <c r="G580" s="190">
        <f t="shared" si="2"/>
        <v>2.0249691568747563E-2</v>
      </c>
      <c r="H580" s="84">
        <f t="shared" si="3"/>
        <v>102.02496915687476</v>
      </c>
      <c r="I580" s="84">
        <f t="shared" si="4"/>
        <v>94.357653791130176</v>
      </c>
    </row>
    <row r="581" spans="1:9">
      <c r="A581" s="4">
        <v>44799</v>
      </c>
      <c r="B581" s="224">
        <v>1625643</v>
      </c>
      <c r="C581" s="224">
        <v>166.59</v>
      </c>
      <c r="D581" s="224">
        <v>1625643</v>
      </c>
      <c r="E581" s="224">
        <f t="shared" si="0"/>
        <v>0</v>
      </c>
      <c r="F581" s="190">
        <f t="shared" si="1"/>
        <v>5.1797292467659073E-3</v>
      </c>
      <c r="G581" s="190">
        <f t="shared" si="2"/>
        <v>2.5534308735170042E-2</v>
      </c>
      <c r="H581" s="84">
        <f t="shared" si="3"/>
        <v>102.553430873517</v>
      </c>
      <c r="I581" s="84">
        <f t="shared" si="4"/>
        <v>95.330472103004297</v>
      </c>
    </row>
    <row r="582" spans="1:9">
      <c r="A582" s="4">
        <v>44806</v>
      </c>
      <c r="B582" s="224">
        <v>1612682</v>
      </c>
      <c r="C582" s="224">
        <v>165.83</v>
      </c>
      <c r="D582" s="224">
        <v>1612682</v>
      </c>
      <c r="E582" s="224">
        <f t="shared" si="0"/>
        <v>0</v>
      </c>
      <c r="F582" s="190">
        <f t="shared" si="1"/>
        <v>-7.9728452064813382E-3</v>
      </c>
      <c r="G582" s="190">
        <f t="shared" si="2"/>
        <v>1.7357882437688543E-2</v>
      </c>
      <c r="H582" s="84">
        <f t="shared" si="3"/>
        <v>101.73578824376885</v>
      </c>
      <c r="I582" s="84">
        <f t="shared" si="4"/>
        <v>94.895565092989997</v>
      </c>
    </row>
    <row r="583" spans="1:9">
      <c r="A583" s="4">
        <v>44813</v>
      </c>
      <c r="B583" s="224">
        <v>1621096</v>
      </c>
      <c r="C583" s="224">
        <v>169.51</v>
      </c>
      <c r="D583" s="224">
        <v>1621096</v>
      </c>
      <c r="E583" s="224">
        <f t="shared" si="0"/>
        <v>0</v>
      </c>
      <c r="F583" s="190">
        <f t="shared" si="1"/>
        <v>5.2173956179830672E-3</v>
      </c>
      <c r="G583" s="190">
        <f t="shared" si="2"/>
        <v>2.2665840995439446E-2</v>
      </c>
      <c r="H583" s="84">
        <f t="shared" si="3"/>
        <v>102.26658409954395</v>
      </c>
      <c r="I583" s="84">
        <f t="shared" si="4"/>
        <v>97.001430615164523</v>
      </c>
    </row>
    <row r="584" spans="1:9">
      <c r="A584" s="4">
        <v>44820</v>
      </c>
      <c r="B584" s="224">
        <v>1603835</v>
      </c>
      <c r="C584" s="224">
        <v>169.56</v>
      </c>
      <c r="D584" s="224">
        <v>1603835</v>
      </c>
      <c r="E584" s="224">
        <f t="shared" si="0"/>
        <v>0</v>
      </c>
      <c r="F584" s="190">
        <f t="shared" si="1"/>
        <v>-1.0647734619047888E-2</v>
      </c>
      <c r="G584" s="190">
        <f t="shared" si="2"/>
        <v>1.177676651655446E-2</v>
      </c>
      <c r="H584" s="84">
        <f t="shared" si="3"/>
        <v>101.17767665165545</v>
      </c>
      <c r="I584" s="84">
        <f t="shared" si="4"/>
        <v>97.030042918454939</v>
      </c>
    </row>
    <row r="585" spans="1:9">
      <c r="A585" s="4">
        <v>44827</v>
      </c>
      <c r="B585" s="224">
        <v>1622860</v>
      </c>
      <c r="C585" s="224">
        <v>165.9</v>
      </c>
      <c r="D585" s="224">
        <v>1622860</v>
      </c>
      <c r="E585" s="224">
        <f t="shared" si="0"/>
        <v>0</v>
      </c>
      <c r="F585" s="190">
        <f t="shared" si="1"/>
        <v>1.1862192806616711E-2</v>
      </c>
      <c r="G585" s="190">
        <f t="shared" si="2"/>
        <v>2.3778657598229058E-2</v>
      </c>
      <c r="H585" s="84">
        <f t="shared" si="3"/>
        <v>102.37786575982291</v>
      </c>
      <c r="I585" s="84">
        <f t="shared" si="4"/>
        <v>94.935622317596568</v>
      </c>
    </row>
    <row r="586" spans="1:9">
      <c r="A586" s="4">
        <v>44834</v>
      </c>
      <c r="B586" s="224">
        <v>1598758.44</v>
      </c>
      <c r="C586" s="224">
        <v>159.97</v>
      </c>
      <c r="D586" s="224">
        <v>1598247</v>
      </c>
      <c r="E586" s="224">
        <f t="shared" si="0"/>
        <v>511.43999999994412</v>
      </c>
      <c r="F586" s="190">
        <f t="shared" si="1"/>
        <v>-1.4851287233649257E-2</v>
      </c>
      <c r="G586" s="190">
        <f t="shared" si="2"/>
        <v>8.5742266905579623E-3</v>
      </c>
      <c r="H586" s="84">
        <f t="shared" si="3"/>
        <v>100.85742266905579</v>
      </c>
      <c r="I586" s="84">
        <f t="shared" si="4"/>
        <v>91.542203147353362</v>
      </c>
    </row>
    <row r="587" spans="1:9">
      <c r="A587" s="4">
        <v>44841</v>
      </c>
      <c r="B587" s="224">
        <v>1594608.3</v>
      </c>
      <c r="C587" s="224">
        <v>161.86000000000001</v>
      </c>
      <c r="D587" s="224">
        <v>1591253</v>
      </c>
      <c r="E587" s="224">
        <f t="shared" si="0"/>
        <v>3355.3000000000466</v>
      </c>
      <c r="F587" s="190">
        <f t="shared" si="1"/>
        <v>-2.5958518161129929E-3</v>
      </c>
      <c r="G587" s="190">
        <f t="shared" si="2"/>
        <v>5.9561174525184502E-3</v>
      </c>
      <c r="H587" s="84">
        <f t="shared" si="3"/>
        <v>100.59561174525184</v>
      </c>
      <c r="I587" s="84">
        <f t="shared" si="4"/>
        <v>92.623748211731055</v>
      </c>
    </row>
    <row r="588" spans="1:9">
      <c r="A588" s="4">
        <v>44848</v>
      </c>
      <c r="B588" s="224">
        <v>1575951.45</v>
      </c>
      <c r="C588" s="224">
        <v>158.30000000000001</v>
      </c>
      <c r="D588" s="224">
        <v>1573684</v>
      </c>
      <c r="E588" s="224">
        <f t="shared" si="0"/>
        <v>2267.4499999999534</v>
      </c>
      <c r="F588" s="190">
        <f t="shared" si="1"/>
        <v>-1.1699957914429571E-2</v>
      </c>
      <c r="G588" s="190">
        <f t="shared" si="2"/>
        <v>-5.8135267854388939E-3</v>
      </c>
      <c r="H588" s="84">
        <f t="shared" si="3"/>
        <v>99.418647321456106</v>
      </c>
      <c r="I588" s="84">
        <f t="shared" si="4"/>
        <v>90.586552217453516</v>
      </c>
    </row>
    <row r="589" spans="1:9">
      <c r="A589" s="4">
        <v>44855</v>
      </c>
      <c r="B589" s="224">
        <v>1565318.76</v>
      </c>
      <c r="C589" s="224">
        <v>160.66999999999999</v>
      </c>
      <c r="D589" s="224">
        <v>1578252</v>
      </c>
      <c r="E589" s="224">
        <f t="shared" si="0"/>
        <v>-12933.239999999991</v>
      </c>
      <c r="F589" s="190">
        <f t="shared" si="1"/>
        <v>-6.7468385526723296E-3</v>
      </c>
      <c r="G589" s="190">
        <f t="shared" si="2"/>
        <v>-1.2521142411468289E-2</v>
      </c>
      <c r="H589" s="84">
        <f t="shared" si="3"/>
        <v>98.747885758853172</v>
      </c>
      <c r="I589" s="84">
        <f t="shared" si="4"/>
        <v>91.942775393419168</v>
      </c>
    </row>
    <row r="590" spans="1:9">
      <c r="A590" s="4">
        <v>44862</v>
      </c>
      <c r="B590" s="224">
        <v>1577569.44</v>
      </c>
      <c r="C590" s="224">
        <v>164.8</v>
      </c>
      <c r="D590" s="224">
        <v>1576561</v>
      </c>
      <c r="E590" s="224">
        <f t="shared" si="0"/>
        <v>1008.4399999999441</v>
      </c>
      <c r="F590" s="190">
        <f t="shared" si="1"/>
        <v>7.8263164749905467E-3</v>
      </c>
      <c r="G590" s="190">
        <f t="shared" si="2"/>
        <v>-4.792820359618255E-3</v>
      </c>
      <c r="H590" s="84">
        <f t="shared" si="3"/>
        <v>99.52071796403817</v>
      </c>
      <c r="I590" s="84">
        <f t="shared" si="4"/>
        <v>94.30615164520745</v>
      </c>
    </row>
    <row r="591" spans="1:9">
      <c r="A591" s="4">
        <v>44869</v>
      </c>
      <c r="B591" s="224">
        <v>1589772.9554354248</v>
      </c>
      <c r="C591" s="224">
        <v>169.55</v>
      </c>
      <c r="D591" s="224">
        <v>1590713</v>
      </c>
      <c r="E591" s="224">
        <f t="shared" si="0"/>
        <v>-940.04456457518972</v>
      </c>
      <c r="F591" s="190">
        <f t="shared" si="1"/>
        <v>7.7356439127174159E-3</v>
      </c>
      <c r="G591" s="190">
        <f t="shared" si="2"/>
        <v>2.905748001459374E-3</v>
      </c>
      <c r="H591" s="84">
        <f t="shared" si="3"/>
        <v>100.29057480014593</v>
      </c>
      <c r="I591" s="84">
        <f t="shared" si="4"/>
        <v>97.024320457796861</v>
      </c>
    </row>
    <row r="592" spans="1:9">
      <c r="A592" s="4">
        <v>44876</v>
      </c>
      <c r="B592" s="224">
        <v>1550137.56</v>
      </c>
      <c r="C592" s="224">
        <v>166.56</v>
      </c>
      <c r="D592" s="224">
        <v>1549557</v>
      </c>
      <c r="E592" s="224">
        <f t="shared" si="0"/>
        <v>580.56000000005588</v>
      </c>
      <c r="F592" s="190">
        <f t="shared" si="1"/>
        <v>-2.4931481756505947E-2</v>
      </c>
      <c r="G592" s="190">
        <f t="shared" si="2"/>
        <v>-2.2098178358333831E-2</v>
      </c>
      <c r="H592" s="84">
        <f>B592/$B$565*100</f>
        <v>97.790182164166623</v>
      </c>
      <c r="I592" s="84">
        <f t="shared" si="4"/>
        <v>95.31330472103005</v>
      </c>
    </row>
    <row r="593" spans="1:9">
      <c r="A593" s="4">
        <v>44883</v>
      </c>
      <c r="B593" s="224">
        <v>1529523.1030438673</v>
      </c>
      <c r="C593" s="7">
        <v>163.97</v>
      </c>
      <c r="D593" s="224">
        <v>1535575</v>
      </c>
      <c r="E593" s="224">
        <f t="shared" si="0"/>
        <v>-6051.8969561327249</v>
      </c>
      <c r="F593" s="190">
        <f t="shared" si="1"/>
        <v>-1.3298469431405002E-2</v>
      </c>
      <c r="G593" s="190">
        <f t="shared" si="2"/>
        <v>-3.5102775840350819E-2</v>
      </c>
      <c r="H593" s="84">
        <f>B593/$B$565*100</f>
        <v>96.48972241596492</v>
      </c>
      <c r="I593" s="84">
        <f t="shared" si="4"/>
        <v>93.831187410586551</v>
      </c>
    </row>
    <row r="594" spans="1:9">
      <c r="A594" s="4">
        <v>44890</v>
      </c>
      <c r="B594" s="224">
        <v>1535012.61</v>
      </c>
      <c r="C594" s="7">
        <v>165.22</v>
      </c>
      <c r="D594" s="224">
        <v>1539652</v>
      </c>
      <c r="E594" s="224">
        <f t="shared" si="0"/>
        <v>-4639.3899999998976</v>
      </c>
      <c r="F594" s="190">
        <f t="shared" si="1"/>
        <v>3.5890317349298595E-3</v>
      </c>
      <c r="G594" s="190">
        <f t="shared" si="2"/>
        <v>-3.1639729081896162E-2</v>
      </c>
      <c r="H594" s="84">
        <f>B594/$B$565*100</f>
        <v>96.836027091810379</v>
      </c>
      <c r="I594" s="84">
        <f t="shared" si="4"/>
        <v>94.546494992846917</v>
      </c>
    </row>
    <row r="595" spans="1:9">
      <c r="A595" s="4">
        <v>44897</v>
      </c>
      <c r="B595" s="102">
        <v>1558578.3148740306</v>
      </c>
      <c r="C595" s="7">
        <v>168.04</v>
      </c>
      <c r="D595" s="224">
        <v>1551135</v>
      </c>
      <c r="E595" s="224">
        <f t="shared" si="0"/>
        <v>7443.3148740306497</v>
      </c>
      <c r="F595" s="190">
        <f t="shared" si="1"/>
        <v>1.5352124614813834E-2</v>
      </c>
      <c r="G595" s="190">
        <f t="shared" si="2"/>
        <v>-1.6773341530726626E-2</v>
      </c>
      <c r="H595" s="84">
        <f t="shared" ref="H595:H616" si="5">B595/$B$565*100</f>
        <v>98.322665846927336</v>
      </c>
      <c r="I595" s="84">
        <f t="shared" si="4"/>
        <v>96.160228898426311</v>
      </c>
    </row>
    <row r="596" spans="1:9">
      <c r="A596" s="4">
        <v>44904</v>
      </c>
      <c r="B596" s="224">
        <v>1536717.4091538503</v>
      </c>
      <c r="C596" s="7">
        <v>165.98</v>
      </c>
      <c r="D596" s="224">
        <v>1531824</v>
      </c>
      <c r="E596" s="224">
        <f t="shared" si="0"/>
        <v>4893.4091538502835</v>
      </c>
      <c r="F596" s="190">
        <f t="shared" si="1"/>
        <v>-1.4026183677492754E-2</v>
      </c>
      <c r="G596" s="190">
        <f t="shared" si="2"/>
        <v>-3.0564259239024061E-2</v>
      </c>
      <c r="H596" s="84">
        <f t="shared" si="5"/>
        <v>96.94357407609759</v>
      </c>
      <c r="I596" s="84">
        <f t="shared" si="4"/>
        <v>94.98140200286123</v>
      </c>
    </row>
    <row r="597" spans="1:9">
      <c r="A597" s="4">
        <v>44911</v>
      </c>
      <c r="B597" s="224">
        <v>1517269.1201712103</v>
      </c>
      <c r="C597" s="7">
        <v>167.68</v>
      </c>
      <c r="D597" s="224">
        <v>1521577</v>
      </c>
      <c r="E597" s="224">
        <f t="shared" si="0"/>
        <v>-4307.8798287897371</v>
      </c>
      <c r="F597" s="190">
        <f t="shared" si="1"/>
        <v>-1.2655735444130012E-2</v>
      </c>
      <c r="G597" s="190">
        <f t="shared" si="2"/>
        <v>-4.2833181504179252E-2</v>
      </c>
      <c r="H597" s="84">
        <f t="shared" si="5"/>
        <v>95.716681849582073</v>
      </c>
      <c r="I597" s="84">
        <f t="shared" si="4"/>
        <v>95.954220314735338</v>
      </c>
    </row>
    <row r="598" spans="1:9">
      <c r="A598" s="4">
        <v>44918</v>
      </c>
      <c r="B598" s="224">
        <v>1533138.6571620191</v>
      </c>
      <c r="C598" s="22">
        <v>168.2</v>
      </c>
      <c r="D598" s="224">
        <v>1535108</v>
      </c>
      <c r="E598" s="224">
        <f t="shared" si="0"/>
        <v>-1969.3428379809484</v>
      </c>
      <c r="F598" s="190">
        <f t="shared" si="1"/>
        <v>1.0459276327338785E-2</v>
      </c>
      <c r="G598" s="190">
        <f t="shared" si="2"/>
        <v>-3.2821909258171744E-2</v>
      </c>
      <c r="H598" s="84">
        <f t="shared" si="5"/>
        <v>96.717809074182824</v>
      </c>
      <c r="I598" s="84">
        <f t="shared" si="4"/>
        <v>96.251788268955636</v>
      </c>
    </row>
    <row r="599" spans="1:9">
      <c r="A599" s="4">
        <v>44925</v>
      </c>
      <c r="B599" s="224">
        <v>1532164.2234144188</v>
      </c>
      <c r="C599" s="7">
        <v>165.41</v>
      </c>
      <c r="D599" s="224">
        <v>1526049</v>
      </c>
      <c r="E599" s="224">
        <f t="shared" si="0"/>
        <v>6115.2234144187532</v>
      </c>
      <c r="F599" s="190">
        <f t="shared" si="1"/>
        <v>-6.3558096526250552E-4</v>
      </c>
      <c r="G599" s="190">
        <f t="shared" si="2"/>
        <v>-3.3436629242666216E-2</v>
      </c>
      <c r="H599" s="84">
        <f t="shared" si="5"/>
        <v>96.656337075733376</v>
      </c>
      <c r="I599" s="84">
        <f t="shared" si="4"/>
        <v>94.655221745350502</v>
      </c>
    </row>
    <row r="600" spans="1:9">
      <c r="A600" s="4">
        <v>44932</v>
      </c>
      <c r="B600" s="224">
        <v>1549149.7523026222</v>
      </c>
      <c r="C600" s="7">
        <v>167.95</v>
      </c>
      <c r="D600" s="224">
        <v>1550070</v>
      </c>
      <c r="E600" s="224">
        <f t="shared" si="0"/>
        <v>-920.24769737781025</v>
      </c>
      <c r="F600" s="190">
        <f t="shared" si="1"/>
        <v>1.1085971483103307E-2</v>
      </c>
      <c r="G600" s="190">
        <f t="shared" si="2"/>
        <v>-2.2721335277838151E-2</v>
      </c>
      <c r="H600" s="84">
        <f t="shared" si="5"/>
        <v>97.727866472216192</v>
      </c>
      <c r="I600" s="84">
        <f t="shared" si="4"/>
        <v>96.108726752503571</v>
      </c>
    </row>
    <row r="601" spans="1:9">
      <c r="A601" s="4">
        <v>44939</v>
      </c>
      <c r="B601" s="224">
        <v>1562767.7958510735</v>
      </c>
      <c r="C601" s="7">
        <v>171.5</v>
      </c>
      <c r="D601" s="224">
        <v>1580560</v>
      </c>
      <c r="E601" s="224">
        <f t="shared" si="0"/>
        <v>-17792.204148926539</v>
      </c>
      <c r="F601" s="190">
        <f t="shared" si="1"/>
        <v>8.7906566348474602E-3</v>
      </c>
      <c r="G601" s="190">
        <f t="shared" si="2"/>
        <v>-1.4130414099703392E-2</v>
      </c>
      <c r="H601" s="84">
        <f t="shared" si="5"/>
        <v>98.586958590029667</v>
      </c>
      <c r="I601" s="84">
        <f t="shared" si="4"/>
        <v>98.140200286123033</v>
      </c>
    </row>
    <row r="602" spans="1:9">
      <c r="A602" s="4">
        <v>44946</v>
      </c>
      <c r="B602" s="224">
        <v>1547330.6309572374</v>
      </c>
      <c r="C602" s="7">
        <v>169.44</v>
      </c>
      <c r="D602" s="224">
        <v>1562936</v>
      </c>
      <c r="E602" s="224">
        <f t="shared" si="0"/>
        <v>-15605.369042762555</v>
      </c>
      <c r="F602" s="190">
        <f t="shared" si="1"/>
        <v>-9.8780925322491386E-3</v>
      </c>
      <c r="G602" s="190">
        <f t="shared" si="2"/>
        <v>-2.3868925093956772E-2</v>
      </c>
      <c r="H602" s="84">
        <f t="shared" si="5"/>
        <v>97.613107490604321</v>
      </c>
      <c r="I602" s="84">
        <f t="shared" si="4"/>
        <v>96.961373390557938</v>
      </c>
    </row>
    <row r="603" spans="1:9">
      <c r="A603" s="4">
        <v>44953</v>
      </c>
      <c r="B603" s="224">
        <v>1555054.716</v>
      </c>
      <c r="C603" s="7">
        <v>171.25</v>
      </c>
      <c r="D603" s="224">
        <v>1558933</v>
      </c>
      <c r="E603" s="224">
        <f t="shared" si="0"/>
        <v>-3878.2839999999851</v>
      </c>
      <c r="F603" s="190">
        <f t="shared" si="1"/>
        <v>4.991877552365187E-3</v>
      </c>
      <c r="G603" s="190">
        <f t="shared" si="2"/>
        <v>-1.899619829296717E-2</v>
      </c>
      <c r="H603" s="84">
        <f t="shared" si="5"/>
        <v>98.100380170703289</v>
      </c>
      <c r="I603" s="84">
        <f t="shared" si="4"/>
        <v>97.997138769670954</v>
      </c>
    </row>
    <row r="604" spans="1:9">
      <c r="A604" s="4">
        <v>44960</v>
      </c>
      <c r="B604" s="224">
        <v>1554558.8912384007</v>
      </c>
      <c r="C604" s="224">
        <v>172.13</v>
      </c>
      <c r="D604" s="224">
        <v>1552782</v>
      </c>
      <c r="E604" s="224">
        <f t="shared" si="0"/>
        <v>1776.8912384007126</v>
      </c>
      <c r="F604" s="190">
        <f t="shared" si="1"/>
        <v>-3.1884714826924121E-4</v>
      </c>
      <c r="G604" s="190">
        <f t="shared" si="2"/>
        <v>-1.9308988557582785E-2</v>
      </c>
      <c r="H604" s="84">
        <f t="shared" si="5"/>
        <v>98.069101144241728</v>
      </c>
      <c r="I604" s="84">
        <f t="shared" si="4"/>
        <v>98.500715307582254</v>
      </c>
    </row>
    <row r="605" spans="1:9">
      <c r="A605" s="4">
        <v>44967</v>
      </c>
      <c r="B605" s="224">
        <v>1535186.7470388028</v>
      </c>
      <c r="C605" s="7">
        <v>171.3</v>
      </c>
      <c r="D605" s="224">
        <v>1538275</v>
      </c>
      <c r="E605" s="224">
        <f t="shared" si="0"/>
        <v>-3088.2529611971695</v>
      </c>
      <c r="F605" s="190">
        <f t="shared" si="1"/>
        <v>-1.2461505516954463E-2</v>
      </c>
      <c r="G605" s="190">
        <f t="shared" si="2"/>
        <v>-3.1529875007100028E-2</v>
      </c>
      <c r="H605" s="84">
        <f t="shared" si="5"/>
        <v>96.847012499290003</v>
      </c>
      <c r="I605" s="84">
        <f t="shared" si="4"/>
        <v>98.02575107296137</v>
      </c>
    </row>
    <row r="606" spans="1:9">
      <c r="A606" s="4">
        <v>44974</v>
      </c>
      <c r="B606" s="224">
        <v>1519520.7129420028</v>
      </c>
      <c r="C606" s="7">
        <v>168.55</v>
      </c>
      <c r="D606" s="224">
        <v>1537952</v>
      </c>
      <c r="E606" s="224">
        <f t="shared" si="0"/>
        <v>-18431.287057997193</v>
      </c>
      <c r="F606" s="190">
        <f t="shared" si="1"/>
        <v>-1.0204643915157519E-2</v>
      </c>
      <c r="G606" s="190">
        <f t="shared" si="2"/>
        <v>-4.1412767775120707E-2</v>
      </c>
      <c r="H606" s="84">
        <f t="shared" si="5"/>
        <v>95.858723222487924</v>
      </c>
      <c r="I606" s="84">
        <f t="shared" si="4"/>
        <v>96.45207439198856</v>
      </c>
    </row>
    <row r="607" spans="1:9">
      <c r="A607" s="4">
        <v>44981</v>
      </c>
      <c r="B607" s="84">
        <v>1521047.4253639597</v>
      </c>
      <c r="C607" s="7">
        <v>168.62</v>
      </c>
      <c r="D607" s="224">
        <v>1525306</v>
      </c>
      <c r="E607" s="224">
        <f t="shared" si="0"/>
        <v>-4258.5746360402554</v>
      </c>
      <c r="F607" s="190">
        <f t="shared" si="1"/>
        <v>1.0047328798834521E-3</v>
      </c>
      <c r="G607" s="190">
        <f t="shared" si="2"/>
        <v>-4.0449643664667856E-2</v>
      </c>
      <c r="H607" s="84">
        <f t="shared" si="5"/>
        <v>95.955035633533214</v>
      </c>
      <c r="I607" s="84">
        <f t="shared" si="4"/>
        <v>96.492131616595131</v>
      </c>
    </row>
    <row r="608" spans="1:9">
      <c r="A608" s="4">
        <v>44988</v>
      </c>
      <c r="B608" s="224">
        <v>1519319.3523467309</v>
      </c>
      <c r="C608" s="7">
        <v>169.67</v>
      </c>
      <c r="D608" s="224">
        <v>1540785</v>
      </c>
      <c r="E608" s="224">
        <f t="shared" si="0"/>
        <v>-21465.647653269116</v>
      </c>
      <c r="F608" s="190">
        <f t="shared" si="1"/>
        <v>-1.1361072563633723E-3</v>
      </c>
      <c r="G608" s="190">
        <f t="shared" si="2"/>
        <v>-4.1539795787346456E-2</v>
      </c>
      <c r="H608" s="84">
        <f t="shared" si="5"/>
        <v>95.846020421265351</v>
      </c>
      <c r="I608" s="84">
        <f t="shared" si="4"/>
        <v>97.092989985693848</v>
      </c>
    </row>
    <row r="609" spans="1:9">
      <c r="A609" s="4">
        <v>44995</v>
      </c>
      <c r="B609" s="224">
        <v>1519265.9480633168</v>
      </c>
      <c r="C609" s="22">
        <v>171.43</v>
      </c>
      <c r="D609" s="224">
        <v>1527426</v>
      </c>
      <c r="E609" s="224">
        <f t="shared" si="0"/>
        <v>-8160.051936683245</v>
      </c>
      <c r="F609" s="285">
        <f t="shared" si="1"/>
        <v>-3.5150137021267014E-5</v>
      </c>
      <c r="G609" s="190">
        <f t="shared" si="2"/>
        <v>-4.1573485794853982E-2</v>
      </c>
      <c r="H609" s="84">
        <f t="shared" si="5"/>
        <v>95.842651420514599</v>
      </c>
      <c r="I609" s="84">
        <f t="shared" si="4"/>
        <v>98.100143061516448</v>
      </c>
    </row>
    <row r="610" spans="1:9">
      <c r="A610" s="4">
        <v>45002</v>
      </c>
      <c r="B610" s="224">
        <v>1505714.5246971019</v>
      </c>
      <c r="C610" s="224">
        <v>167</v>
      </c>
      <c r="D610" s="224">
        <v>1499268</v>
      </c>
      <c r="E610" s="224">
        <f t="shared" si="0"/>
        <v>6446.5246971019078</v>
      </c>
      <c r="F610" s="285">
        <f t="shared" si="1"/>
        <v>-8.919717698859464E-3</v>
      </c>
      <c r="G610" s="190">
        <f t="shared" si="2"/>
        <v>-5.0122379736665779E-2</v>
      </c>
      <c r="H610" s="84">
        <f t="shared" si="5"/>
        <v>94.987762026333428</v>
      </c>
      <c r="I610" s="84">
        <f t="shared" si="4"/>
        <v>95.565092989985686</v>
      </c>
    </row>
    <row r="611" spans="1:9">
      <c r="A611" s="4">
        <v>45009</v>
      </c>
      <c r="B611" s="224">
        <v>1527032.2490760738</v>
      </c>
      <c r="C611" s="224">
        <v>169.43</v>
      </c>
      <c r="D611" s="224">
        <v>1512336</v>
      </c>
      <c r="E611" s="224">
        <f t="shared" si="0"/>
        <v>14696.249076073756</v>
      </c>
      <c r="F611" s="285">
        <f t="shared" si="1"/>
        <v>1.4157879219010905E-2</v>
      </c>
      <c r="G611" s="190">
        <f t="shared" si="2"/>
        <v>-3.6674127116136157E-2</v>
      </c>
      <c r="H611" s="84">
        <f t="shared" si="5"/>
        <v>96.332587288386378</v>
      </c>
      <c r="I611" s="84">
        <f t="shared" si="4"/>
        <v>96.955650929899861</v>
      </c>
    </row>
    <row r="612" spans="1:9">
      <c r="A612" s="4">
        <v>45016</v>
      </c>
      <c r="B612" s="224">
        <v>1554218.2248523387</v>
      </c>
      <c r="C612" s="224">
        <v>167.5</v>
      </c>
      <c r="D612" s="224">
        <v>1545089</v>
      </c>
      <c r="E612" s="224">
        <f t="shared" si="0"/>
        <v>9129.2248523386661</v>
      </c>
      <c r="F612" s="285">
        <f t="shared" si="1"/>
        <v>1.7803144493322653E-2</v>
      </c>
      <c r="G612" s="190">
        <f t="shared" si="2"/>
        <v>-1.9523897407028423E-2</v>
      </c>
      <c r="H612" s="84">
        <f t="shared" si="5"/>
        <v>98.047610259297159</v>
      </c>
      <c r="I612" s="84">
        <f t="shared" si="4"/>
        <v>95.851216022889844</v>
      </c>
    </row>
    <row r="613" spans="1:9">
      <c r="A613" s="4">
        <v>45023</v>
      </c>
      <c r="B613" s="224">
        <v>1555670.344891103</v>
      </c>
      <c r="C613" s="7">
        <v>169.1</v>
      </c>
      <c r="D613" s="224">
        <v>1550392</v>
      </c>
      <c r="E613" s="224">
        <f t="shared" si="0"/>
        <v>5278.3448911029845</v>
      </c>
      <c r="F613" s="285">
        <f t="shared" si="1"/>
        <v>9.3430897640023325E-4</v>
      </c>
      <c r="G613" s="190">
        <f t="shared" si="2"/>
        <v>-1.8607829783229946E-2</v>
      </c>
      <c r="H613" s="84">
        <f t="shared" si="5"/>
        <v>98.139217021677013</v>
      </c>
      <c r="I613" s="84">
        <f t="shared" si="4"/>
        <v>96.766809728183105</v>
      </c>
    </row>
    <row r="614" spans="1:9">
      <c r="A614" s="4">
        <v>45030</v>
      </c>
      <c r="B614" s="224">
        <v>1574083.8117229093</v>
      </c>
      <c r="C614" s="7">
        <v>169.37</v>
      </c>
      <c r="D614" s="224">
        <v>1564092</v>
      </c>
      <c r="E614" s="224">
        <f t="shared" si="0"/>
        <v>9991.8117229093332</v>
      </c>
      <c r="F614" s="285">
        <f t="shared" si="1"/>
        <v>1.1836355235720131E-2</v>
      </c>
      <c r="G614" s="190">
        <f t="shared" si="2"/>
        <v>-6.9917234309899712E-3</v>
      </c>
      <c r="H614" s="84">
        <f t="shared" si="5"/>
        <v>99.300827656901006</v>
      </c>
      <c r="I614" s="84">
        <f t="shared" si="4"/>
        <v>96.921316165951367</v>
      </c>
    </row>
    <row r="615" spans="1:9">
      <c r="A615" s="4">
        <v>45037</v>
      </c>
      <c r="B615" s="224">
        <v>1563236.7604832097</v>
      </c>
      <c r="C615" s="224">
        <v>168.74</v>
      </c>
      <c r="D615" s="224">
        <v>1558204</v>
      </c>
      <c r="E615" s="224">
        <f t="shared" si="0"/>
        <v>5032.7604832097422</v>
      </c>
      <c r="F615" s="285">
        <f t="shared" si="1"/>
        <v>-6.8910252166477504E-3</v>
      </c>
      <c r="G615" s="190">
        <f t="shared" si="2"/>
        <v>-1.3834568505166955E-2</v>
      </c>
      <c r="H615" s="84">
        <f t="shared" si="5"/>
        <v>98.616543149483306</v>
      </c>
      <c r="I615" s="84">
        <f t="shared" si="4"/>
        <v>96.560801144492132</v>
      </c>
    </row>
    <row r="616" spans="1:9">
      <c r="A616" s="4">
        <v>45044</v>
      </c>
      <c r="B616" s="224">
        <v>1574736.7798761507</v>
      </c>
      <c r="C616" s="224">
        <v>169.67</v>
      </c>
      <c r="D616" s="224">
        <v>1569993</v>
      </c>
      <c r="E616" s="224">
        <f t="shared" si="0"/>
        <v>4743.7798761506565</v>
      </c>
      <c r="F616" s="285">
        <f t="shared" si="1"/>
        <v>7.3565436046847399E-3</v>
      </c>
      <c r="G616" s="190">
        <f t="shared" si="2"/>
        <v>-6.5797995069424298E-3</v>
      </c>
      <c r="H616" s="84">
        <f t="shared" si="5"/>
        <v>99.342020049305759</v>
      </c>
      <c r="I616" s="84">
        <f t="shared" si="4"/>
        <v>97.092989985693848</v>
      </c>
    </row>
    <row r="617" spans="1:9">
      <c r="A617" s="4">
        <v>45051</v>
      </c>
      <c r="B617" s="224">
        <v>1523831.1020574314</v>
      </c>
      <c r="C617" s="7">
        <v>171.29</v>
      </c>
      <c r="D617" s="224">
        <v>1582329</v>
      </c>
      <c r="E617" s="224">
        <f t="shared" si="0"/>
        <v>-58497.897942568641</v>
      </c>
      <c r="F617" s="285">
        <f>B617/B616-1</f>
        <v>-3.2326467806716774E-2</v>
      </c>
      <c r="G617" s="190">
        <f>B617/$B$617-1</f>
        <v>0</v>
      </c>
      <c r="H617" s="84">
        <f>B617/$B$617*100</f>
        <v>100</v>
      </c>
      <c r="I617" s="84">
        <f>C617/$C$617*100</f>
        <v>100</v>
      </c>
    </row>
    <row r="618" spans="1:9">
      <c r="A618" s="4">
        <v>45058</v>
      </c>
      <c r="B618" s="224">
        <v>1509319.4634902456</v>
      </c>
      <c r="C618" s="224">
        <v>173.18</v>
      </c>
      <c r="D618" s="224">
        <v>1589053</v>
      </c>
      <c r="E618" s="224">
        <f t="shared" si="0"/>
        <v>-79733.536509754369</v>
      </c>
      <c r="F618" s="285">
        <f t="shared" ref="F618:F640" si="6">B618/B617-1</f>
        <v>-9.5231279553177339E-3</v>
      </c>
      <c r="G618" s="190">
        <f t="shared" ref="G618:G640" si="7">B618/$B$617-1</f>
        <v>-9.5231279553177339E-3</v>
      </c>
      <c r="H618" s="84">
        <f t="shared" ref="H618:H640" si="8">B618/$B$617*100</f>
        <v>99.047687204468232</v>
      </c>
      <c r="I618" s="84">
        <f t="shared" ref="I618:I640" si="9">C618/$C$617*100</f>
        <v>101.10339190845934</v>
      </c>
    </row>
    <row r="619" spans="1:9">
      <c r="A619" s="4">
        <v>45065</v>
      </c>
      <c r="B619" s="224">
        <v>1546460.1669053975</v>
      </c>
      <c r="C619" s="224">
        <v>171.06</v>
      </c>
      <c r="D619" s="224">
        <v>1599882</v>
      </c>
      <c r="E619" s="224">
        <f t="shared" si="0"/>
        <v>-53421.833094602451</v>
      </c>
      <c r="F619" s="285">
        <f t="shared" si="6"/>
        <v>2.4607582631489766E-2</v>
      </c>
      <c r="G619" s="190">
        <f t="shared" si="7"/>
        <v>1.4850113518101171E-2</v>
      </c>
      <c r="H619" s="84">
        <f t="shared" si="8"/>
        <v>101.48501135181012</v>
      </c>
      <c r="I619" s="84">
        <f t="shared" si="9"/>
        <v>99.86572479420866</v>
      </c>
    </row>
    <row r="620" spans="1:9">
      <c r="A620" s="4">
        <v>45072</v>
      </c>
      <c r="B620" s="84">
        <v>1559816.7651085048</v>
      </c>
      <c r="C620" s="84">
        <v>172.08</v>
      </c>
      <c r="D620" s="84">
        <v>1610749.73</v>
      </c>
      <c r="E620" s="224">
        <f t="shared" si="0"/>
        <v>-50932.964891495183</v>
      </c>
      <c r="F620" s="285">
        <f t="shared" si="6"/>
        <v>8.6368847312989772E-3</v>
      </c>
      <c r="G620" s="190">
        <f t="shared" si="7"/>
        <v>2.3615256968102738E-2</v>
      </c>
      <c r="H620" s="84">
        <f t="shared" si="8"/>
        <v>102.36152569681028</v>
      </c>
      <c r="I620" s="84">
        <f t="shared" si="9"/>
        <v>100.46120614163117</v>
      </c>
    </row>
    <row r="621" spans="1:9">
      <c r="A621" s="4">
        <v>45079</v>
      </c>
      <c r="B621" s="84">
        <v>1584454.1828757585</v>
      </c>
      <c r="C621" s="84">
        <v>173.82</v>
      </c>
      <c r="D621" s="84">
        <v>1633965.21</v>
      </c>
      <c r="E621" s="224">
        <f t="shared" si="0"/>
        <v>-49511.02712424146</v>
      </c>
      <c r="F621" s="285">
        <f t="shared" si="6"/>
        <v>1.5795071779177716E-2</v>
      </c>
      <c r="G621" s="190">
        <f t="shared" si="7"/>
        <v>3.978333342617546E-2</v>
      </c>
      <c r="H621" s="84">
        <f t="shared" si="8"/>
        <v>103.97833334261755</v>
      </c>
      <c r="I621" s="84">
        <f t="shared" si="9"/>
        <v>101.47702726370483</v>
      </c>
    </row>
    <row r="622" spans="1:9">
      <c r="A622" s="4">
        <v>45086</v>
      </c>
      <c r="B622" s="84">
        <v>1613290.5933510917</v>
      </c>
      <c r="C622" s="84">
        <v>177.54</v>
      </c>
      <c r="D622" s="84">
        <v>1659689.41</v>
      </c>
      <c r="E622" s="224">
        <f t="shared" si="0"/>
        <v>-46398.816648908192</v>
      </c>
      <c r="F622" s="285">
        <f t="shared" si="6"/>
        <v>1.8199586196298689E-2</v>
      </c>
      <c r="G622" s="190">
        <f t="shared" si="7"/>
        <v>5.8706959828339844E-2</v>
      </c>
      <c r="H622" s="84">
        <f t="shared" si="8"/>
        <v>105.87069598283398</v>
      </c>
      <c r="I622" s="84">
        <f t="shared" si="9"/>
        <v>103.64878276606923</v>
      </c>
    </row>
    <row r="623" spans="1:9">
      <c r="A623" s="4">
        <v>45093</v>
      </c>
      <c r="B623" s="84">
        <v>1595948.6750566047</v>
      </c>
      <c r="C623" s="84">
        <v>176.86</v>
      </c>
      <c r="D623" s="84">
        <v>1658751.17</v>
      </c>
      <c r="E623" s="224">
        <f t="shared" si="0"/>
        <v>-62802.494943395257</v>
      </c>
      <c r="F623" s="285">
        <f t="shared" si="6"/>
        <v>-1.07494076801532E-2</v>
      </c>
      <c r="G623" s="190">
        <f t="shared" si="7"/>
        <v>4.7326487103329429E-2</v>
      </c>
      <c r="H623" s="84">
        <f t="shared" si="8"/>
        <v>104.73264871033294</v>
      </c>
      <c r="I623" s="84">
        <f t="shared" si="9"/>
        <v>103.25179520112091</v>
      </c>
    </row>
    <row r="624" spans="1:9">
      <c r="A624" s="4">
        <v>45100</v>
      </c>
      <c r="B624" s="84">
        <v>1620076.6619773605</v>
      </c>
      <c r="C624" s="84">
        <v>182.13</v>
      </c>
      <c r="D624" s="84">
        <v>1657746.15</v>
      </c>
      <c r="E624" s="224">
        <f t="shared" si="0"/>
        <v>-37669.488022639416</v>
      </c>
      <c r="F624" s="285">
        <f t="shared" si="6"/>
        <v>1.5118272471951633E-2</v>
      </c>
      <c r="G624" s="190">
        <f t="shared" si="7"/>
        <v>6.3160254302449426E-2</v>
      </c>
      <c r="H624" s="84">
        <f t="shared" si="8"/>
        <v>106.31602543024495</v>
      </c>
      <c r="I624" s="84">
        <f t="shared" si="9"/>
        <v>106.3284488294705</v>
      </c>
    </row>
    <row r="625" spans="1:9">
      <c r="A625" s="4">
        <v>45107</v>
      </c>
      <c r="B625" s="84">
        <v>1627940.3665328738</v>
      </c>
      <c r="C625" s="84">
        <v>183.88</v>
      </c>
      <c r="D625" s="84">
        <v>1597600.37</v>
      </c>
      <c r="E625" s="224">
        <f t="shared" si="0"/>
        <v>30339.996532873716</v>
      </c>
      <c r="F625" s="285">
        <f t="shared" si="6"/>
        <v>4.8539089168257998E-3</v>
      </c>
      <c r="G625" s="190">
        <f t="shared" si="7"/>
        <v>6.8320737340823001E-2</v>
      </c>
      <c r="H625" s="84">
        <f t="shared" si="8"/>
        <v>106.8320737340823</v>
      </c>
      <c r="I625" s="84">
        <f t="shared" si="9"/>
        <v>107.35010800396986</v>
      </c>
    </row>
    <row r="626" spans="1:9">
      <c r="A626" s="4">
        <v>45114</v>
      </c>
      <c r="B626" s="84">
        <v>1596999.8856076752</v>
      </c>
      <c r="C626" s="84">
        <v>181.66</v>
      </c>
      <c r="D626" s="84">
        <v>1666989.35</v>
      </c>
      <c r="E626" s="224">
        <f t="shared" si="0"/>
        <v>-69989.46439232491</v>
      </c>
      <c r="F626" s="285">
        <f t="shared" si="6"/>
        <v>-1.9005905597816564E-2</v>
      </c>
      <c r="G626" s="190">
        <f t="shared" si="7"/>
        <v>4.8016334258733417E-2</v>
      </c>
      <c r="H626" s="84">
        <f t="shared" si="8"/>
        <v>104.80163342587335</v>
      </c>
      <c r="I626" s="84">
        <f t="shared" si="9"/>
        <v>106.05406036546208</v>
      </c>
    </row>
    <row r="627" spans="1:9">
      <c r="A627" s="4">
        <v>45121</v>
      </c>
      <c r="B627" s="84">
        <v>1624951.876612325</v>
      </c>
      <c r="C627" s="84">
        <v>183.81</v>
      </c>
      <c r="D627" s="84">
        <v>1675345.68</v>
      </c>
      <c r="E627" s="224">
        <f t="shared" si="0"/>
        <v>-50393.803387674969</v>
      </c>
      <c r="F627" s="285">
        <f t="shared" si="6"/>
        <v>1.7502813404406625E-2</v>
      </c>
      <c r="G627" s="190">
        <f t="shared" si="7"/>
        <v>6.635956860203418E-2</v>
      </c>
      <c r="H627" s="84">
        <f t="shared" si="8"/>
        <v>106.63595686020342</v>
      </c>
      <c r="I627" s="84">
        <f t="shared" si="9"/>
        <v>107.30924163698991</v>
      </c>
    </row>
    <row r="628" spans="1:9">
      <c r="A628" s="4">
        <v>45128</v>
      </c>
      <c r="B628" s="84">
        <v>1625428.3853155684</v>
      </c>
      <c r="C628" s="84">
        <v>185.43</v>
      </c>
      <c r="D628" s="84">
        <v>1669040.19</v>
      </c>
      <c r="E628" s="224">
        <f t="shared" si="0"/>
        <v>-43611.804684431525</v>
      </c>
      <c r="F628" s="285">
        <f t="shared" si="6"/>
        <v>2.9324480933978769E-4</v>
      </c>
      <c r="G628" s="190">
        <f t="shared" si="7"/>
        <v>6.6672273010416561E-2</v>
      </c>
      <c r="H628" s="84">
        <f t="shared" si="8"/>
        <v>106.66722730104166</v>
      </c>
      <c r="I628" s="84">
        <f t="shared" si="9"/>
        <v>108.25500612995506</v>
      </c>
    </row>
    <row r="629" spans="1:9">
      <c r="A629" s="4">
        <v>45135</v>
      </c>
      <c r="B629" s="84">
        <v>1637022.6394808139</v>
      </c>
      <c r="C629" s="84">
        <v>186.8</v>
      </c>
      <c r="D629" s="84">
        <v>1698104.69</v>
      </c>
      <c r="E629" s="224">
        <f t="shared" si="0"/>
        <v>-61082.050519186072</v>
      </c>
      <c r="F629" s="285">
        <f t="shared" si="6"/>
        <v>7.1330452144124923E-3</v>
      </c>
      <c r="G629" s="190">
        <f t="shared" si="7"/>
        <v>7.4280894562759991E-2</v>
      </c>
      <c r="H629" s="84">
        <f t="shared" si="8"/>
        <v>107.428089456276</v>
      </c>
      <c r="I629" s="84">
        <f t="shared" si="9"/>
        <v>109.05481931227743</v>
      </c>
    </row>
    <row r="630" spans="1:9">
      <c r="A630" s="4">
        <v>45142</v>
      </c>
      <c r="B630" s="84">
        <v>1602577.4304201223</v>
      </c>
      <c r="C630" s="84">
        <v>181.87</v>
      </c>
      <c r="D630" s="84">
        <v>1650261.92</v>
      </c>
      <c r="E630" s="224">
        <f t="shared" ref="E630:E640" si="10">B630-D630</f>
        <v>-47684.489579877583</v>
      </c>
      <c r="F630" s="285">
        <f t="shared" si="6"/>
        <v>-2.1041376111704757E-2</v>
      </c>
      <c r="G630" s="190">
        <f t="shared" si="7"/>
        <v>5.1676546210646324E-2</v>
      </c>
      <c r="H630" s="84">
        <f t="shared" si="8"/>
        <v>105.16765462106463</v>
      </c>
      <c r="I630" s="84">
        <f t="shared" si="9"/>
        <v>106.17665946640203</v>
      </c>
    </row>
    <row r="631" spans="1:9">
      <c r="A631" s="4">
        <v>45149</v>
      </c>
      <c r="B631" s="84">
        <v>1608110.6630788851</v>
      </c>
      <c r="C631" s="84">
        <v>182.76</v>
      </c>
      <c r="D631" s="84">
        <v>1653217.78</v>
      </c>
      <c r="E631" s="224">
        <f t="shared" si="10"/>
        <v>-45107.116921114968</v>
      </c>
      <c r="F631" s="285">
        <f t="shared" si="6"/>
        <v>3.4527084643343198E-3</v>
      </c>
      <c r="G631" s="190">
        <f t="shared" si="7"/>
        <v>5.5307678723489628E-2</v>
      </c>
      <c r="H631" s="84">
        <f t="shared" si="8"/>
        <v>105.53076787234896</v>
      </c>
      <c r="I631" s="84">
        <f t="shared" si="9"/>
        <v>106.69624613229027</v>
      </c>
    </row>
    <row r="632" spans="1:9">
      <c r="A632" s="4">
        <v>45156</v>
      </c>
      <c r="B632" s="84">
        <v>1584548.350350322</v>
      </c>
      <c r="C632" s="84">
        <v>177.98</v>
      </c>
      <c r="D632" s="84">
        <v>1649863</v>
      </c>
      <c r="E632" s="224">
        <f t="shared" si="10"/>
        <v>-65314.649649678031</v>
      </c>
      <c r="F632" s="285">
        <f t="shared" si="6"/>
        <v>-1.4652171190414731E-2</v>
      </c>
      <c r="G632" s="190">
        <f t="shared" si="7"/>
        <v>3.9845129956274095E-2</v>
      </c>
      <c r="H632" s="84">
        <f t="shared" si="8"/>
        <v>103.98451299562741</v>
      </c>
      <c r="I632" s="84">
        <f t="shared" si="9"/>
        <v>103.90565707280051</v>
      </c>
    </row>
    <row r="633" spans="1:9">
      <c r="A633" s="4">
        <v>45163</v>
      </c>
      <c r="B633" s="84">
        <v>1615147.384401998</v>
      </c>
      <c r="C633" s="84">
        <v>180.77</v>
      </c>
      <c r="D633" s="84">
        <v>1674675</v>
      </c>
      <c r="E633" s="224">
        <f t="shared" si="10"/>
        <v>-59527.615598001983</v>
      </c>
      <c r="F633" s="285">
        <f t="shared" si="6"/>
        <v>1.9310886944479133E-2</v>
      </c>
      <c r="G633" s="190">
        <f t="shared" si="7"/>
        <v>5.9925461700626848E-2</v>
      </c>
      <c r="H633" s="84">
        <f t="shared" si="8"/>
        <v>105.99254617006268</v>
      </c>
      <c r="I633" s="84">
        <f t="shared" si="9"/>
        <v>105.53447369957382</v>
      </c>
    </row>
    <row r="634" spans="1:9">
      <c r="A634" s="4">
        <v>45170</v>
      </c>
      <c r="B634" s="84">
        <v>1613239.8373508679</v>
      </c>
      <c r="C634" s="84">
        <v>179.1</v>
      </c>
      <c r="D634" s="84">
        <v>1703572</v>
      </c>
      <c r="E634" s="224">
        <f t="shared" si="10"/>
        <v>-90332.162649132079</v>
      </c>
      <c r="F634" s="285">
        <f t="shared" si="6"/>
        <v>-1.1810359039379215E-3</v>
      </c>
      <c r="G634" s="190">
        <f t="shared" si="7"/>
        <v>5.8673651674860494E-2</v>
      </c>
      <c r="H634" s="84">
        <f t="shared" si="8"/>
        <v>105.86736516748604</v>
      </c>
      <c r="I634" s="84">
        <f t="shared" si="9"/>
        <v>104.55951894448012</v>
      </c>
    </row>
    <row r="635" spans="1:9">
      <c r="A635" s="4">
        <v>45177</v>
      </c>
      <c r="B635" s="84">
        <v>1600949.3323334642</v>
      </c>
      <c r="C635" s="84">
        <v>177.09</v>
      </c>
      <c r="D635" s="84">
        <v>1664229</v>
      </c>
      <c r="E635" s="224">
        <f t="shared" si="10"/>
        <v>-63279.667666535825</v>
      </c>
      <c r="F635" s="285">
        <f t="shared" si="6"/>
        <v>-7.6185231314310764E-3</v>
      </c>
      <c r="G635" s="190">
        <f t="shared" si="7"/>
        <v>5.0608121970938891E-2</v>
      </c>
      <c r="H635" s="84">
        <f t="shared" si="8"/>
        <v>105.0608121970939</v>
      </c>
      <c r="I635" s="84">
        <f t="shared" si="9"/>
        <v>103.38607040691225</v>
      </c>
    </row>
    <row r="636" spans="1:9">
      <c r="A636" s="4">
        <v>45184</v>
      </c>
      <c r="B636" s="84">
        <v>1633945.9727094644</v>
      </c>
      <c r="C636" s="84">
        <v>178.48</v>
      </c>
      <c r="D636" s="84">
        <v>1697907</v>
      </c>
      <c r="E636" s="84">
        <f t="shared" si="10"/>
        <v>-63961.027290535625</v>
      </c>
      <c r="F636" s="285">
        <f t="shared" si="6"/>
        <v>2.061067124960525E-2</v>
      </c>
      <c r="G636" s="190">
        <f t="shared" si="7"/>
        <v>7.2261860585047355E-2</v>
      </c>
      <c r="H636" s="84">
        <f t="shared" si="8"/>
        <v>107.22618605850474</v>
      </c>
      <c r="I636" s="84">
        <f t="shared" si="9"/>
        <v>104.19755969408607</v>
      </c>
    </row>
    <row r="637" spans="1:9">
      <c r="A637" s="4">
        <v>45191</v>
      </c>
      <c r="B637" s="84">
        <v>1670803.8463019864</v>
      </c>
      <c r="C637" s="84">
        <v>175.12</v>
      </c>
      <c r="D637" s="84">
        <v>1681345</v>
      </c>
      <c r="E637" s="84">
        <f t="shared" si="10"/>
        <v>-10541.15369801363</v>
      </c>
      <c r="F637" s="285">
        <f t="shared" si="6"/>
        <v>2.2557584037740774E-2</v>
      </c>
      <c r="G637" s="190">
        <f t="shared" si="7"/>
        <v>9.6449497615658908E-2</v>
      </c>
      <c r="H637" s="84">
        <f t="shared" si="8"/>
        <v>109.6449497615659</v>
      </c>
      <c r="I637" s="84">
        <f t="shared" si="9"/>
        <v>102.23597407904722</v>
      </c>
    </row>
    <row r="638" spans="1:9">
      <c r="A638" s="4">
        <v>45198</v>
      </c>
      <c r="B638" s="84">
        <v>1658067.1691922436</v>
      </c>
      <c r="C638" s="84">
        <v>167.21</v>
      </c>
      <c r="D638" s="84">
        <v>1643095</v>
      </c>
      <c r="E638" s="84">
        <f t="shared" si="10"/>
        <v>14972.1691922436</v>
      </c>
      <c r="F638" s="285">
        <f t="shared" si="6"/>
        <v>-7.6230834265392788E-3</v>
      </c>
      <c r="G638" s="190">
        <f t="shared" si="7"/>
        <v>8.8091171622347586E-2</v>
      </c>
      <c r="H638" s="84">
        <f t="shared" si="8"/>
        <v>108.80911716223476</v>
      </c>
      <c r="I638" s="84">
        <f t="shared" si="9"/>
        <v>97.618074610310018</v>
      </c>
    </row>
    <row r="639" spans="1:9">
      <c r="A639" s="4">
        <v>45205</v>
      </c>
      <c r="B639" s="84">
        <v>1622508.9376012562</v>
      </c>
      <c r="C639" s="84">
        <v>163.01</v>
      </c>
      <c r="D639" s="84">
        <v>1626001</v>
      </c>
      <c r="E639" s="84">
        <f t="shared" si="10"/>
        <v>-3492.0623987438157</v>
      </c>
      <c r="F639" s="285">
        <f t="shared" si="6"/>
        <v>-2.1445591741805159E-2</v>
      </c>
      <c r="G639" s="190">
        <f t="shared" si="7"/>
        <v>6.4756412577872347E-2</v>
      </c>
      <c r="H639" s="84">
        <f t="shared" si="8"/>
        <v>106.47564125778723</v>
      </c>
      <c r="I639" s="84">
        <f t="shared" si="9"/>
        <v>95.166092591511472</v>
      </c>
    </row>
    <row r="640" spans="1:9">
      <c r="A640" s="4">
        <v>45212</v>
      </c>
      <c r="B640" s="84">
        <v>1642758.3258872856</v>
      </c>
      <c r="C640" s="84">
        <v>166.95</v>
      </c>
      <c r="D640" s="84">
        <f>1674210-10692-16978</f>
        <v>1646540</v>
      </c>
      <c r="E640" s="84">
        <f t="shared" si="10"/>
        <v>-3781.6741127143614</v>
      </c>
      <c r="F640" s="285">
        <f t="shared" si="6"/>
        <v>1.2480293831827138E-2</v>
      </c>
      <c r="G640" s="190">
        <f t="shared" si="7"/>
        <v>7.8044885466166392E-2</v>
      </c>
      <c r="H640" s="84">
        <f t="shared" si="8"/>
        <v>107.80448854661664</v>
      </c>
      <c r="I640" s="84">
        <f t="shared" si="9"/>
        <v>97.466285247241515</v>
      </c>
    </row>
    <row r="641" spans="3:3">
      <c r="C641" s="84">
        <v>164.31</v>
      </c>
    </row>
    <row r="642" spans="3:3">
      <c r="C642" s="84">
        <v>166.84</v>
      </c>
    </row>
  </sheetData>
  <conditionalFormatting sqref="F565:G640">
    <cfRule type="cellIs" dxfId="50" priority="1" operator="greaterThan">
      <formula>0</formula>
    </cfRule>
    <cfRule type="cellIs" dxfId="49" priority="2" operator="equal">
      <formula>0</formula>
    </cfRule>
    <cfRule type="cellIs" dxfId="48" priority="3" operator="lessThan">
      <formula>0</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B1:M36"/>
  <sheetViews>
    <sheetView workbookViewId="0">
      <selection activeCell="C1" sqref="C1"/>
    </sheetView>
  </sheetViews>
  <sheetFormatPr defaultColWidth="11" defaultRowHeight="15.75"/>
  <cols>
    <col min="2" max="2" width="32.875" bestFit="1" customWidth="1"/>
    <col min="3" max="3" width="20.75" bestFit="1" customWidth="1"/>
  </cols>
  <sheetData>
    <row r="1" spans="2:13">
      <c r="B1" t="s">
        <v>9</v>
      </c>
      <c r="C1" s="4">
        <f ca="1">TODAY()</f>
        <v>45242</v>
      </c>
    </row>
    <row r="2" spans="2:13">
      <c r="B2" s="2" t="s">
        <v>153</v>
      </c>
      <c r="D2" t="s">
        <v>55</v>
      </c>
      <c r="H2" t="s">
        <v>154</v>
      </c>
      <c r="L2" t="s">
        <v>284</v>
      </c>
    </row>
    <row r="3" spans="2:13">
      <c r="B3" t="s">
        <v>30</v>
      </c>
      <c r="C3">
        <f>_xll.BDP("Eur"&amp;B3&amp;" Curncy","Px_LAST")</f>
        <v>0.96418000000000004</v>
      </c>
      <c r="D3" t="s">
        <v>103</v>
      </c>
      <c r="E3" t="s">
        <v>104</v>
      </c>
      <c r="H3" t="s">
        <v>30</v>
      </c>
      <c r="I3">
        <f>_xll.BDP("Usd"&amp;B3&amp;" Curncy","Px_LAST")</f>
        <v>0.90269999999999995</v>
      </c>
      <c r="L3" t="s">
        <v>30</v>
      </c>
      <c r="M3">
        <f>_xll.BDP("GBP"&amp;L3&amp;" Curncy","Px_LAST")</f>
        <v>1.1033999999999999</v>
      </c>
    </row>
    <row r="4" spans="2:13">
      <c r="B4" t="s">
        <v>39</v>
      </c>
      <c r="C4">
        <f>_xll.BDP("Eur"&amp;B4&amp;" Curncy","Px_LAST")</f>
        <v>0.87385999999999997</v>
      </c>
      <c r="H4" t="s">
        <v>39</v>
      </c>
      <c r="I4">
        <f>_xll.BDP("Usd"&amp;B4&amp;" Curncy","Px_LAST")</f>
        <v>0.81779999999999997</v>
      </c>
      <c r="L4" t="s">
        <v>29</v>
      </c>
      <c r="M4">
        <f>_xll.BDP("GBP"&amp;L4&amp;" Curncy","Px_LAST")</f>
        <v>1.1442000000000001</v>
      </c>
    </row>
    <row r="5" spans="2:13">
      <c r="B5" t="s">
        <v>52</v>
      </c>
      <c r="C5">
        <f>_xll.BDP("Eur"&amp;B5&amp;" Curncy","Px_LAST")</f>
        <v>1.0686</v>
      </c>
      <c r="H5" t="s">
        <v>52</v>
      </c>
      <c r="I5">
        <v>1</v>
      </c>
      <c r="L5" t="s">
        <v>52</v>
      </c>
      <c r="M5">
        <f>_xll.BDP("GBP"&amp;L5&amp;" Curncy","Px_LAST")</f>
        <v>1.2226999999999999</v>
      </c>
    </row>
    <row r="6" spans="2:13">
      <c r="B6" t="s">
        <v>40</v>
      </c>
      <c r="C6">
        <f>_xll.BDP("Eur"&amp;B6&amp;" Curncy","Px_LAST")</f>
        <v>161.93</v>
      </c>
      <c r="H6" t="s">
        <v>40</v>
      </c>
      <c r="I6">
        <f>_xll.BDP("Usd"&amp;B6&amp;" Curncy","Px_LAST")</f>
        <v>151.52000000000001</v>
      </c>
      <c r="L6" t="s">
        <v>40</v>
      </c>
      <c r="M6">
        <f>_xll.BDP("GBP"&amp;L6&amp;" Curncy","Px_LAST")</f>
        <v>185.251</v>
      </c>
    </row>
    <row r="7" spans="2:13">
      <c r="B7" t="s">
        <v>41</v>
      </c>
      <c r="C7">
        <f>_xll.BDP("Eur"&amp;B7&amp;" Curncy","Px_LAST")</f>
        <v>7.7824999999999998</v>
      </c>
      <c r="H7" t="s">
        <v>41</v>
      </c>
      <c r="I7">
        <f>_xll.BDP("Usd"&amp;B7&amp;" Curncy","Px_LAST")</f>
        <v>7.2854999999999999</v>
      </c>
      <c r="L7" t="s">
        <v>41</v>
      </c>
      <c r="M7">
        <f>_xll.BDP("GBP"&amp;L7&amp;" Curncy","Px_LAST")</f>
        <v>8.9128000000000007</v>
      </c>
    </row>
    <row r="8" spans="2:13">
      <c r="B8" t="s">
        <v>36</v>
      </c>
      <c r="C8">
        <f>_xll.BDP("Eur"&amp;B8&amp;" Curncy","Px_LAST")</f>
        <v>33.012099999999997</v>
      </c>
      <c r="H8" t="s">
        <v>36</v>
      </c>
      <c r="I8">
        <f>_xll.BDP("Usd"&amp;B8&amp;" Curncy","Px_LAST")</f>
        <v>30.897300000000001</v>
      </c>
      <c r="L8" t="s">
        <v>36</v>
      </c>
      <c r="M8">
        <f>_xll.BDP("GBP"&amp;L8&amp;" Curncy","Px_LAST")</f>
        <v>37.698099999999997</v>
      </c>
    </row>
    <row r="9" spans="2:13">
      <c r="B9" t="s">
        <v>42</v>
      </c>
      <c r="C9">
        <f>_xll.BDP("Eur"&amp;B9&amp;" Curncy","Px_LAST")</f>
        <v>20.018999999999998</v>
      </c>
      <c r="H9" t="s">
        <v>42</v>
      </c>
      <c r="I9">
        <f>_xll.BDP("Usd"&amp;B9&amp;" Curncy","Px_LAST")</f>
        <v>18.727</v>
      </c>
      <c r="L9" t="s">
        <v>42</v>
      </c>
      <c r="M9">
        <f>_xll.BDP("GBP"&amp;L9&amp;" Curncy","Px_LAST")</f>
        <v>22.890499999999999</v>
      </c>
    </row>
    <row r="10" spans="2:13">
      <c r="B10" t="s">
        <v>43</v>
      </c>
      <c r="C10">
        <f>_xll.BDP("Eur"&amp;B10&amp;" Curncy","Px_LAST")</f>
        <v>4.4302999999999999</v>
      </c>
      <c r="H10" t="s">
        <v>43</v>
      </c>
      <c r="I10">
        <f>_xll.BDP("Usd"&amp;B10&amp;" Curncy","Px_LAST")</f>
        <v>4.1418999999999997</v>
      </c>
      <c r="L10" t="s">
        <v>43</v>
      </c>
      <c r="M10">
        <f>_xll.BDP("GBP"&amp;L10&amp;" Curncy","Px_LAST")</f>
        <v>5.0614999999999997</v>
      </c>
    </row>
    <row r="11" spans="2:13">
      <c r="B11" t="s">
        <v>44</v>
      </c>
      <c r="C11">
        <f>_xll.BDP("Eur"&amp;B11&amp;" Curncy","Px_LAST")</f>
        <v>98.657600000000002</v>
      </c>
      <c r="H11" t="s">
        <v>44</v>
      </c>
      <c r="I11">
        <f>_xll.BDP("Usd"&amp;B11&amp;" Curncy","Px_LAST")</f>
        <v>118.6895</v>
      </c>
      <c r="L11" t="s">
        <v>44</v>
      </c>
      <c r="M11">
        <f>_xll.BDP("GBP"&amp;L11&amp;" Curncy","Px_LAST")</f>
        <v>112.9306</v>
      </c>
    </row>
    <row r="12" spans="2:13">
      <c r="B12" t="s">
        <v>45</v>
      </c>
      <c r="C12">
        <f>_xll.BDP("Eur"&amp;B12&amp;" Curncy","Px_LAST")</f>
        <v>30.528600000000001</v>
      </c>
      <c r="H12" t="s">
        <v>45</v>
      </c>
      <c r="I12">
        <f>_xll.BDP("Usd"&amp;B12&amp;" Curncy","Px_LAST")</f>
        <v>28.5609</v>
      </c>
      <c r="L12" t="s">
        <v>45</v>
      </c>
      <c r="M12">
        <f>_xll.BDP("GBP"&amp;L12&amp;" Curncy","Px_LAST")</f>
        <v>34.942100000000003</v>
      </c>
    </row>
    <row r="13" spans="2:13">
      <c r="B13" t="s">
        <v>46</v>
      </c>
      <c r="C13">
        <f>_xll.BDP("Eur"&amp;B13&amp;" Curncy","Px_LAST")</f>
        <v>373.75740000000002</v>
      </c>
      <c r="H13" t="s">
        <v>46</v>
      </c>
      <c r="I13">
        <f>_xll.BDP("Usd"&amp;B13&amp;" Curncy","Px_LAST")</f>
        <v>349.97649999999999</v>
      </c>
      <c r="L13" t="s">
        <v>46</v>
      </c>
      <c r="M13">
        <f>_xll.BDP("GBP"&amp;L13&amp;" Curncy","Px_LAST")</f>
        <v>427.74560000000002</v>
      </c>
    </row>
    <row r="14" spans="2:13">
      <c r="B14" t="s">
        <v>47</v>
      </c>
      <c r="C14">
        <f>_xll.BDP("Eur"&amp;B14&amp;" Curncy","Px_LAST")</f>
        <v>5.2458</v>
      </c>
      <c r="H14" t="s">
        <v>47</v>
      </c>
      <c r="I14">
        <f>_xll.BDP("Usd"&amp;B14&amp;" Curncy","Px_LAST")</f>
        <v>4.9095000000000004</v>
      </c>
      <c r="L14" t="s">
        <v>47</v>
      </c>
      <c r="M14">
        <f>_xll.BDP("GBP"&amp;L14&amp;" Curncy","Px_LAST")</f>
        <v>6.0030999999999999</v>
      </c>
    </row>
    <row r="15" spans="2:13">
      <c r="B15" t="s">
        <v>48</v>
      </c>
      <c r="C15">
        <f>_xll.BDP("Eur"&amp;B15&amp;" Curncy","Px_LAST")</f>
        <v>18.868099999999998</v>
      </c>
      <c r="H15" t="s">
        <v>48</v>
      </c>
      <c r="I15">
        <f>_xll.BDP("Usd"&amp;B15&amp;" Curncy","Px_LAST")</f>
        <v>17.6465</v>
      </c>
      <c r="L15" t="s">
        <v>48</v>
      </c>
      <c r="M15">
        <f>_xll.BDP("GBP"&amp;L15&amp;" Curncy","Px_LAST")</f>
        <v>21.588699999999999</v>
      </c>
    </row>
    <row r="16" spans="2:13">
      <c r="B16" t="s">
        <v>49</v>
      </c>
      <c r="C16">
        <f>_xll.BDP("Eur"&amp;B16&amp;" Curncy","Px_LAST")</f>
        <v>499.87</v>
      </c>
      <c r="H16" t="s">
        <v>49</v>
      </c>
      <c r="I16">
        <f>_xll.BDP("Usd"&amp;B16&amp;" Curncy","Px_LAST")</f>
        <v>467.84</v>
      </c>
      <c r="L16" t="s">
        <v>49</v>
      </c>
      <c r="M16">
        <f>_xll.BDP("GBP"&amp;L16&amp;" Curncy","Px_LAST")</f>
        <v>572.1</v>
      </c>
    </row>
    <row r="17" spans="2:13">
      <c r="B17" t="s">
        <v>50</v>
      </c>
      <c r="C17">
        <f>_xll.BDP("Eur"&amp;B17&amp;" Curncy","Px_LAST")</f>
        <v>859.86080000000004</v>
      </c>
      <c r="H17" t="s">
        <v>50</v>
      </c>
      <c r="I17">
        <f>_xll.BDP("Usd"&amp;B17&amp;" Curncy","Px_LAST")</f>
        <v>805</v>
      </c>
      <c r="L17" t="s">
        <v>50</v>
      </c>
      <c r="M17">
        <f>_xll.BDP("GBP"&amp;L17&amp;" Curncy","Px_LAST")</f>
        <v>1047.1387</v>
      </c>
    </row>
    <row r="18" spans="2:13">
      <c r="B18" t="s">
        <v>51</v>
      </c>
      <c r="C18">
        <f>_xll.BDP("Eur"&amp;B18&amp;" Curncy","Px_LAST")</f>
        <v>16745.189999999999</v>
      </c>
      <c r="H18" t="s">
        <v>51</v>
      </c>
      <c r="I18">
        <f>_xll.BDP("Usd"&amp;B18&amp;" Curncy","Px_LAST")</f>
        <v>15695</v>
      </c>
      <c r="L18" t="s">
        <v>51</v>
      </c>
      <c r="M18">
        <f>_xll.BDP("GBP"&amp;L18&amp;" Curncy","Px_LAST")</f>
        <v>19172.830000000002</v>
      </c>
    </row>
    <row r="19" spans="2:13">
      <c r="B19" t="s">
        <v>29</v>
      </c>
      <c r="C19">
        <v>1</v>
      </c>
      <c r="H19" t="s">
        <v>29</v>
      </c>
      <c r="I19">
        <f>_xll.BDP("Usd"&amp;B19&amp;" Curncy","Px_LAST")</f>
        <v>0.93579999999999997</v>
      </c>
      <c r="L19" t="s">
        <v>29</v>
      </c>
      <c r="M19">
        <f>_xll.BDP("GBP"&amp;L19&amp;" Curncy","Px_LAST")</f>
        <v>1.1442000000000001</v>
      </c>
    </row>
    <row r="20" spans="2:13">
      <c r="B20" t="s">
        <v>53</v>
      </c>
      <c r="C20">
        <f>_xll.BDP("Eur"&amp;B20&amp;" Curncy","Px_LAST")</f>
        <v>38.615499999999997</v>
      </c>
      <c r="H20" t="s">
        <v>53</v>
      </c>
      <c r="I20">
        <f>_xll.BDP("Usd"&amp;B20&amp;" Curncy","Px_LAST")</f>
        <v>36.1404</v>
      </c>
      <c r="L20" t="s">
        <v>53</v>
      </c>
      <c r="M20">
        <f>_xll.BDP("GBP"&amp;L20&amp;" Curncy","Px_LAST")</f>
        <v>44.084899999999998</v>
      </c>
    </row>
    <row r="21" spans="2:13">
      <c r="B21" t="s">
        <v>54</v>
      </c>
      <c r="C21">
        <f>_xll.BDP("Eur"&amp;B21&amp;" Curncy","Px_LAST")</f>
        <v>24.516999999999999</v>
      </c>
      <c r="H21" t="s">
        <v>54</v>
      </c>
      <c r="I21">
        <f>_xll.BDP("Usd"&amp;B21&amp;" Curncy","Px_LAST")</f>
        <v>22.805</v>
      </c>
      <c r="L21" t="s">
        <v>54</v>
      </c>
      <c r="M21">
        <f>_xll.BDP("GBP"&amp;L21&amp;" Curncy","Px_LAST")</f>
        <v>28.0488</v>
      </c>
    </row>
    <row r="22" spans="2:13">
      <c r="B22" t="s">
        <v>77</v>
      </c>
      <c r="C22">
        <f>_xll.BDP("Eur"&amp;B22&amp;" Curncy","Px_LAST")</f>
        <v>4309.87</v>
      </c>
      <c r="H22" t="s">
        <v>77</v>
      </c>
      <c r="I22">
        <f>_xll.BDP("Usd"&amp;B22&amp;" Curncy","Px_LAST")</f>
        <v>4035</v>
      </c>
      <c r="L22" t="s">
        <v>77</v>
      </c>
      <c r="M22">
        <f>_xll.BDP("GBP"&amp;L22&amp;" Curncy","Px_LAST")</f>
        <v>4934.5214999999998</v>
      </c>
    </row>
    <row r="23" spans="2:13">
      <c r="B23" t="s">
        <v>76</v>
      </c>
      <c r="C23">
        <f>_xll.BDP("Eur"&amp;B23&amp;" Curncy","Px_LAST")</f>
        <v>976.97</v>
      </c>
      <c r="H23" t="s">
        <v>76</v>
      </c>
      <c r="I23">
        <f>_xll.BDP("Usd"&amp;B23&amp;" Curncy","Px_LAST")</f>
        <v>913.25</v>
      </c>
      <c r="L23" t="s">
        <v>76</v>
      </c>
      <c r="M23">
        <f>_xll.BDP("GBP"&amp;L23&amp;" Curncy","Px_LAST")</f>
        <v>1116.6615999999999</v>
      </c>
    </row>
    <row r="24" spans="2:13">
      <c r="B24" t="s">
        <v>61</v>
      </c>
      <c r="C24">
        <f>_xll.BDP("Eur"&amp;B24&amp;" Curncy","Px_LAST")</f>
        <v>1.4744600000000001</v>
      </c>
      <c r="H24" t="s">
        <v>61</v>
      </c>
      <c r="I24">
        <f>_xll.BDP("Usd"&amp;B24&amp;" Curncy","Px_LAST")</f>
        <v>1.3801000000000001</v>
      </c>
      <c r="L24" t="s">
        <v>61</v>
      </c>
      <c r="M24">
        <f>_xll.BDP("GBP"&amp;L24&amp;" Curncy","Px_LAST")</f>
        <v>1.6873</v>
      </c>
    </row>
    <row r="25" spans="2:13">
      <c r="B25" t="s">
        <v>84</v>
      </c>
      <c r="C25">
        <f>_xll.BDP("Eur"&amp;B25&amp;" Curncy","Px_LAST")</f>
        <v>4.0647000000000002</v>
      </c>
      <c r="H25" t="s">
        <v>84</v>
      </c>
      <c r="I25">
        <f>_xll.BDP("Usd"&amp;B25&amp;" Curncy","Px_LAST")</f>
        <v>3.806</v>
      </c>
      <c r="L25" t="s">
        <v>84</v>
      </c>
      <c r="M25">
        <f>_xll.BDP("GBP"&amp;L25&amp;" Curncy","Px_LAST")</f>
        <v>4.6535000000000002</v>
      </c>
    </row>
    <row r="26" spans="2:13">
      <c r="B26" t="s">
        <v>60</v>
      </c>
      <c r="C26">
        <f>_xll.BDP("Eur"&amp;B26&amp;" Curncy","Px_LAST")</f>
        <v>1.6796899999999999</v>
      </c>
      <c r="H26" t="s">
        <v>60</v>
      </c>
      <c r="I26">
        <f>_xll.BDP("Usd"&amp;B26&amp;" Curncy","Px_LAST")</f>
        <v>1.5721000000000001</v>
      </c>
      <c r="L26" t="s">
        <v>60</v>
      </c>
      <c r="M26">
        <f>_xll.BDP("GBP"&amp;L26&amp;" Curncy","Px_LAST")</f>
        <v>1.9222999999999999</v>
      </c>
    </row>
    <row r="27" spans="2:13">
      <c r="B27" t="s">
        <v>66</v>
      </c>
      <c r="C27">
        <f>_xll.BDP("Eur"&amp;B27&amp;" Curncy","Px_LAST")</f>
        <v>11.8743</v>
      </c>
      <c r="H27" t="s">
        <v>66</v>
      </c>
      <c r="I27">
        <f>_xll.BDP("Usd"&amp;B27&amp;" Curncy","Px_LAST")</f>
        <v>11.113099999999999</v>
      </c>
      <c r="L27" t="s">
        <v>66</v>
      </c>
      <c r="M27">
        <f>_xll.BDP("GBP"&amp;L27&amp;" Curncy","Px_LAST")</f>
        <v>13.5876</v>
      </c>
    </row>
    <row r="28" spans="2:13">
      <c r="B28" t="s">
        <v>57</v>
      </c>
      <c r="C28">
        <f>_xll.BDP("Eur"&amp;B28&amp;" Curncy","Px_LAST")</f>
        <v>7.4570999999999996</v>
      </c>
      <c r="H28" t="s">
        <v>57</v>
      </c>
      <c r="I28">
        <f>_xll.BDP("Usd"&amp;B28&amp;" Curncy","Px_LAST")</f>
        <v>6.9791999999999996</v>
      </c>
      <c r="L28" t="s">
        <v>57</v>
      </c>
      <c r="M28">
        <f>_xll.BDP("GBP"&amp;L28&amp;" Curncy","Px_LAST")</f>
        <v>8.5334000000000003</v>
      </c>
    </row>
    <row r="29" spans="2:13">
      <c r="B29" t="s">
        <v>63</v>
      </c>
      <c r="C29">
        <f>_xll.BDP("Eur"&amp;B29&amp;" Curncy","Px_LAST")</f>
        <v>24.555</v>
      </c>
      <c r="H29" t="s">
        <v>63</v>
      </c>
      <c r="I29">
        <f>_xll.BDP("Usd"&amp;B29&amp;" Curncy","Px_LAST")</f>
        <v>22.996700000000001</v>
      </c>
      <c r="L29" t="s">
        <v>63</v>
      </c>
      <c r="M29">
        <f>_xll.BDP("GBP"&amp;L29&amp;" Curncy","Px_LAST")</f>
        <v>28.049900000000001</v>
      </c>
    </row>
    <row r="30" spans="2:13">
      <c r="B30" t="s">
        <v>70</v>
      </c>
      <c r="C30">
        <f>_xll.BDP("Eur"&amp;B30&amp;" Curncy","Px_LAST")</f>
        <v>377.25</v>
      </c>
      <c r="H30" t="s">
        <v>70</v>
      </c>
      <c r="I30">
        <f>_xll.BDP("Usd"&amp;B30&amp;" Curncy","Px_LAST")</f>
        <v>353.03</v>
      </c>
      <c r="L30" t="s">
        <v>70</v>
      </c>
      <c r="M30">
        <f>_xll.BDP("GBP"&amp;L30&amp;" Curncy","Px_LAST")</f>
        <v>431.56900000000002</v>
      </c>
    </row>
    <row r="31" spans="2:13">
      <c r="B31" t="s">
        <v>68</v>
      </c>
      <c r="C31">
        <f>_xll.BDP("Eur"&amp;B31&amp;" Curncy","Px_LAST")</f>
        <v>11.645200000000001</v>
      </c>
      <c r="H31" t="s">
        <v>68</v>
      </c>
      <c r="I31">
        <f>_xll.BDP("Usd"&amp;B31&amp;" Curncy","Px_LAST")</f>
        <v>10.8965</v>
      </c>
    </row>
    <row r="32" spans="2:13">
      <c r="B32" t="s">
        <v>83</v>
      </c>
      <c r="C32">
        <f>_xll.BDP("Eur"&amp;B32&amp;" Curncy","Px_LAST")</f>
        <v>0.41149999999999998</v>
      </c>
      <c r="H32" t="s">
        <v>83</v>
      </c>
      <c r="I32">
        <f>_xll.BDP("Usd"&amp;B32&amp;" Curncy","Px_LAST")</f>
        <v>0.38474999999999998</v>
      </c>
    </row>
    <row r="33" spans="2:9">
      <c r="B33" t="s">
        <v>67</v>
      </c>
      <c r="C33">
        <f>_xll.BDP("Eur"&amp;B33&amp;" Curncy","Px_LAST")</f>
        <v>1403.61</v>
      </c>
      <c r="H33" t="s">
        <v>67</v>
      </c>
      <c r="I33">
        <f>_xll.BDP("Usd"&amp;B33&amp;" Curncy","Px_LAST")</f>
        <v>1316.9</v>
      </c>
    </row>
    <row r="34" spans="2:9">
      <c r="B34" t="s">
        <v>65</v>
      </c>
      <c r="C34">
        <f>_xll.BDP("Eur"&amp;B34&amp;" Curncy","Px_LAST")</f>
        <v>1.8132999999999999</v>
      </c>
      <c r="H34" t="s">
        <v>65</v>
      </c>
      <c r="I34">
        <f>_xll.BDP("Usd"&amp;B34&amp;" Curncy","Px_LAST")</f>
        <v>1.6974</v>
      </c>
    </row>
    <row r="35" spans="2:9">
      <c r="B35" t="s">
        <v>64</v>
      </c>
      <c r="C35">
        <f>_xll.BDP("Eur"&amp;B35&amp;" Curncy","Px_LAST")</f>
        <v>89.007599999999996</v>
      </c>
      <c r="H35" t="s">
        <v>64</v>
      </c>
      <c r="I35">
        <f>_xll.BDP("Usd"&amp;B35&amp;" Curncy","Px_LAST")</f>
        <v>83.343800000000002</v>
      </c>
    </row>
    <row r="36" spans="2:9">
      <c r="B36" t="s">
        <v>29</v>
      </c>
      <c r="C36">
        <v>1</v>
      </c>
      <c r="H36" t="s">
        <v>29</v>
      </c>
      <c r="I36">
        <f>_xll.BDP("Usd"&amp;B36&amp;" Curncy","Px_LAST")</f>
        <v>0.93579999999999997</v>
      </c>
    </row>
  </sheetData>
  <phoneticPr fontId="46"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37"/>
  <sheetViews>
    <sheetView workbookViewId="0">
      <pane xSplit="1" ySplit="1" topLeftCell="B2" activePane="bottomRight" state="frozen"/>
      <selection activeCell="F6" sqref="E6:F7"/>
      <selection pane="topRight" activeCell="F6" sqref="E6:F7"/>
      <selection pane="bottomLeft" activeCell="F6" sqref="E6:F7"/>
      <selection pane="bottomRight" activeCell="Q9" sqref="Q9"/>
    </sheetView>
  </sheetViews>
  <sheetFormatPr defaultColWidth="12.625" defaultRowHeight="15.75"/>
  <cols>
    <col min="1" max="16384" width="12.625" style="114"/>
  </cols>
  <sheetData>
    <row r="1" spans="1:16">
      <c r="A1" s="114" t="s">
        <v>9</v>
      </c>
      <c r="B1" s="114" t="s">
        <v>766</v>
      </c>
      <c r="C1" s="114" t="s">
        <v>767</v>
      </c>
      <c r="D1" s="114" t="s">
        <v>768</v>
      </c>
      <c r="E1" s="114" t="s">
        <v>769</v>
      </c>
      <c r="F1" s="114" t="s">
        <v>770</v>
      </c>
      <c r="G1" s="114" t="s">
        <v>771</v>
      </c>
      <c r="H1" s="114" t="s">
        <v>772</v>
      </c>
      <c r="I1" s="114" t="s">
        <v>773</v>
      </c>
      <c r="J1" s="114" t="s">
        <v>774</v>
      </c>
      <c r="K1" s="114" t="s">
        <v>775</v>
      </c>
      <c r="L1" s="114" t="s">
        <v>776</v>
      </c>
      <c r="M1" s="114" t="s">
        <v>777</v>
      </c>
      <c r="N1" s="114" t="s">
        <v>778</v>
      </c>
      <c r="O1" s="114" t="s">
        <v>779</v>
      </c>
      <c r="P1" s="114" t="s">
        <v>780</v>
      </c>
    </row>
    <row r="2" spans="1:16">
      <c r="A2" s="331">
        <f>_xll.BDH(B$1,"PX_LAST","2023-05-05","","Dir=V","CDR=5D","Days=A","Dts=S","cols=2;rows=136")</f>
        <v>45051</v>
      </c>
      <c r="B2" s="114" t="s">
        <v>277</v>
      </c>
      <c r="C2" s="114">
        <f>_xll.BDH(C$1,"PX_LAST","2023-05-05","","Dir=V","CDR=5D","Days=A","Dts=H","cols=1;rows=136")</f>
        <v>87.896000000000001</v>
      </c>
      <c r="D2" s="114">
        <f>_xll.BDH(D$1,"PX_LAST","2023-05-05","","Dir=V","CDR=5D","Days=A","Dts=H","cols=1;rows=136")</f>
        <v>17.798999999999999</v>
      </c>
      <c r="E2" s="114">
        <f>_xll.BDH(E$1,"PX_LAST","2023-05-05","","Dir=V","CDR=5D","Days=A","Dts=H","cols=1;rows=136")</f>
        <v>10.817</v>
      </c>
      <c r="F2" s="114">
        <f>_xll.BDH(F$1,"PX_LAST","2023-05-05","","Dir=V","CDR=5D","Days=A","Dts=H","cols=1;rows=136")</f>
        <v>72.652000000000001</v>
      </c>
      <c r="G2" s="114">
        <f>_xll.BDH(G$1,"PX_LAST","2023-05-05","","Dir=V","CDR=5D","Days=A","Dts=H","cols=1;rows=136")</f>
        <v>89.813999999999993</v>
      </c>
      <c r="H2" s="114">
        <f>_xll.BDH(H$1,"PX_LAST","2023-05-05","","Dir=V","CDR=5D","Days=A","Dts=H","cols=1;rows=136")</f>
        <v>59.167999999999999</v>
      </c>
      <c r="I2" s="114">
        <f>_xll.BDH(I$1,"PX_LAST","2023-05-05","","Dir=V","CDR=5D","Days=A","Dts=H","cols=1;rows=136")</f>
        <v>31.632000000000001</v>
      </c>
      <c r="J2" s="114">
        <f>_xll.BDH(J$1,"PX_LAST","2023-05-05","","Dir=V","CDR=5D","Days=A","Dts=H","cols=1;rows=136")</f>
        <v>206.67</v>
      </c>
      <c r="K2" s="114">
        <f>_xll.BDH(K$1,"PX_LAST","2023-05-05","","Dir=V","CDR=5D","Days=A","Dts=H","cols=1;rows=136")</f>
        <v>72.935000000000002</v>
      </c>
      <c r="L2" s="114">
        <f>_xll.BDH(L$1,"PX_LAST","2023-05-05","","Dir=V","CDR=5D","Days=A","Dts=H","cols=1;rows=136")</f>
        <v>144.304</v>
      </c>
      <c r="M2" s="114">
        <f>_xll.BDH(M$1,"PX_LAST","2023-05-05","","Dir=V","CDR=5D","Days=A","Dts=H","cols=1;rows=136")</f>
        <v>32.380000000000003</v>
      </c>
      <c r="N2" s="114">
        <f>_xll.BDH(N$1,"PX_LAST","2023-05-05","","Dir=V","CDR=5D","Days=A","Dts=H","cols=1;rows=136")</f>
        <v>21.9</v>
      </c>
      <c r="O2" s="114">
        <f>_xll.BDH(O$1,"PX_LAST","2023-05-05","","Dir=V","CDR=5D","Days=A","Dts=H","cols=1;rows=136")</f>
        <v>31.15</v>
      </c>
      <c r="P2" s="114">
        <f>_xll.BDH(P$1,"PX_LAST","2023-05-05","","Dir=V","CDR=5D","Days=A","Dts=H","cols=1;rows=136")</f>
        <v>29.952000000000002</v>
      </c>
    </row>
    <row r="3" spans="1:16">
      <c r="A3" s="331">
        <v>45054</v>
      </c>
      <c r="B3" s="114" t="s">
        <v>277</v>
      </c>
      <c r="C3" s="114">
        <v>87.78</v>
      </c>
      <c r="D3" s="114">
        <v>17.507999999999999</v>
      </c>
      <c r="E3" s="114">
        <v>10.853</v>
      </c>
      <c r="F3" s="114">
        <v>72.665999999999997</v>
      </c>
      <c r="G3" s="114">
        <v>89.748000000000005</v>
      </c>
      <c r="H3" s="114">
        <v>59.209000000000003</v>
      </c>
      <c r="I3" s="114">
        <v>31.832000000000001</v>
      </c>
      <c r="J3" s="114">
        <v>205.78</v>
      </c>
      <c r="K3" s="114">
        <v>72.935000000000002</v>
      </c>
      <c r="L3" s="114">
        <v>142</v>
      </c>
      <c r="M3" s="114">
        <v>33.200000000000003</v>
      </c>
      <c r="N3" s="114">
        <v>22.088000000000001</v>
      </c>
      <c r="O3" s="114">
        <v>31.34</v>
      </c>
      <c r="P3" s="114">
        <v>30.126200000000001</v>
      </c>
    </row>
    <row r="4" spans="1:16">
      <c r="A4" s="331">
        <v>45055</v>
      </c>
      <c r="B4" s="114" t="s">
        <v>277</v>
      </c>
      <c r="C4" s="114">
        <v>88.018000000000001</v>
      </c>
      <c r="D4" s="114">
        <v>16.923999999999999</v>
      </c>
      <c r="E4" s="114">
        <v>11.031000000000001</v>
      </c>
      <c r="F4" s="114">
        <v>72.594999999999999</v>
      </c>
      <c r="G4" s="114">
        <v>89.998000000000005</v>
      </c>
      <c r="H4" s="114">
        <v>58.834000000000003</v>
      </c>
      <c r="I4" s="114">
        <v>31.481000000000002</v>
      </c>
      <c r="J4" s="114">
        <v>205.28</v>
      </c>
      <c r="K4" s="114">
        <v>72.58</v>
      </c>
      <c r="L4" s="114">
        <v>140.96199999999999</v>
      </c>
      <c r="M4" s="114">
        <v>33.335000000000001</v>
      </c>
      <c r="N4" s="114">
        <v>21.963999999999999</v>
      </c>
      <c r="O4" s="114">
        <v>32.36</v>
      </c>
      <c r="P4" s="114">
        <v>30.03</v>
      </c>
    </row>
    <row r="5" spans="1:16">
      <c r="A5" s="331">
        <v>45056</v>
      </c>
      <c r="B5" s="114" t="s">
        <v>277</v>
      </c>
      <c r="C5" s="114">
        <v>88.317999999999998</v>
      </c>
      <c r="D5" s="114">
        <v>17.382999999999999</v>
      </c>
      <c r="E5" s="114">
        <v>11.231</v>
      </c>
      <c r="F5" s="114">
        <v>72.790000000000006</v>
      </c>
      <c r="G5" s="114">
        <v>90.183000000000007</v>
      </c>
      <c r="H5" s="114">
        <v>59.106999999999999</v>
      </c>
      <c r="I5" s="114">
        <v>31.69</v>
      </c>
      <c r="J5" s="114">
        <v>205.22</v>
      </c>
      <c r="K5" s="114">
        <v>72.555000000000007</v>
      </c>
      <c r="L5" s="114">
        <v>143.21199999999999</v>
      </c>
      <c r="M5" s="114">
        <v>33.58</v>
      </c>
      <c r="N5" s="114">
        <v>21.834</v>
      </c>
      <c r="O5" s="114">
        <v>32.74</v>
      </c>
      <c r="P5" s="114">
        <v>30.224799999999998</v>
      </c>
    </row>
    <row r="6" spans="1:16">
      <c r="A6" s="331">
        <v>45057</v>
      </c>
      <c r="B6" s="114" t="s">
        <v>277</v>
      </c>
      <c r="C6" s="114">
        <v>88.775000000000006</v>
      </c>
      <c r="D6" s="114">
        <v>17.786000000000001</v>
      </c>
      <c r="E6" s="114">
        <v>11.569000000000001</v>
      </c>
      <c r="F6" s="114">
        <v>73.06</v>
      </c>
      <c r="G6" s="114">
        <v>90.822000000000003</v>
      </c>
      <c r="H6" s="114">
        <v>59.792999999999999</v>
      </c>
      <c r="I6" s="114">
        <v>31.891999999999999</v>
      </c>
      <c r="J6" s="114">
        <v>205.63</v>
      </c>
      <c r="K6" s="114">
        <v>71.245000000000005</v>
      </c>
      <c r="L6" s="114">
        <v>141.72499999999999</v>
      </c>
      <c r="M6" s="114">
        <v>33.61</v>
      </c>
      <c r="N6" s="114">
        <v>21.844000000000001</v>
      </c>
      <c r="O6" s="114">
        <v>31.7</v>
      </c>
      <c r="P6" s="114">
        <v>30.01</v>
      </c>
    </row>
    <row r="7" spans="1:16">
      <c r="A7" s="331">
        <v>45058</v>
      </c>
      <c r="B7" s="114" t="s">
        <v>277</v>
      </c>
      <c r="C7" s="114">
        <v>88.581000000000003</v>
      </c>
      <c r="D7" s="114">
        <v>18.654</v>
      </c>
      <c r="E7" s="114">
        <v>11.567</v>
      </c>
      <c r="F7" s="114">
        <v>73.126999999999995</v>
      </c>
      <c r="G7" s="114">
        <v>90.56</v>
      </c>
      <c r="H7" s="114">
        <v>59.719000000000001</v>
      </c>
      <c r="I7" s="114">
        <v>31.81</v>
      </c>
      <c r="J7" s="114">
        <v>206.34</v>
      </c>
      <c r="K7" s="114">
        <v>70.72</v>
      </c>
      <c r="L7" s="114">
        <v>139.75899999999999</v>
      </c>
      <c r="M7" s="114">
        <v>34.17</v>
      </c>
      <c r="N7" s="114">
        <v>22.06</v>
      </c>
      <c r="O7" s="114">
        <v>31.84</v>
      </c>
      <c r="P7" s="114">
        <v>29.790299999999998</v>
      </c>
    </row>
    <row r="8" spans="1:16">
      <c r="A8" s="331">
        <v>45061</v>
      </c>
      <c r="B8" s="114" t="s">
        <v>277</v>
      </c>
      <c r="C8" s="114">
        <v>88.745000000000005</v>
      </c>
      <c r="D8" s="114">
        <v>17.896000000000001</v>
      </c>
      <c r="E8" s="114">
        <v>11.4</v>
      </c>
      <c r="F8" s="114">
        <v>72.311999999999998</v>
      </c>
      <c r="G8" s="114">
        <v>90.617000000000004</v>
      </c>
      <c r="H8" s="114">
        <v>59.898000000000003</v>
      </c>
      <c r="I8" s="114">
        <v>32.777000000000001</v>
      </c>
      <c r="J8" s="114">
        <v>205.93</v>
      </c>
      <c r="K8" s="114">
        <v>71.44</v>
      </c>
      <c r="L8" s="114">
        <v>141.73400000000001</v>
      </c>
      <c r="M8" s="114">
        <v>34.369999999999997</v>
      </c>
      <c r="N8" s="114">
        <v>22.192</v>
      </c>
      <c r="O8" s="114">
        <v>31.8</v>
      </c>
      <c r="P8" s="114">
        <v>29.880700000000001</v>
      </c>
    </row>
    <row r="9" spans="1:16">
      <c r="A9" s="331">
        <v>45062</v>
      </c>
      <c r="B9" s="114" t="s">
        <v>277</v>
      </c>
      <c r="C9" s="114">
        <v>88.194999999999993</v>
      </c>
      <c r="D9" s="114">
        <v>19.097999999999999</v>
      </c>
      <c r="E9" s="114">
        <v>11.446999999999999</v>
      </c>
      <c r="F9" s="114">
        <v>72.013000000000005</v>
      </c>
      <c r="G9" s="114">
        <v>90.04</v>
      </c>
      <c r="H9" s="114">
        <v>60.219000000000001</v>
      </c>
      <c r="I9" s="114">
        <v>32.823</v>
      </c>
      <c r="J9" s="114">
        <v>204.52</v>
      </c>
      <c r="K9" s="114">
        <v>71.16</v>
      </c>
      <c r="L9" s="114">
        <v>140.75399999999999</v>
      </c>
      <c r="M9" s="114">
        <v>34.520000000000003</v>
      </c>
      <c r="N9" s="114">
        <v>22.084</v>
      </c>
      <c r="O9" s="114">
        <v>30.91</v>
      </c>
      <c r="P9" s="114">
        <v>29.49</v>
      </c>
    </row>
    <row r="10" spans="1:16">
      <c r="A10" s="331">
        <v>45063</v>
      </c>
      <c r="B10" s="114" t="s">
        <v>277</v>
      </c>
      <c r="C10" s="114">
        <v>88.188000000000002</v>
      </c>
      <c r="D10" s="114">
        <v>18.911999999999999</v>
      </c>
      <c r="E10" s="114">
        <v>11.672000000000001</v>
      </c>
      <c r="F10" s="114">
        <v>72.007000000000005</v>
      </c>
      <c r="G10" s="114">
        <v>89.963999999999999</v>
      </c>
      <c r="H10" s="114">
        <v>60.307000000000002</v>
      </c>
      <c r="I10" s="114">
        <v>32.82</v>
      </c>
      <c r="J10" s="114">
        <v>204.32</v>
      </c>
      <c r="K10" s="114">
        <v>71.905000000000001</v>
      </c>
      <c r="L10" s="114">
        <v>140.80099999999999</v>
      </c>
      <c r="M10" s="114">
        <v>34.409999999999997</v>
      </c>
      <c r="N10" s="114">
        <v>22.134</v>
      </c>
      <c r="O10" s="114">
        <v>31.05</v>
      </c>
      <c r="P10" s="114">
        <v>29.996500000000001</v>
      </c>
    </row>
    <row r="11" spans="1:16">
      <c r="A11" s="331">
        <v>45064</v>
      </c>
      <c r="B11" s="114" t="s">
        <v>277</v>
      </c>
      <c r="C11" s="114">
        <v>87.774000000000001</v>
      </c>
      <c r="D11" s="114">
        <v>18.716000000000001</v>
      </c>
      <c r="E11" s="114">
        <v>11.79</v>
      </c>
      <c r="F11" s="114">
        <v>71.716999999999999</v>
      </c>
      <c r="G11" s="114">
        <v>89.605999999999995</v>
      </c>
      <c r="H11" s="114">
        <v>60.470999999999997</v>
      </c>
      <c r="I11" s="114">
        <v>32.213000000000001</v>
      </c>
      <c r="J11" s="114">
        <v>203.14</v>
      </c>
      <c r="K11" s="114">
        <v>72.575000000000003</v>
      </c>
      <c r="L11" s="114">
        <v>141.44200000000001</v>
      </c>
      <c r="M11" s="114">
        <v>34.06</v>
      </c>
      <c r="N11" s="114">
        <v>22.460999999999999</v>
      </c>
      <c r="O11" s="114">
        <v>30.95</v>
      </c>
      <c r="P11" s="114">
        <v>29.975000000000001</v>
      </c>
    </row>
    <row r="12" spans="1:16">
      <c r="A12" s="331">
        <v>45065</v>
      </c>
      <c r="B12" s="114" t="s">
        <v>277</v>
      </c>
      <c r="C12" s="114">
        <v>87.661000000000001</v>
      </c>
      <c r="D12" s="114">
        <v>18.456</v>
      </c>
      <c r="E12" s="114">
        <v>11.808</v>
      </c>
      <c r="F12" s="114">
        <v>71.787000000000006</v>
      </c>
      <c r="G12" s="114">
        <v>89.41</v>
      </c>
      <c r="H12" s="114">
        <v>60.67</v>
      </c>
      <c r="I12" s="114">
        <v>31.75</v>
      </c>
      <c r="J12" s="114">
        <v>203.61</v>
      </c>
      <c r="K12" s="114">
        <v>74.144999999999996</v>
      </c>
      <c r="L12" s="114">
        <v>142.43</v>
      </c>
      <c r="M12" s="114">
        <v>34.284999999999997</v>
      </c>
      <c r="N12" s="114">
        <v>22.373999999999999</v>
      </c>
      <c r="O12" s="114">
        <v>31.07</v>
      </c>
      <c r="P12" s="114">
        <v>29.75</v>
      </c>
    </row>
    <row r="13" spans="1:16">
      <c r="A13" s="331">
        <v>45068</v>
      </c>
      <c r="B13" s="114" t="s">
        <v>277</v>
      </c>
      <c r="C13" s="114">
        <v>87.381</v>
      </c>
      <c r="D13" s="114">
        <v>18.411000000000001</v>
      </c>
      <c r="E13" s="114">
        <v>11.872999999999999</v>
      </c>
      <c r="F13" s="114">
        <v>71.408000000000001</v>
      </c>
      <c r="G13" s="114">
        <v>89.266000000000005</v>
      </c>
      <c r="H13" s="114">
        <v>60.518000000000001</v>
      </c>
      <c r="I13" s="114">
        <v>31.75</v>
      </c>
      <c r="J13" s="114">
        <v>200.67</v>
      </c>
      <c r="K13" s="114">
        <v>75.245000000000005</v>
      </c>
      <c r="L13" s="114">
        <v>144.958</v>
      </c>
      <c r="M13" s="114">
        <v>34.44</v>
      </c>
      <c r="N13" s="114">
        <v>22.635999999999999</v>
      </c>
      <c r="O13" s="114">
        <v>31.9</v>
      </c>
      <c r="P13" s="114">
        <v>30.024999999999999</v>
      </c>
    </row>
    <row r="14" spans="1:16">
      <c r="A14" s="331">
        <v>45069</v>
      </c>
      <c r="B14" s="114" t="s">
        <v>277</v>
      </c>
      <c r="C14" s="114">
        <v>87.134</v>
      </c>
      <c r="D14" s="114">
        <v>18.957999999999998</v>
      </c>
      <c r="E14" s="114">
        <v>11.881</v>
      </c>
      <c r="F14" s="114">
        <v>71.242000000000004</v>
      </c>
      <c r="G14" s="114">
        <v>88.968000000000004</v>
      </c>
      <c r="H14" s="114">
        <v>60.122999999999998</v>
      </c>
      <c r="I14" s="114">
        <v>31.562999999999999</v>
      </c>
      <c r="J14" s="114">
        <v>199.61</v>
      </c>
      <c r="K14" s="114">
        <v>75.11</v>
      </c>
      <c r="L14" s="114">
        <v>146.238</v>
      </c>
      <c r="M14" s="114">
        <v>34.645000000000003</v>
      </c>
      <c r="N14" s="114">
        <v>22.731000000000002</v>
      </c>
      <c r="O14" s="114">
        <v>31.48</v>
      </c>
      <c r="P14" s="114">
        <v>29.9</v>
      </c>
    </row>
    <row r="15" spans="1:16">
      <c r="A15" s="331">
        <v>45070</v>
      </c>
      <c r="B15" s="114" t="s">
        <v>277</v>
      </c>
      <c r="C15" s="114">
        <v>86.978999999999999</v>
      </c>
      <c r="D15" s="114">
        <v>19.219000000000001</v>
      </c>
      <c r="E15" s="114">
        <v>11.686</v>
      </c>
      <c r="F15" s="114">
        <v>71.084999999999994</v>
      </c>
      <c r="G15" s="114">
        <v>88.694999999999993</v>
      </c>
      <c r="H15" s="114">
        <v>60.366999999999997</v>
      </c>
      <c r="I15" s="114">
        <v>31.585000000000001</v>
      </c>
      <c r="J15" s="114">
        <v>198.39259999999999</v>
      </c>
      <c r="K15" s="114">
        <v>74.814999999999998</v>
      </c>
      <c r="L15" s="114">
        <v>145.47200000000001</v>
      </c>
      <c r="M15" s="114">
        <v>34.200000000000003</v>
      </c>
      <c r="N15" s="114">
        <v>22.152000000000001</v>
      </c>
      <c r="O15" s="114">
        <v>30.75</v>
      </c>
      <c r="P15" s="114">
        <v>30.065000000000001</v>
      </c>
    </row>
    <row r="16" spans="1:16">
      <c r="A16" s="331">
        <v>45071</v>
      </c>
      <c r="B16" s="114" t="s">
        <v>277</v>
      </c>
      <c r="C16" s="114">
        <v>86.831000000000003</v>
      </c>
      <c r="D16" s="114">
        <v>19.398</v>
      </c>
      <c r="E16" s="114">
        <v>11.743</v>
      </c>
      <c r="F16" s="114">
        <v>70.722999999999999</v>
      </c>
      <c r="G16" s="114">
        <v>88.561999999999998</v>
      </c>
      <c r="H16" s="114">
        <v>60.12</v>
      </c>
      <c r="I16" s="114">
        <v>32.104999999999997</v>
      </c>
      <c r="J16" s="114">
        <v>197</v>
      </c>
      <c r="K16" s="114">
        <v>74.385000000000005</v>
      </c>
      <c r="L16" s="114">
        <v>145.38200000000001</v>
      </c>
      <c r="M16" s="114">
        <v>33.945</v>
      </c>
      <c r="N16" s="114">
        <v>22.231000000000002</v>
      </c>
      <c r="O16" s="114">
        <v>30.18</v>
      </c>
      <c r="P16" s="114">
        <v>29.81</v>
      </c>
    </row>
    <row r="17" spans="1:16">
      <c r="A17" s="331">
        <v>45072</v>
      </c>
      <c r="B17" s="114" t="s">
        <v>277</v>
      </c>
      <c r="C17" s="114">
        <v>87.119</v>
      </c>
      <c r="D17" s="114">
        <v>19.382000000000001</v>
      </c>
      <c r="E17" s="114">
        <v>11.721</v>
      </c>
      <c r="F17" s="114">
        <v>70.683000000000007</v>
      </c>
      <c r="G17" s="114">
        <v>88.852000000000004</v>
      </c>
      <c r="H17" s="114">
        <v>60.265000000000001</v>
      </c>
      <c r="I17" s="114">
        <v>32.067</v>
      </c>
      <c r="J17" s="114">
        <v>196.56</v>
      </c>
      <c r="K17" s="114">
        <v>75.34</v>
      </c>
      <c r="L17" s="114">
        <v>147.398</v>
      </c>
      <c r="M17" s="114">
        <v>34.034999999999997</v>
      </c>
      <c r="N17" s="114">
        <v>22.37</v>
      </c>
      <c r="O17" s="114">
        <v>30.18</v>
      </c>
      <c r="P17" s="114">
        <v>29.9</v>
      </c>
    </row>
    <row r="18" spans="1:16">
      <c r="A18" s="331">
        <v>45075</v>
      </c>
      <c r="B18" s="114" t="s">
        <v>277</v>
      </c>
      <c r="C18" s="114">
        <v>87.373999999999995</v>
      </c>
      <c r="D18" s="114">
        <v>19.382000000000001</v>
      </c>
      <c r="E18" s="114">
        <v>11.728</v>
      </c>
      <c r="F18" s="114">
        <v>71.251999999999995</v>
      </c>
      <c r="G18" s="114">
        <v>89.131</v>
      </c>
      <c r="H18" s="114">
        <v>60.28</v>
      </c>
      <c r="I18" s="114">
        <v>32</v>
      </c>
      <c r="J18" s="114">
        <v>196.56</v>
      </c>
      <c r="K18" s="114">
        <v>75.34</v>
      </c>
      <c r="L18" s="114">
        <v>146.21700000000001</v>
      </c>
      <c r="M18" s="114">
        <v>34.14</v>
      </c>
      <c r="N18" s="114">
        <v>22.251000000000001</v>
      </c>
      <c r="O18" s="114">
        <v>30.18</v>
      </c>
      <c r="P18" s="114">
        <v>29.9</v>
      </c>
    </row>
    <row r="19" spans="1:16">
      <c r="A19" s="331">
        <v>45076</v>
      </c>
      <c r="B19" s="114" t="s">
        <v>277</v>
      </c>
      <c r="C19" s="114">
        <v>87.878</v>
      </c>
      <c r="D19" s="114">
        <v>19.954999999999998</v>
      </c>
      <c r="E19" s="114">
        <v>11.919</v>
      </c>
      <c r="F19" s="114">
        <v>71.236000000000004</v>
      </c>
      <c r="G19" s="114">
        <v>89.768000000000001</v>
      </c>
      <c r="H19" s="114">
        <v>60.64</v>
      </c>
      <c r="I19" s="114">
        <v>32.506</v>
      </c>
      <c r="J19" s="114">
        <v>194.31</v>
      </c>
      <c r="K19" s="114">
        <v>76.44</v>
      </c>
      <c r="L19" s="114">
        <v>146.315</v>
      </c>
      <c r="M19" s="114">
        <v>33.384999999999998</v>
      </c>
      <c r="N19" s="114">
        <v>22.006</v>
      </c>
      <c r="O19" s="114">
        <v>29.3</v>
      </c>
      <c r="P19" s="114">
        <v>29.7</v>
      </c>
    </row>
    <row r="20" spans="1:16">
      <c r="A20" s="331">
        <v>45077</v>
      </c>
      <c r="B20" s="114" t="s">
        <v>277</v>
      </c>
      <c r="C20" s="114">
        <v>87.962000000000003</v>
      </c>
      <c r="D20" s="114">
        <v>20.161999999999999</v>
      </c>
      <c r="E20" s="114">
        <v>11.914999999999999</v>
      </c>
      <c r="F20" s="114">
        <v>71.426000000000002</v>
      </c>
      <c r="G20" s="114">
        <v>89.893000000000001</v>
      </c>
      <c r="H20" s="114">
        <v>60.868000000000002</v>
      </c>
      <c r="I20" s="114">
        <v>32.956000000000003</v>
      </c>
      <c r="J20" s="114">
        <v>194.96</v>
      </c>
      <c r="K20" s="114">
        <v>75.010000000000005</v>
      </c>
      <c r="L20" s="114">
        <v>144.35499999999999</v>
      </c>
      <c r="M20" s="114">
        <v>32.880000000000003</v>
      </c>
      <c r="N20" s="114">
        <v>21.67</v>
      </c>
      <c r="O20" s="114">
        <v>30.5</v>
      </c>
      <c r="P20" s="114">
        <v>29.01</v>
      </c>
    </row>
    <row r="21" spans="1:16">
      <c r="A21" s="331">
        <v>45078</v>
      </c>
      <c r="B21" s="114" t="s">
        <v>277</v>
      </c>
      <c r="C21" s="114">
        <v>87.778000000000006</v>
      </c>
      <c r="D21" s="114">
        <v>19.234000000000002</v>
      </c>
      <c r="E21" s="114">
        <v>11.856999999999999</v>
      </c>
      <c r="F21" s="114">
        <v>71.759</v>
      </c>
      <c r="G21" s="114">
        <v>89.85</v>
      </c>
      <c r="H21" s="114">
        <v>62.862000000000002</v>
      </c>
      <c r="I21" s="114">
        <v>33.264000000000003</v>
      </c>
      <c r="J21" s="114">
        <v>195.83</v>
      </c>
      <c r="K21" s="114">
        <v>75.989999999999995</v>
      </c>
      <c r="L21" s="114">
        <v>143.756</v>
      </c>
      <c r="M21" s="114">
        <v>33.81</v>
      </c>
      <c r="N21" s="114">
        <v>22.035</v>
      </c>
      <c r="O21" s="114">
        <v>32.79</v>
      </c>
      <c r="P21" s="114">
        <v>29.405999999999999</v>
      </c>
    </row>
    <row r="22" spans="1:16">
      <c r="A22" s="331">
        <v>45079</v>
      </c>
      <c r="B22" s="114" t="s">
        <v>277</v>
      </c>
      <c r="C22" s="114">
        <v>87.629000000000005</v>
      </c>
      <c r="D22" s="114">
        <v>19.478000000000002</v>
      </c>
      <c r="E22" s="114">
        <v>11.827999999999999</v>
      </c>
      <c r="F22" s="114">
        <v>71.706000000000003</v>
      </c>
      <c r="G22" s="114">
        <v>89.662999999999997</v>
      </c>
      <c r="H22" s="114">
        <v>62.972000000000001</v>
      </c>
      <c r="I22" s="114">
        <v>33.112000000000002</v>
      </c>
      <c r="J22" s="114">
        <v>198.88489999999999</v>
      </c>
      <c r="K22" s="114">
        <v>78.284999999999997</v>
      </c>
      <c r="L22" s="114">
        <v>146.29499999999999</v>
      </c>
      <c r="M22" s="114">
        <v>34.965000000000003</v>
      </c>
      <c r="N22" s="114">
        <v>22.552</v>
      </c>
      <c r="O22" s="114">
        <v>33.1</v>
      </c>
      <c r="P22" s="114">
        <v>30.184699999999999</v>
      </c>
    </row>
    <row r="23" spans="1:16">
      <c r="A23" s="331">
        <v>45082</v>
      </c>
      <c r="B23" s="114" t="s">
        <v>277</v>
      </c>
      <c r="C23" s="114">
        <v>87.814999999999998</v>
      </c>
      <c r="D23" s="114">
        <v>20.114000000000001</v>
      </c>
      <c r="E23" s="114">
        <v>11.701000000000001</v>
      </c>
      <c r="F23" s="114">
        <v>71.866</v>
      </c>
      <c r="G23" s="114">
        <v>89.655000000000001</v>
      </c>
      <c r="H23" s="114">
        <v>63.771000000000001</v>
      </c>
      <c r="I23" s="114">
        <v>33.460999999999999</v>
      </c>
      <c r="J23" s="114">
        <v>198.32</v>
      </c>
      <c r="K23" s="114">
        <v>77.84</v>
      </c>
      <c r="L23" s="114">
        <v>146.57599999999999</v>
      </c>
      <c r="M23" s="114">
        <v>35.234999999999999</v>
      </c>
      <c r="N23" s="114">
        <v>22.373999999999999</v>
      </c>
      <c r="O23" s="114">
        <v>33.57</v>
      </c>
      <c r="P23" s="114">
        <v>30.130199999999999</v>
      </c>
    </row>
    <row r="24" spans="1:16">
      <c r="A24" s="331">
        <v>45083</v>
      </c>
      <c r="B24" s="114" t="s">
        <v>277</v>
      </c>
      <c r="C24" s="114">
        <v>87.736000000000004</v>
      </c>
      <c r="D24" s="114">
        <v>20.742000000000001</v>
      </c>
      <c r="E24" s="114">
        <v>11.557</v>
      </c>
      <c r="F24" s="114">
        <v>71.784000000000006</v>
      </c>
      <c r="G24" s="114">
        <v>89.646000000000001</v>
      </c>
      <c r="H24" s="114">
        <v>63.793999999999997</v>
      </c>
      <c r="I24" s="114">
        <v>33.801000000000002</v>
      </c>
      <c r="J24" s="114">
        <v>197.28</v>
      </c>
      <c r="K24" s="114">
        <v>78.67</v>
      </c>
      <c r="L24" s="114">
        <v>145.935</v>
      </c>
      <c r="M24" s="114">
        <v>35.835000000000001</v>
      </c>
      <c r="N24" s="114">
        <v>22.585000000000001</v>
      </c>
      <c r="O24" s="114">
        <v>33.44</v>
      </c>
      <c r="P24" s="114">
        <v>30.4436</v>
      </c>
    </row>
    <row r="25" spans="1:16">
      <c r="A25" s="331">
        <v>45084</v>
      </c>
      <c r="B25" s="114" t="s">
        <v>277</v>
      </c>
      <c r="C25" s="114">
        <v>87.322000000000003</v>
      </c>
      <c r="D25" s="114">
        <v>20.376999999999999</v>
      </c>
      <c r="E25" s="114">
        <v>11.49</v>
      </c>
      <c r="F25" s="114">
        <v>71.744</v>
      </c>
      <c r="G25" s="114">
        <v>89.3</v>
      </c>
      <c r="H25" s="114">
        <v>63.969000000000001</v>
      </c>
      <c r="I25" s="114">
        <v>34.195</v>
      </c>
      <c r="J25" s="114">
        <v>195.93</v>
      </c>
      <c r="K25" s="114">
        <v>77.795000000000002</v>
      </c>
      <c r="L25" s="114">
        <v>145.71100000000001</v>
      </c>
      <c r="M25" s="114">
        <v>36.380000000000003</v>
      </c>
      <c r="N25" s="114">
        <v>22.721</v>
      </c>
      <c r="O25" s="114">
        <v>33</v>
      </c>
      <c r="P25" s="114">
        <v>30.84</v>
      </c>
    </row>
    <row r="26" spans="1:16">
      <c r="A26" s="331">
        <v>45085</v>
      </c>
      <c r="B26" s="114" t="s">
        <v>277</v>
      </c>
      <c r="C26" s="114">
        <v>87.784000000000006</v>
      </c>
      <c r="D26" s="114">
        <v>20.376999999999999</v>
      </c>
      <c r="E26" s="114">
        <v>11.39</v>
      </c>
      <c r="F26" s="114">
        <v>71.744</v>
      </c>
      <c r="G26" s="114">
        <v>89.682000000000002</v>
      </c>
      <c r="H26" s="114">
        <v>64.070999999999998</v>
      </c>
      <c r="I26" s="114">
        <v>34.783000000000001</v>
      </c>
      <c r="J26" s="114">
        <v>197.01439999999999</v>
      </c>
      <c r="K26" s="114">
        <v>78.25</v>
      </c>
      <c r="L26" s="114">
        <v>145.32499999999999</v>
      </c>
      <c r="M26" s="114">
        <v>36.32</v>
      </c>
      <c r="N26" s="114">
        <v>22.783000000000001</v>
      </c>
      <c r="O26" s="114">
        <v>33.99</v>
      </c>
      <c r="P26" s="114">
        <v>30.922000000000001</v>
      </c>
    </row>
    <row r="27" spans="1:16">
      <c r="A27" s="331">
        <v>45086</v>
      </c>
      <c r="B27" s="114" t="s">
        <v>277</v>
      </c>
      <c r="C27" s="114">
        <v>87.867000000000004</v>
      </c>
      <c r="D27" s="114">
        <v>20.524999999999999</v>
      </c>
      <c r="E27" s="114">
        <v>11.381</v>
      </c>
      <c r="F27" s="114">
        <v>72.004000000000005</v>
      </c>
      <c r="G27" s="114">
        <v>89.75</v>
      </c>
      <c r="H27" s="114">
        <v>64.974000000000004</v>
      </c>
      <c r="I27" s="114">
        <v>34.911999999999999</v>
      </c>
      <c r="J27" s="114">
        <v>197.09</v>
      </c>
      <c r="K27" s="114">
        <v>79.86</v>
      </c>
      <c r="L27" s="114">
        <v>145.91</v>
      </c>
      <c r="M27" s="114">
        <v>37.094999999999999</v>
      </c>
      <c r="N27" s="114">
        <v>22.709</v>
      </c>
      <c r="O27" s="114">
        <v>33.869999999999997</v>
      </c>
      <c r="P27" s="114">
        <v>30.974799999999998</v>
      </c>
    </row>
    <row r="28" spans="1:16">
      <c r="A28" s="331">
        <v>45089</v>
      </c>
      <c r="B28" s="114" t="s">
        <v>277</v>
      </c>
      <c r="C28" s="114">
        <v>87.959000000000003</v>
      </c>
      <c r="D28" s="114">
        <v>20.733000000000001</v>
      </c>
      <c r="E28" s="114">
        <v>11.327999999999999</v>
      </c>
      <c r="F28" s="114">
        <v>71.959999999999994</v>
      </c>
      <c r="G28" s="114">
        <v>89.75</v>
      </c>
      <c r="H28" s="114">
        <v>64.701999999999998</v>
      </c>
      <c r="I28" s="114">
        <v>34.911999999999999</v>
      </c>
      <c r="J28" s="114">
        <v>196.68</v>
      </c>
      <c r="K28" s="114">
        <v>79.44</v>
      </c>
      <c r="L28" s="114">
        <v>146.00200000000001</v>
      </c>
      <c r="M28" s="114">
        <v>37.295000000000002</v>
      </c>
      <c r="N28" s="114">
        <v>22.614000000000001</v>
      </c>
      <c r="O28" s="114">
        <v>34.96</v>
      </c>
      <c r="P28" s="114">
        <v>30.81</v>
      </c>
    </row>
    <row r="29" spans="1:16">
      <c r="A29" s="331">
        <v>45090</v>
      </c>
      <c r="B29" s="114" t="s">
        <v>277</v>
      </c>
      <c r="C29" s="114">
        <v>87.882999999999996</v>
      </c>
      <c r="D29" s="114">
        <v>20.46</v>
      </c>
      <c r="E29" s="114">
        <v>11.298</v>
      </c>
      <c r="F29" s="114">
        <v>71.820999999999998</v>
      </c>
      <c r="G29" s="114">
        <v>89.790999999999997</v>
      </c>
      <c r="H29" s="114">
        <v>64.629000000000005</v>
      </c>
      <c r="I29" s="114">
        <v>35.497999999999998</v>
      </c>
      <c r="J29" s="114">
        <v>197.27</v>
      </c>
      <c r="K29" s="114">
        <v>81.02</v>
      </c>
      <c r="L29" s="114">
        <v>145.345</v>
      </c>
      <c r="M29" s="114">
        <v>37.284999999999997</v>
      </c>
      <c r="N29" s="114">
        <v>22.77</v>
      </c>
      <c r="O29" s="114">
        <v>34.72</v>
      </c>
      <c r="P29" s="114">
        <v>31.004999999999999</v>
      </c>
    </row>
    <row r="30" spans="1:16">
      <c r="A30" s="331">
        <v>45091</v>
      </c>
      <c r="B30" s="114" t="s">
        <v>277</v>
      </c>
      <c r="C30" s="114">
        <v>88.13</v>
      </c>
      <c r="D30" s="114">
        <v>20.763000000000002</v>
      </c>
      <c r="E30" s="114">
        <v>11.263</v>
      </c>
      <c r="F30" s="114">
        <v>71.650999999999996</v>
      </c>
      <c r="G30" s="114">
        <v>90.049000000000007</v>
      </c>
      <c r="H30" s="114">
        <v>64.632999999999996</v>
      </c>
      <c r="I30" s="114">
        <v>35.588999999999999</v>
      </c>
      <c r="J30" s="114">
        <v>197.15</v>
      </c>
      <c r="K30" s="114">
        <v>80.385000000000005</v>
      </c>
      <c r="L30" s="114">
        <v>145.524</v>
      </c>
      <c r="M30" s="114">
        <v>37.954999999999998</v>
      </c>
      <c r="N30" s="114">
        <v>23</v>
      </c>
      <c r="O30" s="114">
        <v>34.1</v>
      </c>
      <c r="P30" s="114">
        <v>30.8245</v>
      </c>
    </row>
    <row r="31" spans="1:16">
      <c r="A31" s="331">
        <v>45092</v>
      </c>
      <c r="B31" s="114" t="s">
        <v>277</v>
      </c>
      <c r="C31" s="114">
        <v>88.518000000000001</v>
      </c>
      <c r="D31" s="114">
        <v>20.681000000000001</v>
      </c>
      <c r="E31" s="114">
        <v>11.317</v>
      </c>
      <c r="F31" s="114">
        <v>71.42</v>
      </c>
      <c r="G31" s="114">
        <v>90.525000000000006</v>
      </c>
      <c r="H31" s="114">
        <v>64.016999999999996</v>
      </c>
      <c r="I31" s="114">
        <v>35.238999999999997</v>
      </c>
      <c r="J31" s="114">
        <v>199.4</v>
      </c>
      <c r="K31" s="114">
        <v>79.94</v>
      </c>
      <c r="L31" s="114">
        <v>143.71600000000001</v>
      </c>
      <c r="M31" s="114">
        <v>38.405000000000001</v>
      </c>
      <c r="N31" s="114">
        <v>22.83</v>
      </c>
      <c r="O31" s="114">
        <v>34.72</v>
      </c>
      <c r="P31" s="114">
        <v>31.17</v>
      </c>
    </row>
    <row r="32" spans="1:16">
      <c r="A32" s="331">
        <v>45093</v>
      </c>
      <c r="B32" s="114" t="s">
        <v>277</v>
      </c>
      <c r="C32" s="114">
        <v>88.441000000000003</v>
      </c>
      <c r="D32" s="114">
        <v>21.221</v>
      </c>
      <c r="E32" s="114">
        <v>11.317</v>
      </c>
      <c r="F32" s="114">
        <v>71.513999999999996</v>
      </c>
      <c r="G32" s="114">
        <v>90.492000000000004</v>
      </c>
      <c r="H32" s="114">
        <v>63.57</v>
      </c>
      <c r="I32" s="114">
        <v>35.871000000000002</v>
      </c>
      <c r="J32" s="114">
        <v>199.91</v>
      </c>
      <c r="K32" s="114">
        <v>79.825000000000003</v>
      </c>
      <c r="L32" s="114">
        <v>141.881</v>
      </c>
      <c r="M32" s="114">
        <v>38.174999999999997</v>
      </c>
      <c r="N32" s="114">
        <v>23.004999999999999</v>
      </c>
      <c r="O32" s="114">
        <v>34.869999999999997</v>
      </c>
      <c r="P32" s="114">
        <v>31.06</v>
      </c>
    </row>
    <row r="33" spans="1:16">
      <c r="A33" s="331">
        <v>45096</v>
      </c>
      <c r="B33" s="114" t="s">
        <v>277</v>
      </c>
      <c r="C33" s="114">
        <v>88.460999999999999</v>
      </c>
      <c r="D33" s="114">
        <v>20.956</v>
      </c>
      <c r="E33" s="114">
        <v>11.332000000000001</v>
      </c>
      <c r="F33" s="114">
        <v>71.534999999999997</v>
      </c>
      <c r="G33" s="114">
        <v>90.518000000000001</v>
      </c>
      <c r="H33" s="114">
        <v>63.368000000000002</v>
      </c>
      <c r="I33" s="114">
        <v>35.871000000000002</v>
      </c>
      <c r="J33" s="114">
        <v>199.91</v>
      </c>
      <c r="K33" s="114">
        <v>78.92</v>
      </c>
      <c r="L33" s="114">
        <v>141.42500000000001</v>
      </c>
      <c r="M33" s="114">
        <v>38.805</v>
      </c>
      <c r="N33" s="114">
        <v>22.998000000000001</v>
      </c>
      <c r="O33" s="114">
        <v>34.869999999999997</v>
      </c>
      <c r="P33" s="114">
        <v>31.06</v>
      </c>
    </row>
    <row r="34" spans="1:16">
      <c r="A34" s="331">
        <v>45097</v>
      </c>
      <c r="B34" s="114" t="s">
        <v>277</v>
      </c>
      <c r="C34" s="114">
        <v>88.694000000000003</v>
      </c>
      <c r="D34" s="114">
        <v>20.983000000000001</v>
      </c>
      <c r="E34" s="114">
        <v>11.391</v>
      </c>
      <c r="F34" s="114">
        <v>71.847999999999999</v>
      </c>
      <c r="G34" s="114">
        <v>90.751000000000005</v>
      </c>
      <c r="H34" s="114">
        <v>64.159000000000006</v>
      </c>
      <c r="I34" s="114">
        <v>36.064</v>
      </c>
      <c r="J34" s="114">
        <v>198.65</v>
      </c>
      <c r="K34" s="114">
        <v>78.135000000000005</v>
      </c>
      <c r="L34" s="114">
        <v>140.501</v>
      </c>
      <c r="M34" s="114">
        <v>38.354999999999997</v>
      </c>
      <c r="N34" s="114">
        <v>22.946999999999999</v>
      </c>
      <c r="O34" s="114">
        <v>34.409999999999997</v>
      </c>
      <c r="P34" s="114">
        <v>30.499700000000001</v>
      </c>
    </row>
    <row r="35" spans="1:16">
      <c r="A35" s="331">
        <v>45098</v>
      </c>
      <c r="B35" s="114" t="s">
        <v>277</v>
      </c>
      <c r="C35" s="114">
        <v>89.006</v>
      </c>
      <c r="D35" s="114">
        <v>21.42</v>
      </c>
      <c r="E35" s="114">
        <v>11.295</v>
      </c>
      <c r="F35" s="114">
        <v>71.731999999999999</v>
      </c>
      <c r="G35" s="114">
        <v>90.908000000000001</v>
      </c>
      <c r="H35" s="114">
        <v>63.908000000000001</v>
      </c>
      <c r="I35" s="114">
        <v>36.552999999999997</v>
      </c>
      <c r="J35" s="114">
        <v>199.57</v>
      </c>
      <c r="K35" s="114">
        <v>77.09</v>
      </c>
      <c r="L35" s="114">
        <v>141.31899999999999</v>
      </c>
      <c r="M35" s="114">
        <v>38.950000000000003</v>
      </c>
      <c r="N35" s="114">
        <v>22.995999999999999</v>
      </c>
      <c r="O35" s="114">
        <v>34.22</v>
      </c>
      <c r="P35" s="114">
        <v>30.67</v>
      </c>
    </row>
    <row r="36" spans="1:16">
      <c r="A36" s="331">
        <v>45099</v>
      </c>
      <c r="B36" s="114" t="s">
        <v>277</v>
      </c>
      <c r="C36" s="114">
        <v>89.19</v>
      </c>
      <c r="D36" s="114">
        <v>21.260999999999999</v>
      </c>
      <c r="E36" s="114">
        <v>11.279</v>
      </c>
      <c r="F36" s="114">
        <v>71.95</v>
      </c>
      <c r="G36" s="114">
        <v>90.944000000000003</v>
      </c>
      <c r="H36" s="114">
        <v>63.777000000000001</v>
      </c>
      <c r="I36" s="114">
        <v>37.29</v>
      </c>
      <c r="J36" s="114">
        <v>200.63</v>
      </c>
      <c r="K36" s="114">
        <v>77.265000000000001</v>
      </c>
      <c r="L36" s="114">
        <v>141.125</v>
      </c>
      <c r="M36" s="114">
        <v>38.435000000000002</v>
      </c>
      <c r="N36" s="114">
        <v>22.559000000000001</v>
      </c>
      <c r="O36" s="114">
        <v>33.409999999999997</v>
      </c>
      <c r="P36" s="114">
        <v>30.18</v>
      </c>
    </row>
    <row r="37" spans="1:16">
      <c r="A37" s="331">
        <v>45100</v>
      </c>
      <c r="B37" s="114" t="s">
        <v>277</v>
      </c>
      <c r="C37" s="114">
        <v>89.554000000000002</v>
      </c>
      <c r="D37" s="114">
        <v>21.260999999999999</v>
      </c>
      <c r="E37" s="114">
        <v>11.281000000000001</v>
      </c>
      <c r="F37" s="114">
        <v>72.626999999999995</v>
      </c>
      <c r="G37" s="114">
        <v>91.459000000000003</v>
      </c>
      <c r="H37" s="114">
        <v>64.161000000000001</v>
      </c>
      <c r="I37" s="114">
        <v>36.878999999999998</v>
      </c>
      <c r="J37" s="114">
        <v>199.35</v>
      </c>
      <c r="K37" s="114">
        <v>75.94</v>
      </c>
      <c r="L37" s="114">
        <v>140.34200000000001</v>
      </c>
      <c r="M37" s="114">
        <v>38.659999999999997</v>
      </c>
      <c r="N37" s="114">
        <v>22.216999999999999</v>
      </c>
      <c r="O37" s="114">
        <v>32.86</v>
      </c>
      <c r="P37" s="114">
        <v>29.84</v>
      </c>
    </row>
    <row r="38" spans="1:16">
      <c r="A38" s="331">
        <v>45103</v>
      </c>
      <c r="B38" s="114" t="s">
        <v>277</v>
      </c>
      <c r="C38" s="114">
        <v>90.204999999999998</v>
      </c>
      <c r="D38" s="114">
        <v>21.260999999999999</v>
      </c>
      <c r="E38" s="114">
        <v>11.196999999999999</v>
      </c>
      <c r="F38" s="114">
        <v>72.995999999999995</v>
      </c>
      <c r="G38" s="114">
        <v>92.03</v>
      </c>
      <c r="H38" s="114">
        <v>64.385000000000005</v>
      </c>
      <c r="I38" s="114">
        <v>37.323999999999998</v>
      </c>
      <c r="J38" s="114">
        <v>199.62</v>
      </c>
      <c r="K38" s="114">
        <v>76.775000000000006</v>
      </c>
      <c r="L38" s="114">
        <v>141.66999999999999</v>
      </c>
      <c r="M38" s="114">
        <v>38.244999999999997</v>
      </c>
      <c r="N38" s="114">
        <v>22.36</v>
      </c>
      <c r="O38" s="114">
        <v>32.96</v>
      </c>
      <c r="P38" s="114">
        <v>30</v>
      </c>
    </row>
    <row r="39" spans="1:16">
      <c r="A39" s="331">
        <v>45104</v>
      </c>
      <c r="B39" s="114" t="s">
        <v>277</v>
      </c>
      <c r="C39" s="114">
        <v>89.994</v>
      </c>
      <c r="D39" s="114">
        <v>21.260999999999999</v>
      </c>
      <c r="E39" s="114">
        <v>11.138999999999999</v>
      </c>
      <c r="F39" s="114">
        <v>73.040999999999997</v>
      </c>
      <c r="G39" s="114">
        <v>91.698999999999998</v>
      </c>
      <c r="H39" s="114">
        <v>64.212999999999994</v>
      </c>
      <c r="I39" s="114">
        <v>37.909999999999997</v>
      </c>
      <c r="J39" s="114">
        <v>199.89</v>
      </c>
      <c r="K39" s="114">
        <v>77.319999999999993</v>
      </c>
      <c r="L39" s="114">
        <v>141.81399999999999</v>
      </c>
      <c r="M39" s="114">
        <v>37.72</v>
      </c>
      <c r="N39" s="114">
        <v>22.579000000000001</v>
      </c>
      <c r="O39" s="114">
        <v>32.72</v>
      </c>
      <c r="P39" s="114">
        <v>30.2</v>
      </c>
    </row>
    <row r="40" spans="1:16">
      <c r="A40" s="331">
        <v>45105</v>
      </c>
      <c r="B40" s="114" t="s">
        <v>277</v>
      </c>
      <c r="C40" s="114">
        <v>90.100999999999999</v>
      </c>
      <c r="D40" s="114">
        <v>21.260999999999999</v>
      </c>
      <c r="E40" s="114">
        <v>11.122999999999999</v>
      </c>
      <c r="F40" s="114">
        <v>72.876000000000005</v>
      </c>
      <c r="G40" s="114">
        <v>91.856999999999999</v>
      </c>
      <c r="H40" s="114">
        <v>64.506</v>
      </c>
      <c r="I40" s="114">
        <v>38.476999999999997</v>
      </c>
      <c r="J40" s="114">
        <v>198.47</v>
      </c>
      <c r="K40" s="114">
        <v>76.045000000000002</v>
      </c>
      <c r="L40" s="114">
        <v>141.78200000000001</v>
      </c>
      <c r="M40" s="114">
        <v>37.634999999999998</v>
      </c>
      <c r="N40" s="114">
        <v>22.655999999999999</v>
      </c>
      <c r="O40" s="114">
        <v>32.99</v>
      </c>
      <c r="P40" s="114">
        <v>30.137</v>
      </c>
    </row>
    <row r="41" spans="1:16">
      <c r="A41" s="331">
        <v>45106</v>
      </c>
      <c r="B41" s="114" t="s">
        <v>277</v>
      </c>
      <c r="C41" s="114">
        <v>89.644999999999996</v>
      </c>
      <c r="D41" s="114">
        <v>21.260999999999999</v>
      </c>
      <c r="E41" s="114">
        <v>11.15</v>
      </c>
      <c r="F41" s="114">
        <v>72.828000000000003</v>
      </c>
      <c r="G41" s="114">
        <v>91.304000000000002</v>
      </c>
      <c r="H41" s="114">
        <v>63.786999999999999</v>
      </c>
      <c r="I41" s="114">
        <v>37.933</v>
      </c>
      <c r="J41" s="114">
        <v>198.69</v>
      </c>
      <c r="K41" s="114">
        <v>75.5</v>
      </c>
      <c r="L41" s="114">
        <v>141.57300000000001</v>
      </c>
      <c r="M41" s="114">
        <v>37.58</v>
      </c>
      <c r="N41" s="114">
        <v>22.968</v>
      </c>
      <c r="O41" s="114">
        <v>33.24</v>
      </c>
      <c r="P41" s="114">
        <v>30.181699999999999</v>
      </c>
    </row>
    <row r="42" spans="1:16">
      <c r="A42" s="331">
        <v>45107</v>
      </c>
      <c r="B42" s="114" t="s">
        <v>277</v>
      </c>
      <c r="C42" s="114">
        <v>89.804000000000002</v>
      </c>
      <c r="D42" s="114">
        <v>21.260999999999999</v>
      </c>
      <c r="E42" s="114">
        <v>11.141999999999999</v>
      </c>
      <c r="F42" s="114">
        <v>73.02</v>
      </c>
      <c r="G42" s="114">
        <v>91.51</v>
      </c>
      <c r="H42" s="114">
        <v>64.412999999999997</v>
      </c>
      <c r="I42" s="114">
        <v>38.908999999999999</v>
      </c>
      <c r="J42" s="114">
        <v>200.29</v>
      </c>
      <c r="K42" s="114">
        <v>76.03</v>
      </c>
      <c r="L42" s="114">
        <v>141.768</v>
      </c>
      <c r="M42" s="114">
        <v>38.049999999999997</v>
      </c>
      <c r="N42" s="114">
        <v>23.231999999999999</v>
      </c>
      <c r="O42" s="114">
        <v>33.57</v>
      </c>
      <c r="P42" s="114">
        <v>30.25</v>
      </c>
    </row>
    <row r="43" spans="1:16">
      <c r="A43" s="331">
        <v>45110</v>
      </c>
      <c r="B43" s="114" t="s">
        <v>277</v>
      </c>
      <c r="C43" s="114">
        <v>89.626999999999995</v>
      </c>
      <c r="D43" s="114">
        <v>21.260999999999999</v>
      </c>
      <c r="E43" s="114">
        <v>11.132999999999999</v>
      </c>
      <c r="F43" s="114">
        <v>73.251000000000005</v>
      </c>
      <c r="G43" s="114">
        <v>91.370999999999995</v>
      </c>
      <c r="H43" s="114">
        <v>64.558999999999997</v>
      </c>
      <c r="I43" s="114">
        <v>38.908999999999999</v>
      </c>
      <c r="J43" s="114">
        <v>201.40369999999999</v>
      </c>
      <c r="K43" s="114">
        <v>77.739999999999995</v>
      </c>
      <c r="L43" s="114">
        <v>141.94800000000001</v>
      </c>
      <c r="M43" s="114">
        <v>38.69</v>
      </c>
      <c r="N43" s="114">
        <v>23.503</v>
      </c>
      <c r="O43" s="114">
        <v>33.36</v>
      </c>
      <c r="P43" s="114">
        <v>30.67</v>
      </c>
    </row>
    <row r="44" spans="1:16">
      <c r="A44" s="331">
        <v>45111</v>
      </c>
      <c r="B44" s="114" t="s">
        <v>277</v>
      </c>
      <c r="C44" s="114">
        <v>89.308999999999997</v>
      </c>
      <c r="D44" s="114">
        <v>21.260999999999999</v>
      </c>
      <c r="E44" s="114">
        <v>11.175000000000001</v>
      </c>
      <c r="F44" s="114">
        <v>73.308999999999997</v>
      </c>
      <c r="G44" s="114">
        <v>91.213999999999999</v>
      </c>
      <c r="H44" s="114">
        <v>64.956999999999994</v>
      </c>
      <c r="I44" s="114">
        <v>38.909999999999997</v>
      </c>
      <c r="J44" s="114">
        <v>201.40369999999999</v>
      </c>
      <c r="K44" s="114">
        <v>78.125</v>
      </c>
      <c r="L44" s="114">
        <v>141.72499999999999</v>
      </c>
      <c r="M44" s="114">
        <v>38.340000000000003</v>
      </c>
      <c r="N44" s="114">
        <v>23.361999999999998</v>
      </c>
      <c r="O44" s="114">
        <v>33.36</v>
      </c>
      <c r="P44" s="114">
        <v>30.67</v>
      </c>
    </row>
    <row r="45" spans="1:16">
      <c r="A45" s="331">
        <v>45112</v>
      </c>
      <c r="B45" s="114" t="s">
        <v>277</v>
      </c>
      <c r="C45" s="114">
        <v>89.012</v>
      </c>
      <c r="D45" s="114">
        <v>21.181000000000001</v>
      </c>
      <c r="E45" s="114">
        <v>11.151</v>
      </c>
      <c r="F45" s="114">
        <v>73.287999999999997</v>
      </c>
      <c r="G45" s="114">
        <v>90.838999999999999</v>
      </c>
      <c r="H45" s="114">
        <v>64.625</v>
      </c>
      <c r="I45" s="114">
        <v>39.018999999999998</v>
      </c>
      <c r="J45" s="114">
        <v>201.29</v>
      </c>
      <c r="K45" s="114">
        <v>76.885000000000005</v>
      </c>
      <c r="L45" s="114">
        <v>141.661</v>
      </c>
      <c r="M45" s="114">
        <v>38.055</v>
      </c>
      <c r="N45" s="114">
        <v>23.247</v>
      </c>
      <c r="O45" s="114">
        <v>33.17</v>
      </c>
      <c r="P45" s="114">
        <v>30.42</v>
      </c>
    </row>
    <row r="46" spans="1:16">
      <c r="A46" s="331">
        <v>45113</v>
      </c>
      <c r="B46" s="114" t="s">
        <v>277</v>
      </c>
      <c r="C46" s="114">
        <v>88.292000000000002</v>
      </c>
      <c r="D46" s="114">
        <v>20.623999999999999</v>
      </c>
      <c r="E46" s="114">
        <v>11.34</v>
      </c>
      <c r="F46" s="114">
        <v>72.394999999999996</v>
      </c>
      <c r="G46" s="114">
        <v>90.036000000000001</v>
      </c>
      <c r="H46" s="114">
        <v>62.953000000000003</v>
      </c>
      <c r="I46" s="114">
        <v>38.109000000000002</v>
      </c>
      <c r="J46" s="114">
        <v>200.94</v>
      </c>
      <c r="K46" s="114">
        <v>75.14</v>
      </c>
      <c r="L46" s="114">
        <v>140.262</v>
      </c>
      <c r="M46" s="114">
        <v>36.880000000000003</v>
      </c>
      <c r="N46" s="114">
        <v>22.722000000000001</v>
      </c>
      <c r="O46" s="114">
        <v>31.74</v>
      </c>
      <c r="P46" s="114">
        <v>30.07</v>
      </c>
    </row>
    <row r="47" spans="1:16">
      <c r="A47" s="331">
        <v>45114</v>
      </c>
      <c r="B47" s="114" t="s">
        <v>277</v>
      </c>
      <c r="C47" s="114">
        <v>88.007000000000005</v>
      </c>
      <c r="D47" s="114">
        <v>20.623999999999999</v>
      </c>
      <c r="E47" s="114">
        <v>11.430999999999999</v>
      </c>
      <c r="F47" s="114">
        <v>72.933000000000007</v>
      </c>
      <c r="G47" s="114">
        <v>89.814999999999998</v>
      </c>
      <c r="H47" s="114">
        <v>61.491</v>
      </c>
      <c r="I47" s="114">
        <v>37.970999999999997</v>
      </c>
      <c r="J47" s="114">
        <v>198.95</v>
      </c>
      <c r="K47" s="114">
        <v>75.905000000000001</v>
      </c>
      <c r="L47" s="114">
        <v>139.512</v>
      </c>
      <c r="M47" s="114">
        <v>37.770000000000003</v>
      </c>
      <c r="N47" s="114">
        <v>22.908999999999999</v>
      </c>
      <c r="O47" s="114">
        <v>32.25</v>
      </c>
      <c r="P47" s="114">
        <v>30.6648</v>
      </c>
    </row>
    <row r="48" spans="1:16">
      <c r="A48" s="331">
        <v>45117</v>
      </c>
      <c r="B48" s="114" t="s">
        <v>277</v>
      </c>
      <c r="C48" s="114">
        <v>87.864999999999995</v>
      </c>
      <c r="D48" s="114">
        <v>20.623999999999999</v>
      </c>
      <c r="E48" s="114">
        <v>11.462999999999999</v>
      </c>
      <c r="F48" s="114">
        <v>73.256</v>
      </c>
      <c r="G48" s="114">
        <v>89.847999999999999</v>
      </c>
      <c r="H48" s="114">
        <v>62.097999999999999</v>
      </c>
      <c r="I48" s="114">
        <v>38.67</v>
      </c>
      <c r="J48" s="114">
        <v>198.44</v>
      </c>
      <c r="K48" s="114">
        <v>75.344999999999999</v>
      </c>
      <c r="L48" s="114">
        <v>138.41399999999999</v>
      </c>
      <c r="M48" s="114">
        <v>37.369999999999997</v>
      </c>
      <c r="N48" s="114">
        <v>22.867999999999999</v>
      </c>
      <c r="O48" s="114">
        <v>32.799999999999997</v>
      </c>
      <c r="P48" s="114">
        <v>30.720199999999998</v>
      </c>
    </row>
    <row r="49" spans="1:16">
      <c r="A49" s="331">
        <v>45118</v>
      </c>
      <c r="B49" s="114" t="s">
        <v>277</v>
      </c>
      <c r="C49" s="114">
        <v>88.143000000000001</v>
      </c>
      <c r="D49" s="114">
        <v>20.623999999999999</v>
      </c>
      <c r="E49" s="114">
        <v>11.374000000000001</v>
      </c>
      <c r="F49" s="114">
        <v>73.337000000000003</v>
      </c>
      <c r="G49" s="114">
        <v>89.962999999999994</v>
      </c>
      <c r="H49" s="114">
        <v>62.302</v>
      </c>
      <c r="I49" s="114">
        <v>38.856999999999999</v>
      </c>
      <c r="J49" s="114">
        <v>198.73</v>
      </c>
      <c r="K49" s="114">
        <v>77.034999999999997</v>
      </c>
      <c r="L49" s="114">
        <v>139.65</v>
      </c>
      <c r="M49" s="114">
        <v>36.924999999999997</v>
      </c>
      <c r="N49" s="114">
        <v>23.128</v>
      </c>
      <c r="O49" s="114">
        <v>33.26</v>
      </c>
      <c r="P49" s="114">
        <v>31.235099999999999</v>
      </c>
    </row>
    <row r="50" spans="1:16">
      <c r="A50" s="331">
        <v>45119</v>
      </c>
      <c r="B50" s="114" t="s">
        <v>277</v>
      </c>
      <c r="C50" s="114">
        <v>89.272000000000006</v>
      </c>
      <c r="D50" s="114">
        <v>20.623999999999999</v>
      </c>
      <c r="E50" s="114">
        <v>11.14</v>
      </c>
      <c r="F50" s="114">
        <v>73.980999999999995</v>
      </c>
      <c r="G50" s="114">
        <v>91.216999999999999</v>
      </c>
      <c r="H50" s="114">
        <v>62.893999999999998</v>
      </c>
      <c r="I50" s="114">
        <v>38.610999999999997</v>
      </c>
      <c r="J50" s="114">
        <v>198.94</v>
      </c>
      <c r="K50" s="114">
        <v>79.075000000000003</v>
      </c>
      <c r="L50" s="114">
        <v>140.745</v>
      </c>
      <c r="M50" s="114">
        <v>38.075000000000003</v>
      </c>
      <c r="N50" s="114">
        <v>23.524000000000001</v>
      </c>
      <c r="O50" s="114">
        <v>33.61</v>
      </c>
      <c r="P50" s="114">
        <v>31.52</v>
      </c>
    </row>
    <row r="51" spans="1:16">
      <c r="A51" s="331">
        <v>45120</v>
      </c>
      <c r="B51" s="114" t="s">
        <v>277</v>
      </c>
      <c r="C51" s="114">
        <v>89.512</v>
      </c>
      <c r="D51" s="114">
        <v>22.721</v>
      </c>
      <c r="E51" s="114">
        <v>11.026999999999999</v>
      </c>
      <c r="F51" s="114">
        <v>74.265000000000001</v>
      </c>
      <c r="G51" s="114">
        <v>91.536000000000001</v>
      </c>
      <c r="H51" s="114">
        <v>63.795000000000002</v>
      </c>
      <c r="I51" s="114">
        <v>38.648000000000003</v>
      </c>
      <c r="J51" s="114">
        <v>200.04</v>
      </c>
      <c r="K51" s="114">
        <v>80.11</v>
      </c>
      <c r="L51" s="114">
        <v>140.45400000000001</v>
      </c>
      <c r="M51" s="114">
        <v>38.33</v>
      </c>
      <c r="N51" s="114">
        <v>23.713999999999999</v>
      </c>
      <c r="O51" s="114">
        <v>34.58</v>
      </c>
      <c r="P51" s="114">
        <v>31.64</v>
      </c>
    </row>
    <row r="52" spans="1:16">
      <c r="A52" s="331">
        <v>45121</v>
      </c>
      <c r="B52" s="114" t="s">
        <v>277</v>
      </c>
      <c r="C52" s="114">
        <v>89.611999999999995</v>
      </c>
      <c r="D52" s="114">
        <v>22.721</v>
      </c>
      <c r="E52" s="114">
        <v>11.11</v>
      </c>
      <c r="F52" s="114">
        <v>74.356999999999999</v>
      </c>
      <c r="G52" s="114">
        <v>91.564999999999998</v>
      </c>
      <c r="H52" s="114">
        <v>64.244</v>
      </c>
      <c r="I52" s="114">
        <v>38.290999999999997</v>
      </c>
      <c r="J52" s="114">
        <v>200.64</v>
      </c>
      <c r="K52" s="114">
        <v>80.819999999999993</v>
      </c>
      <c r="L52" s="114">
        <v>140.19900000000001</v>
      </c>
      <c r="M52" s="114">
        <v>38.21</v>
      </c>
      <c r="N52" s="114">
        <v>23.600999999999999</v>
      </c>
      <c r="O52" s="114">
        <v>33.590000000000003</v>
      </c>
      <c r="P52" s="114">
        <v>31.2</v>
      </c>
    </row>
    <row r="53" spans="1:16">
      <c r="A53" s="331">
        <v>45124</v>
      </c>
      <c r="B53" s="114" t="s">
        <v>277</v>
      </c>
      <c r="C53" s="114">
        <v>89.823999999999998</v>
      </c>
      <c r="D53" s="114">
        <v>22.721</v>
      </c>
      <c r="E53" s="114">
        <v>11.079000000000001</v>
      </c>
      <c r="F53" s="114">
        <v>74.991</v>
      </c>
      <c r="G53" s="114">
        <v>91.897000000000006</v>
      </c>
      <c r="H53" s="114">
        <v>64.25</v>
      </c>
      <c r="I53" s="114">
        <v>37.774000000000001</v>
      </c>
      <c r="J53" s="114">
        <v>199.69</v>
      </c>
      <c r="K53" s="114">
        <v>80.894999999999996</v>
      </c>
      <c r="L53" s="114">
        <v>140.19499999999999</v>
      </c>
      <c r="M53" s="114">
        <v>37.6</v>
      </c>
      <c r="N53" s="114">
        <v>23.706</v>
      </c>
      <c r="O53" s="114">
        <v>33.75</v>
      </c>
      <c r="P53" s="114">
        <v>31.33</v>
      </c>
    </row>
    <row r="54" spans="1:16">
      <c r="A54" s="331">
        <v>45125</v>
      </c>
      <c r="B54" s="114" t="s">
        <v>277</v>
      </c>
      <c r="C54" s="114">
        <v>89.933000000000007</v>
      </c>
      <c r="D54" s="114">
        <v>22.600999999999999</v>
      </c>
      <c r="E54" s="114">
        <v>10.945</v>
      </c>
      <c r="F54" s="114">
        <v>75.558999999999997</v>
      </c>
      <c r="G54" s="114">
        <v>91.965000000000003</v>
      </c>
      <c r="H54" s="114">
        <v>64.47</v>
      </c>
      <c r="I54" s="114">
        <v>38.082000000000001</v>
      </c>
      <c r="J54" s="114">
        <v>199.68</v>
      </c>
      <c r="K54" s="114">
        <v>80.98</v>
      </c>
      <c r="L54" s="114">
        <v>139.01599999999999</v>
      </c>
      <c r="M54" s="114">
        <v>37.994999999999997</v>
      </c>
      <c r="N54" s="114">
        <v>23.931999999999999</v>
      </c>
      <c r="O54" s="114">
        <v>34.450000000000003</v>
      </c>
      <c r="P54" s="114">
        <v>31.576499999999999</v>
      </c>
    </row>
    <row r="55" spans="1:16">
      <c r="A55" s="331">
        <v>45126</v>
      </c>
      <c r="B55" s="114" t="s">
        <v>277</v>
      </c>
      <c r="C55" s="114">
        <v>89.653000000000006</v>
      </c>
      <c r="D55" s="114">
        <v>22.56</v>
      </c>
      <c r="E55" s="114">
        <v>10.927</v>
      </c>
      <c r="F55" s="114">
        <v>75.128</v>
      </c>
      <c r="G55" s="114">
        <v>91.683999999999997</v>
      </c>
      <c r="H55" s="114">
        <v>63.5</v>
      </c>
      <c r="I55" s="114">
        <v>37.936</v>
      </c>
      <c r="J55" s="114">
        <v>201.78</v>
      </c>
      <c r="K55" s="114">
        <v>80.56</v>
      </c>
      <c r="L55" s="114">
        <v>139.607</v>
      </c>
      <c r="M55" s="114">
        <v>37.6</v>
      </c>
      <c r="N55" s="114">
        <v>23.943999999999999</v>
      </c>
      <c r="O55" s="114">
        <v>34.159999999999997</v>
      </c>
      <c r="P55" s="114">
        <v>31.965</v>
      </c>
    </row>
    <row r="56" spans="1:16">
      <c r="A56" s="331">
        <v>45127</v>
      </c>
      <c r="B56" s="114" t="s">
        <v>277</v>
      </c>
      <c r="C56" s="114">
        <v>89.266000000000005</v>
      </c>
      <c r="D56" s="114">
        <v>20.675999999999998</v>
      </c>
      <c r="E56" s="114">
        <v>10.988</v>
      </c>
      <c r="F56" s="114">
        <v>74.763999999999996</v>
      </c>
      <c r="G56" s="114">
        <v>91.28</v>
      </c>
      <c r="H56" s="114">
        <v>62.341000000000001</v>
      </c>
      <c r="I56" s="114">
        <v>37.936</v>
      </c>
      <c r="J56" s="114">
        <v>203.76</v>
      </c>
      <c r="K56" s="114">
        <v>79.28</v>
      </c>
      <c r="L56" s="114">
        <v>139.74700000000001</v>
      </c>
      <c r="M56" s="114">
        <v>38.005000000000003</v>
      </c>
      <c r="N56" s="114">
        <v>24.109000000000002</v>
      </c>
      <c r="O56" s="114">
        <v>33.700000000000003</v>
      </c>
      <c r="P56" s="114">
        <v>32.06</v>
      </c>
    </row>
    <row r="57" spans="1:16">
      <c r="A57" s="331">
        <v>45128</v>
      </c>
      <c r="B57" s="114" t="s">
        <v>277</v>
      </c>
      <c r="C57" s="114">
        <v>89.495999999999995</v>
      </c>
      <c r="D57" s="114">
        <v>21.167999999999999</v>
      </c>
      <c r="E57" s="114">
        <v>10.968</v>
      </c>
      <c r="F57" s="114">
        <v>75.066000000000003</v>
      </c>
      <c r="G57" s="114">
        <v>91.647999999999996</v>
      </c>
      <c r="H57" s="114">
        <v>62.378</v>
      </c>
      <c r="I57" s="114">
        <v>38.188000000000002</v>
      </c>
      <c r="J57" s="114">
        <v>204.44</v>
      </c>
      <c r="K57" s="114">
        <v>79.150000000000006</v>
      </c>
      <c r="L57" s="114">
        <v>139.679</v>
      </c>
      <c r="M57" s="114">
        <v>39.075000000000003</v>
      </c>
      <c r="N57" s="114">
        <v>24.152000000000001</v>
      </c>
      <c r="O57" s="114">
        <v>33.28</v>
      </c>
      <c r="P57" s="114">
        <v>32.15</v>
      </c>
    </row>
    <row r="58" spans="1:16">
      <c r="A58" s="331">
        <v>45131</v>
      </c>
      <c r="B58" s="114" t="s">
        <v>277</v>
      </c>
      <c r="C58" s="114">
        <v>89.391000000000005</v>
      </c>
      <c r="D58" s="114">
        <v>21.187000000000001</v>
      </c>
      <c r="E58" s="114">
        <v>10.907</v>
      </c>
      <c r="F58" s="114">
        <v>75.260000000000005</v>
      </c>
      <c r="G58" s="114">
        <v>91.459000000000003</v>
      </c>
      <c r="H58" s="114">
        <v>62.396000000000001</v>
      </c>
      <c r="I58" s="114">
        <v>38.191000000000003</v>
      </c>
      <c r="J58" s="114">
        <v>205.05</v>
      </c>
      <c r="K58" s="114">
        <v>80.655000000000001</v>
      </c>
      <c r="L58" s="114">
        <v>141.30699999999999</v>
      </c>
      <c r="M58" s="114">
        <v>39.875</v>
      </c>
      <c r="N58" s="114">
        <v>24.254000000000001</v>
      </c>
      <c r="O58" s="114">
        <v>33.450000000000003</v>
      </c>
      <c r="P58" s="114">
        <v>32.76</v>
      </c>
    </row>
    <row r="59" spans="1:16">
      <c r="A59" s="331">
        <v>45132</v>
      </c>
      <c r="B59" s="114" t="s">
        <v>277</v>
      </c>
      <c r="C59" s="114">
        <v>89.239000000000004</v>
      </c>
      <c r="D59" s="114">
        <v>21.776</v>
      </c>
      <c r="E59" s="114">
        <v>10.922000000000001</v>
      </c>
      <c r="F59" s="114">
        <v>75.194000000000003</v>
      </c>
      <c r="G59" s="114">
        <v>91.213999999999999</v>
      </c>
      <c r="H59" s="114">
        <v>62.206000000000003</v>
      </c>
      <c r="I59" s="114">
        <v>37.667999999999999</v>
      </c>
      <c r="J59" s="114">
        <v>204.89</v>
      </c>
      <c r="K59" s="114">
        <v>80.900000000000006</v>
      </c>
      <c r="L59" s="114">
        <v>142.023</v>
      </c>
      <c r="M59" s="114">
        <v>39.9</v>
      </c>
      <c r="N59" s="114">
        <v>24.391999999999999</v>
      </c>
      <c r="O59" s="114">
        <v>34.39</v>
      </c>
      <c r="P59" s="114">
        <v>32.815899999999999</v>
      </c>
    </row>
    <row r="60" spans="1:16">
      <c r="A60" s="331">
        <v>45133</v>
      </c>
      <c r="B60" s="114" t="s">
        <v>277</v>
      </c>
      <c r="C60" s="114">
        <v>89.331000000000003</v>
      </c>
      <c r="D60" s="114">
        <v>21.776</v>
      </c>
      <c r="E60" s="114">
        <v>10.89</v>
      </c>
      <c r="F60" s="114">
        <v>74.974000000000004</v>
      </c>
      <c r="G60" s="114">
        <v>91.39</v>
      </c>
      <c r="H60" s="114">
        <v>61.682000000000002</v>
      </c>
      <c r="I60" s="114">
        <v>37.615000000000002</v>
      </c>
      <c r="J60" s="114">
        <v>205.14</v>
      </c>
      <c r="K60" s="114">
        <v>80.17</v>
      </c>
      <c r="L60" s="114">
        <v>142.28800000000001</v>
      </c>
      <c r="M60" s="114">
        <v>39.725000000000001</v>
      </c>
      <c r="N60" s="114">
        <v>24.343</v>
      </c>
      <c r="O60" s="114">
        <v>34.01</v>
      </c>
      <c r="P60" s="114">
        <v>33.181699999999999</v>
      </c>
    </row>
    <row r="61" spans="1:16">
      <c r="A61" s="331">
        <v>45134</v>
      </c>
      <c r="B61" s="114" t="s">
        <v>277</v>
      </c>
      <c r="C61" s="114">
        <v>88.692999999999998</v>
      </c>
      <c r="D61" s="114">
        <v>20.643999999999998</v>
      </c>
      <c r="E61" s="114">
        <v>10.853</v>
      </c>
      <c r="F61" s="114">
        <v>74.998999999999995</v>
      </c>
      <c r="G61" s="114">
        <v>90.512</v>
      </c>
      <c r="H61" s="114">
        <v>61.966000000000001</v>
      </c>
      <c r="I61" s="114">
        <v>37.398000000000003</v>
      </c>
      <c r="J61" s="114">
        <v>203.43</v>
      </c>
      <c r="K61" s="114">
        <v>80.260000000000005</v>
      </c>
      <c r="L61" s="114">
        <v>141.31800000000001</v>
      </c>
      <c r="M61" s="114">
        <v>39.76</v>
      </c>
      <c r="N61" s="114">
        <v>24.434999999999999</v>
      </c>
      <c r="O61" s="114">
        <v>33.020000000000003</v>
      </c>
      <c r="P61" s="114">
        <v>32.44</v>
      </c>
    </row>
    <row r="62" spans="1:16">
      <c r="A62" s="331">
        <v>45135</v>
      </c>
      <c r="B62" s="114" t="s">
        <v>277</v>
      </c>
      <c r="C62" s="114">
        <v>88.88</v>
      </c>
      <c r="D62" s="114">
        <v>20.643999999999998</v>
      </c>
      <c r="E62" s="114">
        <v>10.832000000000001</v>
      </c>
      <c r="F62" s="114">
        <v>74.738</v>
      </c>
      <c r="G62" s="114">
        <v>90.709000000000003</v>
      </c>
      <c r="H62" s="114">
        <v>61.679000000000002</v>
      </c>
      <c r="I62" s="114">
        <v>36.970999999999997</v>
      </c>
      <c r="J62" s="114">
        <v>205.29</v>
      </c>
      <c r="K62" s="114">
        <v>80.900000000000006</v>
      </c>
      <c r="L62" s="114">
        <v>141.71199999999999</v>
      </c>
      <c r="M62" s="114">
        <v>39.305</v>
      </c>
      <c r="N62" s="114">
        <v>24.440999999999999</v>
      </c>
      <c r="O62" s="114">
        <v>33.5</v>
      </c>
      <c r="P62" s="114">
        <v>32.957700000000003</v>
      </c>
    </row>
    <row r="63" spans="1:16">
      <c r="A63" s="331">
        <v>45138</v>
      </c>
      <c r="B63" s="114" t="s">
        <v>277</v>
      </c>
      <c r="C63" s="114">
        <v>89.361999999999995</v>
      </c>
      <c r="D63" s="114">
        <v>21.838999999999999</v>
      </c>
      <c r="E63" s="114">
        <v>10.864000000000001</v>
      </c>
      <c r="F63" s="114">
        <v>75.117999999999995</v>
      </c>
      <c r="G63" s="114">
        <v>91.28</v>
      </c>
      <c r="H63" s="114">
        <v>61.381999999999998</v>
      </c>
      <c r="I63" s="114">
        <v>36.912999999999997</v>
      </c>
      <c r="J63" s="114">
        <v>204.28</v>
      </c>
      <c r="K63" s="114">
        <v>80.784999999999997</v>
      </c>
      <c r="L63" s="114">
        <v>141.52799999999999</v>
      </c>
      <c r="M63" s="114">
        <v>39.83</v>
      </c>
      <c r="N63" s="114">
        <v>24.536999999999999</v>
      </c>
      <c r="O63" s="114">
        <v>34.75</v>
      </c>
      <c r="P63" s="114">
        <v>33.35</v>
      </c>
    </row>
    <row r="64" spans="1:16">
      <c r="A64" s="331">
        <v>45139</v>
      </c>
      <c r="B64" s="114" t="s">
        <v>277</v>
      </c>
      <c r="C64" s="114">
        <v>88.915000000000006</v>
      </c>
      <c r="D64" s="114">
        <v>20.010999999999999</v>
      </c>
      <c r="E64" s="114">
        <v>10.95</v>
      </c>
      <c r="F64" s="114">
        <v>75.022000000000006</v>
      </c>
      <c r="G64" s="114">
        <v>90.870999999999995</v>
      </c>
      <c r="H64" s="114">
        <v>60.652999999999999</v>
      </c>
      <c r="I64" s="114">
        <v>36.786000000000001</v>
      </c>
      <c r="J64" s="114">
        <v>203.59</v>
      </c>
      <c r="K64" s="114">
        <v>80.655000000000001</v>
      </c>
      <c r="L64" s="114">
        <v>141.309</v>
      </c>
      <c r="M64" s="114">
        <v>39.11</v>
      </c>
      <c r="N64" s="114">
        <v>24.291</v>
      </c>
      <c r="O64" s="114">
        <v>34.75</v>
      </c>
      <c r="P64" s="114">
        <v>33.1</v>
      </c>
    </row>
    <row r="65" spans="1:16">
      <c r="A65" s="331">
        <v>45140</v>
      </c>
      <c r="B65" s="114" t="s">
        <v>277</v>
      </c>
      <c r="C65" s="114">
        <v>88.6</v>
      </c>
      <c r="D65" s="114">
        <v>20.119</v>
      </c>
      <c r="E65" s="114">
        <v>11.015000000000001</v>
      </c>
      <c r="F65" s="114">
        <v>74.885000000000005</v>
      </c>
      <c r="G65" s="114">
        <v>90.578000000000003</v>
      </c>
      <c r="H65" s="114">
        <v>60.841999999999999</v>
      </c>
      <c r="I65" s="114">
        <v>36.081000000000003</v>
      </c>
      <c r="J65" s="114">
        <v>204.84</v>
      </c>
      <c r="K65" s="114">
        <v>78.325000000000003</v>
      </c>
      <c r="L65" s="114">
        <v>140.55000000000001</v>
      </c>
      <c r="M65" s="114">
        <v>38.659999999999997</v>
      </c>
      <c r="N65" s="114">
        <v>23.847999999999999</v>
      </c>
      <c r="O65" s="114">
        <v>34.11</v>
      </c>
      <c r="P65" s="114">
        <v>32.6813</v>
      </c>
    </row>
    <row r="66" spans="1:16">
      <c r="A66" s="331">
        <v>45141</v>
      </c>
      <c r="B66" s="114" t="s">
        <v>277</v>
      </c>
      <c r="C66" s="114">
        <v>87.805000000000007</v>
      </c>
      <c r="D66" s="114">
        <v>19.876999999999999</v>
      </c>
      <c r="E66" s="114">
        <v>11.095000000000001</v>
      </c>
      <c r="F66" s="114">
        <v>74.215999999999994</v>
      </c>
      <c r="G66" s="114">
        <v>89.876999999999995</v>
      </c>
      <c r="H66" s="114">
        <v>59.164999999999999</v>
      </c>
      <c r="I66" s="114">
        <v>35.064</v>
      </c>
      <c r="J66" s="114">
        <v>204.11</v>
      </c>
      <c r="K66" s="114">
        <v>78.234999999999999</v>
      </c>
      <c r="L66" s="114">
        <v>142.447</v>
      </c>
      <c r="M66" s="114">
        <v>38.549999999999997</v>
      </c>
      <c r="N66" s="114">
        <v>24.013999999999999</v>
      </c>
      <c r="O66" s="114">
        <v>34.21</v>
      </c>
      <c r="P66" s="114">
        <v>32.7607</v>
      </c>
    </row>
    <row r="67" spans="1:16">
      <c r="A67" s="331">
        <v>45142</v>
      </c>
      <c r="B67" s="114" t="s">
        <v>277</v>
      </c>
      <c r="C67" s="114">
        <v>87.644999999999996</v>
      </c>
      <c r="D67" s="114">
        <v>19.617000000000001</v>
      </c>
      <c r="E67" s="114">
        <v>10.946999999999999</v>
      </c>
      <c r="F67" s="114">
        <v>74.405000000000001</v>
      </c>
      <c r="G67" s="114">
        <v>89.828000000000003</v>
      </c>
      <c r="H67" s="114">
        <v>60.265999999999998</v>
      </c>
      <c r="I67" s="114">
        <v>35.82</v>
      </c>
      <c r="J67" s="114">
        <v>201.81</v>
      </c>
      <c r="K67" s="114">
        <v>77.805000000000007</v>
      </c>
      <c r="L67" s="114">
        <v>140.38200000000001</v>
      </c>
      <c r="M67" s="114">
        <v>38.65</v>
      </c>
      <c r="N67" s="114">
        <v>24.170999999999999</v>
      </c>
      <c r="O67" s="114">
        <v>34.4</v>
      </c>
      <c r="P67" s="114">
        <v>33.082099999999997</v>
      </c>
    </row>
    <row r="68" spans="1:16">
      <c r="A68" s="331">
        <v>45145</v>
      </c>
      <c r="B68" s="114" t="s">
        <v>277</v>
      </c>
      <c r="C68" s="114">
        <v>86.861999999999995</v>
      </c>
      <c r="D68" s="114">
        <v>19.754999999999999</v>
      </c>
      <c r="E68" s="114">
        <v>10.939</v>
      </c>
      <c r="F68" s="114">
        <v>74.349999999999994</v>
      </c>
      <c r="G68" s="114">
        <v>88.88</v>
      </c>
      <c r="H68" s="114">
        <v>60.103999999999999</v>
      </c>
      <c r="I68" s="114">
        <v>35.82</v>
      </c>
      <c r="J68" s="114">
        <v>203.4</v>
      </c>
      <c r="K68" s="114">
        <v>76.905000000000001</v>
      </c>
      <c r="L68" s="114">
        <v>141.12700000000001</v>
      </c>
      <c r="M68" s="114">
        <v>37.65</v>
      </c>
      <c r="N68" s="114">
        <v>24.315000000000001</v>
      </c>
      <c r="O68" s="114">
        <v>34.9</v>
      </c>
      <c r="P68" s="114">
        <v>33.396099999999997</v>
      </c>
    </row>
    <row r="69" spans="1:16">
      <c r="A69" s="331">
        <v>45146</v>
      </c>
      <c r="B69" s="114" t="s">
        <v>277</v>
      </c>
      <c r="C69" s="114">
        <v>87.075999999999993</v>
      </c>
      <c r="D69" s="114">
        <v>20.007999999999999</v>
      </c>
      <c r="E69" s="114">
        <v>10.933</v>
      </c>
      <c r="F69" s="114">
        <v>74.616</v>
      </c>
      <c r="G69" s="114">
        <v>89.108999999999995</v>
      </c>
      <c r="H69" s="114">
        <v>60.173000000000002</v>
      </c>
      <c r="I69" s="114">
        <v>35.506999999999998</v>
      </c>
      <c r="J69" s="114">
        <v>202.06</v>
      </c>
      <c r="K69" s="114">
        <v>75.61</v>
      </c>
      <c r="L69" s="114">
        <v>140.44300000000001</v>
      </c>
      <c r="M69" s="114">
        <v>37.585000000000001</v>
      </c>
      <c r="N69" s="114">
        <v>23.681999999999999</v>
      </c>
      <c r="O69" s="114">
        <v>35.07</v>
      </c>
      <c r="P69" s="114">
        <v>33.256599999999999</v>
      </c>
    </row>
    <row r="70" spans="1:16">
      <c r="A70" s="331">
        <v>45147</v>
      </c>
      <c r="B70" s="114" t="s">
        <v>277</v>
      </c>
      <c r="C70" s="114">
        <v>87.757999999999996</v>
      </c>
      <c r="D70" s="114">
        <v>19.922999999999998</v>
      </c>
      <c r="E70" s="114">
        <v>10.933</v>
      </c>
      <c r="F70" s="114">
        <v>74.703999999999994</v>
      </c>
      <c r="G70" s="114">
        <v>89.822000000000003</v>
      </c>
      <c r="H70" s="114">
        <v>59.902000000000001</v>
      </c>
      <c r="I70" s="114">
        <v>35.488999999999997</v>
      </c>
      <c r="J70" s="114">
        <v>202.29</v>
      </c>
      <c r="K70" s="114">
        <v>76.474999999999994</v>
      </c>
      <c r="L70" s="114">
        <v>140.70400000000001</v>
      </c>
      <c r="M70" s="114">
        <v>37.4</v>
      </c>
      <c r="N70" s="114">
        <v>23.885999999999999</v>
      </c>
      <c r="O70" s="114">
        <v>35.18</v>
      </c>
      <c r="P70" s="114">
        <v>33.771299999999997</v>
      </c>
    </row>
    <row r="71" spans="1:16">
      <c r="A71" s="331">
        <v>45148</v>
      </c>
      <c r="B71" s="114" t="s">
        <v>277</v>
      </c>
      <c r="C71" s="114">
        <v>87.381</v>
      </c>
      <c r="D71" s="114">
        <v>19.664999999999999</v>
      </c>
      <c r="E71" s="114">
        <v>10.843999999999999</v>
      </c>
      <c r="F71" s="114">
        <v>74.884</v>
      </c>
      <c r="G71" s="114">
        <v>89.468000000000004</v>
      </c>
      <c r="H71" s="114">
        <v>60.497</v>
      </c>
      <c r="I71" s="114">
        <v>35.198</v>
      </c>
      <c r="J71" s="114">
        <v>201.68039999999999</v>
      </c>
      <c r="K71" s="114">
        <v>76.694999999999993</v>
      </c>
      <c r="L71" s="114">
        <v>140.95599999999999</v>
      </c>
      <c r="M71" s="114">
        <v>37.994999999999997</v>
      </c>
      <c r="N71" s="114">
        <v>24.231999999999999</v>
      </c>
      <c r="O71" s="114">
        <v>35.35</v>
      </c>
      <c r="P71" s="114">
        <v>33.799999999999997</v>
      </c>
    </row>
    <row r="72" spans="1:16">
      <c r="A72" s="331">
        <v>45149</v>
      </c>
      <c r="B72" s="114" t="s">
        <v>277</v>
      </c>
      <c r="C72" s="114">
        <v>86.968999999999994</v>
      </c>
      <c r="D72" s="114">
        <v>19.398</v>
      </c>
      <c r="E72" s="114">
        <v>10.914999999999999</v>
      </c>
      <c r="F72" s="114">
        <v>74.733000000000004</v>
      </c>
      <c r="G72" s="114">
        <v>88.945999999999998</v>
      </c>
      <c r="H72" s="114">
        <v>60.27</v>
      </c>
      <c r="I72" s="114">
        <v>35.42</v>
      </c>
      <c r="J72" s="114">
        <v>202.25</v>
      </c>
      <c r="K72" s="114">
        <v>75.185000000000002</v>
      </c>
      <c r="L72" s="114">
        <v>139.536</v>
      </c>
      <c r="M72" s="114">
        <v>37.5</v>
      </c>
      <c r="N72" s="114">
        <v>24.021999999999998</v>
      </c>
      <c r="O72" s="114">
        <v>36.01</v>
      </c>
      <c r="P72" s="114">
        <v>34.1</v>
      </c>
    </row>
    <row r="73" spans="1:16">
      <c r="A73" s="331">
        <v>45152</v>
      </c>
      <c r="B73" s="114" t="s">
        <v>277</v>
      </c>
      <c r="C73" s="114">
        <v>86.625</v>
      </c>
      <c r="D73" s="114">
        <v>19.199000000000002</v>
      </c>
      <c r="E73" s="114">
        <v>11.077999999999999</v>
      </c>
      <c r="F73" s="114">
        <v>74.441000000000003</v>
      </c>
      <c r="G73" s="114">
        <v>88.584000000000003</v>
      </c>
      <c r="H73" s="114">
        <v>60.396000000000001</v>
      </c>
      <c r="I73" s="114">
        <v>35.198999999999998</v>
      </c>
      <c r="J73" s="114">
        <v>201.37</v>
      </c>
      <c r="K73" s="114">
        <v>74.495000000000005</v>
      </c>
      <c r="L73" s="114">
        <v>141.68899999999999</v>
      </c>
      <c r="M73" s="114">
        <v>36.575000000000003</v>
      </c>
      <c r="N73" s="114">
        <v>24.061</v>
      </c>
      <c r="O73" s="114">
        <v>35.56</v>
      </c>
      <c r="P73" s="114">
        <v>33.698</v>
      </c>
    </row>
    <row r="74" spans="1:16">
      <c r="A74" s="331">
        <v>45153</v>
      </c>
      <c r="B74" s="114" t="s">
        <v>277</v>
      </c>
      <c r="C74" s="114">
        <v>86.653999999999996</v>
      </c>
      <c r="D74" s="114">
        <v>18.84</v>
      </c>
      <c r="E74" s="114">
        <v>11.135999999999999</v>
      </c>
      <c r="F74" s="114">
        <v>74.441000000000003</v>
      </c>
      <c r="G74" s="114">
        <v>88.665999999999997</v>
      </c>
      <c r="H74" s="114">
        <v>59.874000000000002</v>
      </c>
      <c r="I74" s="114">
        <v>35.412999999999997</v>
      </c>
      <c r="J74" s="114">
        <v>199.26</v>
      </c>
      <c r="K74" s="114">
        <v>74.094999999999999</v>
      </c>
      <c r="L74" s="114">
        <v>140.523</v>
      </c>
      <c r="M74" s="114">
        <v>36.445</v>
      </c>
      <c r="N74" s="114">
        <v>23.718</v>
      </c>
      <c r="O74" s="114">
        <v>34.700000000000003</v>
      </c>
      <c r="P74" s="114">
        <v>33.08</v>
      </c>
    </row>
    <row r="75" spans="1:16">
      <c r="A75" s="331">
        <v>45154</v>
      </c>
      <c r="B75" s="114" t="s">
        <v>277</v>
      </c>
      <c r="C75" s="114">
        <v>86.57</v>
      </c>
      <c r="D75" s="114">
        <v>18.654</v>
      </c>
      <c r="E75" s="114">
        <v>11.093</v>
      </c>
      <c r="F75" s="114">
        <v>74.481999999999999</v>
      </c>
      <c r="G75" s="114">
        <v>88.694999999999993</v>
      </c>
      <c r="H75" s="114">
        <v>59.892000000000003</v>
      </c>
      <c r="I75" s="114">
        <v>35.799999999999997</v>
      </c>
      <c r="J75" s="114">
        <v>198.32</v>
      </c>
      <c r="K75" s="114">
        <v>73.010000000000005</v>
      </c>
      <c r="L75" s="114">
        <v>140.392</v>
      </c>
      <c r="M75" s="114">
        <v>36.65</v>
      </c>
      <c r="N75" s="114">
        <v>23.581</v>
      </c>
      <c r="O75" s="114">
        <v>34.75</v>
      </c>
      <c r="P75" s="114">
        <v>32.959200000000003</v>
      </c>
    </row>
    <row r="76" spans="1:16">
      <c r="A76" s="331">
        <v>45155</v>
      </c>
      <c r="B76" s="114" t="s">
        <v>277</v>
      </c>
      <c r="C76" s="114">
        <v>85.78</v>
      </c>
      <c r="D76" s="114">
        <v>18.62</v>
      </c>
      <c r="E76" s="114">
        <v>11.151</v>
      </c>
      <c r="F76" s="114">
        <v>73.765000000000001</v>
      </c>
      <c r="G76" s="114">
        <v>87.888000000000005</v>
      </c>
      <c r="H76" s="114">
        <v>59.807000000000002</v>
      </c>
      <c r="I76" s="114">
        <v>35.337000000000003</v>
      </c>
      <c r="J76" s="114">
        <v>196.03</v>
      </c>
      <c r="K76" s="114">
        <v>72.739999999999995</v>
      </c>
      <c r="L76" s="114">
        <v>140.70099999999999</v>
      </c>
      <c r="M76" s="114">
        <v>35.950000000000003</v>
      </c>
      <c r="N76" s="114">
        <v>23.579000000000001</v>
      </c>
      <c r="O76" s="114">
        <v>34.549999999999997</v>
      </c>
      <c r="P76" s="114">
        <v>33.130899999999997</v>
      </c>
    </row>
    <row r="77" spans="1:16">
      <c r="A77" s="331">
        <v>45156</v>
      </c>
      <c r="B77" s="114" t="s">
        <v>277</v>
      </c>
      <c r="C77" s="114">
        <v>85.331000000000003</v>
      </c>
      <c r="D77" s="114">
        <v>18.234000000000002</v>
      </c>
      <c r="E77" s="114">
        <v>11.244</v>
      </c>
      <c r="F77" s="114">
        <v>73.73</v>
      </c>
      <c r="G77" s="114">
        <v>87.51</v>
      </c>
      <c r="H77" s="114">
        <v>59.375</v>
      </c>
      <c r="I77" s="114">
        <v>35.28</v>
      </c>
      <c r="J77" s="114">
        <v>196.85</v>
      </c>
      <c r="K77" s="114">
        <v>72.215000000000003</v>
      </c>
      <c r="L77" s="114">
        <v>140.34800000000001</v>
      </c>
      <c r="M77" s="114">
        <v>36.125</v>
      </c>
      <c r="N77" s="114">
        <v>23.416</v>
      </c>
      <c r="O77" s="114">
        <v>35.64</v>
      </c>
      <c r="P77" s="114">
        <v>33.229999999999997</v>
      </c>
    </row>
    <row r="78" spans="1:16">
      <c r="A78" s="331">
        <v>45159</v>
      </c>
      <c r="B78" s="114" t="s">
        <v>277</v>
      </c>
      <c r="C78" s="114">
        <v>84.093999999999994</v>
      </c>
      <c r="D78" s="114">
        <v>18.367999999999999</v>
      </c>
      <c r="E78" s="114">
        <v>11.301</v>
      </c>
      <c r="F78" s="114">
        <v>73.213999999999999</v>
      </c>
      <c r="G78" s="114">
        <v>86.17</v>
      </c>
      <c r="H78" s="114">
        <v>58.695</v>
      </c>
      <c r="I78" s="114">
        <v>35.28</v>
      </c>
      <c r="J78" s="114">
        <v>195.82</v>
      </c>
      <c r="K78" s="114">
        <v>72.355000000000004</v>
      </c>
      <c r="L78" s="114">
        <v>138.69</v>
      </c>
      <c r="M78" s="114">
        <v>35.65</v>
      </c>
      <c r="N78" s="114">
        <v>23.468</v>
      </c>
      <c r="O78" s="114">
        <v>37.15</v>
      </c>
      <c r="P78" s="114">
        <v>33.465899999999998</v>
      </c>
    </row>
    <row r="79" spans="1:16">
      <c r="A79" s="331">
        <v>45160</v>
      </c>
      <c r="B79" s="114" t="s">
        <v>277</v>
      </c>
      <c r="C79" s="114">
        <v>84.194000000000003</v>
      </c>
      <c r="D79" s="114">
        <v>18.632000000000001</v>
      </c>
      <c r="E79" s="114">
        <v>11.241</v>
      </c>
      <c r="F79" s="114">
        <v>73.402000000000001</v>
      </c>
      <c r="G79" s="114">
        <v>86.103999999999999</v>
      </c>
      <c r="H79" s="114">
        <v>59.16</v>
      </c>
      <c r="I79" s="114">
        <v>35.194000000000003</v>
      </c>
      <c r="J79" s="114">
        <v>194.91</v>
      </c>
      <c r="K79" s="114">
        <v>72.680000000000007</v>
      </c>
      <c r="L79" s="114">
        <v>140.83699999999999</v>
      </c>
      <c r="M79" s="114">
        <v>36.325000000000003</v>
      </c>
      <c r="N79" s="114">
        <v>23.504000000000001</v>
      </c>
      <c r="O79" s="114">
        <v>37.35</v>
      </c>
      <c r="P79" s="114">
        <v>33.479999999999997</v>
      </c>
    </row>
    <row r="80" spans="1:16">
      <c r="A80" s="331">
        <v>45161</v>
      </c>
      <c r="B80" s="114" t="s">
        <v>277</v>
      </c>
      <c r="C80" s="114">
        <v>85.950999999999993</v>
      </c>
      <c r="D80" s="114">
        <v>18.73</v>
      </c>
      <c r="E80" s="114">
        <v>11.055999999999999</v>
      </c>
      <c r="F80" s="114">
        <v>74.039000000000001</v>
      </c>
      <c r="G80" s="114">
        <v>87.685000000000002</v>
      </c>
      <c r="H80" s="114">
        <v>60.661000000000001</v>
      </c>
      <c r="I80" s="114">
        <v>35.442</v>
      </c>
      <c r="J80" s="114">
        <v>195.95</v>
      </c>
      <c r="K80" s="114">
        <v>73.260000000000005</v>
      </c>
      <c r="L80" s="114">
        <v>142.20599999999999</v>
      </c>
      <c r="M80" s="114">
        <v>37.42</v>
      </c>
      <c r="N80" s="114">
        <v>23.434999999999999</v>
      </c>
      <c r="O80" s="114">
        <v>37.69</v>
      </c>
      <c r="P80" s="114">
        <v>33.370600000000003</v>
      </c>
    </row>
    <row r="81" spans="1:16">
      <c r="A81" s="331">
        <v>45162</v>
      </c>
      <c r="B81" s="114" t="s">
        <v>277</v>
      </c>
      <c r="C81" s="114">
        <v>85.831000000000003</v>
      </c>
      <c r="D81" s="114">
        <v>19.492999999999999</v>
      </c>
      <c r="E81" s="114">
        <v>10.965</v>
      </c>
      <c r="F81" s="114">
        <v>74.292000000000002</v>
      </c>
      <c r="G81" s="114">
        <v>87.611999999999995</v>
      </c>
      <c r="H81" s="114">
        <v>60.99</v>
      </c>
      <c r="I81" s="114">
        <v>35.774999999999999</v>
      </c>
      <c r="J81" s="114">
        <v>195.25</v>
      </c>
      <c r="K81" s="114">
        <v>73.805000000000007</v>
      </c>
      <c r="L81" s="114">
        <v>140.251</v>
      </c>
      <c r="M81" s="114">
        <v>37.26</v>
      </c>
      <c r="N81" s="114">
        <v>23.449000000000002</v>
      </c>
      <c r="O81" s="114">
        <v>37.049999999999997</v>
      </c>
      <c r="P81" s="114">
        <v>33.191299999999998</v>
      </c>
    </row>
    <row r="82" spans="1:16">
      <c r="A82" s="331">
        <v>45163</v>
      </c>
      <c r="B82" s="114" t="s">
        <v>277</v>
      </c>
      <c r="C82" s="114">
        <v>85.921999999999997</v>
      </c>
      <c r="D82" s="114">
        <v>19.242000000000001</v>
      </c>
      <c r="E82" s="114">
        <v>10.976000000000001</v>
      </c>
      <c r="F82" s="114">
        <v>73.801000000000002</v>
      </c>
      <c r="G82" s="114">
        <v>87.905000000000001</v>
      </c>
      <c r="H82" s="114">
        <v>61.14</v>
      </c>
      <c r="I82" s="114">
        <v>35.79</v>
      </c>
      <c r="J82" s="114">
        <v>196.49</v>
      </c>
      <c r="K82" s="114">
        <v>73.655000000000001</v>
      </c>
      <c r="L82" s="114">
        <v>141.70699999999999</v>
      </c>
      <c r="M82" s="114">
        <v>36.884999999999998</v>
      </c>
      <c r="N82" s="114">
        <v>23.427</v>
      </c>
      <c r="O82" s="114">
        <v>37.74</v>
      </c>
      <c r="P82" s="114">
        <v>33.56</v>
      </c>
    </row>
    <row r="83" spans="1:16">
      <c r="A83" s="331">
        <v>45166</v>
      </c>
      <c r="B83" s="114" t="s">
        <v>277</v>
      </c>
      <c r="C83" s="114">
        <v>85.754999999999995</v>
      </c>
      <c r="D83" s="114">
        <v>19.501000000000001</v>
      </c>
      <c r="E83" s="114">
        <v>10.929</v>
      </c>
      <c r="F83" s="114">
        <v>73.712000000000003</v>
      </c>
      <c r="G83" s="114">
        <v>87.75</v>
      </c>
      <c r="H83" s="114">
        <v>61.313000000000002</v>
      </c>
      <c r="I83" s="114">
        <v>35.832000000000001</v>
      </c>
      <c r="J83" s="114">
        <v>197.40350000000001</v>
      </c>
      <c r="K83" s="114">
        <v>73.655000000000001</v>
      </c>
      <c r="L83" s="114">
        <v>141.74</v>
      </c>
      <c r="M83" s="114">
        <v>36.924999999999997</v>
      </c>
      <c r="N83" s="114">
        <v>23.85</v>
      </c>
      <c r="O83" s="114">
        <v>38.03</v>
      </c>
      <c r="P83" s="114">
        <v>33.871499999999997</v>
      </c>
    </row>
    <row r="84" spans="1:16">
      <c r="A84" s="331">
        <v>45167</v>
      </c>
      <c r="B84" s="114" t="s">
        <v>277</v>
      </c>
      <c r="C84" s="114">
        <v>85.66</v>
      </c>
      <c r="D84" s="114">
        <v>19.309999999999999</v>
      </c>
      <c r="E84" s="114">
        <v>10.941000000000001</v>
      </c>
      <c r="F84" s="114">
        <v>74.024000000000001</v>
      </c>
      <c r="G84" s="114">
        <v>87.625</v>
      </c>
      <c r="H84" s="114">
        <v>61.308</v>
      </c>
      <c r="I84" s="114">
        <v>36.057000000000002</v>
      </c>
      <c r="J84" s="114">
        <v>197.78</v>
      </c>
      <c r="K84" s="114">
        <v>74.924999999999997</v>
      </c>
      <c r="L84" s="114">
        <v>143.49100000000001</v>
      </c>
      <c r="M84" s="114">
        <v>37.9</v>
      </c>
      <c r="N84" s="114">
        <v>23.946000000000002</v>
      </c>
      <c r="O84" s="114">
        <v>37.86</v>
      </c>
      <c r="P84" s="114">
        <v>33.9251</v>
      </c>
    </row>
    <row r="85" spans="1:16">
      <c r="A85" s="331">
        <v>45168</v>
      </c>
      <c r="B85" s="114" t="s">
        <v>277</v>
      </c>
      <c r="C85" s="114">
        <v>85.147999999999996</v>
      </c>
      <c r="D85" s="114">
        <v>19.695</v>
      </c>
      <c r="E85" s="114">
        <v>10.97</v>
      </c>
      <c r="F85" s="114">
        <v>74.379000000000005</v>
      </c>
      <c r="G85" s="114">
        <v>86.975999999999999</v>
      </c>
      <c r="H85" s="114">
        <v>62.645000000000003</v>
      </c>
      <c r="I85" s="114">
        <v>36.067</v>
      </c>
      <c r="J85" s="114">
        <v>197.75</v>
      </c>
      <c r="K85" s="114">
        <v>74.775000000000006</v>
      </c>
      <c r="L85" s="114">
        <v>141.739</v>
      </c>
      <c r="M85" s="114">
        <v>37.840000000000003</v>
      </c>
      <c r="N85" s="114">
        <v>23.94</v>
      </c>
      <c r="O85" s="114">
        <v>38.5</v>
      </c>
      <c r="P85" s="114">
        <v>33.954999999999998</v>
      </c>
    </row>
    <row r="86" spans="1:16">
      <c r="A86" s="331">
        <v>45169</v>
      </c>
      <c r="B86" s="114" t="s">
        <v>277</v>
      </c>
      <c r="C86" s="114">
        <v>85.388999999999996</v>
      </c>
      <c r="D86" s="114">
        <v>19.427</v>
      </c>
      <c r="E86" s="114">
        <v>11.028</v>
      </c>
      <c r="F86" s="114">
        <v>74.408000000000001</v>
      </c>
      <c r="G86" s="114">
        <v>87.302000000000007</v>
      </c>
      <c r="H86" s="114">
        <v>62.716000000000001</v>
      </c>
      <c r="I86" s="114">
        <v>35.792000000000002</v>
      </c>
      <c r="J86" s="114">
        <v>196.47</v>
      </c>
      <c r="K86" s="114">
        <v>74.459999999999994</v>
      </c>
      <c r="L86" s="114">
        <v>141.642</v>
      </c>
      <c r="M86" s="114">
        <v>36.725000000000001</v>
      </c>
      <c r="N86" s="114">
        <v>23.687999999999999</v>
      </c>
      <c r="O86" s="114">
        <v>38.520000000000003</v>
      </c>
      <c r="P86" s="114">
        <v>33.631</v>
      </c>
    </row>
    <row r="87" spans="1:16">
      <c r="A87" s="331">
        <v>45170</v>
      </c>
      <c r="B87" s="114" t="s">
        <v>277</v>
      </c>
      <c r="C87" s="114">
        <v>84.834999999999994</v>
      </c>
      <c r="D87" s="114">
        <v>19.283999999999999</v>
      </c>
      <c r="E87" s="114">
        <v>11.054</v>
      </c>
      <c r="F87" s="114">
        <v>74.281000000000006</v>
      </c>
      <c r="G87" s="114">
        <v>86.504000000000005</v>
      </c>
      <c r="H87" s="114">
        <v>62.725999999999999</v>
      </c>
      <c r="I87" s="114">
        <v>34.765999999999998</v>
      </c>
      <c r="J87" s="114">
        <v>195.24</v>
      </c>
      <c r="K87" s="114">
        <v>75.319999999999993</v>
      </c>
      <c r="L87" s="114">
        <v>143.23400000000001</v>
      </c>
      <c r="M87" s="114">
        <v>36.94</v>
      </c>
      <c r="N87" s="114">
        <v>23.664999999999999</v>
      </c>
      <c r="O87" s="114">
        <v>39.1</v>
      </c>
      <c r="P87" s="114">
        <v>34.183399999999999</v>
      </c>
    </row>
    <row r="88" spans="1:16">
      <c r="A88" s="331">
        <v>45173</v>
      </c>
      <c r="B88" s="114" t="s">
        <v>277</v>
      </c>
      <c r="C88" s="114">
        <v>84.635000000000005</v>
      </c>
      <c r="D88" s="114">
        <v>19.030999999999999</v>
      </c>
      <c r="E88" s="114">
        <v>11.124000000000001</v>
      </c>
      <c r="F88" s="114">
        <v>74.314999999999998</v>
      </c>
      <c r="G88" s="114">
        <v>86.194999999999993</v>
      </c>
      <c r="H88" s="114">
        <v>62.473999999999997</v>
      </c>
      <c r="I88" s="114">
        <v>34.637</v>
      </c>
      <c r="J88" s="114">
        <v>195.24</v>
      </c>
      <c r="K88" s="114">
        <v>75.95</v>
      </c>
      <c r="L88" s="114">
        <v>143.994</v>
      </c>
      <c r="M88" s="114">
        <v>37.340000000000003</v>
      </c>
      <c r="N88" s="114">
        <v>23.643999999999998</v>
      </c>
      <c r="O88" s="114">
        <v>39.1</v>
      </c>
      <c r="P88" s="114">
        <v>34.183399999999999</v>
      </c>
    </row>
    <row r="89" spans="1:16">
      <c r="A89" s="331">
        <v>45174</v>
      </c>
      <c r="B89" s="114" t="s">
        <v>277</v>
      </c>
      <c r="C89" s="114">
        <v>84.218000000000004</v>
      </c>
      <c r="D89" s="114">
        <v>18.739999999999998</v>
      </c>
      <c r="E89" s="114">
        <v>11.21</v>
      </c>
      <c r="F89" s="114">
        <v>74.537999999999997</v>
      </c>
      <c r="G89" s="114">
        <v>85.796000000000006</v>
      </c>
      <c r="H89" s="114">
        <v>61.768000000000001</v>
      </c>
      <c r="I89" s="114">
        <v>34.247</v>
      </c>
      <c r="J89" s="114">
        <v>193.33</v>
      </c>
      <c r="K89" s="114">
        <v>75.13</v>
      </c>
      <c r="L89" s="114">
        <v>145</v>
      </c>
      <c r="M89" s="114">
        <v>36.884999999999998</v>
      </c>
      <c r="N89" s="114">
        <v>23.559000000000001</v>
      </c>
      <c r="O89" s="114">
        <v>40.64</v>
      </c>
      <c r="P89" s="114">
        <v>34.157299999999999</v>
      </c>
    </row>
    <row r="90" spans="1:16">
      <c r="A90" s="331">
        <v>45175</v>
      </c>
      <c r="B90" s="114" t="s">
        <v>277</v>
      </c>
      <c r="C90" s="114">
        <v>84.018000000000001</v>
      </c>
      <c r="D90" s="114">
        <v>18.571000000000002</v>
      </c>
      <c r="E90" s="114">
        <v>11.257</v>
      </c>
      <c r="F90" s="114">
        <v>74.248999999999995</v>
      </c>
      <c r="G90" s="114">
        <v>85.497</v>
      </c>
      <c r="H90" s="114">
        <v>62.08</v>
      </c>
      <c r="I90" s="114">
        <v>33.512</v>
      </c>
      <c r="J90" s="114">
        <v>192.8</v>
      </c>
      <c r="K90" s="114">
        <v>74.135000000000005</v>
      </c>
      <c r="L90" s="114">
        <v>144.11500000000001</v>
      </c>
      <c r="M90" s="114">
        <v>36.520000000000003</v>
      </c>
      <c r="N90" s="114">
        <v>23.167999999999999</v>
      </c>
      <c r="O90" s="114">
        <v>40.159999999999997</v>
      </c>
      <c r="P90" s="114">
        <v>34.136899999999997</v>
      </c>
    </row>
    <row r="91" spans="1:16">
      <c r="A91" s="331">
        <v>45176</v>
      </c>
      <c r="B91" s="114" t="s">
        <v>277</v>
      </c>
      <c r="C91" s="114">
        <v>84.02</v>
      </c>
      <c r="D91" s="114">
        <v>18.571000000000002</v>
      </c>
      <c r="E91" s="114">
        <v>11.25</v>
      </c>
      <c r="F91" s="114">
        <v>73.91</v>
      </c>
      <c r="G91" s="114">
        <v>85.527000000000001</v>
      </c>
      <c r="H91" s="114">
        <v>62.606999999999999</v>
      </c>
      <c r="I91" s="114">
        <v>33.828000000000003</v>
      </c>
      <c r="J91" s="114">
        <v>193.5</v>
      </c>
      <c r="K91" s="114">
        <v>73.72</v>
      </c>
      <c r="L91" s="114">
        <v>142.51300000000001</v>
      </c>
      <c r="M91" s="114">
        <v>35.979999999999997</v>
      </c>
      <c r="N91" s="114">
        <v>22.992999999999999</v>
      </c>
      <c r="O91" s="114">
        <v>39.729999999999997</v>
      </c>
      <c r="P91" s="114">
        <v>34.479199999999999</v>
      </c>
    </row>
    <row r="92" spans="1:16">
      <c r="A92" s="331">
        <v>45177</v>
      </c>
      <c r="B92" s="114" t="s">
        <v>277</v>
      </c>
      <c r="C92" s="114">
        <v>83.820999999999998</v>
      </c>
      <c r="D92" s="114">
        <v>18.506</v>
      </c>
      <c r="E92" s="114">
        <v>11.24</v>
      </c>
      <c r="F92" s="114">
        <v>74.709000000000003</v>
      </c>
      <c r="G92" s="114">
        <v>85.361000000000004</v>
      </c>
      <c r="H92" s="114">
        <v>63.31</v>
      </c>
      <c r="I92" s="114">
        <v>33.554000000000002</v>
      </c>
      <c r="J92" s="114">
        <v>193.79</v>
      </c>
      <c r="K92" s="114">
        <v>73.94</v>
      </c>
      <c r="L92" s="114">
        <v>141.87</v>
      </c>
      <c r="M92" s="114">
        <v>36.090000000000003</v>
      </c>
      <c r="N92" s="114">
        <v>23.030999999999999</v>
      </c>
      <c r="O92" s="114">
        <v>40.07</v>
      </c>
      <c r="P92" s="114">
        <v>35.078499999999998</v>
      </c>
    </row>
    <row r="93" spans="1:16">
      <c r="A93" s="331">
        <v>45180</v>
      </c>
      <c r="B93" s="114" t="s">
        <v>277</v>
      </c>
      <c r="C93" s="114">
        <v>82.411000000000001</v>
      </c>
      <c r="D93" s="114">
        <v>18.695</v>
      </c>
      <c r="E93" s="114">
        <v>11.272</v>
      </c>
      <c r="F93" s="114">
        <v>75.016000000000005</v>
      </c>
      <c r="G93" s="114">
        <v>83.597999999999999</v>
      </c>
      <c r="H93" s="114">
        <v>63.981000000000002</v>
      </c>
      <c r="I93" s="114">
        <v>33.488999999999997</v>
      </c>
      <c r="J93" s="114">
        <v>195.76</v>
      </c>
      <c r="K93" s="114">
        <v>74.63</v>
      </c>
      <c r="L93" s="114">
        <v>141.541</v>
      </c>
      <c r="M93" s="114">
        <v>36.57</v>
      </c>
      <c r="N93" s="114">
        <v>23.283999999999999</v>
      </c>
      <c r="O93" s="114">
        <v>40.880000000000003</v>
      </c>
      <c r="P93" s="114">
        <v>35.365000000000002</v>
      </c>
    </row>
    <row r="94" spans="1:16">
      <c r="A94" s="331">
        <v>45181</v>
      </c>
      <c r="B94" s="114" t="s">
        <v>277</v>
      </c>
      <c r="C94" s="114">
        <v>82.454999999999998</v>
      </c>
      <c r="D94" s="114">
        <v>18.731000000000002</v>
      </c>
      <c r="E94" s="114">
        <v>11.298999999999999</v>
      </c>
      <c r="F94" s="114">
        <v>74.442999999999998</v>
      </c>
      <c r="G94" s="114">
        <v>83.730999999999995</v>
      </c>
      <c r="H94" s="114">
        <v>64.391000000000005</v>
      </c>
      <c r="I94" s="114">
        <v>33.011000000000003</v>
      </c>
      <c r="J94" s="114">
        <v>194.74</v>
      </c>
      <c r="K94" s="114">
        <v>73.849999999999994</v>
      </c>
      <c r="L94" s="114">
        <v>140.89099999999999</v>
      </c>
      <c r="M94" s="114">
        <v>37.244999999999997</v>
      </c>
      <c r="N94" s="114">
        <v>23.416</v>
      </c>
      <c r="O94" s="114">
        <v>40.950000000000003</v>
      </c>
      <c r="P94" s="114">
        <v>35.53</v>
      </c>
    </row>
    <row r="95" spans="1:16">
      <c r="A95" s="331">
        <v>45182</v>
      </c>
      <c r="B95" s="114" t="s">
        <v>277</v>
      </c>
      <c r="C95" s="114">
        <v>83.191000000000003</v>
      </c>
      <c r="D95" s="114">
        <v>18.922999999999998</v>
      </c>
      <c r="E95" s="114">
        <v>11.305</v>
      </c>
      <c r="F95" s="114">
        <v>74.397999999999996</v>
      </c>
      <c r="G95" s="114">
        <v>84.540999999999997</v>
      </c>
      <c r="H95" s="114">
        <v>64.094999999999999</v>
      </c>
      <c r="I95" s="114">
        <v>33.058999999999997</v>
      </c>
      <c r="J95" s="114">
        <v>195.09</v>
      </c>
      <c r="K95" s="114">
        <v>74.305000000000007</v>
      </c>
      <c r="L95" s="114">
        <v>141.01599999999999</v>
      </c>
      <c r="M95" s="114">
        <v>37.814999999999998</v>
      </c>
      <c r="N95" s="114">
        <v>23.57</v>
      </c>
      <c r="O95" s="114">
        <v>42.46</v>
      </c>
      <c r="P95" s="114">
        <v>35.385599999999997</v>
      </c>
    </row>
    <row r="96" spans="1:16">
      <c r="A96" s="331">
        <v>45183</v>
      </c>
      <c r="B96" s="114" t="s">
        <v>277</v>
      </c>
      <c r="C96" s="114">
        <v>83.28</v>
      </c>
      <c r="D96" s="114">
        <v>18.937999999999999</v>
      </c>
      <c r="E96" s="114">
        <v>11.324999999999999</v>
      </c>
      <c r="F96" s="114">
        <v>74.575000000000003</v>
      </c>
      <c r="G96" s="114">
        <v>84.715000000000003</v>
      </c>
      <c r="H96" s="114">
        <v>64.78</v>
      </c>
      <c r="I96" s="114">
        <v>33.218000000000004</v>
      </c>
      <c r="J96" s="114">
        <v>196.99</v>
      </c>
      <c r="K96" s="114">
        <v>75.099999999999994</v>
      </c>
      <c r="L96" s="114">
        <v>141.71600000000001</v>
      </c>
      <c r="M96" s="114">
        <v>38.15</v>
      </c>
      <c r="N96" s="114">
        <v>24.033000000000001</v>
      </c>
      <c r="O96" s="114">
        <v>44.03</v>
      </c>
      <c r="P96" s="114">
        <v>35.71</v>
      </c>
    </row>
    <row r="97" spans="1:16">
      <c r="A97" s="331">
        <v>45184</v>
      </c>
      <c r="B97" s="114" t="s">
        <v>277</v>
      </c>
      <c r="C97" s="114">
        <v>83.406000000000006</v>
      </c>
      <c r="D97" s="114">
        <v>18.762</v>
      </c>
      <c r="E97" s="114">
        <v>11.356999999999999</v>
      </c>
      <c r="F97" s="114">
        <v>74.5</v>
      </c>
      <c r="G97" s="114">
        <v>85.040999999999997</v>
      </c>
      <c r="H97" s="114">
        <v>64.872</v>
      </c>
      <c r="I97" s="114">
        <v>33.159999999999997</v>
      </c>
      <c r="J97" s="114">
        <v>195.71</v>
      </c>
      <c r="K97" s="114">
        <v>75.584999999999994</v>
      </c>
      <c r="L97" s="114">
        <v>141.58000000000001</v>
      </c>
      <c r="M97" s="114">
        <v>38.125</v>
      </c>
      <c r="N97" s="114">
        <v>24.015999999999998</v>
      </c>
      <c r="O97" s="114">
        <v>44.78</v>
      </c>
      <c r="P97" s="114">
        <v>35.432000000000002</v>
      </c>
    </row>
    <row r="98" spans="1:16">
      <c r="A98" s="331">
        <v>45187</v>
      </c>
      <c r="B98" s="114" t="s">
        <v>277</v>
      </c>
      <c r="C98" s="114">
        <v>83.281999999999996</v>
      </c>
      <c r="D98" s="114">
        <v>18.914999999999999</v>
      </c>
      <c r="E98" s="114">
        <v>11.388999999999999</v>
      </c>
      <c r="F98" s="114">
        <v>74.322999999999993</v>
      </c>
      <c r="G98" s="114">
        <v>84.905000000000001</v>
      </c>
      <c r="H98" s="114">
        <v>64.64</v>
      </c>
      <c r="I98" s="114">
        <v>33.573999999999998</v>
      </c>
      <c r="J98" s="114">
        <v>196.11</v>
      </c>
      <c r="K98" s="114">
        <v>75.105000000000004</v>
      </c>
      <c r="L98" s="114">
        <v>141.02699999999999</v>
      </c>
      <c r="M98" s="114">
        <v>38.445</v>
      </c>
      <c r="N98" s="114">
        <v>23.584</v>
      </c>
      <c r="O98" s="114">
        <v>45</v>
      </c>
      <c r="P98" s="114">
        <v>35.752499999999998</v>
      </c>
    </row>
    <row r="99" spans="1:16">
      <c r="A99" s="331">
        <v>45188</v>
      </c>
      <c r="B99" s="114" t="s">
        <v>277</v>
      </c>
      <c r="C99" s="114">
        <v>82.203000000000003</v>
      </c>
      <c r="D99" s="114">
        <v>18.870999999999999</v>
      </c>
      <c r="E99" s="114">
        <v>11.378</v>
      </c>
      <c r="F99" s="114">
        <v>74.144999999999996</v>
      </c>
      <c r="G99" s="114">
        <v>83.736000000000004</v>
      </c>
      <c r="H99" s="114">
        <v>64.811000000000007</v>
      </c>
      <c r="I99" s="114">
        <v>33.381</v>
      </c>
      <c r="J99" s="114">
        <v>195.69</v>
      </c>
      <c r="K99" s="114">
        <v>74.2</v>
      </c>
      <c r="L99" s="114">
        <v>142.25800000000001</v>
      </c>
      <c r="M99" s="114">
        <v>37.979999999999997</v>
      </c>
      <c r="N99" s="114">
        <v>23.875</v>
      </c>
      <c r="O99" s="114">
        <v>44.03</v>
      </c>
      <c r="P99" s="114">
        <v>35.482399999999998</v>
      </c>
    </row>
    <row r="100" spans="1:16">
      <c r="A100" s="331">
        <v>45189</v>
      </c>
      <c r="B100" s="114" t="s">
        <v>277</v>
      </c>
      <c r="C100" s="114">
        <v>82.206999999999994</v>
      </c>
      <c r="D100" s="114">
        <v>18.722000000000001</v>
      </c>
      <c r="E100" s="114">
        <v>11.363</v>
      </c>
      <c r="F100" s="114">
        <v>74.286000000000001</v>
      </c>
      <c r="G100" s="114">
        <v>83.855999999999995</v>
      </c>
      <c r="H100" s="114">
        <v>64.478999999999999</v>
      </c>
      <c r="I100" s="114">
        <v>33.246000000000002</v>
      </c>
      <c r="J100" s="114">
        <v>196</v>
      </c>
      <c r="K100" s="114">
        <v>74.75</v>
      </c>
      <c r="L100" s="114">
        <v>143.56800000000001</v>
      </c>
      <c r="M100" s="114">
        <v>38.475000000000001</v>
      </c>
      <c r="N100" s="114">
        <v>24.279</v>
      </c>
      <c r="O100" s="114">
        <v>44.36</v>
      </c>
      <c r="P100" s="114">
        <v>35.289000000000001</v>
      </c>
    </row>
    <row r="101" spans="1:16">
      <c r="A101" s="331">
        <v>45190</v>
      </c>
      <c r="B101" s="114" t="s">
        <v>277</v>
      </c>
      <c r="C101" s="114">
        <v>81.971000000000004</v>
      </c>
      <c r="D101" s="114">
        <v>18.523</v>
      </c>
      <c r="E101" s="114">
        <v>11.458</v>
      </c>
      <c r="F101" s="114">
        <v>73.641999999999996</v>
      </c>
      <c r="G101" s="114">
        <v>83.55</v>
      </c>
      <c r="H101" s="114">
        <v>63.65</v>
      </c>
      <c r="I101" s="114">
        <v>32.122</v>
      </c>
      <c r="J101" s="114">
        <v>194.12</v>
      </c>
      <c r="K101" s="114">
        <v>72.094999999999999</v>
      </c>
      <c r="L101" s="114">
        <v>142.19499999999999</v>
      </c>
      <c r="M101" s="114">
        <v>37.18</v>
      </c>
      <c r="N101" s="114">
        <v>24.228000000000002</v>
      </c>
      <c r="O101" s="114">
        <v>43.64</v>
      </c>
      <c r="P101" s="114">
        <v>35.080500000000001</v>
      </c>
    </row>
    <row r="102" spans="1:16">
      <c r="A102" s="331">
        <v>45191</v>
      </c>
      <c r="B102" s="114" t="s">
        <v>277</v>
      </c>
      <c r="C102" s="114">
        <v>82.028999999999996</v>
      </c>
      <c r="D102" s="114">
        <v>18.294</v>
      </c>
      <c r="E102" s="114">
        <v>11.54</v>
      </c>
      <c r="F102" s="114">
        <v>73.706000000000003</v>
      </c>
      <c r="G102" s="114">
        <v>83.622</v>
      </c>
      <c r="H102" s="114">
        <v>63.811</v>
      </c>
      <c r="I102" s="114">
        <v>32.491999999999997</v>
      </c>
      <c r="J102" s="114">
        <v>192.85</v>
      </c>
      <c r="K102" s="114">
        <v>72.81</v>
      </c>
      <c r="L102" s="114">
        <v>143.54599999999999</v>
      </c>
      <c r="M102" s="114">
        <v>37.119999999999997</v>
      </c>
      <c r="N102" s="114">
        <v>24.062000000000001</v>
      </c>
      <c r="O102" s="114">
        <v>45.42</v>
      </c>
      <c r="P102" s="114">
        <v>35.246000000000002</v>
      </c>
    </row>
    <row r="103" spans="1:16">
      <c r="A103" s="331">
        <v>45194</v>
      </c>
      <c r="B103" s="114" t="s">
        <v>277</v>
      </c>
      <c r="C103" s="114">
        <v>80.963999999999999</v>
      </c>
      <c r="D103" s="114">
        <v>17.838999999999999</v>
      </c>
      <c r="E103" s="114">
        <v>11.54</v>
      </c>
      <c r="F103" s="114">
        <v>73.534000000000006</v>
      </c>
      <c r="G103" s="114">
        <v>82.552999999999997</v>
      </c>
      <c r="H103" s="114">
        <v>63.018999999999998</v>
      </c>
      <c r="I103" s="114">
        <v>30.666</v>
      </c>
      <c r="J103" s="114">
        <v>192.19</v>
      </c>
      <c r="K103" s="114">
        <v>72.11</v>
      </c>
      <c r="L103" s="114">
        <v>143.11000000000001</v>
      </c>
      <c r="M103" s="114">
        <v>36.56</v>
      </c>
      <c r="N103" s="114">
        <v>23.981999999999999</v>
      </c>
      <c r="O103" s="114">
        <v>48.22</v>
      </c>
      <c r="P103" s="114">
        <v>35.305199999999999</v>
      </c>
    </row>
    <row r="104" spans="1:16">
      <c r="A104" s="331">
        <v>45195</v>
      </c>
      <c r="B104" s="114" t="s">
        <v>277</v>
      </c>
      <c r="C104" s="114">
        <v>80.391000000000005</v>
      </c>
      <c r="D104" s="114">
        <v>16.986999999999998</v>
      </c>
      <c r="E104" s="114">
        <v>11.678000000000001</v>
      </c>
      <c r="F104" s="114">
        <v>73.668000000000006</v>
      </c>
      <c r="G104" s="114">
        <v>81.947000000000003</v>
      </c>
      <c r="H104" s="114">
        <v>62.878</v>
      </c>
      <c r="I104" s="114">
        <v>30.709</v>
      </c>
      <c r="J104" s="114">
        <v>188.88</v>
      </c>
      <c r="K104" s="114">
        <v>70.16</v>
      </c>
      <c r="L104" s="114">
        <v>140.755</v>
      </c>
      <c r="M104" s="114">
        <v>36.145000000000003</v>
      </c>
      <c r="N104" s="114">
        <v>23.911999999999999</v>
      </c>
      <c r="O104" s="114">
        <v>47.25</v>
      </c>
      <c r="P104" s="114">
        <v>34.6</v>
      </c>
    </row>
    <row r="105" spans="1:16">
      <c r="A105" s="331">
        <v>45196</v>
      </c>
      <c r="B105" s="114" t="s">
        <v>277</v>
      </c>
      <c r="C105" s="114">
        <v>79.605000000000004</v>
      </c>
      <c r="D105" s="114">
        <v>16.984999999999999</v>
      </c>
      <c r="E105" s="114">
        <v>11.723000000000001</v>
      </c>
      <c r="F105" s="114">
        <v>73.433000000000007</v>
      </c>
      <c r="G105" s="114">
        <v>81.185000000000002</v>
      </c>
      <c r="H105" s="114">
        <v>62.387999999999998</v>
      </c>
      <c r="I105" s="114">
        <v>29.766999999999999</v>
      </c>
      <c r="J105" s="114">
        <v>186.64</v>
      </c>
      <c r="K105" s="114">
        <v>70.114999999999995</v>
      </c>
      <c r="L105" s="114">
        <v>140.98099999999999</v>
      </c>
      <c r="M105" s="114">
        <v>35.65</v>
      </c>
      <c r="N105" s="114">
        <v>23.995999999999999</v>
      </c>
      <c r="O105" s="114">
        <v>46.99</v>
      </c>
      <c r="P105" s="114">
        <v>34.817500000000003</v>
      </c>
    </row>
    <row r="106" spans="1:16">
      <c r="A106" s="331">
        <v>45197</v>
      </c>
      <c r="B106" s="114" t="s">
        <v>277</v>
      </c>
      <c r="C106" s="114">
        <v>80.488</v>
      </c>
      <c r="D106" s="114">
        <v>16.992999999999999</v>
      </c>
      <c r="E106" s="114">
        <v>11.920999999999999</v>
      </c>
      <c r="F106" s="114">
        <v>72.721000000000004</v>
      </c>
      <c r="G106" s="114">
        <v>82.103999999999999</v>
      </c>
      <c r="H106" s="114">
        <v>60.320999999999998</v>
      </c>
      <c r="I106" s="114">
        <v>29.408999999999999</v>
      </c>
      <c r="J106" s="114">
        <v>186.85</v>
      </c>
      <c r="K106" s="114">
        <v>70.405000000000001</v>
      </c>
      <c r="L106" s="114">
        <v>140.21899999999999</v>
      </c>
      <c r="M106" s="114">
        <v>35.880000000000003</v>
      </c>
      <c r="N106" s="114">
        <v>24.245999999999999</v>
      </c>
      <c r="O106" s="114">
        <v>48.63</v>
      </c>
      <c r="P106" s="114">
        <v>35.134999999999998</v>
      </c>
    </row>
    <row r="107" spans="1:16">
      <c r="A107" s="331">
        <v>45198</v>
      </c>
      <c r="B107" s="114" t="s">
        <v>277</v>
      </c>
      <c r="C107" s="114">
        <v>81.043999999999997</v>
      </c>
      <c r="D107" s="114">
        <v>16.683</v>
      </c>
      <c r="E107" s="114">
        <v>11.711</v>
      </c>
      <c r="F107" s="114">
        <v>73.013000000000005</v>
      </c>
      <c r="G107" s="114">
        <v>82.747</v>
      </c>
      <c r="H107" s="114">
        <v>61.545999999999999</v>
      </c>
      <c r="I107" s="114">
        <v>30.885999999999999</v>
      </c>
      <c r="J107" s="114">
        <v>186.51</v>
      </c>
      <c r="K107" s="114">
        <v>70.745000000000005</v>
      </c>
      <c r="L107" s="114">
        <v>140.429</v>
      </c>
      <c r="M107" s="114">
        <v>36.475000000000001</v>
      </c>
      <c r="N107" s="114">
        <v>24.277999999999999</v>
      </c>
      <c r="O107" s="114">
        <v>47.17</v>
      </c>
      <c r="P107" s="114">
        <v>34.61</v>
      </c>
    </row>
    <row r="108" spans="1:16">
      <c r="A108" s="331">
        <v>45201</v>
      </c>
      <c r="B108" s="114" t="s">
        <v>277</v>
      </c>
      <c r="C108" s="114">
        <v>80.694000000000003</v>
      </c>
      <c r="D108" s="114">
        <v>16.905000000000001</v>
      </c>
      <c r="E108" s="114">
        <v>11.760999999999999</v>
      </c>
      <c r="F108" s="114">
        <v>73.085999999999999</v>
      </c>
      <c r="G108" s="114">
        <v>82.363</v>
      </c>
      <c r="H108" s="114">
        <v>60.966999999999999</v>
      </c>
      <c r="I108" s="114">
        <v>30.704999999999998</v>
      </c>
      <c r="J108" s="114">
        <v>185.14</v>
      </c>
      <c r="K108" s="114">
        <v>69.504999999999995</v>
      </c>
      <c r="L108" s="114">
        <v>141.42400000000001</v>
      </c>
      <c r="M108" s="114">
        <v>35.625</v>
      </c>
      <c r="N108" s="114">
        <v>23.974</v>
      </c>
      <c r="O108" s="114">
        <v>45.58</v>
      </c>
      <c r="P108" s="114">
        <v>33.9816</v>
      </c>
    </row>
    <row r="109" spans="1:16">
      <c r="A109" s="331">
        <v>45202</v>
      </c>
      <c r="B109" s="114" t="s">
        <v>277</v>
      </c>
      <c r="C109" s="114">
        <v>80.513999999999996</v>
      </c>
      <c r="D109" s="114">
        <v>15.911</v>
      </c>
      <c r="E109" s="114">
        <v>11.856999999999999</v>
      </c>
      <c r="F109" s="114">
        <v>73.281999999999996</v>
      </c>
      <c r="G109" s="114">
        <v>82.126999999999995</v>
      </c>
      <c r="H109" s="114">
        <v>60.81</v>
      </c>
      <c r="I109" s="114">
        <v>29.98</v>
      </c>
      <c r="J109" s="114">
        <v>183.79</v>
      </c>
      <c r="K109" s="114">
        <v>69.045000000000002</v>
      </c>
      <c r="L109" s="114">
        <v>141.43799999999999</v>
      </c>
      <c r="M109" s="114">
        <v>34.840000000000003</v>
      </c>
      <c r="N109" s="114">
        <v>23.757999999999999</v>
      </c>
      <c r="O109" s="114">
        <v>43.95</v>
      </c>
      <c r="P109" s="114">
        <v>33.39</v>
      </c>
    </row>
    <row r="110" spans="1:16">
      <c r="A110" s="331">
        <v>45203</v>
      </c>
      <c r="B110" s="114" t="s">
        <v>277</v>
      </c>
      <c r="C110" s="114">
        <v>81.287999999999997</v>
      </c>
      <c r="D110" s="114">
        <v>15.763999999999999</v>
      </c>
      <c r="E110" s="114">
        <v>11.942</v>
      </c>
      <c r="F110" s="114">
        <v>72.683000000000007</v>
      </c>
      <c r="G110" s="114">
        <v>82.838999999999999</v>
      </c>
      <c r="H110" s="114">
        <v>60.201000000000001</v>
      </c>
      <c r="I110" s="114">
        <v>29.661000000000001</v>
      </c>
      <c r="J110" s="114">
        <v>184.83</v>
      </c>
      <c r="K110" s="114">
        <v>68.814999999999998</v>
      </c>
      <c r="L110" s="114">
        <v>140.797</v>
      </c>
      <c r="M110" s="114">
        <v>34.515000000000001</v>
      </c>
      <c r="N110" s="114">
        <v>23.669</v>
      </c>
      <c r="O110" s="114">
        <v>43.49</v>
      </c>
      <c r="P110" s="114">
        <v>32.33</v>
      </c>
    </row>
    <row r="111" spans="1:16">
      <c r="A111" s="331">
        <v>45204</v>
      </c>
      <c r="B111" s="114" t="s">
        <v>277</v>
      </c>
      <c r="C111" s="114">
        <v>81.326999999999998</v>
      </c>
      <c r="D111" s="114">
        <v>16.423999999999999</v>
      </c>
      <c r="E111" s="114">
        <v>11.86</v>
      </c>
      <c r="F111" s="114">
        <v>72.798000000000002</v>
      </c>
      <c r="G111" s="114">
        <v>82.74</v>
      </c>
      <c r="H111" s="114">
        <v>59.905999999999999</v>
      </c>
      <c r="I111" s="114">
        <v>30.305</v>
      </c>
      <c r="J111" s="114">
        <v>180.86</v>
      </c>
      <c r="K111" s="114">
        <v>68.48</v>
      </c>
      <c r="L111" s="114">
        <v>139.09200000000001</v>
      </c>
      <c r="M111" s="114">
        <v>34.17</v>
      </c>
      <c r="N111" s="114">
        <v>23.774999999999999</v>
      </c>
      <c r="O111" s="114">
        <v>44.72</v>
      </c>
      <c r="P111" s="114">
        <v>32.369999999999997</v>
      </c>
    </row>
    <row r="112" spans="1:16">
      <c r="A112" s="331">
        <v>45205</v>
      </c>
      <c r="B112" s="114" t="s">
        <v>277</v>
      </c>
      <c r="C112" s="114">
        <v>81.53</v>
      </c>
      <c r="D112" s="114">
        <v>16.294</v>
      </c>
      <c r="E112" s="114">
        <v>11.757999999999999</v>
      </c>
      <c r="F112" s="114">
        <v>72.619</v>
      </c>
      <c r="G112" s="114">
        <v>83.022000000000006</v>
      </c>
      <c r="H112" s="114">
        <v>59.869</v>
      </c>
      <c r="I112" s="114">
        <v>29.588000000000001</v>
      </c>
      <c r="J112" s="114">
        <v>180.6</v>
      </c>
      <c r="K112" s="114">
        <v>69.515000000000001</v>
      </c>
      <c r="L112" s="114">
        <v>139.19</v>
      </c>
      <c r="M112" s="114">
        <v>34.305</v>
      </c>
      <c r="N112" s="114">
        <v>24.166</v>
      </c>
      <c r="O112" s="114">
        <v>45.31</v>
      </c>
      <c r="P112" s="114">
        <v>32.430100000000003</v>
      </c>
    </row>
    <row r="113" spans="1:16">
      <c r="A113" s="331">
        <v>45208</v>
      </c>
      <c r="B113" s="114" t="s">
        <v>277</v>
      </c>
      <c r="C113" s="114">
        <v>81.866</v>
      </c>
      <c r="D113" s="114">
        <v>17.753</v>
      </c>
      <c r="E113" s="114">
        <v>11.766999999999999</v>
      </c>
      <c r="F113" s="114">
        <v>72.622</v>
      </c>
      <c r="G113" s="114">
        <v>83.453000000000003</v>
      </c>
      <c r="H113" s="114">
        <v>60.408000000000001</v>
      </c>
      <c r="I113" s="114">
        <v>29.597999999999999</v>
      </c>
      <c r="J113" s="114">
        <v>181.18770000000001</v>
      </c>
      <c r="K113" s="114">
        <v>68.88</v>
      </c>
      <c r="L113" s="114">
        <v>137.976</v>
      </c>
      <c r="M113" s="114">
        <v>34.604999999999997</v>
      </c>
      <c r="N113" s="114">
        <v>23.849</v>
      </c>
      <c r="O113" s="114">
        <v>44.31</v>
      </c>
      <c r="P113" s="114">
        <v>32.669400000000003</v>
      </c>
    </row>
    <row r="114" spans="1:16">
      <c r="A114" s="331">
        <v>45209</v>
      </c>
      <c r="B114" s="114" t="s">
        <v>277</v>
      </c>
      <c r="C114" s="114">
        <v>82.524000000000001</v>
      </c>
      <c r="D114" s="114">
        <v>18.411000000000001</v>
      </c>
      <c r="E114" s="114">
        <v>11.65</v>
      </c>
      <c r="F114" s="114">
        <v>73.167000000000002</v>
      </c>
      <c r="G114" s="114">
        <v>84.043000000000006</v>
      </c>
      <c r="H114" s="114">
        <v>61.109000000000002</v>
      </c>
      <c r="I114" s="114">
        <v>30.254999999999999</v>
      </c>
      <c r="J114" s="114">
        <v>183.01</v>
      </c>
      <c r="K114" s="114">
        <v>69.73</v>
      </c>
      <c r="L114" s="114">
        <v>139.02699999999999</v>
      </c>
      <c r="M114" s="114">
        <v>36.024999999999999</v>
      </c>
      <c r="N114" s="114">
        <v>24.399000000000001</v>
      </c>
      <c r="O114" s="114">
        <v>44.97</v>
      </c>
      <c r="P114" s="114">
        <v>33.293999999999997</v>
      </c>
    </row>
    <row r="115" spans="1:16">
      <c r="A115" s="331">
        <v>45210</v>
      </c>
      <c r="B115" s="114" t="s">
        <v>277</v>
      </c>
      <c r="C115" s="114">
        <v>83.052999999999997</v>
      </c>
      <c r="D115" s="114">
        <v>17.337</v>
      </c>
      <c r="E115" s="114">
        <v>11.574999999999999</v>
      </c>
      <c r="F115" s="114">
        <v>73.891999999999996</v>
      </c>
      <c r="G115" s="114">
        <v>84.45</v>
      </c>
      <c r="H115" s="114">
        <v>61.686</v>
      </c>
      <c r="I115" s="114">
        <v>30.445</v>
      </c>
      <c r="J115" s="114">
        <v>181.43</v>
      </c>
      <c r="K115" s="114">
        <v>70.78</v>
      </c>
      <c r="L115" s="114">
        <v>138.36600000000001</v>
      </c>
      <c r="M115" s="114">
        <v>36.125</v>
      </c>
      <c r="N115" s="114">
        <v>24.521000000000001</v>
      </c>
      <c r="O115" s="114">
        <v>43.91</v>
      </c>
      <c r="P115" s="114">
        <v>33.330800000000004</v>
      </c>
    </row>
    <row r="116" spans="1:16">
      <c r="A116" s="331">
        <v>45211</v>
      </c>
      <c r="B116" s="114" t="s">
        <v>277</v>
      </c>
      <c r="C116" s="114">
        <v>82.343999999999994</v>
      </c>
      <c r="D116" s="114">
        <v>17.337</v>
      </c>
      <c r="E116" s="114">
        <v>11.525</v>
      </c>
      <c r="F116" s="114">
        <v>73.849000000000004</v>
      </c>
      <c r="G116" s="114">
        <v>83.778999999999996</v>
      </c>
      <c r="H116" s="114">
        <v>61.683999999999997</v>
      </c>
      <c r="I116" s="114">
        <v>30.670999999999999</v>
      </c>
      <c r="J116" s="114">
        <v>178.71</v>
      </c>
      <c r="K116" s="114">
        <v>70.900000000000006</v>
      </c>
      <c r="L116" s="114">
        <v>138.267</v>
      </c>
      <c r="M116" s="114">
        <v>35.634999999999998</v>
      </c>
      <c r="N116" s="114">
        <v>24.448</v>
      </c>
      <c r="O116" s="114">
        <v>43.25</v>
      </c>
      <c r="P116" s="114">
        <v>33.110399999999998</v>
      </c>
    </row>
    <row r="117" spans="1:16">
      <c r="A117" s="331">
        <v>45212</v>
      </c>
      <c r="B117" s="114" t="s">
        <v>277</v>
      </c>
      <c r="C117" s="114">
        <v>82.501999999999995</v>
      </c>
      <c r="D117" s="114">
        <v>17.106000000000002</v>
      </c>
      <c r="E117" s="114">
        <v>11.597</v>
      </c>
      <c r="F117" s="114">
        <v>73.557000000000002</v>
      </c>
      <c r="G117" s="114">
        <v>83.923000000000002</v>
      </c>
      <c r="H117" s="114">
        <v>61.896000000000001</v>
      </c>
      <c r="I117" s="114">
        <v>30.789000000000001</v>
      </c>
      <c r="J117" s="114">
        <v>180.24</v>
      </c>
      <c r="K117" s="114">
        <v>70.099999999999994</v>
      </c>
      <c r="L117" s="114">
        <v>138.91300000000001</v>
      </c>
      <c r="M117" s="114">
        <v>35.884999999999998</v>
      </c>
      <c r="N117" s="114">
        <v>24.077999999999999</v>
      </c>
      <c r="O117" s="114">
        <v>43.31</v>
      </c>
      <c r="P117" s="114">
        <v>33.121499999999997</v>
      </c>
    </row>
    <row r="118" spans="1:16">
      <c r="A118" s="331">
        <v>45215</v>
      </c>
      <c r="B118" s="114" t="s">
        <v>277</v>
      </c>
      <c r="C118" s="114">
        <v>81.974999999999994</v>
      </c>
      <c r="D118" s="114">
        <v>17.254000000000001</v>
      </c>
      <c r="E118" s="114">
        <v>11.641999999999999</v>
      </c>
      <c r="F118" s="114">
        <v>74.546999999999997</v>
      </c>
      <c r="G118" s="114">
        <v>83.572000000000003</v>
      </c>
      <c r="H118" s="114">
        <v>61.283999999999999</v>
      </c>
      <c r="I118" s="114">
        <v>30.789000000000001</v>
      </c>
      <c r="J118" s="114">
        <v>181.76</v>
      </c>
      <c r="K118" s="114">
        <v>70.454999999999998</v>
      </c>
      <c r="L118" s="114">
        <v>138.56700000000001</v>
      </c>
      <c r="M118" s="114">
        <v>36.19</v>
      </c>
      <c r="N118" s="114">
        <v>24.34</v>
      </c>
      <c r="O118" s="114">
        <v>42.22</v>
      </c>
      <c r="P118" s="114">
        <v>33.7639</v>
      </c>
    </row>
    <row r="119" spans="1:16">
      <c r="A119" s="331">
        <v>45216</v>
      </c>
      <c r="B119" s="114" t="s">
        <v>277</v>
      </c>
      <c r="C119" s="114">
        <v>81.629000000000005</v>
      </c>
      <c r="D119" s="114">
        <v>16.927</v>
      </c>
      <c r="E119" s="114">
        <v>11.667999999999999</v>
      </c>
      <c r="F119" s="114">
        <v>74.048000000000002</v>
      </c>
      <c r="G119" s="114">
        <v>83.238</v>
      </c>
      <c r="H119" s="114">
        <v>61.095999999999997</v>
      </c>
      <c r="I119" s="114">
        <v>29.844000000000001</v>
      </c>
      <c r="J119" s="114">
        <v>182.70689999999999</v>
      </c>
      <c r="K119" s="114">
        <v>70.64</v>
      </c>
      <c r="L119" s="114">
        <v>136.059</v>
      </c>
      <c r="M119" s="114">
        <v>36.5</v>
      </c>
      <c r="N119" s="114">
        <v>24.312000000000001</v>
      </c>
      <c r="O119" s="114">
        <v>42.96</v>
      </c>
      <c r="P119" s="114">
        <v>33.8904</v>
      </c>
    </row>
    <row r="120" spans="1:16">
      <c r="A120" s="331">
        <v>45217</v>
      </c>
      <c r="B120" s="114" t="s">
        <v>277</v>
      </c>
      <c r="C120" s="114">
        <v>80.97</v>
      </c>
      <c r="D120" s="114">
        <v>17.126999999999999</v>
      </c>
      <c r="E120" s="114">
        <v>11.738</v>
      </c>
      <c r="F120" s="114">
        <v>73.923000000000002</v>
      </c>
      <c r="G120" s="114">
        <v>82.522999999999996</v>
      </c>
      <c r="H120" s="114">
        <v>60.17</v>
      </c>
      <c r="I120" s="114">
        <v>29.690999999999999</v>
      </c>
      <c r="J120" s="114">
        <v>183.52</v>
      </c>
      <c r="K120" s="114">
        <v>70.22</v>
      </c>
      <c r="L120" s="114">
        <v>135.37700000000001</v>
      </c>
      <c r="M120" s="114">
        <v>35.619999999999997</v>
      </c>
      <c r="N120" s="114">
        <v>24.132000000000001</v>
      </c>
      <c r="O120" s="114">
        <v>43.03</v>
      </c>
      <c r="P120" s="114">
        <v>33.9497</v>
      </c>
    </row>
    <row r="121" spans="1:16">
      <c r="A121" s="331">
        <v>45218</v>
      </c>
      <c r="B121" s="114" t="s">
        <v>277</v>
      </c>
      <c r="C121" s="114">
        <v>80.870999999999995</v>
      </c>
      <c r="D121" s="114">
        <v>16.315000000000001</v>
      </c>
      <c r="E121" s="114">
        <v>11.785</v>
      </c>
      <c r="F121" s="114">
        <v>73.209999999999994</v>
      </c>
      <c r="G121" s="114">
        <v>82.4</v>
      </c>
      <c r="H121" s="114">
        <v>59.887</v>
      </c>
      <c r="I121" s="114">
        <v>30.241</v>
      </c>
      <c r="J121" s="114">
        <v>182.58</v>
      </c>
      <c r="K121" s="114">
        <v>70.22</v>
      </c>
      <c r="L121" s="114">
        <v>132.428</v>
      </c>
      <c r="M121" s="114">
        <v>35.784999999999997</v>
      </c>
      <c r="N121" s="114">
        <v>23.762</v>
      </c>
      <c r="O121" s="114">
        <v>44.28</v>
      </c>
      <c r="P121" s="114">
        <v>33.61</v>
      </c>
    </row>
    <row r="122" spans="1:16">
      <c r="A122" s="331">
        <v>45219</v>
      </c>
      <c r="B122" s="114" t="s">
        <v>277</v>
      </c>
      <c r="C122" s="114">
        <v>81.274000000000001</v>
      </c>
      <c r="D122" s="114">
        <v>15.996</v>
      </c>
      <c r="E122" s="114">
        <v>11.706</v>
      </c>
      <c r="F122" s="114">
        <v>72.951999999999998</v>
      </c>
      <c r="G122" s="114">
        <v>82.837000000000003</v>
      </c>
      <c r="H122" s="114">
        <v>59.494</v>
      </c>
      <c r="I122" s="114">
        <v>30.164999999999999</v>
      </c>
      <c r="J122" s="114">
        <v>182.3</v>
      </c>
      <c r="K122" s="114">
        <v>68.27</v>
      </c>
      <c r="L122" s="114">
        <v>131.54400000000001</v>
      </c>
      <c r="M122" s="114">
        <v>35.234999999999999</v>
      </c>
      <c r="N122" s="114">
        <v>23.305</v>
      </c>
      <c r="O122" s="114">
        <v>44.04</v>
      </c>
      <c r="P122" s="114">
        <v>33.3401</v>
      </c>
    </row>
    <row r="123" spans="1:16">
      <c r="A123" s="331">
        <v>45222</v>
      </c>
      <c r="B123" s="114" t="s">
        <v>277</v>
      </c>
      <c r="C123" s="114">
        <v>81.173000000000002</v>
      </c>
      <c r="D123" s="114">
        <v>17.489000000000001</v>
      </c>
      <c r="E123" s="114">
        <v>11.722</v>
      </c>
      <c r="F123" s="114">
        <v>72.578999999999994</v>
      </c>
      <c r="G123" s="114">
        <v>82.59</v>
      </c>
      <c r="H123" s="114">
        <v>59.420999999999999</v>
      </c>
      <c r="I123" s="114">
        <v>30.175999999999998</v>
      </c>
      <c r="J123" s="114">
        <v>181.42</v>
      </c>
      <c r="K123" s="114">
        <v>68.52</v>
      </c>
      <c r="L123" s="114">
        <v>129.86500000000001</v>
      </c>
      <c r="M123" s="114">
        <v>35.564999999999998</v>
      </c>
      <c r="N123" s="114">
        <v>23.242999999999999</v>
      </c>
      <c r="O123" s="114">
        <v>44.02</v>
      </c>
      <c r="P123" s="114">
        <v>33.03</v>
      </c>
    </row>
    <row r="124" spans="1:16">
      <c r="A124" s="331">
        <v>45223</v>
      </c>
      <c r="B124" s="114" t="s">
        <v>277</v>
      </c>
      <c r="C124" s="114">
        <v>80.789000000000001</v>
      </c>
      <c r="D124" s="114">
        <v>17.009</v>
      </c>
      <c r="E124" s="114">
        <v>11.592000000000001</v>
      </c>
      <c r="F124" s="114">
        <v>73.239999999999995</v>
      </c>
      <c r="G124" s="114">
        <v>82.192999999999998</v>
      </c>
      <c r="H124" s="114">
        <v>60.281999999999996</v>
      </c>
      <c r="I124" s="114">
        <v>29.986999999999998</v>
      </c>
      <c r="J124" s="114">
        <v>183.07</v>
      </c>
      <c r="K124" s="114">
        <v>69.23</v>
      </c>
      <c r="L124" s="114">
        <v>131.626</v>
      </c>
      <c r="M124" s="114">
        <v>35.6</v>
      </c>
      <c r="N124" s="114">
        <v>23.007000000000001</v>
      </c>
      <c r="O124" s="114">
        <v>45.4</v>
      </c>
      <c r="P124" s="114">
        <v>33.129199999999997</v>
      </c>
    </row>
    <row r="125" spans="1:16">
      <c r="A125" s="331">
        <v>45224</v>
      </c>
      <c r="B125" s="114" t="s">
        <v>277</v>
      </c>
      <c r="C125" s="114">
        <v>79.087999999999994</v>
      </c>
      <c r="D125" s="114">
        <v>16.692</v>
      </c>
      <c r="E125" s="114">
        <v>11.577</v>
      </c>
      <c r="F125" s="114">
        <v>73.168000000000006</v>
      </c>
      <c r="G125" s="114">
        <v>80.525999999999996</v>
      </c>
      <c r="H125" s="114">
        <v>59.814</v>
      </c>
      <c r="I125" s="114">
        <v>29.588000000000001</v>
      </c>
      <c r="J125" s="114">
        <v>183.84</v>
      </c>
      <c r="K125" s="114">
        <v>68.09</v>
      </c>
      <c r="L125" s="114">
        <v>132.411</v>
      </c>
      <c r="M125" s="114">
        <v>35.630000000000003</v>
      </c>
      <c r="N125" s="114">
        <v>23.038</v>
      </c>
      <c r="O125" s="114">
        <v>45.95</v>
      </c>
      <c r="P125" s="114">
        <v>32.7699</v>
      </c>
    </row>
    <row r="126" spans="1:16">
      <c r="A126" s="331">
        <v>45225</v>
      </c>
      <c r="B126" s="114" t="s">
        <v>277</v>
      </c>
      <c r="C126" s="114">
        <v>80.007999999999996</v>
      </c>
      <c r="D126" s="114">
        <v>18.488</v>
      </c>
      <c r="E126" s="114">
        <v>11.619</v>
      </c>
      <c r="F126" s="114">
        <v>73.771000000000001</v>
      </c>
      <c r="G126" s="114">
        <v>81.358000000000004</v>
      </c>
      <c r="H126" s="114">
        <v>59.527000000000001</v>
      </c>
      <c r="I126" s="114">
        <v>29.823</v>
      </c>
      <c r="J126" s="114">
        <v>182.51</v>
      </c>
      <c r="K126" s="114">
        <v>65.844999999999999</v>
      </c>
      <c r="L126" s="114">
        <v>129.43600000000001</v>
      </c>
      <c r="M126" s="114">
        <v>35.590000000000003</v>
      </c>
      <c r="N126" s="114">
        <v>22.902000000000001</v>
      </c>
      <c r="O126" s="114">
        <v>44.84</v>
      </c>
      <c r="P126" s="114">
        <v>32.79</v>
      </c>
    </row>
    <row r="127" spans="1:16">
      <c r="A127" s="331">
        <v>45226</v>
      </c>
      <c r="B127" s="114" t="s">
        <v>277</v>
      </c>
      <c r="C127" s="114">
        <v>80.221000000000004</v>
      </c>
      <c r="D127" s="114">
        <v>17.023</v>
      </c>
      <c r="E127" s="114">
        <v>11.571999999999999</v>
      </c>
      <c r="F127" s="114">
        <v>74.081000000000003</v>
      </c>
      <c r="G127" s="114">
        <v>81.557000000000002</v>
      </c>
      <c r="H127" s="114">
        <v>60.048999999999999</v>
      </c>
      <c r="I127" s="114">
        <v>31.131</v>
      </c>
      <c r="J127" s="114">
        <v>180.07</v>
      </c>
      <c r="K127" s="114">
        <v>66.055000000000007</v>
      </c>
      <c r="L127" s="114">
        <v>128.98500000000001</v>
      </c>
      <c r="M127" s="114">
        <v>36.36</v>
      </c>
      <c r="N127" s="114">
        <v>22.776</v>
      </c>
      <c r="O127" s="114">
        <v>43.53</v>
      </c>
      <c r="P127" s="114">
        <v>32.718800000000002</v>
      </c>
    </row>
    <row r="128" spans="1:16">
      <c r="A128" s="331">
        <v>45229</v>
      </c>
      <c r="B128" s="114" t="s">
        <v>277</v>
      </c>
      <c r="C128" s="114">
        <v>79.775000000000006</v>
      </c>
      <c r="D128" s="114">
        <v>17.114000000000001</v>
      </c>
      <c r="E128" s="114">
        <v>11.616</v>
      </c>
      <c r="F128" s="114">
        <v>74.197000000000003</v>
      </c>
      <c r="G128" s="114">
        <v>80.906999999999996</v>
      </c>
      <c r="H128" s="114">
        <v>59.953000000000003</v>
      </c>
      <c r="I128" s="114">
        <v>31.041</v>
      </c>
      <c r="J128" s="114">
        <v>182.56</v>
      </c>
      <c r="K128" s="114">
        <v>66.575000000000003</v>
      </c>
      <c r="L128" s="114">
        <v>128.63800000000001</v>
      </c>
      <c r="M128" s="114">
        <v>35.045000000000002</v>
      </c>
      <c r="N128" s="114">
        <v>22.814</v>
      </c>
      <c r="O128" s="114">
        <v>44.47</v>
      </c>
      <c r="P128" s="114">
        <v>33.119199999999999</v>
      </c>
    </row>
    <row r="129" spans="1:16">
      <c r="A129" s="331">
        <v>45230</v>
      </c>
      <c r="B129" s="114" t="s">
        <v>277</v>
      </c>
      <c r="C129" s="114">
        <v>79.965000000000003</v>
      </c>
      <c r="D129" s="114">
        <v>16.54</v>
      </c>
      <c r="E129" s="114">
        <v>11.602</v>
      </c>
      <c r="F129" s="114">
        <v>74.557000000000002</v>
      </c>
      <c r="G129" s="114">
        <v>81.179000000000002</v>
      </c>
      <c r="H129" s="114">
        <v>60.369</v>
      </c>
      <c r="I129" s="114">
        <v>31.262</v>
      </c>
      <c r="J129" s="114">
        <v>183.54409999999999</v>
      </c>
      <c r="K129" s="114">
        <v>65.534999999999997</v>
      </c>
      <c r="L129" s="114">
        <v>128.86600000000001</v>
      </c>
      <c r="M129" s="114">
        <v>35</v>
      </c>
      <c r="N129" s="114">
        <v>22.942</v>
      </c>
      <c r="O129" s="114">
        <v>46.3</v>
      </c>
      <c r="P129" s="114">
        <v>33.29</v>
      </c>
    </row>
    <row r="130" spans="1:16">
      <c r="A130" s="331">
        <v>45231</v>
      </c>
      <c r="B130" s="114" t="s">
        <v>277</v>
      </c>
      <c r="C130" s="114">
        <v>80.578000000000003</v>
      </c>
      <c r="D130" s="114">
        <v>17.059999999999999</v>
      </c>
      <c r="E130" s="114">
        <v>11.48</v>
      </c>
      <c r="F130" s="114">
        <v>74.557000000000002</v>
      </c>
      <c r="G130" s="114">
        <v>81.844999999999999</v>
      </c>
      <c r="H130" s="114">
        <v>60.369</v>
      </c>
      <c r="I130" s="114">
        <v>31.832000000000001</v>
      </c>
      <c r="J130" s="114">
        <v>183.67</v>
      </c>
      <c r="K130" s="114">
        <v>66.775000000000006</v>
      </c>
      <c r="L130" s="114">
        <v>128.01900000000001</v>
      </c>
      <c r="M130" s="114">
        <v>35.67</v>
      </c>
      <c r="N130" s="114">
        <v>22.952999999999999</v>
      </c>
      <c r="O130" s="114">
        <v>46.98</v>
      </c>
      <c r="P130" s="114">
        <v>33.629899999999999</v>
      </c>
    </row>
    <row r="131" spans="1:16">
      <c r="A131" s="331">
        <v>45232</v>
      </c>
      <c r="B131" s="114" t="s">
        <v>277</v>
      </c>
      <c r="C131" s="114">
        <v>80.578000000000003</v>
      </c>
      <c r="D131" s="114">
        <v>17.059999999999999</v>
      </c>
      <c r="E131" s="114">
        <v>11.305999999999999</v>
      </c>
      <c r="F131" s="114">
        <v>74.938000000000002</v>
      </c>
      <c r="G131" s="114">
        <v>81.844999999999999</v>
      </c>
      <c r="H131" s="114">
        <v>61.689</v>
      </c>
      <c r="I131" s="114">
        <v>32.392000000000003</v>
      </c>
      <c r="J131" s="114">
        <v>186.21</v>
      </c>
      <c r="K131" s="114">
        <v>69.385000000000005</v>
      </c>
      <c r="L131" s="114">
        <v>131.32400000000001</v>
      </c>
      <c r="M131" s="114">
        <v>36.97</v>
      </c>
      <c r="N131" s="114">
        <v>23.271000000000001</v>
      </c>
      <c r="O131" s="114">
        <v>47.11</v>
      </c>
      <c r="P131" s="114">
        <v>34.112200000000001</v>
      </c>
    </row>
    <row r="132" spans="1:16">
      <c r="A132" s="331">
        <v>45233</v>
      </c>
      <c r="B132" s="114" t="s">
        <v>277</v>
      </c>
      <c r="C132" s="114">
        <v>82.5</v>
      </c>
      <c r="D132" s="114">
        <v>19.463999999999999</v>
      </c>
      <c r="E132" s="114">
        <v>11.192</v>
      </c>
      <c r="F132" s="114">
        <v>75.706000000000003</v>
      </c>
      <c r="G132" s="114">
        <v>83.790999999999997</v>
      </c>
      <c r="H132" s="114">
        <v>62.555</v>
      </c>
      <c r="I132" s="114">
        <v>33.67</v>
      </c>
      <c r="J132" s="114">
        <v>186.71</v>
      </c>
      <c r="K132" s="114">
        <v>71.665000000000006</v>
      </c>
      <c r="L132" s="114">
        <v>133.81299999999999</v>
      </c>
      <c r="M132" s="114">
        <v>37.68</v>
      </c>
      <c r="N132" s="114">
        <v>23.535</v>
      </c>
      <c r="O132" s="114">
        <v>46.01</v>
      </c>
      <c r="P132" s="114">
        <v>34.089599999999997</v>
      </c>
    </row>
    <row r="133" spans="1:16">
      <c r="A133" s="331">
        <v>45236</v>
      </c>
      <c r="B133" s="114" t="s">
        <v>277</v>
      </c>
      <c r="C133" s="114">
        <v>82.483000000000004</v>
      </c>
      <c r="D133" s="114">
        <v>18.047999999999998</v>
      </c>
      <c r="E133" s="114">
        <v>11.292999999999999</v>
      </c>
      <c r="F133" s="114">
        <v>75.323999999999998</v>
      </c>
      <c r="G133" s="114">
        <v>83.778000000000006</v>
      </c>
      <c r="H133" s="114">
        <v>61.505000000000003</v>
      </c>
      <c r="I133" s="114">
        <v>33.67</v>
      </c>
      <c r="J133" s="114">
        <v>186.92</v>
      </c>
      <c r="K133" s="114">
        <v>75.42</v>
      </c>
      <c r="L133" s="114">
        <v>135.80199999999999</v>
      </c>
      <c r="M133" s="114">
        <v>37.674999999999997</v>
      </c>
      <c r="N133" s="114">
        <v>23.541</v>
      </c>
      <c r="O133" s="114">
        <v>44.07</v>
      </c>
      <c r="P133" s="114">
        <v>34.224299999999999</v>
      </c>
    </row>
    <row r="134" spans="1:16">
      <c r="A134" s="331">
        <v>45237</v>
      </c>
      <c r="B134" s="114" t="s">
        <v>277</v>
      </c>
      <c r="C134" s="114">
        <v>83.034999999999997</v>
      </c>
      <c r="D134" s="114">
        <v>19.219000000000001</v>
      </c>
      <c r="E134" s="114">
        <v>11.29</v>
      </c>
      <c r="F134" s="114">
        <v>75.474000000000004</v>
      </c>
      <c r="G134" s="114">
        <v>84.328999999999994</v>
      </c>
      <c r="H134" s="114">
        <v>62.186</v>
      </c>
      <c r="I134" s="114">
        <v>34.188000000000002</v>
      </c>
      <c r="J134" s="114">
        <v>186.82089999999999</v>
      </c>
      <c r="K134" s="114">
        <v>74.03</v>
      </c>
      <c r="L134" s="114">
        <v>134.215</v>
      </c>
      <c r="M134" s="114">
        <v>38.11</v>
      </c>
      <c r="N134" s="114">
        <v>23.436</v>
      </c>
      <c r="O134" s="114">
        <v>45.12</v>
      </c>
      <c r="P134" s="114">
        <v>33.4</v>
      </c>
    </row>
    <row r="135" spans="1:16">
      <c r="A135" s="331">
        <v>45238</v>
      </c>
      <c r="B135" s="114" t="s">
        <v>277</v>
      </c>
      <c r="C135" s="114">
        <v>83.218000000000004</v>
      </c>
      <c r="D135" s="114">
        <v>18.611000000000001</v>
      </c>
      <c r="E135" s="114">
        <v>11.195</v>
      </c>
      <c r="F135" s="114">
        <v>75.506</v>
      </c>
      <c r="G135" s="114">
        <v>84.442999999999998</v>
      </c>
      <c r="H135" s="114">
        <v>62.48</v>
      </c>
      <c r="I135" s="114">
        <v>34.695999999999998</v>
      </c>
      <c r="J135" s="114">
        <v>186.26</v>
      </c>
      <c r="K135" s="114">
        <v>72.135000000000005</v>
      </c>
      <c r="L135" s="114">
        <v>132.899</v>
      </c>
      <c r="M135" s="114">
        <v>37.875</v>
      </c>
      <c r="N135" s="114">
        <v>23.427</v>
      </c>
      <c r="O135" s="114">
        <v>44.29</v>
      </c>
      <c r="P135" s="114">
        <v>33.063000000000002</v>
      </c>
    </row>
    <row r="136" spans="1:16">
      <c r="A136" s="331">
        <v>45239</v>
      </c>
      <c r="B136" s="114" t="s">
        <v>277</v>
      </c>
      <c r="C136" s="114">
        <v>82.637</v>
      </c>
      <c r="D136" s="114">
        <v>18.053000000000001</v>
      </c>
      <c r="E136" s="114">
        <v>11.212</v>
      </c>
      <c r="F136" s="114">
        <v>75.003</v>
      </c>
      <c r="G136" s="114">
        <v>83.768000000000001</v>
      </c>
      <c r="H136" s="114">
        <v>62.354999999999997</v>
      </c>
      <c r="I136" s="114">
        <v>34.783999999999999</v>
      </c>
      <c r="J136" s="114">
        <v>185.31</v>
      </c>
      <c r="K136" s="114">
        <v>72.534999999999997</v>
      </c>
      <c r="L136" s="114">
        <v>133.12</v>
      </c>
      <c r="M136" s="114">
        <v>38.104999999999997</v>
      </c>
      <c r="N136" s="114">
        <v>23.640999999999998</v>
      </c>
      <c r="O136" s="114">
        <v>45.13</v>
      </c>
      <c r="P136" s="114">
        <v>32.787500000000001</v>
      </c>
    </row>
    <row r="137" spans="1:16">
      <c r="A137" s="331">
        <v>45240</v>
      </c>
      <c r="B137" s="114" t="s">
        <v>277</v>
      </c>
      <c r="C137" s="114">
        <v>82.593999999999994</v>
      </c>
      <c r="D137" s="114">
        <v>18.725999999999999</v>
      </c>
      <c r="E137" s="114">
        <v>11.289</v>
      </c>
      <c r="F137" s="114">
        <v>74.849000000000004</v>
      </c>
      <c r="G137" s="114">
        <v>83.82</v>
      </c>
      <c r="H137" s="114">
        <v>62.47</v>
      </c>
      <c r="I137" s="114">
        <v>34.183</v>
      </c>
      <c r="J137" s="114">
        <v>185.97</v>
      </c>
      <c r="K137" s="114">
        <v>71.5</v>
      </c>
      <c r="L137" s="114">
        <v>131.94399999999999</v>
      </c>
      <c r="M137" s="114">
        <v>38.21</v>
      </c>
      <c r="N137" s="114">
        <v>23.465</v>
      </c>
      <c r="O137" s="114">
        <v>45.65</v>
      </c>
      <c r="P137" s="114">
        <v>33.2742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93"/>
  <sheetViews>
    <sheetView workbookViewId="0">
      <pane xSplit="1" ySplit="1" topLeftCell="B362" activePane="bottomRight" state="frozen"/>
      <selection activeCell="F6" sqref="E6:F7"/>
      <selection pane="topRight" activeCell="F6" sqref="E6:F7"/>
      <selection pane="bottomLeft" activeCell="F6" sqref="E6:F7"/>
      <selection pane="bottomRight" activeCell="B1" sqref="B1"/>
    </sheetView>
  </sheetViews>
  <sheetFormatPr defaultColWidth="9" defaultRowHeight="15.75"/>
  <cols>
    <col min="1" max="1" width="10.25" style="333" bestFit="1" customWidth="1"/>
    <col min="2" max="2" width="13.5" style="333" bestFit="1" customWidth="1"/>
    <col min="3" max="3" width="21.375" style="333" bestFit="1" customWidth="1"/>
    <col min="4" max="4" width="14.25" style="333" bestFit="1" customWidth="1"/>
    <col min="5" max="5" width="13.125" style="333" bestFit="1" customWidth="1"/>
    <col min="6" max="6" width="18.875" style="333" bestFit="1" customWidth="1"/>
    <col min="7" max="12" width="18.875" style="333" customWidth="1"/>
    <col min="13" max="16" width="25" style="333" customWidth="1"/>
    <col min="17" max="17" width="22.875" style="333" bestFit="1" customWidth="1"/>
    <col min="18" max="18" width="20.875" style="333" bestFit="1" customWidth="1"/>
    <col min="19" max="16384" width="9" style="333"/>
  </cols>
  <sheetData>
    <row r="1" spans="1:18">
      <c r="A1" s="333" t="s">
        <v>9</v>
      </c>
      <c r="B1" s="334" t="s">
        <v>121</v>
      </c>
      <c r="C1" s="334" t="s">
        <v>122</v>
      </c>
      <c r="D1" s="334" t="s">
        <v>123</v>
      </c>
      <c r="E1" s="334" t="s">
        <v>173</v>
      </c>
      <c r="F1" s="335" t="s">
        <v>244</v>
      </c>
      <c r="G1" s="335" t="s">
        <v>195</v>
      </c>
      <c r="H1" s="335" t="s">
        <v>397</v>
      </c>
      <c r="I1" s="335" t="s">
        <v>413</v>
      </c>
      <c r="J1" s="335" t="s">
        <v>240</v>
      </c>
      <c r="K1" s="335" t="s">
        <v>442</v>
      </c>
      <c r="L1" s="336" t="s">
        <v>395</v>
      </c>
      <c r="M1" s="336" t="s">
        <v>437</v>
      </c>
      <c r="N1" s="336" t="s">
        <v>459</v>
      </c>
      <c r="O1" s="337" t="s">
        <v>467</v>
      </c>
      <c r="P1" s="337" t="s">
        <v>468</v>
      </c>
      <c r="Q1" s="338" t="s">
        <v>235</v>
      </c>
      <c r="R1" s="339" t="s">
        <v>376</v>
      </c>
    </row>
    <row r="2" spans="1:18">
      <c r="A2" s="187">
        <v>44687</v>
      </c>
      <c r="B2" s="340">
        <v>1</v>
      </c>
      <c r="C2" s="332">
        <v>22400</v>
      </c>
      <c r="D2" s="340">
        <v>2118000</v>
      </c>
      <c r="E2" s="332"/>
      <c r="F2" s="332"/>
      <c r="G2" s="332"/>
      <c r="H2" s="332"/>
      <c r="I2" s="332"/>
      <c r="J2" s="332"/>
      <c r="K2" s="332"/>
      <c r="L2" s="332"/>
      <c r="M2" s="332"/>
      <c r="N2" s="332"/>
      <c r="O2" s="332"/>
      <c r="P2" s="332"/>
      <c r="Q2" s="332">
        <v>1800</v>
      </c>
      <c r="R2" s="332"/>
    </row>
    <row r="3" spans="1:18">
      <c r="A3" s="187">
        <v>44690</v>
      </c>
      <c r="B3" s="340">
        <v>1</v>
      </c>
      <c r="C3" s="332">
        <v>22400</v>
      </c>
      <c r="D3" s="340">
        <v>2118000</v>
      </c>
      <c r="E3" s="332"/>
      <c r="F3" s="332"/>
      <c r="G3" s="332"/>
      <c r="H3" s="332"/>
      <c r="I3" s="332"/>
      <c r="J3" s="332"/>
      <c r="K3" s="332"/>
      <c r="L3" s="332"/>
      <c r="M3" s="332"/>
      <c r="N3" s="332"/>
      <c r="O3" s="332"/>
      <c r="P3" s="332"/>
      <c r="Q3" s="332">
        <v>1800</v>
      </c>
      <c r="R3" s="332"/>
    </row>
    <row r="4" spans="1:18">
      <c r="A4" s="187">
        <v>44691</v>
      </c>
      <c r="B4" s="340">
        <v>1</v>
      </c>
      <c r="C4" s="332">
        <v>22400</v>
      </c>
      <c r="D4" s="340">
        <v>2118000</v>
      </c>
      <c r="E4" s="332"/>
      <c r="F4" s="332"/>
      <c r="G4" s="332"/>
      <c r="H4" s="332"/>
      <c r="I4" s="332"/>
      <c r="J4" s="332"/>
      <c r="K4" s="332"/>
      <c r="L4" s="332"/>
      <c r="M4" s="332"/>
      <c r="N4" s="332"/>
      <c r="O4" s="332"/>
      <c r="P4" s="332"/>
      <c r="Q4" s="332">
        <v>1800</v>
      </c>
      <c r="R4" s="332"/>
    </row>
    <row r="5" spans="1:18">
      <c r="A5" s="187">
        <v>44692</v>
      </c>
      <c r="B5" s="340">
        <v>1</v>
      </c>
      <c r="C5" s="332">
        <v>22400</v>
      </c>
      <c r="D5" s="340">
        <v>2118000</v>
      </c>
      <c r="E5" s="332"/>
      <c r="F5" s="332"/>
      <c r="G5" s="332"/>
      <c r="H5" s="332"/>
      <c r="I5" s="332"/>
      <c r="J5" s="332"/>
      <c r="K5" s="332"/>
      <c r="L5" s="332"/>
      <c r="M5" s="332"/>
      <c r="N5" s="332"/>
      <c r="O5" s="332"/>
      <c r="P5" s="332"/>
      <c r="Q5" s="332">
        <v>1800</v>
      </c>
      <c r="R5" s="332"/>
    </row>
    <row r="6" spans="1:18">
      <c r="A6" s="187">
        <v>44693</v>
      </c>
      <c r="B6" s="340">
        <v>1</v>
      </c>
      <c r="C6" s="332">
        <v>22400</v>
      </c>
      <c r="D6" s="340">
        <v>2118000</v>
      </c>
      <c r="E6" s="332"/>
      <c r="F6" s="332"/>
      <c r="G6" s="332"/>
      <c r="H6" s="332"/>
      <c r="I6" s="332"/>
      <c r="J6" s="332"/>
      <c r="K6" s="332"/>
      <c r="L6" s="332"/>
      <c r="M6" s="332"/>
      <c r="N6" s="332"/>
      <c r="O6" s="332"/>
      <c r="P6" s="332"/>
      <c r="Q6" s="332">
        <v>1800</v>
      </c>
      <c r="R6" s="332"/>
    </row>
    <row r="7" spans="1:18">
      <c r="A7" s="187">
        <v>44694</v>
      </c>
      <c r="B7" s="340">
        <v>1</v>
      </c>
      <c r="C7" s="332">
        <v>22400</v>
      </c>
      <c r="D7" s="340">
        <v>2118000</v>
      </c>
      <c r="E7" s="332"/>
      <c r="F7" s="332"/>
      <c r="G7" s="332"/>
      <c r="H7" s="332"/>
      <c r="I7" s="332"/>
      <c r="J7" s="332"/>
      <c r="K7" s="332"/>
      <c r="L7" s="332"/>
      <c r="M7" s="332"/>
      <c r="N7" s="332"/>
      <c r="O7" s="332"/>
      <c r="P7" s="332"/>
      <c r="Q7" s="332">
        <v>1800</v>
      </c>
      <c r="R7" s="332"/>
    </row>
    <row r="8" spans="1:18">
      <c r="A8" s="187">
        <v>44697</v>
      </c>
      <c r="B8" s="340">
        <v>1</v>
      </c>
      <c r="C8" s="332">
        <v>22400</v>
      </c>
      <c r="D8" s="340">
        <v>2118000</v>
      </c>
      <c r="E8" s="332"/>
      <c r="F8" s="332"/>
      <c r="G8" s="332"/>
      <c r="H8" s="332"/>
      <c r="I8" s="332"/>
      <c r="J8" s="332"/>
      <c r="K8" s="332"/>
      <c r="L8" s="332"/>
      <c r="M8" s="332"/>
      <c r="N8" s="332"/>
      <c r="O8" s="332"/>
      <c r="P8" s="332"/>
      <c r="Q8" s="332">
        <v>1800</v>
      </c>
      <c r="R8" s="332"/>
    </row>
    <row r="9" spans="1:18">
      <c r="A9" s="187">
        <v>44698</v>
      </c>
      <c r="B9" s="340">
        <v>1</v>
      </c>
      <c r="C9" s="332">
        <v>22400</v>
      </c>
      <c r="D9" s="340">
        <v>2118000</v>
      </c>
      <c r="E9" s="332"/>
      <c r="F9" s="332"/>
      <c r="G9" s="332"/>
      <c r="H9" s="332"/>
      <c r="I9" s="332"/>
      <c r="J9" s="332"/>
      <c r="K9" s="332"/>
      <c r="L9" s="332"/>
      <c r="M9" s="332"/>
      <c r="N9" s="332"/>
      <c r="O9" s="332"/>
      <c r="P9" s="332"/>
      <c r="Q9" s="332">
        <v>1800</v>
      </c>
      <c r="R9" s="332"/>
    </row>
    <row r="10" spans="1:18">
      <c r="A10" s="187">
        <v>44699</v>
      </c>
      <c r="B10" s="340">
        <v>1</v>
      </c>
      <c r="C10" s="332">
        <v>22400</v>
      </c>
      <c r="D10" s="340">
        <v>2118000</v>
      </c>
      <c r="E10" s="332"/>
      <c r="F10" s="332"/>
      <c r="G10" s="332"/>
      <c r="H10" s="332"/>
      <c r="I10" s="332"/>
      <c r="J10" s="332"/>
      <c r="K10" s="332"/>
      <c r="L10" s="332"/>
      <c r="M10" s="332"/>
      <c r="N10" s="332"/>
      <c r="O10" s="332"/>
      <c r="P10" s="332"/>
      <c r="Q10" s="332">
        <v>1800</v>
      </c>
      <c r="R10" s="332"/>
    </row>
    <row r="11" spans="1:18">
      <c r="A11" s="187">
        <v>44700</v>
      </c>
      <c r="B11" s="340">
        <v>1</v>
      </c>
      <c r="C11" s="332">
        <v>22400</v>
      </c>
      <c r="D11" s="340">
        <v>2118000</v>
      </c>
      <c r="E11" s="332"/>
      <c r="F11" s="332"/>
      <c r="G11" s="332"/>
      <c r="H11" s="332"/>
      <c r="I11" s="332"/>
      <c r="J11" s="332"/>
      <c r="K11" s="332"/>
      <c r="L11" s="332"/>
      <c r="M11" s="332"/>
      <c r="N11" s="332"/>
      <c r="O11" s="332"/>
      <c r="P11" s="332"/>
      <c r="Q11" s="332">
        <v>1800</v>
      </c>
      <c r="R11" s="332"/>
    </row>
    <row r="12" spans="1:18">
      <c r="A12" s="187">
        <v>44701</v>
      </c>
      <c r="B12" s="340">
        <v>1</v>
      </c>
      <c r="C12" s="332">
        <v>22400</v>
      </c>
      <c r="D12" s="340">
        <v>2118000</v>
      </c>
      <c r="E12" s="332"/>
      <c r="F12" s="332"/>
      <c r="G12" s="332"/>
      <c r="H12" s="332"/>
      <c r="I12" s="332"/>
      <c r="J12" s="332"/>
      <c r="K12" s="332"/>
      <c r="L12" s="332"/>
      <c r="M12" s="332"/>
      <c r="N12" s="332"/>
      <c r="O12" s="332"/>
      <c r="P12" s="332"/>
      <c r="Q12" s="332">
        <v>1800</v>
      </c>
      <c r="R12" s="332"/>
    </row>
    <row r="13" spans="1:18">
      <c r="A13" s="187">
        <v>44704</v>
      </c>
      <c r="B13" s="340">
        <v>1</v>
      </c>
      <c r="C13" s="332">
        <v>22400</v>
      </c>
      <c r="D13" s="340">
        <v>2118000</v>
      </c>
      <c r="E13" s="332"/>
      <c r="F13" s="332"/>
      <c r="G13" s="332"/>
      <c r="H13" s="332"/>
      <c r="I13" s="332"/>
      <c r="J13" s="332"/>
      <c r="K13" s="332"/>
      <c r="L13" s="332"/>
      <c r="M13" s="332"/>
      <c r="N13" s="332"/>
      <c r="O13" s="332"/>
      <c r="P13" s="332"/>
      <c r="Q13" s="332">
        <v>1800</v>
      </c>
      <c r="R13" s="332"/>
    </row>
    <row r="14" spans="1:18">
      <c r="A14" s="187">
        <v>44705</v>
      </c>
      <c r="B14" s="340">
        <v>1</v>
      </c>
      <c r="C14" s="332">
        <v>22400</v>
      </c>
      <c r="D14" s="340">
        <v>2118000</v>
      </c>
      <c r="E14" s="332"/>
      <c r="F14" s="332"/>
      <c r="G14" s="332"/>
      <c r="H14" s="332"/>
      <c r="I14" s="332"/>
      <c r="J14" s="332"/>
      <c r="K14" s="332"/>
      <c r="L14" s="332"/>
      <c r="M14" s="332"/>
      <c r="N14" s="332"/>
      <c r="O14" s="332"/>
      <c r="P14" s="332"/>
      <c r="Q14" s="332">
        <v>1800</v>
      </c>
      <c r="R14" s="332"/>
    </row>
    <row r="15" spans="1:18">
      <c r="A15" s="152">
        <v>44706</v>
      </c>
      <c r="B15" s="340">
        <v>1</v>
      </c>
      <c r="C15" s="332">
        <v>22400</v>
      </c>
      <c r="D15" s="340">
        <v>2118000</v>
      </c>
      <c r="E15" s="332"/>
      <c r="F15" s="332"/>
      <c r="G15" s="332"/>
      <c r="H15" s="332"/>
      <c r="I15" s="332"/>
      <c r="J15" s="332"/>
      <c r="K15" s="332"/>
      <c r="L15" s="332"/>
      <c r="M15" s="332"/>
      <c r="N15" s="332"/>
      <c r="O15" s="332"/>
      <c r="P15" s="332"/>
      <c r="Q15" s="332">
        <v>1800</v>
      </c>
      <c r="R15" s="332"/>
    </row>
    <row r="16" spans="1:18">
      <c r="A16" s="152">
        <v>44707</v>
      </c>
      <c r="B16" s="340">
        <v>1</v>
      </c>
      <c r="C16" s="332">
        <v>22400</v>
      </c>
      <c r="D16" s="340">
        <v>2118000</v>
      </c>
      <c r="E16" s="332"/>
      <c r="F16" s="332"/>
      <c r="G16" s="332"/>
      <c r="H16" s="332"/>
      <c r="I16" s="332"/>
      <c r="J16" s="332"/>
      <c r="K16" s="332"/>
      <c r="L16" s="332"/>
      <c r="M16" s="332"/>
      <c r="N16" s="332"/>
      <c r="O16" s="332"/>
      <c r="P16" s="332"/>
      <c r="Q16" s="332">
        <v>1800</v>
      </c>
      <c r="R16" s="332"/>
    </row>
    <row r="17" spans="1:18">
      <c r="A17" s="152">
        <v>44708</v>
      </c>
      <c r="B17" s="340">
        <v>1</v>
      </c>
      <c r="C17" s="332">
        <v>22400</v>
      </c>
      <c r="D17" s="340">
        <v>2118000</v>
      </c>
      <c r="E17" s="332"/>
      <c r="F17" s="332"/>
      <c r="G17" s="332"/>
      <c r="H17" s="332"/>
      <c r="I17" s="332"/>
      <c r="J17" s="332"/>
      <c r="K17" s="332"/>
      <c r="L17" s="332"/>
      <c r="M17" s="332"/>
      <c r="N17" s="332"/>
      <c r="O17" s="332"/>
      <c r="P17" s="332"/>
      <c r="Q17" s="332">
        <v>1800</v>
      </c>
      <c r="R17" s="332"/>
    </row>
    <row r="18" spans="1:18">
      <c r="A18" s="152">
        <v>44711</v>
      </c>
      <c r="B18" s="340">
        <v>1</v>
      </c>
      <c r="C18" s="332">
        <v>22400</v>
      </c>
      <c r="D18" s="340">
        <v>2118000</v>
      </c>
      <c r="E18" s="332"/>
      <c r="F18" s="332"/>
      <c r="G18" s="332"/>
      <c r="H18" s="332"/>
      <c r="I18" s="332"/>
      <c r="J18" s="332"/>
      <c r="K18" s="332"/>
      <c r="L18" s="332"/>
      <c r="M18" s="332"/>
      <c r="N18" s="332"/>
      <c r="O18" s="332"/>
      <c r="P18" s="332"/>
      <c r="Q18" s="332">
        <v>1800</v>
      </c>
      <c r="R18" s="332"/>
    </row>
    <row r="19" spans="1:18">
      <c r="A19" s="152">
        <v>44712</v>
      </c>
      <c r="B19" s="340">
        <v>1</v>
      </c>
      <c r="C19" s="332">
        <v>22400</v>
      </c>
      <c r="D19" s="340">
        <v>2118000</v>
      </c>
      <c r="E19" s="332"/>
      <c r="F19" s="332"/>
      <c r="G19" s="332"/>
      <c r="H19" s="332"/>
      <c r="I19" s="332"/>
      <c r="J19" s="332"/>
      <c r="K19" s="332"/>
      <c r="L19" s="332"/>
      <c r="M19" s="332"/>
      <c r="N19" s="332"/>
      <c r="O19" s="332"/>
      <c r="P19" s="332"/>
      <c r="Q19" s="332">
        <v>1800</v>
      </c>
      <c r="R19" s="332"/>
    </row>
    <row r="20" spans="1:18">
      <c r="A20" s="152">
        <v>44713</v>
      </c>
      <c r="B20" s="340">
        <v>1</v>
      </c>
      <c r="C20" s="332">
        <v>22400</v>
      </c>
      <c r="D20" s="340">
        <v>2118000</v>
      </c>
      <c r="E20" s="332"/>
      <c r="F20" s="332"/>
      <c r="G20" s="332"/>
      <c r="H20" s="332"/>
      <c r="I20" s="332"/>
      <c r="J20" s="332"/>
      <c r="K20" s="332"/>
      <c r="L20" s="332"/>
      <c r="M20" s="332"/>
      <c r="N20" s="332"/>
      <c r="O20" s="332"/>
      <c r="P20" s="332"/>
      <c r="Q20" s="332">
        <v>1800</v>
      </c>
      <c r="R20" s="332"/>
    </row>
    <row r="21" spans="1:18">
      <c r="A21" s="152">
        <v>44714</v>
      </c>
      <c r="B21" s="340">
        <v>1</v>
      </c>
      <c r="C21" s="332">
        <v>22400</v>
      </c>
      <c r="D21" s="340">
        <v>2118000</v>
      </c>
      <c r="E21" s="332"/>
      <c r="F21" s="332"/>
      <c r="G21" s="332"/>
      <c r="H21" s="332"/>
      <c r="I21" s="332"/>
      <c r="J21" s="332"/>
      <c r="K21" s="332"/>
      <c r="L21" s="332"/>
      <c r="M21" s="332"/>
      <c r="N21" s="332"/>
      <c r="O21" s="332"/>
      <c r="P21" s="332"/>
      <c r="Q21" s="332">
        <v>1800</v>
      </c>
      <c r="R21" s="332"/>
    </row>
    <row r="22" spans="1:18">
      <c r="A22" s="152">
        <v>44715</v>
      </c>
      <c r="B22" s="340">
        <v>1</v>
      </c>
      <c r="C22" s="332">
        <v>22400</v>
      </c>
      <c r="D22" s="340">
        <v>2118000</v>
      </c>
      <c r="E22" s="332"/>
      <c r="F22" s="332"/>
      <c r="G22" s="332"/>
      <c r="H22" s="332"/>
      <c r="I22" s="332"/>
      <c r="J22" s="332"/>
      <c r="K22" s="332"/>
      <c r="L22" s="332"/>
      <c r="M22" s="332"/>
      <c r="N22" s="332"/>
      <c r="O22" s="332"/>
      <c r="P22" s="332"/>
      <c r="Q22" s="332">
        <v>1800</v>
      </c>
      <c r="R22" s="332"/>
    </row>
    <row r="23" spans="1:18">
      <c r="A23" s="152">
        <v>44718</v>
      </c>
      <c r="B23" s="340">
        <v>1</v>
      </c>
      <c r="C23" s="332">
        <v>22400</v>
      </c>
      <c r="D23" s="340">
        <v>2118000</v>
      </c>
      <c r="E23" s="332"/>
      <c r="F23" s="332"/>
      <c r="G23" s="332"/>
      <c r="H23" s="332"/>
      <c r="I23" s="332"/>
      <c r="J23" s="332"/>
      <c r="K23" s="332"/>
      <c r="L23" s="332"/>
      <c r="M23" s="332"/>
      <c r="N23" s="332"/>
      <c r="O23" s="332"/>
      <c r="P23" s="332"/>
      <c r="Q23" s="332">
        <v>1800</v>
      </c>
      <c r="R23" s="332"/>
    </row>
    <row r="24" spans="1:18">
      <c r="A24" s="152">
        <v>44719</v>
      </c>
      <c r="B24" s="340">
        <v>1</v>
      </c>
      <c r="C24" s="332">
        <v>22400</v>
      </c>
      <c r="D24" s="340">
        <v>2118000</v>
      </c>
      <c r="E24" s="332"/>
      <c r="F24" s="332"/>
      <c r="G24" s="332"/>
      <c r="H24" s="332"/>
      <c r="I24" s="332"/>
      <c r="J24" s="332"/>
      <c r="K24" s="332"/>
      <c r="L24" s="332"/>
      <c r="M24" s="332"/>
      <c r="N24" s="332"/>
      <c r="O24" s="332"/>
      <c r="P24" s="332"/>
      <c r="Q24" s="332">
        <v>1800</v>
      </c>
      <c r="R24" s="332"/>
    </row>
    <row r="25" spans="1:18">
      <c r="A25" s="152">
        <v>44720</v>
      </c>
      <c r="B25" s="340">
        <v>1</v>
      </c>
      <c r="C25" s="332">
        <v>22400</v>
      </c>
      <c r="D25" s="340">
        <v>2118000</v>
      </c>
      <c r="E25" s="332"/>
      <c r="F25" s="332"/>
      <c r="G25" s="332"/>
      <c r="H25" s="332"/>
      <c r="I25" s="332"/>
      <c r="J25" s="332"/>
      <c r="K25" s="332"/>
      <c r="L25" s="332"/>
      <c r="M25" s="332"/>
      <c r="N25" s="332"/>
      <c r="O25" s="332"/>
      <c r="P25" s="332"/>
      <c r="Q25" s="332">
        <v>1800</v>
      </c>
      <c r="R25" s="332"/>
    </row>
    <row r="26" spans="1:18">
      <c r="A26" s="152">
        <v>44721</v>
      </c>
      <c r="B26" s="340">
        <v>1</v>
      </c>
      <c r="C26" s="332">
        <v>22400</v>
      </c>
      <c r="D26" s="340">
        <v>2118000</v>
      </c>
      <c r="E26" s="332"/>
      <c r="F26" s="332"/>
      <c r="G26" s="332"/>
      <c r="H26" s="332"/>
      <c r="I26" s="332"/>
      <c r="J26" s="332"/>
      <c r="K26" s="332"/>
      <c r="L26" s="332"/>
      <c r="M26" s="332"/>
      <c r="N26" s="332"/>
      <c r="O26" s="332"/>
      <c r="P26" s="332"/>
      <c r="Q26" s="332">
        <v>1800</v>
      </c>
      <c r="R26" s="332"/>
    </row>
    <row r="27" spans="1:18">
      <c r="A27" s="152">
        <v>44722</v>
      </c>
      <c r="B27" s="340">
        <v>1</v>
      </c>
      <c r="C27" s="332">
        <v>22400</v>
      </c>
      <c r="D27" s="340">
        <v>2118000</v>
      </c>
      <c r="E27" s="332"/>
      <c r="F27" s="332"/>
      <c r="G27" s="332"/>
      <c r="H27" s="332"/>
      <c r="I27" s="332"/>
      <c r="J27" s="332"/>
      <c r="K27" s="332"/>
      <c r="L27" s="332"/>
      <c r="M27" s="332"/>
      <c r="N27" s="332"/>
      <c r="O27" s="332"/>
      <c r="P27" s="332"/>
      <c r="Q27" s="332">
        <v>1800</v>
      </c>
      <c r="R27" s="332"/>
    </row>
    <row r="28" spans="1:18">
      <c r="A28" s="152">
        <v>44725</v>
      </c>
      <c r="B28" s="340">
        <v>1</v>
      </c>
      <c r="C28" s="332">
        <v>22400</v>
      </c>
      <c r="D28" s="340">
        <v>2118000</v>
      </c>
      <c r="E28" s="332"/>
      <c r="F28" s="332"/>
      <c r="G28" s="332"/>
      <c r="H28" s="332"/>
      <c r="I28" s="332"/>
      <c r="J28" s="332"/>
      <c r="K28" s="332"/>
      <c r="L28" s="332"/>
      <c r="M28" s="332"/>
      <c r="N28" s="332"/>
      <c r="O28" s="332"/>
      <c r="P28" s="332"/>
      <c r="Q28" s="332">
        <v>1800</v>
      </c>
      <c r="R28" s="332"/>
    </row>
    <row r="29" spans="1:18">
      <c r="A29" s="152">
        <v>44726</v>
      </c>
      <c r="B29" s="340">
        <v>1</v>
      </c>
      <c r="C29" s="332">
        <v>22400</v>
      </c>
      <c r="D29" s="340">
        <v>2118000</v>
      </c>
      <c r="E29" s="332"/>
      <c r="F29" s="332"/>
      <c r="G29" s="332"/>
      <c r="H29" s="332"/>
      <c r="I29" s="332"/>
      <c r="J29" s="332"/>
      <c r="K29" s="332"/>
      <c r="L29" s="332"/>
      <c r="M29" s="332"/>
      <c r="N29" s="332"/>
      <c r="O29" s="332"/>
      <c r="P29" s="332"/>
      <c r="Q29" s="332">
        <v>1800</v>
      </c>
      <c r="R29" s="332"/>
    </row>
    <row r="30" spans="1:18">
      <c r="A30" s="152">
        <v>44727</v>
      </c>
      <c r="B30" s="340">
        <v>1</v>
      </c>
      <c r="C30" s="332">
        <v>22400</v>
      </c>
      <c r="D30" s="340">
        <v>2118000</v>
      </c>
      <c r="E30" s="332"/>
      <c r="F30" s="332"/>
      <c r="G30" s="332"/>
      <c r="H30" s="332"/>
      <c r="I30" s="332"/>
      <c r="J30" s="332"/>
      <c r="K30" s="332"/>
      <c r="L30" s="332"/>
      <c r="M30" s="332"/>
      <c r="N30" s="332"/>
      <c r="O30" s="332"/>
      <c r="P30" s="332"/>
      <c r="Q30" s="332">
        <v>1800</v>
      </c>
      <c r="R30" s="332"/>
    </row>
    <row r="31" spans="1:18">
      <c r="A31" s="152">
        <v>44728</v>
      </c>
      <c r="B31" s="340">
        <v>1</v>
      </c>
      <c r="C31" s="332">
        <v>22400</v>
      </c>
      <c r="D31" s="340">
        <v>2118000</v>
      </c>
      <c r="E31" s="332"/>
      <c r="F31" s="332"/>
      <c r="G31" s="332"/>
      <c r="H31" s="332"/>
      <c r="I31" s="332"/>
      <c r="J31" s="332"/>
      <c r="K31" s="332"/>
      <c r="L31" s="332"/>
      <c r="M31" s="332"/>
      <c r="N31" s="332"/>
      <c r="O31" s="332"/>
      <c r="P31" s="332"/>
      <c r="Q31" s="332">
        <v>1800</v>
      </c>
      <c r="R31" s="332"/>
    </row>
    <row r="32" spans="1:18">
      <c r="A32" s="152">
        <v>44729</v>
      </c>
      <c r="B32" s="340">
        <v>1</v>
      </c>
      <c r="C32" s="332">
        <v>22400</v>
      </c>
      <c r="D32" s="340">
        <v>2118000</v>
      </c>
      <c r="E32" s="332"/>
      <c r="F32" s="332"/>
      <c r="G32" s="332"/>
      <c r="H32" s="332"/>
      <c r="I32" s="332"/>
      <c r="J32" s="332"/>
      <c r="K32" s="332"/>
      <c r="L32" s="332"/>
      <c r="M32" s="332"/>
      <c r="N32" s="332"/>
      <c r="O32" s="332"/>
      <c r="P32" s="332"/>
      <c r="Q32" s="332">
        <v>1800</v>
      </c>
      <c r="R32" s="332"/>
    </row>
    <row r="33" spans="1:18">
      <c r="A33" s="152">
        <v>44732</v>
      </c>
      <c r="B33" s="340">
        <v>1</v>
      </c>
      <c r="C33" s="332">
        <v>22400</v>
      </c>
      <c r="D33" s="340">
        <v>2118000</v>
      </c>
      <c r="E33" s="332"/>
      <c r="F33" s="332"/>
      <c r="G33" s="332"/>
      <c r="H33" s="332"/>
      <c r="I33" s="332"/>
      <c r="J33" s="332"/>
      <c r="K33" s="332"/>
      <c r="L33" s="332"/>
      <c r="M33" s="332"/>
      <c r="N33" s="332"/>
      <c r="O33" s="332"/>
      <c r="P33" s="332"/>
      <c r="Q33" s="332">
        <v>1800</v>
      </c>
      <c r="R33" s="332"/>
    </row>
    <row r="34" spans="1:18">
      <c r="A34" s="152">
        <v>44733</v>
      </c>
      <c r="B34" s="340">
        <v>1</v>
      </c>
      <c r="C34" s="332">
        <v>22400</v>
      </c>
      <c r="D34" s="340">
        <v>2118000</v>
      </c>
      <c r="E34" s="332"/>
      <c r="F34" s="332"/>
      <c r="G34" s="332"/>
      <c r="H34" s="332"/>
      <c r="I34" s="332"/>
      <c r="J34" s="332"/>
      <c r="K34" s="332"/>
      <c r="L34" s="332"/>
      <c r="M34" s="332"/>
      <c r="N34" s="332"/>
      <c r="O34" s="332"/>
      <c r="P34" s="332"/>
      <c r="Q34" s="332">
        <v>1800</v>
      </c>
      <c r="R34" s="332"/>
    </row>
    <row r="35" spans="1:18">
      <c r="A35" s="152">
        <v>44734</v>
      </c>
      <c r="B35" s="340">
        <v>1</v>
      </c>
      <c r="C35" s="332">
        <v>22400</v>
      </c>
      <c r="D35" s="340">
        <v>2118000</v>
      </c>
      <c r="E35" s="332"/>
      <c r="F35" s="332"/>
      <c r="G35" s="332"/>
      <c r="H35" s="332"/>
      <c r="I35" s="332"/>
      <c r="J35" s="332"/>
      <c r="K35" s="332"/>
      <c r="L35" s="332"/>
      <c r="M35" s="332"/>
      <c r="N35" s="332"/>
      <c r="O35" s="332"/>
      <c r="P35" s="332"/>
      <c r="Q35" s="332">
        <v>1800</v>
      </c>
      <c r="R35" s="332"/>
    </row>
    <row r="36" spans="1:18">
      <c r="A36" s="152">
        <v>44735</v>
      </c>
      <c r="B36" s="340">
        <v>1</v>
      </c>
      <c r="C36" s="332">
        <v>22400</v>
      </c>
      <c r="D36" s="340">
        <v>2118000</v>
      </c>
      <c r="E36" s="332"/>
      <c r="F36" s="332"/>
      <c r="G36" s="332"/>
      <c r="H36" s="332"/>
      <c r="I36" s="332"/>
      <c r="J36" s="332"/>
      <c r="K36" s="332"/>
      <c r="L36" s="332"/>
      <c r="M36" s="332"/>
      <c r="N36" s="332"/>
      <c r="O36" s="332"/>
      <c r="P36" s="332"/>
      <c r="Q36" s="332">
        <v>1800</v>
      </c>
      <c r="R36" s="332"/>
    </row>
    <row r="37" spans="1:18">
      <c r="A37" s="152">
        <v>44736</v>
      </c>
      <c r="B37" s="340">
        <v>1</v>
      </c>
      <c r="C37" s="332">
        <v>22400</v>
      </c>
      <c r="D37" s="340">
        <v>2118000</v>
      </c>
      <c r="E37" s="332"/>
      <c r="F37" s="332"/>
      <c r="G37" s="332"/>
      <c r="H37" s="332"/>
      <c r="I37" s="332"/>
      <c r="J37" s="332"/>
      <c r="K37" s="332"/>
      <c r="L37" s="332"/>
      <c r="M37" s="332"/>
      <c r="N37" s="332"/>
      <c r="O37" s="332"/>
      <c r="P37" s="332"/>
      <c r="Q37" s="332">
        <v>1800</v>
      </c>
      <c r="R37" s="332"/>
    </row>
    <row r="38" spans="1:18">
      <c r="A38" s="152">
        <v>44739</v>
      </c>
      <c r="B38" s="340">
        <v>1</v>
      </c>
      <c r="C38" s="332">
        <v>22400</v>
      </c>
      <c r="D38" s="340">
        <v>2118000</v>
      </c>
      <c r="E38" s="332"/>
      <c r="F38" s="332"/>
      <c r="G38" s="332"/>
      <c r="H38" s="332"/>
      <c r="I38" s="332"/>
      <c r="J38" s="332"/>
      <c r="K38" s="332"/>
      <c r="L38" s="332"/>
      <c r="M38" s="332"/>
      <c r="N38" s="332"/>
      <c r="O38" s="332"/>
      <c r="P38" s="332"/>
      <c r="Q38" s="332">
        <v>1800</v>
      </c>
      <c r="R38" s="332"/>
    </row>
    <row r="39" spans="1:18">
      <c r="A39" s="152">
        <v>44740</v>
      </c>
      <c r="B39" s="340">
        <v>1</v>
      </c>
      <c r="C39" s="332">
        <v>22400</v>
      </c>
      <c r="D39" s="340">
        <v>2118000</v>
      </c>
      <c r="E39" s="332"/>
      <c r="F39" s="332"/>
      <c r="G39" s="332"/>
      <c r="H39" s="332"/>
      <c r="I39" s="332"/>
      <c r="J39" s="332"/>
      <c r="K39" s="332"/>
      <c r="L39" s="332"/>
      <c r="M39" s="332"/>
      <c r="N39" s="332"/>
      <c r="O39" s="332"/>
      <c r="P39" s="332"/>
      <c r="Q39" s="332">
        <v>1800</v>
      </c>
      <c r="R39" s="332"/>
    </row>
    <row r="40" spans="1:18">
      <c r="A40" s="152">
        <v>44741</v>
      </c>
      <c r="B40" s="340">
        <v>1</v>
      </c>
      <c r="C40" s="332">
        <v>22400</v>
      </c>
      <c r="D40" s="340">
        <v>2118000</v>
      </c>
      <c r="E40" s="332"/>
      <c r="F40" s="332"/>
      <c r="G40" s="332"/>
      <c r="H40" s="332"/>
      <c r="I40" s="332"/>
      <c r="J40" s="332"/>
      <c r="K40" s="332"/>
      <c r="L40" s="332"/>
      <c r="M40" s="332"/>
      <c r="N40" s="332"/>
      <c r="O40" s="332"/>
      <c r="P40" s="332"/>
      <c r="Q40" s="332">
        <v>1800</v>
      </c>
      <c r="R40" s="332"/>
    </row>
    <row r="41" spans="1:18">
      <c r="A41" s="152">
        <v>44742</v>
      </c>
      <c r="B41" s="340">
        <v>1</v>
      </c>
      <c r="C41" s="332">
        <v>22400</v>
      </c>
      <c r="D41" s="340">
        <v>2118000</v>
      </c>
      <c r="E41" s="332"/>
      <c r="F41" s="332"/>
      <c r="G41" s="332"/>
      <c r="H41" s="332"/>
      <c r="I41" s="332"/>
      <c r="J41" s="332"/>
      <c r="K41" s="332"/>
      <c r="L41" s="332"/>
      <c r="M41" s="332"/>
      <c r="N41" s="332"/>
      <c r="O41" s="332"/>
      <c r="P41" s="332"/>
      <c r="Q41" s="332">
        <v>1800</v>
      </c>
      <c r="R41" s="332"/>
    </row>
    <row r="42" spans="1:18">
      <c r="A42" s="152">
        <v>44743</v>
      </c>
      <c r="B42" s="340">
        <v>1</v>
      </c>
      <c r="C42" s="332">
        <v>22400</v>
      </c>
      <c r="D42" s="340">
        <v>2118000</v>
      </c>
      <c r="E42" s="332"/>
      <c r="F42" s="332"/>
      <c r="G42" s="332"/>
      <c r="H42" s="332"/>
      <c r="I42" s="332"/>
      <c r="J42" s="332"/>
      <c r="K42" s="332"/>
      <c r="L42" s="332"/>
      <c r="M42" s="332"/>
      <c r="N42" s="332"/>
      <c r="O42" s="332"/>
      <c r="P42" s="332"/>
      <c r="Q42" s="332">
        <v>1800</v>
      </c>
      <c r="R42" s="332"/>
    </row>
    <row r="43" spans="1:18">
      <c r="A43" s="152">
        <v>44746</v>
      </c>
      <c r="B43" s="340">
        <v>1</v>
      </c>
      <c r="C43" s="332">
        <v>22400</v>
      </c>
      <c r="D43" s="340">
        <v>2118000</v>
      </c>
      <c r="E43" s="332"/>
      <c r="F43" s="332"/>
      <c r="G43" s="332"/>
      <c r="H43" s="332"/>
      <c r="I43" s="332"/>
      <c r="J43" s="332"/>
      <c r="K43" s="332"/>
      <c r="L43" s="332"/>
      <c r="M43" s="332"/>
      <c r="N43" s="332"/>
      <c r="O43" s="332"/>
      <c r="P43" s="332"/>
      <c r="Q43" s="332">
        <v>1800</v>
      </c>
      <c r="R43" s="332"/>
    </row>
    <row r="44" spans="1:18">
      <c r="A44" s="152">
        <v>44747</v>
      </c>
      <c r="B44" s="340">
        <v>1</v>
      </c>
      <c r="C44" s="332">
        <v>22400</v>
      </c>
      <c r="D44" s="340">
        <v>2118000</v>
      </c>
      <c r="E44" s="332"/>
      <c r="F44" s="332"/>
      <c r="G44" s="332"/>
      <c r="H44" s="332"/>
      <c r="I44" s="332"/>
      <c r="J44" s="332"/>
      <c r="K44" s="332"/>
      <c r="L44" s="332"/>
      <c r="M44" s="332"/>
      <c r="N44" s="332"/>
      <c r="O44" s="332"/>
      <c r="P44" s="332"/>
      <c r="Q44" s="332">
        <v>1800</v>
      </c>
      <c r="R44" s="332"/>
    </row>
    <row r="45" spans="1:18">
      <c r="A45" s="152">
        <v>44748</v>
      </c>
      <c r="B45" s="340">
        <v>1</v>
      </c>
      <c r="C45" s="332">
        <v>22400</v>
      </c>
      <c r="D45" s="340">
        <v>2118000</v>
      </c>
      <c r="E45" s="332"/>
      <c r="F45" s="332"/>
      <c r="G45" s="332"/>
      <c r="H45" s="332"/>
      <c r="I45" s="332"/>
      <c r="J45" s="332"/>
      <c r="K45" s="332"/>
      <c r="L45" s="332"/>
      <c r="M45" s="332"/>
      <c r="N45" s="332"/>
      <c r="O45" s="332"/>
      <c r="P45" s="332"/>
      <c r="Q45" s="332">
        <v>1800</v>
      </c>
      <c r="R45" s="332"/>
    </row>
    <row r="46" spans="1:18">
      <c r="A46" s="152">
        <v>44749</v>
      </c>
      <c r="B46" s="340">
        <v>1</v>
      </c>
      <c r="C46" s="332">
        <v>22400</v>
      </c>
      <c r="D46" s="340">
        <v>2118000</v>
      </c>
      <c r="E46" s="332"/>
      <c r="F46" s="332"/>
      <c r="G46" s="332"/>
      <c r="H46" s="332"/>
      <c r="I46" s="332"/>
      <c r="J46" s="332"/>
      <c r="K46" s="332"/>
      <c r="L46" s="332"/>
      <c r="M46" s="332"/>
      <c r="N46" s="332"/>
      <c r="O46" s="332"/>
      <c r="P46" s="332"/>
      <c r="Q46" s="332">
        <v>1800</v>
      </c>
      <c r="R46" s="332"/>
    </row>
    <row r="47" spans="1:18">
      <c r="A47" s="152">
        <v>44750</v>
      </c>
      <c r="B47" s="340">
        <v>1</v>
      </c>
      <c r="C47" s="332">
        <v>22400</v>
      </c>
      <c r="D47" s="340">
        <v>2118000</v>
      </c>
      <c r="E47" s="332"/>
      <c r="F47" s="332"/>
      <c r="G47" s="332"/>
      <c r="H47" s="332"/>
      <c r="I47" s="332"/>
      <c r="J47" s="332"/>
      <c r="K47" s="332"/>
      <c r="L47" s="332"/>
      <c r="M47" s="332"/>
      <c r="N47" s="332"/>
      <c r="O47" s="332"/>
      <c r="P47" s="332"/>
      <c r="Q47" s="332">
        <v>1800</v>
      </c>
      <c r="R47" s="332"/>
    </row>
    <row r="48" spans="1:18">
      <c r="A48" s="152">
        <v>44753</v>
      </c>
      <c r="B48" s="340">
        <v>1</v>
      </c>
      <c r="C48" s="332">
        <v>22400</v>
      </c>
      <c r="D48" s="340">
        <v>2118000</v>
      </c>
      <c r="E48" s="332"/>
      <c r="F48" s="332"/>
      <c r="G48" s="332"/>
      <c r="H48" s="332"/>
      <c r="I48" s="332"/>
      <c r="J48" s="332"/>
      <c r="K48" s="332"/>
      <c r="L48" s="332"/>
      <c r="M48" s="332"/>
      <c r="N48" s="332"/>
      <c r="O48" s="332"/>
      <c r="P48" s="332"/>
      <c r="Q48" s="332">
        <v>1800</v>
      </c>
      <c r="R48" s="332"/>
    </row>
    <row r="49" spans="1:18">
      <c r="A49" s="152">
        <v>44754</v>
      </c>
      <c r="B49" s="340">
        <v>1</v>
      </c>
      <c r="C49" s="332">
        <v>22400</v>
      </c>
      <c r="D49" s="340">
        <v>2118000</v>
      </c>
      <c r="E49" s="332"/>
      <c r="F49" s="332"/>
      <c r="G49" s="332"/>
      <c r="H49" s="332"/>
      <c r="I49" s="332"/>
      <c r="J49" s="332"/>
      <c r="K49" s="332"/>
      <c r="L49" s="332"/>
      <c r="M49" s="332"/>
      <c r="N49" s="332"/>
      <c r="O49" s="332"/>
      <c r="P49" s="332"/>
      <c r="Q49" s="332">
        <v>1800</v>
      </c>
      <c r="R49" s="332"/>
    </row>
    <row r="50" spans="1:18">
      <c r="A50" s="152">
        <v>44755</v>
      </c>
      <c r="B50" s="340">
        <v>1</v>
      </c>
      <c r="C50" s="332">
        <v>22400</v>
      </c>
      <c r="D50" s="340">
        <v>2118000</v>
      </c>
      <c r="E50" s="332"/>
      <c r="F50" s="332"/>
      <c r="G50" s="332"/>
      <c r="H50" s="332"/>
      <c r="I50" s="332"/>
      <c r="J50" s="332"/>
      <c r="K50" s="332"/>
      <c r="L50" s="332"/>
      <c r="M50" s="332"/>
      <c r="N50" s="332"/>
      <c r="O50" s="332"/>
      <c r="P50" s="332"/>
      <c r="Q50" s="332">
        <v>1800</v>
      </c>
      <c r="R50" s="332"/>
    </row>
    <row r="51" spans="1:18">
      <c r="A51" s="152">
        <v>44756</v>
      </c>
      <c r="B51" s="340">
        <v>1</v>
      </c>
      <c r="C51" s="332">
        <v>22400</v>
      </c>
      <c r="D51" s="340">
        <v>2118000</v>
      </c>
      <c r="E51" s="332"/>
      <c r="F51" s="332"/>
      <c r="G51" s="332"/>
      <c r="H51" s="332"/>
      <c r="I51" s="332"/>
      <c r="J51" s="332"/>
      <c r="K51" s="332"/>
      <c r="L51" s="332"/>
      <c r="M51" s="332"/>
      <c r="N51" s="332"/>
      <c r="O51" s="332"/>
      <c r="P51" s="332"/>
      <c r="Q51" s="332">
        <v>1800</v>
      </c>
      <c r="R51" s="332"/>
    </row>
    <row r="52" spans="1:18">
      <c r="A52" s="152">
        <v>44757</v>
      </c>
      <c r="B52" s="340">
        <v>1</v>
      </c>
      <c r="C52" s="332">
        <v>22400</v>
      </c>
      <c r="D52" s="340">
        <v>2118000</v>
      </c>
      <c r="E52" s="332"/>
      <c r="F52" s="332"/>
      <c r="G52" s="332"/>
      <c r="H52" s="332"/>
      <c r="I52" s="332"/>
      <c r="J52" s="332"/>
      <c r="K52" s="332"/>
      <c r="L52" s="332"/>
      <c r="M52" s="332"/>
      <c r="N52" s="332"/>
      <c r="O52" s="332"/>
      <c r="P52" s="332"/>
      <c r="Q52" s="332">
        <v>1800</v>
      </c>
      <c r="R52" s="332"/>
    </row>
    <row r="53" spans="1:18">
      <c r="A53" s="152">
        <v>44760</v>
      </c>
      <c r="B53" s="340">
        <v>1</v>
      </c>
      <c r="C53" s="332">
        <v>22400</v>
      </c>
      <c r="D53" s="340">
        <v>2118000</v>
      </c>
      <c r="E53" s="332"/>
      <c r="F53" s="332"/>
      <c r="G53" s="332"/>
      <c r="H53" s="332"/>
      <c r="I53" s="332"/>
      <c r="J53" s="332"/>
      <c r="K53" s="332"/>
      <c r="L53" s="332"/>
      <c r="M53" s="332"/>
      <c r="N53" s="332"/>
      <c r="O53" s="332"/>
      <c r="P53" s="332"/>
      <c r="Q53" s="332">
        <v>1800</v>
      </c>
      <c r="R53" s="332"/>
    </row>
    <row r="54" spans="1:18">
      <c r="A54" s="152">
        <v>44761</v>
      </c>
      <c r="B54" s="340">
        <v>1</v>
      </c>
      <c r="C54" s="332">
        <v>22400</v>
      </c>
      <c r="D54" s="340">
        <v>2118000</v>
      </c>
      <c r="E54" s="332"/>
      <c r="F54" s="332"/>
      <c r="G54" s="332"/>
      <c r="H54" s="332"/>
      <c r="I54" s="332"/>
      <c r="J54" s="332"/>
      <c r="K54" s="332"/>
      <c r="L54" s="332"/>
      <c r="M54" s="332"/>
      <c r="N54" s="332"/>
      <c r="O54" s="332"/>
      <c r="P54" s="332"/>
      <c r="Q54" s="332">
        <v>1800</v>
      </c>
      <c r="R54" s="332"/>
    </row>
    <row r="55" spans="1:18">
      <c r="A55" s="152">
        <v>44762</v>
      </c>
      <c r="B55" s="340">
        <v>1</v>
      </c>
      <c r="C55" s="332">
        <v>22400</v>
      </c>
      <c r="D55" s="340">
        <v>2118000</v>
      </c>
      <c r="E55" s="332"/>
      <c r="F55" s="332"/>
      <c r="G55" s="332"/>
      <c r="H55" s="332"/>
      <c r="I55" s="332"/>
      <c r="J55" s="332"/>
      <c r="K55" s="332"/>
      <c r="L55" s="332"/>
      <c r="M55" s="332"/>
      <c r="N55" s="332"/>
      <c r="O55" s="332"/>
      <c r="P55" s="332"/>
      <c r="Q55" s="332">
        <v>1800</v>
      </c>
      <c r="R55" s="332"/>
    </row>
    <row r="56" spans="1:18">
      <c r="A56" s="152">
        <v>44763</v>
      </c>
      <c r="B56" s="340">
        <v>1</v>
      </c>
      <c r="C56" s="332">
        <v>22400</v>
      </c>
      <c r="D56" s="340">
        <v>2118000</v>
      </c>
      <c r="E56" s="332"/>
      <c r="F56" s="332"/>
      <c r="G56" s="332"/>
      <c r="H56" s="332"/>
      <c r="I56" s="332"/>
      <c r="J56" s="332"/>
      <c r="K56" s="332"/>
      <c r="L56" s="332"/>
      <c r="M56" s="332"/>
      <c r="N56" s="332"/>
      <c r="O56" s="332"/>
      <c r="P56" s="332"/>
      <c r="Q56" s="332">
        <v>1800</v>
      </c>
      <c r="R56" s="332"/>
    </row>
    <row r="57" spans="1:18">
      <c r="A57" s="152">
        <v>44764</v>
      </c>
      <c r="B57" s="340">
        <v>1</v>
      </c>
      <c r="C57" s="332">
        <v>22400</v>
      </c>
      <c r="D57" s="340">
        <v>2118000</v>
      </c>
      <c r="E57" s="332"/>
      <c r="F57" s="332"/>
      <c r="G57" s="332"/>
      <c r="H57" s="332"/>
      <c r="I57" s="332"/>
      <c r="J57" s="332"/>
      <c r="K57" s="332"/>
      <c r="L57" s="332"/>
      <c r="M57" s="332"/>
      <c r="N57" s="332"/>
      <c r="O57" s="332"/>
      <c r="P57" s="332"/>
      <c r="Q57" s="332">
        <v>1800</v>
      </c>
      <c r="R57" s="332"/>
    </row>
    <row r="58" spans="1:18">
      <c r="A58" s="152">
        <v>44767</v>
      </c>
      <c r="B58" s="340">
        <v>1</v>
      </c>
      <c r="C58" s="332">
        <v>22400</v>
      </c>
      <c r="D58" s="340">
        <v>2118000</v>
      </c>
      <c r="E58" s="332"/>
      <c r="F58" s="332"/>
      <c r="G58" s="332"/>
      <c r="H58" s="332"/>
      <c r="I58" s="332"/>
      <c r="J58" s="332"/>
      <c r="K58" s="332"/>
      <c r="L58" s="332"/>
      <c r="M58" s="332"/>
      <c r="N58" s="332"/>
      <c r="O58" s="332"/>
      <c r="P58" s="332"/>
      <c r="Q58" s="332">
        <v>1800</v>
      </c>
      <c r="R58" s="332"/>
    </row>
    <row r="59" spans="1:18">
      <c r="A59" s="187">
        <v>44768</v>
      </c>
      <c r="B59" s="340">
        <v>1</v>
      </c>
      <c r="C59" s="332">
        <v>22400</v>
      </c>
      <c r="D59" s="340">
        <v>2118000</v>
      </c>
      <c r="E59" s="332"/>
      <c r="F59" s="332"/>
      <c r="G59" s="332"/>
      <c r="H59" s="332"/>
      <c r="I59" s="332"/>
      <c r="J59" s="332"/>
      <c r="K59" s="332"/>
      <c r="L59" s="332"/>
      <c r="M59" s="332"/>
      <c r="N59" s="332"/>
      <c r="O59" s="332"/>
      <c r="P59" s="332"/>
      <c r="Q59" s="332">
        <v>1800</v>
      </c>
      <c r="R59" s="332"/>
    </row>
    <row r="60" spans="1:18">
      <c r="A60" s="187">
        <v>44769</v>
      </c>
      <c r="B60" s="340">
        <v>1</v>
      </c>
      <c r="C60" s="332">
        <v>22400</v>
      </c>
      <c r="D60" s="340">
        <v>2118000</v>
      </c>
      <c r="E60" s="332"/>
      <c r="F60" s="332"/>
      <c r="G60" s="332"/>
      <c r="H60" s="332"/>
      <c r="I60" s="332"/>
      <c r="J60" s="332"/>
      <c r="K60" s="332"/>
      <c r="L60" s="332"/>
      <c r="M60" s="332"/>
      <c r="N60" s="332"/>
      <c r="O60" s="332"/>
      <c r="P60" s="332"/>
      <c r="Q60" s="332">
        <v>1800</v>
      </c>
      <c r="R60" s="332"/>
    </row>
    <row r="61" spans="1:18">
      <c r="A61" s="187">
        <v>44770</v>
      </c>
      <c r="B61" s="340">
        <v>1</v>
      </c>
      <c r="C61" s="332">
        <v>22400</v>
      </c>
      <c r="D61" s="340">
        <v>2118000</v>
      </c>
      <c r="E61" s="332"/>
      <c r="F61" s="332"/>
      <c r="G61" s="332"/>
      <c r="H61" s="332"/>
      <c r="I61" s="332"/>
      <c r="J61" s="332"/>
      <c r="K61" s="332"/>
      <c r="L61" s="332"/>
      <c r="M61" s="332"/>
      <c r="N61" s="332"/>
      <c r="O61" s="332"/>
      <c r="P61" s="332"/>
      <c r="Q61" s="332">
        <v>1800</v>
      </c>
      <c r="R61" s="332"/>
    </row>
    <row r="62" spans="1:18">
      <c r="A62" s="187">
        <v>44771</v>
      </c>
      <c r="B62" s="340">
        <v>1</v>
      </c>
      <c r="C62" s="332">
        <v>22400</v>
      </c>
      <c r="D62" s="340">
        <v>2118000</v>
      </c>
      <c r="E62" s="332"/>
      <c r="F62" s="332"/>
      <c r="G62" s="332"/>
      <c r="H62" s="332"/>
      <c r="I62" s="332"/>
      <c r="J62" s="332"/>
      <c r="K62" s="332"/>
      <c r="L62" s="332"/>
      <c r="M62" s="332"/>
      <c r="N62" s="332"/>
      <c r="O62" s="332"/>
      <c r="P62" s="332"/>
      <c r="Q62" s="332">
        <v>1800</v>
      </c>
      <c r="R62" s="332"/>
    </row>
    <row r="63" spans="1:18">
      <c r="A63" s="187">
        <v>44774</v>
      </c>
      <c r="B63" s="340">
        <v>1</v>
      </c>
      <c r="C63" s="332">
        <v>22400</v>
      </c>
      <c r="D63" s="340">
        <v>2118000</v>
      </c>
      <c r="E63" s="332"/>
      <c r="F63" s="332"/>
      <c r="G63" s="332"/>
      <c r="H63" s="332"/>
      <c r="I63" s="332"/>
      <c r="J63" s="332"/>
      <c r="K63" s="332"/>
      <c r="L63" s="332"/>
      <c r="M63" s="332"/>
      <c r="N63" s="332"/>
      <c r="O63" s="332"/>
      <c r="P63" s="332"/>
      <c r="Q63" s="332">
        <v>1800</v>
      </c>
      <c r="R63" s="332"/>
    </row>
    <row r="64" spans="1:18">
      <c r="A64" s="187">
        <v>44775</v>
      </c>
      <c r="B64" s="340">
        <v>1</v>
      </c>
      <c r="C64" s="332">
        <v>22400</v>
      </c>
      <c r="D64" s="340">
        <v>2118000</v>
      </c>
      <c r="E64" s="332">
        <v>1600000</v>
      </c>
      <c r="F64" s="332"/>
      <c r="G64" s="332"/>
      <c r="H64" s="332"/>
      <c r="I64" s="332"/>
      <c r="J64" s="332"/>
      <c r="K64" s="332"/>
      <c r="L64" s="332"/>
      <c r="M64" s="332"/>
      <c r="N64" s="332"/>
      <c r="O64" s="332"/>
      <c r="P64" s="332"/>
      <c r="Q64" s="332">
        <v>1800</v>
      </c>
      <c r="R64" s="332"/>
    </row>
    <row r="65" spans="1:18">
      <c r="A65" s="187">
        <v>44776</v>
      </c>
      <c r="B65" s="340">
        <v>1</v>
      </c>
      <c r="C65" s="332">
        <v>22400</v>
      </c>
      <c r="D65" s="340">
        <v>2118000</v>
      </c>
      <c r="E65" s="332">
        <v>1600000</v>
      </c>
      <c r="F65" s="332"/>
      <c r="G65" s="332"/>
      <c r="H65" s="332"/>
      <c r="I65" s="332"/>
      <c r="J65" s="332"/>
      <c r="K65" s="332"/>
      <c r="L65" s="332"/>
      <c r="M65" s="332"/>
      <c r="N65" s="332"/>
      <c r="O65" s="332"/>
      <c r="P65" s="332"/>
      <c r="Q65" s="332">
        <v>1800</v>
      </c>
      <c r="R65" s="332"/>
    </row>
    <row r="66" spans="1:18">
      <c r="A66" s="187">
        <v>44777</v>
      </c>
      <c r="B66" s="340">
        <v>1</v>
      </c>
      <c r="C66" s="332">
        <v>22400</v>
      </c>
      <c r="D66" s="340">
        <v>2118000</v>
      </c>
      <c r="E66" s="332">
        <v>1600000</v>
      </c>
      <c r="F66" s="332"/>
      <c r="G66" s="332"/>
      <c r="H66" s="332"/>
      <c r="I66" s="332"/>
      <c r="J66" s="332"/>
      <c r="K66" s="332"/>
      <c r="L66" s="332"/>
      <c r="M66" s="332"/>
      <c r="N66" s="332"/>
      <c r="O66" s="332"/>
      <c r="P66" s="332"/>
      <c r="Q66" s="332">
        <v>1800</v>
      </c>
      <c r="R66" s="332"/>
    </row>
    <row r="67" spans="1:18">
      <c r="A67" s="187">
        <v>44778</v>
      </c>
      <c r="B67" s="340">
        <v>1</v>
      </c>
      <c r="C67" s="332">
        <v>22400</v>
      </c>
      <c r="D67" s="340">
        <v>2118000</v>
      </c>
      <c r="E67" s="332">
        <v>1600000</v>
      </c>
      <c r="F67" s="332"/>
      <c r="G67" s="332"/>
      <c r="H67" s="332"/>
      <c r="I67" s="332"/>
      <c r="J67" s="332"/>
      <c r="K67" s="332"/>
      <c r="L67" s="332"/>
      <c r="M67" s="332"/>
      <c r="N67" s="332"/>
      <c r="O67" s="332"/>
      <c r="P67" s="332"/>
      <c r="Q67" s="332">
        <v>1800</v>
      </c>
      <c r="R67" s="332"/>
    </row>
    <row r="68" spans="1:18">
      <c r="A68" s="187">
        <v>44781</v>
      </c>
      <c r="B68" s="340">
        <v>1</v>
      </c>
      <c r="C68" s="332">
        <v>22400</v>
      </c>
      <c r="D68" s="340">
        <v>2118000</v>
      </c>
      <c r="E68" s="332">
        <v>1600000</v>
      </c>
      <c r="F68" s="332"/>
      <c r="G68" s="332"/>
      <c r="H68" s="332"/>
      <c r="I68" s="332"/>
      <c r="J68" s="332"/>
      <c r="K68" s="332"/>
      <c r="L68" s="332"/>
      <c r="M68" s="332"/>
      <c r="N68" s="332"/>
      <c r="O68" s="332"/>
      <c r="P68" s="332"/>
      <c r="Q68" s="332">
        <v>1800</v>
      </c>
      <c r="R68" s="332"/>
    </row>
    <row r="69" spans="1:18">
      <c r="A69" s="187">
        <v>44782</v>
      </c>
      <c r="B69" s="340">
        <v>1</v>
      </c>
      <c r="C69" s="332">
        <v>22400</v>
      </c>
      <c r="D69" s="340">
        <v>2118000</v>
      </c>
      <c r="E69" s="332">
        <v>1600000</v>
      </c>
      <c r="F69" s="332"/>
      <c r="G69" s="332"/>
      <c r="H69" s="332"/>
      <c r="I69" s="332"/>
      <c r="J69" s="332"/>
      <c r="K69" s="332"/>
      <c r="L69" s="332"/>
      <c r="M69" s="332"/>
      <c r="N69" s="332"/>
      <c r="O69" s="332"/>
      <c r="P69" s="332"/>
      <c r="Q69" s="332">
        <v>1800</v>
      </c>
      <c r="R69" s="332"/>
    </row>
    <row r="70" spans="1:18">
      <c r="A70" s="187">
        <v>44783</v>
      </c>
      <c r="B70" s="340">
        <v>1</v>
      </c>
      <c r="C70" s="332">
        <v>22400</v>
      </c>
      <c r="D70" s="340">
        <v>2118000</v>
      </c>
      <c r="E70" s="332">
        <v>1600000</v>
      </c>
      <c r="F70" s="332"/>
      <c r="G70" s="332"/>
      <c r="H70" s="332"/>
      <c r="I70" s="332"/>
      <c r="J70" s="332"/>
      <c r="K70" s="332"/>
      <c r="L70" s="332"/>
      <c r="M70" s="332"/>
      <c r="N70" s="332"/>
      <c r="O70" s="332"/>
      <c r="P70" s="332"/>
      <c r="Q70" s="332">
        <v>1800</v>
      </c>
      <c r="R70" s="332"/>
    </row>
    <row r="71" spans="1:18">
      <c r="A71" s="187">
        <v>44784</v>
      </c>
      <c r="B71" s="340">
        <v>1</v>
      </c>
      <c r="C71" s="332">
        <v>22400</v>
      </c>
      <c r="D71" s="340">
        <v>2118000</v>
      </c>
      <c r="E71" s="332">
        <v>1600000</v>
      </c>
      <c r="F71" s="332"/>
      <c r="G71" s="332"/>
      <c r="H71" s="332"/>
      <c r="I71" s="332"/>
      <c r="J71" s="332"/>
      <c r="K71" s="332"/>
      <c r="L71" s="332"/>
      <c r="M71" s="332"/>
      <c r="N71" s="332"/>
      <c r="O71" s="332"/>
      <c r="P71" s="332"/>
      <c r="Q71" s="332">
        <v>1800</v>
      </c>
      <c r="R71" s="332"/>
    </row>
    <row r="72" spans="1:18">
      <c r="A72" s="187">
        <v>44785</v>
      </c>
      <c r="B72" s="340">
        <v>1</v>
      </c>
      <c r="C72" s="332">
        <v>22400</v>
      </c>
      <c r="D72" s="340">
        <v>2118000</v>
      </c>
      <c r="E72" s="332">
        <v>1600000</v>
      </c>
      <c r="F72" s="332"/>
      <c r="G72" s="332"/>
      <c r="H72" s="332"/>
      <c r="I72" s="332"/>
      <c r="J72" s="332"/>
      <c r="K72" s="332"/>
      <c r="L72" s="332"/>
      <c r="M72" s="332"/>
      <c r="N72" s="332"/>
      <c r="O72" s="332"/>
      <c r="P72" s="332"/>
      <c r="Q72" s="332">
        <v>1800</v>
      </c>
      <c r="R72" s="332"/>
    </row>
    <row r="73" spans="1:18">
      <c r="A73" s="187">
        <v>44788</v>
      </c>
      <c r="B73" s="340">
        <v>1</v>
      </c>
      <c r="C73" s="332">
        <v>22400</v>
      </c>
      <c r="D73" s="340">
        <v>2118000</v>
      </c>
      <c r="E73" s="332">
        <v>1600000</v>
      </c>
      <c r="F73" s="332"/>
      <c r="G73" s="332"/>
      <c r="H73" s="332"/>
      <c r="I73" s="332"/>
      <c r="J73" s="332"/>
      <c r="K73" s="332"/>
      <c r="L73" s="332"/>
      <c r="M73" s="332"/>
      <c r="N73" s="332"/>
      <c r="O73" s="332"/>
      <c r="P73" s="332"/>
      <c r="Q73" s="332">
        <v>1800</v>
      </c>
      <c r="R73" s="332"/>
    </row>
    <row r="74" spans="1:18">
      <c r="A74" s="187">
        <v>44789</v>
      </c>
      <c r="B74" s="340">
        <v>1</v>
      </c>
      <c r="C74" s="332">
        <v>22400</v>
      </c>
      <c r="D74" s="340">
        <v>2118000</v>
      </c>
      <c r="E74" s="332">
        <v>1600000</v>
      </c>
      <c r="F74" s="332"/>
      <c r="G74" s="332"/>
      <c r="H74" s="332"/>
      <c r="I74" s="332"/>
      <c r="J74" s="332"/>
      <c r="K74" s="332"/>
      <c r="L74" s="332"/>
      <c r="M74" s="332"/>
      <c r="N74" s="332"/>
      <c r="O74" s="332"/>
      <c r="P74" s="332"/>
      <c r="Q74" s="332">
        <v>1800</v>
      </c>
      <c r="R74" s="332"/>
    </row>
    <row r="75" spans="1:18">
      <c r="A75" s="187">
        <v>44790</v>
      </c>
      <c r="B75" s="340">
        <v>1</v>
      </c>
      <c r="C75" s="332">
        <v>22400</v>
      </c>
      <c r="D75" s="340">
        <v>2118000</v>
      </c>
      <c r="E75" s="332">
        <v>1600000</v>
      </c>
      <c r="F75" s="332"/>
      <c r="G75" s="332"/>
      <c r="H75" s="332"/>
      <c r="I75" s="332"/>
      <c r="J75" s="332"/>
      <c r="K75" s="332"/>
      <c r="L75" s="332"/>
      <c r="M75" s="332"/>
      <c r="N75" s="332"/>
      <c r="O75" s="332"/>
      <c r="P75" s="332"/>
      <c r="Q75" s="332">
        <v>1800</v>
      </c>
      <c r="R75" s="332"/>
    </row>
    <row r="76" spans="1:18">
      <c r="A76" s="187">
        <v>44791</v>
      </c>
      <c r="B76" s="340">
        <v>1</v>
      </c>
      <c r="C76" s="332">
        <v>22400</v>
      </c>
      <c r="D76" s="340">
        <v>2118000</v>
      </c>
      <c r="E76" s="332">
        <v>1600000</v>
      </c>
      <c r="F76" s="332"/>
      <c r="G76" s="332"/>
      <c r="H76" s="332"/>
      <c r="I76" s="332"/>
      <c r="J76" s="332"/>
      <c r="K76" s="332"/>
      <c r="L76" s="332"/>
      <c r="M76" s="332"/>
      <c r="N76" s="332"/>
      <c r="O76" s="332"/>
      <c r="P76" s="332"/>
      <c r="Q76" s="332">
        <v>1800</v>
      </c>
      <c r="R76" s="332"/>
    </row>
    <row r="77" spans="1:18">
      <c r="A77" s="187">
        <v>44792</v>
      </c>
      <c r="B77" s="340">
        <v>1</v>
      </c>
      <c r="C77" s="332">
        <v>22400</v>
      </c>
      <c r="D77" s="340">
        <v>2118000</v>
      </c>
      <c r="E77" s="332">
        <v>1600000</v>
      </c>
      <c r="F77" s="332"/>
      <c r="G77" s="332"/>
      <c r="H77" s="332"/>
      <c r="I77" s="332"/>
      <c r="J77" s="332"/>
      <c r="K77" s="332"/>
      <c r="L77" s="332"/>
      <c r="M77" s="332"/>
      <c r="N77" s="332"/>
      <c r="O77" s="332"/>
      <c r="P77" s="332"/>
      <c r="Q77" s="332">
        <v>1800</v>
      </c>
      <c r="R77" s="332"/>
    </row>
    <row r="78" spans="1:18">
      <c r="A78" s="187">
        <v>44795</v>
      </c>
      <c r="B78" s="340">
        <v>1</v>
      </c>
      <c r="C78" s="332">
        <v>22400</v>
      </c>
      <c r="D78" s="340">
        <v>2118000</v>
      </c>
      <c r="E78" s="332">
        <v>1600000</v>
      </c>
      <c r="F78" s="332"/>
      <c r="G78" s="332"/>
      <c r="H78" s="332"/>
      <c r="I78" s="332"/>
      <c r="J78" s="332"/>
      <c r="K78" s="332"/>
      <c r="L78" s="332"/>
      <c r="M78" s="332"/>
      <c r="N78" s="332"/>
      <c r="O78" s="332"/>
      <c r="P78" s="332"/>
      <c r="Q78" s="332">
        <v>1800</v>
      </c>
      <c r="R78" s="332"/>
    </row>
    <row r="79" spans="1:18">
      <c r="A79" s="187">
        <v>44796</v>
      </c>
      <c r="B79" s="340">
        <v>1</v>
      </c>
      <c r="C79" s="332">
        <v>22400</v>
      </c>
      <c r="D79" s="340">
        <v>2118000</v>
      </c>
      <c r="E79" s="332">
        <v>1600000</v>
      </c>
      <c r="F79" s="332"/>
      <c r="G79" s="332"/>
      <c r="H79" s="332"/>
      <c r="I79" s="332"/>
      <c r="J79" s="332"/>
      <c r="K79" s="332"/>
      <c r="L79" s="332"/>
      <c r="M79" s="332"/>
      <c r="N79" s="332"/>
      <c r="O79" s="332"/>
      <c r="P79" s="332"/>
      <c r="Q79" s="332">
        <v>1800</v>
      </c>
      <c r="R79" s="332"/>
    </row>
    <row r="80" spans="1:18">
      <c r="A80" s="187">
        <v>44797</v>
      </c>
      <c r="B80" s="340">
        <v>1</v>
      </c>
      <c r="C80" s="332">
        <v>22400</v>
      </c>
      <c r="D80" s="340">
        <v>2118000</v>
      </c>
      <c r="E80" s="332">
        <v>1600000</v>
      </c>
      <c r="F80" s="332"/>
      <c r="G80" s="332"/>
      <c r="H80" s="332"/>
      <c r="I80" s="332"/>
      <c r="J80" s="332"/>
      <c r="K80" s="332"/>
      <c r="L80" s="332"/>
      <c r="M80" s="332"/>
      <c r="N80" s="332"/>
      <c r="O80" s="332"/>
      <c r="P80" s="332"/>
      <c r="Q80" s="332">
        <v>1800</v>
      </c>
      <c r="R80" s="332"/>
    </row>
    <row r="81" spans="1:18">
      <c r="A81" s="187">
        <v>44798</v>
      </c>
      <c r="B81" s="340">
        <v>1</v>
      </c>
      <c r="C81" s="332">
        <v>22400</v>
      </c>
      <c r="D81" s="340">
        <v>2118000</v>
      </c>
      <c r="E81" s="332">
        <v>1600000</v>
      </c>
      <c r="F81" s="332"/>
      <c r="G81" s="332"/>
      <c r="H81" s="332"/>
      <c r="I81" s="332"/>
      <c r="J81" s="332"/>
      <c r="K81" s="332"/>
      <c r="L81" s="332"/>
      <c r="M81" s="332"/>
      <c r="N81" s="332"/>
      <c r="O81" s="332"/>
      <c r="P81" s="332"/>
      <c r="Q81" s="332">
        <v>1800</v>
      </c>
      <c r="R81" s="332"/>
    </row>
    <row r="82" spans="1:18">
      <c r="A82" s="187">
        <v>44799</v>
      </c>
      <c r="B82" s="340">
        <v>1</v>
      </c>
      <c r="C82" s="332">
        <v>22400</v>
      </c>
      <c r="D82" s="340">
        <v>2118000</v>
      </c>
      <c r="E82" s="332">
        <v>1600000</v>
      </c>
      <c r="F82" s="332"/>
      <c r="G82" s="332"/>
      <c r="H82" s="332"/>
      <c r="I82" s="332"/>
      <c r="J82" s="332"/>
      <c r="K82" s="332"/>
      <c r="L82" s="332"/>
      <c r="M82" s="332"/>
      <c r="N82" s="332"/>
      <c r="O82" s="332"/>
      <c r="P82" s="332"/>
      <c r="Q82" s="332">
        <v>1800</v>
      </c>
      <c r="R82" s="332"/>
    </row>
    <row r="83" spans="1:18">
      <c r="A83" s="187">
        <v>44802</v>
      </c>
      <c r="B83" s="340">
        <v>1</v>
      </c>
      <c r="C83" s="332">
        <v>22400</v>
      </c>
      <c r="D83" s="340">
        <v>2118000</v>
      </c>
      <c r="E83" s="332">
        <v>1600000</v>
      </c>
      <c r="F83" s="332"/>
      <c r="G83" s="332"/>
      <c r="H83" s="332"/>
      <c r="I83" s="332"/>
      <c r="J83" s="332"/>
      <c r="K83" s="332"/>
      <c r="L83" s="332"/>
      <c r="M83" s="332"/>
      <c r="N83" s="332"/>
      <c r="O83" s="332"/>
      <c r="P83" s="332"/>
      <c r="Q83" s="332">
        <v>1800</v>
      </c>
      <c r="R83" s="332"/>
    </row>
    <row r="84" spans="1:18">
      <c r="A84" s="187">
        <v>44803</v>
      </c>
      <c r="B84" s="340">
        <v>1</v>
      </c>
      <c r="C84" s="332">
        <v>22400</v>
      </c>
      <c r="D84" s="340">
        <v>2118000</v>
      </c>
      <c r="E84" s="332">
        <v>1600000</v>
      </c>
      <c r="F84" s="332"/>
      <c r="G84" s="332"/>
      <c r="H84" s="332"/>
      <c r="I84" s="332"/>
      <c r="J84" s="332"/>
      <c r="K84" s="332"/>
      <c r="L84" s="332"/>
      <c r="M84" s="332"/>
      <c r="N84" s="332"/>
      <c r="O84" s="332"/>
      <c r="P84" s="332"/>
      <c r="Q84" s="332">
        <v>1800</v>
      </c>
      <c r="R84" s="332"/>
    </row>
    <row r="85" spans="1:18">
      <c r="A85" s="187">
        <v>44804</v>
      </c>
      <c r="B85" s="340">
        <v>1</v>
      </c>
      <c r="C85" s="332">
        <v>22400</v>
      </c>
      <c r="D85" s="340">
        <v>2118000</v>
      </c>
      <c r="E85" s="332">
        <v>1600000</v>
      </c>
      <c r="F85" s="332"/>
      <c r="G85" s="332"/>
      <c r="H85" s="332"/>
      <c r="I85" s="332"/>
      <c r="J85" s="332"/>
      <c r="K85" s="332"/>
      <c r="L85" s="332"/>
      <c r="M85" s="332"/>
      <c r="N85" s="332"/>
      <c r="O85" s="332"/>
      <c r="P85" s="332"/>
      <c r="Q85" s="332">
        <v>1800</v>
      </c>
      <c r="R85" s="332"/>
    </row>
    <row r="86" spans="1:18">
      <c r="A86" s="187">
        <v>44805</v>
      </c>
      <c r="B86" s="340">
        <v>1</v>
      </c>
      <c r="C86" s="332">
        <v>22400</v>
      </c>
      <c r="D86" s="340">
        <v>2118000</v>
      </c>
      <c r="E86" s="332">
        <v>1600000</v>
      </c>
      <c r="F86" s="332"/>
      <c r="G86" s="332"/>
      <c r="H86" s="332"/>
      <c r="I86" s="332"/>
      <c r="J86" s="332"/>
      <c r="K86" s="332"/>
      <c r="L86" s="332"/>
      <c r="M86" s="332"/>
      <c r="N86" s="332"/>
      <c r="O86" s="332"/>
      <c r="P86" s="332"/>
      <c r="Q86" s="332">
        <v>1800</v>
      </c>
      <c r="R86" s="332"/>
    </row>
    <row r="87" spans="1:18">
      <c r="A87" s="187">
        <v>44806</v>
      </c>
      <c r="B87" s="340">
        <v>1</v>
      </c>
      <c r="C87" s="332">
        <v>22400</v>
      </c>
      <c r="D87" s="340">
        <v>2118000</v>
      </c>
      <c r="E87" s="332">
        <v>1600000</v>
      </c>
      <c r="F87" s="332"/>
      <c r="G87" s="332"/>
      <c r="H87" s="332"/>
      <c r="I87" s="332"/>
      <c r="J87" s="332"/>
      <c r="K87" s="332"/>
      <c r="L87" s="332"/>
      <c r="M87" s="332"/>
      <c r="N87" s="332"/>
      <c r="O87" s="332"/>
      <c r="P87" s="332"/>
      <c r="Q87" s="332">
        <v>1800</v>
      </c>
      <c r="R87" s="332"/>
    </row>
    <row r="88" spans="1:18">
      <c r="A88" s="187">
        <v>44809</v>
      </c>
      <c r="B88" s="340">
        <v>1</v>
      </c>
      <c r="C88" s="332">
        <v>22400</v>
      </c>
      <c r="D88" s="340">
        <v>2118000</v>
      </c>
      <c r="E88" s="332">
        <v>1600000</v>
      </c>
      <c r="F88" s="332"/>
      <c r="G88" s="332"/>
      <c r="H88" s="332"/>
      <c r="I88" s="332"/>
      <c r="J88" s="332"/>
      <c r="K88" s="332"/>
      <c r="L88" s="332"/>
      <c r="M88" s="332"/>
      <c r="N88" s="332"/>
      <c r="O88" s="332"/>
      <c r="P88" s="332"/>
      <c r="Q88" s="332">
        <v>1800</v>
      </c>
      <c r="R88" s="332"/>
    </row>
    <row r="89" spans="1:18">
      <c r="A89" s="187">
        <v>44810</v>
      </c>
      <c r="B89" s="340">
        <v>1</v>
      </c>
      <c r="C89" s="332">
        <v>22400</v>
      </c>
      <c r="D89" s="340">
        <v>2118000</v>
      </c>
      <c r="E89" s="332">
        <v>1600000</v>
      </c>
      <c r="F89" s="332"/>
      <c r="G89" s="332"/>
      <c r="H89" s="332"/>
      <c r="I89" s="332"/>
      <c r="J89" s="332"/>
      <c r="K89" s="332"/>
      <c r="L89" s="332"/>
      <c r="M89" s="332"/>
      <c r="N89" s="332"/>
      <c r="O89" s="332"/>
      <c r="P89" s="332"/>
      <c r="Q89" s="332">
        <v>1800</v>
      </c>
      <c r="R89" s="332"/>
    </row>
    <row r="90" spans="1:18">
      <c r="A90" s="187">
        <v>44811</v>
      </c>
      <c r="B90" s="340">
        <v>1</v>
      </c>
      <c r="C90" s="332">
        <v>22400</v>
      </c>
      <c r="D90" s="340">
        <v>2118000</v>
      </c>
      <c r="E90" s="332">
        <v>1600000</v>
      </c>
      <c r="F90" s="332"/>
      <c r="G90" s="332"/>
      <c r="H90" s="332"/>
      <c r="I90" s="332"/>
      <c r="J90" s="332"/>
      <c r="K90" s="332"/>
      <c r="L90" s="332"/>
      <c r="M90" s="332"/>
      <c r="N90" s="332"/>
      <c r="O90" s="332"/>
      <c r="P90" s="332"/>
      <c r="Q90" s="332">
        <v>1800</v>
      </c>
      <c r="R90" s="332"/>
    </row>
    <row r="91" spans="1:18">
      <c r="A91" s="187">
        <v>44812</v>
      </c>
      <c r="B91" s="340">
        <v>1</v>
      </c>
      <c r="C91" s="332">
        <v>22400</v>
      </c>
      <c r="D91" s="340">
        <v>2118000</v>
      </c>
      <c r="E91" s="332">
        <v>1600000</v>
      </c>
      <c r="F91" s="332"/>
      <c r="G91" s="332"/>
      <c r="H91" s="332"/>
      <c r="I91" s="332"/>
      <c r="J91" s="332"/>
      <c r="K91" s="332"/>
      <c r="L91" s="332"/>
      <c r="M91" s="332"/>
      <c r="N91" s="332"/>
      <c r="O91" s="332"/>
      <c r="P91" s="332"/>
      <c r="Q91" s="332">
        <v>1800</v>
      </c>
      <c r="R91" s="332"/>
    </row>
    <row r="92" spans="1:18">
      <c r="A92" s="187">
        <v>44813</v>
      </c>
      <c r="B92" s="340">
        <v>1</v>
      </c>
      <c r="C92" s="332">
        <v>22400</v>
      </c>
      <c r="D92" s="340">
        <v>2118000</v>
      </c>
      <c r="E92" s="332">
        <v>1600000</v>
      </c>
      <c r="F92" s="332"/>
      <c r="G92" s="332"/>
      <c r="H92" s="332"/>
      <c r="I92" s="332"/>
      <c r="J92" s="332"/>
      <c r="K92" s="332"/>
      <c r="L92" s="332"/>
      <c r="M92" s="332"/>
      <c r="N92" s="332"/>
      <c r="O92" s="332"/>
      <c r="P92" s="332"/>
      <c r="Q92" s="332">
        <v>1800</v>
      </c>
      <c r="R92" s="332"/>
    </row>
    <row r="93" spans="1:18">
      <c r="A93" s="187">
        <v>44816</v>
      </c>
      <c r="B93" s="340">
        <v>1</v>
      </c>
      <c r="C93" s="332">
        <v>22400</v>
      </c>
      <c r="D93" s="340">
        <v>2118000</v>
      </c>
      <c r="E93" s="332">
        <v>1600000</v>
      </c>
      <c r="F93" s="332"/>
      <c r="G93" s="332"/>
      <c r="H93" s="332"/>
      <c r="I93" s="332"/>
      <c r="J93" s="332"/>
      <c r="K93" s="332"/>
      <c r="L93" s="332"/>
      <c r="M93" s="332"/>
      <c r="N93" s="332"/>
      <c r="O93" s="332"/>
      <c r="P93" s="332"/>
      <c r="Q93" s="332">
        <v>1800</v>
      </c>
      <c r="R93" s="332"/>
    </row>
    <row r="94" spans="1:18">
      <c r="A94" s="187">
        <v>44817</v>
      </c>
      <c r="B94" s="340">
        <v>1</v>
      </c>
      <c r="C94" s="332">
        <v>22400</v>
      </c>
      <c r="D94" s="340">
        <v>2118000</v>
      </c>
      <c r="E94" s="332">
        <v>1600000</v>
      </c>
      <c r="F94" s="332"/>
      <c r="G94" s="332"/>
      <c r="H94" s="332"/>
      <c r="I94" s="332"/>
      <c r="J94" s="332"/>
      <c r="K94" s="332"/>
      <c r="L94" s="332"/>
      <c r="M94" s="332"/>
      <c r="N94" s="332"/>
      <c r="O94" s="332"/>
      <c r="P94" s="332"/>
      <c r="Q94" s="332">
        <v>1800</v>
      </c>
      <c r="R94" s="332"/>
    </row>
    <row r="95" spans="1:18">
      <c r="A95" s="187">
        <v>44818</v>
      </c>
      <c r="B95" s="340">
        <v>1</v>
      </c>
      <c r="C95" s="332">
        <v>22400</v>
      </c>
      <c r="D95" s="340">
        <v>2118000</v>
      </c>
      <c r="E95" s="332">
        <v>1600000</v>
      </c>
      <c r="F95" s="332"/>
      <c r="G95" s="332"/>
      <c r="H95" s="332"/>
      <c r="I95" s="332"/>
      <c r="J95" s="332"/>
      <c r="K95" s="332"/>
      <c r="L95" s="332"/>
      <c r="M95" s="332"/>
      <c r="N95" s="332"/>
      <c r="O95" s="332"/>
      <c r="P95" s="332"/>
      <c r="Q95" s="332">
        <v>1800</v>
      </c>
      <c r="R95" s="332"/>
    </row>
    <row r="96" spans="1:18">
      <c r="A96" s="187">
        <v>44819</v>
      </c>
      <c r="B96" s="340">
        <v>1</v>
      </c>
      <c r="C96" s="332">
        <v>22400</v>
      </c>
      <c r="D96" s="340">
        <v>2118000</v>
      </c>
      <c r="E96" s="332">
        <v>1600000</v>
      </c>
      <c r="F96" s="332">
        <v>190000</v>
      </c>
      <c r="G96" s="332"/>
      <c r="H96" s="332"/>
      <c r="I96" s="332"/>
      <c r="J96" s="332"/>
      <c r="K96" s="332"/>
      <c r="L96" s="332"/>
      <c r="M96" s="332"/>
      <c r="N96" s="332"/>
      <c r="O96" s="332"/>
      <c r="P96" s="332"/>
      <c r="Q96" s="332">
        <v>1800</v>
      </c>
      <c r="R96" s="332"/>
    </row>
    <row r="97" spans="1:18">
      <c r="A97" s="187">
        <v>44820</v>
      </c>
      <c r="B97" s="340">
        <v>1</v>
      </c>
      <c r="C97" s="332">
        <v>22400</v>
      </c>
      <c r="D97" s="340">
        <v>2118000</v>
      </c>
      <c r="E97" s="332">
        <v>1600000</v>
      </c>
      <c r="F97" s="332">
        <v>370000</v>
      </c>
      <c r="G97" s="332"/>
      <c r="H97" s="332"/>
      <c r="I97" s="332"/>
      <c r="J97" s="332"/>
      <c r="K97" s="332"/>
      <c r="L97" s="332"/>
      <c r="M97" s="332"/>
      <c r="N97" s="332"/>
      <c r="O97" s="332"/>
      <c r="P97" s="332"/>
      <c r="Q97" s="332">
        <v>1800</v>
      </c>
      <c r="R97" s="332"/>
    </row>
    <row r="98" spans="1:18">
      <c r="A98" s="187">
        <v>44823</v>
      </c>
      <c r="B98" s="340">
        <v>1</v>
      </c>
      <c r="C98" s="332">
        <v>22400</v>
      </c>
      <c r="D98" s="340">
        <v>2118000</v>
      </c>
      <c r="E98" s="332">
        <v>1600000</v>
      </c>
      <c r="F98" s="332">
        <v>370000</v>
      </c>
      <c r="G98" s="332"/>
      <c r="H98" s="332"/>
      <c r="I98" s="332"/>
      <c r="J98" s="332"/>
      <c r="K98" s="332"/>
      <c r="L98" s="332"/>
      <c r="M98" s="332"/>
      <c r="N98" s="332"/>
      <c r="O98" s="332"/>
      <c r="P98" s="332"/>
      <c r="Q98" s="332">
        <v>1800</v>
      </c>
      <c r="R98" s="332"/>
    </row>
    <row r="99" spans="1:18">
      <c r="A99" s="187">
        <v>44824</v>
      </c>
      <c r="B99" s="340">
        <v>1</v>
      </c>
      <c r="C99" s="332">
        <v>22400</v>
      </c>
      <c r="D99" s="340">
        <v>2118000</v>
      </c>
      <c r="E99" s="332">
        <v>1600000</v>
      </c>
      <c r="F99" s="332">
        <v>370000</v>
      </c>
      <c r="G99" s="332"/>
      <c r="H99" s="332"/>
      <c r="I99" s="332"/>
      <c r="J99" s="332"/>
      <c r="K99" s="332"/>
      <c r="L99" s="332"/>
      <c r="M99" s="332"/>
      <c r="N99" s="332"/>
      <c r="O99" s="332"/>
      <c r="P99" s="332"/>
      <c r="Q99" s="332">
        <v>1800</v>
      </c>
      <c r="R99" s="332"/>
    </row>
    <row r="100" spans="1:18">
      <c r="A100" s="187">
        <v>44825</v>
      </c>
      <c r="B100" s="340">
        <v>1</v>
      </c>
      <c r="C100" s="332">
        <v>22400</v>
      </c>
      <c r="D100" s="340">
        <v>2118000</v>
      </c>
      <c r="E100" s="332">
        <v>1600000</v>
      </c>
      <c r="F100" s="332">
        <v>370000</v>
      </c>
      <c r="G100" s="332"/>
      <c r="H100" s="332"/>
      <c r="I100" s="332"/>
      <c r="J100" s="332"/>
      <c r="K100" s="332"/>
      <c r="L100" s="332"/>
      <c r="M100" s="332"/>
      <c r="N100" s="332"/>
      <c r="O100" s="332"/>
      <c r="P100" s="332"/>
      <c r="Q100" s="332">
        <v>1800</v>
      </c>
      <c r="R100" s="332"/>
    </row>
    <row r="101" spans="1:18">
      <c r="A101" s="187">
        <v>44826</v>
      </c>
      <c r="B101" s="340">
        <v>1</v>
      </c>
      <c r="C101" s="332">
        <v>22400</v>
      </c>
      <c r="D101" s="340">
        <v>2118000</v>
      </c>
      <c r="E101" s="332">
        <v>1600000</v>
      </c>
      <c r="F101" s="332">
        <v>370000</v>
      </c>
      <c r="G101" s="332"/>
      <c r="H101" s="332"/>
      <c r="I101" s="332"/>
      <c r="J101" s="332"/>
      <c r="K101" s="332"/>
      <c r="L101" s="332"/>
      <c r="M101" s="332"/>
      <c r="N101" s="332"/>
      <c r="O101" s="332"/>
      <c r="P101" s="332"/>
      <c r="Q101" s="332">
        <v>1800</v>
      </c>
      <c r="R101" s="332"/>
    </row>
    <row r="102" spans="1:18">
      <c r="A102" s="187">
        <v>44827</v>
      </c>
      <c r="B102" s="340">
        <v>1</v>
      </c>
      <c r="C102" s="332">
        <v>22400</v>
      </c>
      <c r="D102" s="340">
        <v>2118000</v>
      </c>
      <c r="E102" s="332">
        <v>1600000</v>
      </c>
      <c r="F102" s="332">
        <v>370000</v>
      </c>
      <c r="G102" s="332"/>
      <c r="H102" s="332"/>
      <c r="I102" s="332"/>
      <c r="J102" s="332"/>
      <c r="K102" s="332"/>
      <c r="L102" s="332"/>
      <c r="M102" s="332"/>
      <c r="N102" s="332"/>
      <c r="O102" s="332"/>
      <c r="P102" s="332"/>
      <c r="Q102" s="332">
        <v>1800</v>
      </c>
      <c r="R102" s="332"/>
    </row>
    <row r="103" spans="1:18">
      <c r="A103" s="187">
        <v>44830</v>
      </c>
      <c r="B103" s="340">
        <v>1</v>
      </c>
      <c r="C103" s="332">
        <v>22400</v>
      </c>
      <c r="D103" s="340">
        <v>2118000</v>
      </c>
      <c r="E103" s="332">
        <v>1600000</v>
      </c>
      <c r="F103" s="332">
        <v>370000</v>
      </c>
      <c r="G103" s="332"/>
      <c r="H103" s="332"/>
      <c r="I103" s="332"/>
      <c r="J103" s="332"/>
      <c r="K103" s="332"/>
      <c r="L103" s="332"/>
      <c r="M103" s="332"/>
      <c r="N103" s="332"/>
      <c r="O103" s="332"/>
      <c r="P103" s="332"/>
      <c r="Q103" s="332">
        <v>1800</v>
      </c>
      <c r="R103" s="332"/>
    </row>
    <row r="104" spans="1:18">
      <c r="A104" s="187">
        <v>44831</v>
      </c>
      <c r="B104" s="340">
        <v>1</v>
      </c>
      <c r="C104" s="332">
        <v>22400</v>
      </c>
      <c r="D104" s="340">
        <v>2118000</v>
      </c>
      <c r="E104" s="332">
        <v>1600000</v>
      </c>
      <c r="F104" s="332">
        <v>370000</v>
      </c>
      <c r="G104" s="332"/>
      <c r="H104" s="332"/>
      <c r="I104" s="332"/>
      <c r="J104" s="332"/>
      <c r="K104" s="332"/>
      <c r="L104" s="332"/>
      <c r="M104" s="332"/>
      <c r="N104" s="332"/>
      <c r="O104" s="332"/>
      <c r="P104" s="332"/>
      <c r="Q104" s="332">
        <v>1800</v>
      </c>
      <c r="R104" s="332"/>
    </row>
    <row r="105" spans="1:18">
      <c r="A105" s="187">
        <v>44832</v>
      </c>
      <c r="B105" s="340">
        <v>1</v>
      </c>
      <c r="C105" s="332">
        <v>22400</v>
      </c>
      <c r="D105" s="340">
        <v>2118000</v>
      </c>
      <c r="E105" s="332">
        <v>1600000</v>
      </c>
      <c r="F105" s="332">
        <v>370000</v>
      </c>
      <c r="G105" s="332"/>
      <c r="H105" s="332"/>
      <c r="I105" s="332"/>
      <c r="J105" s="332"/>
      <c r="K105" s="332"/>
      <c r="L105" s="332"/>
      <c r="M105" s="332"/>
      <c r="N105" s="332"/>
      <c r="O105" s="332"/>
      <c r="P105" s="332"/>
      <c r="Q105" s="332">
        <v>1800</v>
      </c>
      <c r="R105" s="332"/>
    </row>
    <row r="106" spans="1:18">
      <c r="A106" s="187">
        <v>44833</v>
      </c>
      <c r="B106" s="340">
        <v>1</v>
      </c>
      <c r="C106" s="332">
        <v>22400</v>
      </c>
      <c r="D106" s="340">
        <v>2118000</v>
      </c>
      <c r="E106" s="332">
        <v>1600000</v>
      </c>
      <c r="F106" s="332">
        <v>370000</v>
      </c>
      <c r="G106" s="332"/>
      <c r="H106" s="332"/>
      <c r="I106" s="332"/>
      <c r="J106" s="332"/>
      <c r="K106" s="332"/>
      <c r="L106" s="332"/>
      <c r="M106" s="332"/>
      <c r="N106" s="332"/>
      <c r="O106" s="332"/>
      <c r="P106" s="332"/>
      <c r="Q106" s="332">
        <v>1800</v>
      </c>
      <c r="R106" s="332"/>
    </row>
    <row r="107" spans="1:18">
      <c r="A107" s="187">
        <v>44834</v>
      </c>
      <c r="B107" s="340">
        <v>1</v>
      </c>
      <c r="C107" s="332">
        <v>22400</v>
      </c>
      <c r="D107" s="340">
        <v>2118000</v>
      </c>
      <c r="E107" s="332">
        <v>1600000</v>
      </c>
      <c r="F107" s="332">
        <v>370000</v>
      </c>
      <c r="G107" s="332"/>
      <c r="H107" s="332"/>
      <c r="I107" s="332"/>
      <c r="J107" s="332"/>
      <c r="K107" s="332"/>
      <c r="L107" s="332"/>
      <c r="M107" s="332"/>
      <c r="N107" s="332"/>
      <c r="O107" s="332"/>
      <c r="P107" s="332"/>
      <c r="Q107" s="332">
        <v>1800</v>
      </c>
      <c r="R107" s="332"/>
    </row>
    <row r="108" spans="1:18">
      <c r="A108" s="187">
        <v>44837</v>
      </c>
      <c r="B108" s="340">
        <v>1</v>
      </c>
      <c r="C108" s="332">
        <v>22400</v>
      </c>
      <c r="D108" s="340">
        <v>2118000</v>
      </c>
      <c r="E108" s="332">
        <v>1600000</v>
      </c>
      <c r="F108" s="332">
        <v>370000</v>
      </c>
      <c r="G108" s="332"/>
      <c r="H108" s="332"/>
      <c r="I108" s="332"/>
      <c r="J108" s="332"/>
      <c r="K108" s="332"/>
      <c r="L108" s="332"/>
      <c r="M108" s="332"/>
      <c r="N108" s="332"/>
      <c r="O108" s="332"/>
      <c r="P108" s="332"/>
      <c r="Q108" s="332">
        <v>1800</v>
      </c>
      <c r="R108" s="332"/>
    </row>
    <row r="109" spans="1:18">
      <c r="A109" s="187">
        <v>44838</v>
      </c>
      <c r="B109" s="340">
        <v>1</v>
      </c>
      <c r="C109" s="332">
        <v>22400</v>
      </c>
      <c r="D109" s="340">
        <v>2118000</v>
      </c>
      <c r="E109" s="332">
        <v>1600000</v>
      </c>
      <c r="F109" s="332">
        <v>370000</v>
      </c>
      <c r="G109" s="332"/>
      <c r="H109" s="332"/>
      <c r="I109" s="332"/>
      <c r="J109" s="332"/>
      <c r="K109" s="332"/>
      <c r="L109" s="332"/>
      <c r="M109" s="332"/>
      <c r="N109" s="332"/>
      <c r="O109" s="332"/>
      <c r="P109" s="332"/>
      <c r="Q109" s="332">
        <v>1800</v>
      </c>
      <c r="R109" s="332"/>
    </row>
    <row r="110" spans="1:18">
      <c r="A110" s="187">
        <v>44839</v>
      </c>
      <c r="B110" s="340">
        <v>1</v>
      </c>
      <c r="C110" s="332">
        <v>22400</v>
      </c>
      <c r="D110" s="340">
        <v>2118000</v>
      </c>
      <c r="E110" s="332">
        <v>1600000</v>
      </c>
      <c r="F110" s="332">
        <v>370000</v>
      </c>
      <c r="G110" s="332"/>
      <c r="H110" s="332"/>
      <c r="I110" s="332"/>
      <c r="J110" s="332"/>
      <c r="K110" s="332"/>
      <c r="L110" s="332"/>
      <c r="M110" s="332"/>
      <c r="N110" s="332"/>
      <c r="O110" s="332"/>
      <c r="P110" s="332"/>
      <c r="Q110" s="332">
        <v>1800</v>
      </c>
      <c r="R110" s="332"/>
    </row>
    <row r="111" spans="1:18">
      <c r="A111" s="187">
        <v>44840</v>
      </c>
      <c r="B111" s="340">
        <v>1</v>
      </c>
      <c r="C111" s="332">
        <v>22400</v>
      </c>
      <c r="D111" s="340">
        <v>2118000</v>
      </c>
      <c r="E111" s="332">
        <v>1600000</v>
      </c>
      <c r="F111" s="332">
        <v>370000</v>
      </c>
      <c r="G111" s="332"/>
      <c r="H111" s="332"/>
      <c r="I111" s="332"/>
      <c r="J111" s="332"/>
      <c r="K111" s="332"/>
      <c r="L111" s="332"/>
      <c r="M111" s="332"/>
      <c r="N111" s="332"/>
      <c r="O111" s="332"/>
      <c r="P111" s="332"/>
      <c r="Q111" s="332">
        <v>1800</v>
      </c>
      <c r="R111" s="332"/>
    </row>
    <row r="112" spans="1:18">
      <c r="A112" s="187">
        <v>44841</v>
      </c>
      <c r="B112" s="340">
        <v>1</v>
      </c>
      <c r="C112" s="332">
        <v>22400</v>
      </c>
      <c r="D112" s="340">
        <v>2118000</v>
      </c>
      <c r="E112" s="332">
        <v>3700000</v>
      </c>
      <c r="F112" s="332">
        <v>370000</v>
      </c>
      <c r="G112" s="332"/>
      <c r="H112" s="332"/>
      <c r="I112" s="332"/>
      <c r="J112" s="332"/>
      <c r="K112" s="332"/>
      <c r="L112" s="332"/>
      <c r="M112" s="332"/>
      <c r="N112" s="332"/>
      <c r="O112" s="332"/>
      <c r="P112" s="332"/>
      <c r="Q112" s="332">
        <v>1800</v>
      </c>
      <c r="R112" s="332"/>
    </row>
    <row r="113" spans="1:18">
      <c r="A113" s="187">
        <v>44844</v>
      </c>
      <c r="B113" s="340">
        <v>1</v>
      </c>
      <c r="C113" s="332">
        <v>22400</v>
      </c>
      <c r="D113" s="340">
        <v>2118000</v>
      </c>
      <c r="E113" s="332">
        <v>3700000</v>
      </c>
      <c r="F113" s="332">
        <v>370000</v>
      </c>
      <c r="G113" s="332"/>
      <c r="H113" s="332"/>
      <c r="I113" s="332"/>
      <c r="J113" s="332"/>
      <c r="K113" s="332"/>
      <c r="L113" s="332"/>
      <c r="M113" s="332"/>
      <c r="N113" s="332"/>
      <c r="O113" s="332"/>
      <c r="P113" s="332"/>
      <c r="Q113" s="332">
        <v>1800</v>
      </c>
      <c r="R113" s="332"/>
    </row>
    <row r="114" spans="1:18">
      <c r="A114" s="187">
        <v>44845</v>
      </c>
      <c r="B114" s="340">
        <v>1</v>
      </c>
      <c r="C114" s="332">
        <v>22400</v>
      </c>
      <c r="D114" s="340">
        <v>2118000</v>
      </c>
      <c r="E114" s="332">
        <v>3700000</v>
      </c>
      <c r="F114" s="332">
        <v>370000</v>
      </c>
      <c r="G114" s="332"/>
      <c r="H114" s="332"/>
      <c r="I114" s="332"/>
      <c r="J114" s="332"/>
      <c r="K114" s="332"/>
      <c r="L114" s="332"/>
      <c r="M114" s="332"/>
      <c r="N114" s="332"/>
      <c r="O114" s="332"/>
      <c r="P114" s="332"/>
      <c r="Q114" s="332">
        <v>1800</v>
      </c>
      <c r="R114" s="332"/>
    </row>
    <row r="115" spans="1:18">
      <c r="A115" s="187">
        <v>44846</v>
      </c>
      <c r="B115" s="340">
        <v>1</v>
      </c>
      <c r="C115" s="332">
        <v>22400</v>
      </c>
      <c r="D115" s="340">
        <v>2118000</v>
      </c>
      <c r="E115" s="332">
        <v>3700000</v>
      </c>
      <c r="F115" s="332">
        <v>370000</v>
      </c>
      <c r="G115" s="332"/>
      <c r="H115" s="332"/>
      <c r="I115" s="332"/>
      <c r="J115" s="332"/>
      <c r="K115" s="332"/>
      <c r="L115" s="332"/>
      <c r="M115" s="332"/>
      <c r="N115" s="332"/>
      <c r="O115" s="332"/>
      <c r="P115" s="332"/>
      <c r="Q115" s="332">
        <v>1800</v>
      </c>
      <c r="R115" s="332"/>
    </row>
    <row r="116" spans="1:18">
      <c r="A116" s="187">
        <v>44847</v>
      </c>
      <c r="B116" s="340">
        <v>1</v>
      </c>
      <c r="C116" s="332">
        <v>22400</v>
      </c>
      <c r="D116" s="340">
        <v>2118000</v>
      </c>
      <c r="E116" s="332">
        <v>3700000</v>
      </c>
      <c r="F116" s="332">
        <v>370000</v>
      </c>
      <c r="G116" s="332"/>
      <c r="H116" s="332"/>
      <c r="I116" s="332"/>
      <c r="J116" s="332"/>
      <c r="K116" s="332"/>
      <c r="L116" s="332"/>
      <c r="M116" s="332"/>
      <c r="N116" s="332"/>
      <c r="O116" s="332"/>
      <c r="P116" s="332"/>
      <c r="Q116" s="332">
        <v>1800</v>
      </c>
      <c r="R116" s="332"/>
    </row>
    <row r="117" spans="1:18">
      <c r="A117" s="187">
        <v>44848</v>
      </c>
      <c r="B117" s="340">
        <v>1</v>
      </c>
      <c r="C117" s="332">
        <v>22400</v>
      </c>
      <c r="D117" s="340">
        <v>2118000</v>
      </c>
      <c r="E117" s="332">
        <v>3700000</v>
      </c>
      <c r="F117" s="332">
        <v>370000</v>
      </c>
      <c r="G117" s="332"/>
      <c r="H117" s="332"/>
      <c r="I117" s="332"/>
      <c r="J117" s="332"/>
      <c r="K117" s="332"/>
      <c r="L117" s="332"/>
      <c r="M117" s="332"/>
      <c r="N117" s="332"/>
      <c r="O117" s="332"/>
      <c r="P117" s="332"/>
      <c r="Q117" s="332">
        <v>1800</v>
      </c>
      <c r="R117" s="332"/>
    </row>
    <row r="118" spans="1:18">
      <c r="A118" s="187">
        <v>44851</v>
      </c>
      <c r="B118" s="340">
        <v>1</v>
      </c>
      <c r="C118" s="332">
        <v>22400</v>
      </c>
      <c r="D118" s="340">
        <v>2118000</v>
      </c>
      <c r="E118" s="332">
        <v>3700000</v>
      </c>
      <c r="F118" s="332">
        <v>370000</v>
      </c>
      <c r="G118" s="332"/>
      <c r="H118" s="332"/>
      <c r="I118" s="332"/>
      <c r="J118" s="332"/>
      <c r="K118" s="332"/>
      <c r="L118" s="332"/>
      <c r="M118" s="332"/>
      <c r="N118" s="332"/>
      <c r="O118" s="332"/>
      <c r="P118" s="332"/>
      <c r="Q118" s="332">
        <v>1800</v>
      </c>
      <c r="R118" s="332"/>
    </row>
    <row r="119" spans="1:18">
      <c r="A119" s="187">
        <v>44852</v>
      </c>
      <c r="B119" s="340">
        <v>1</v>
      </c>
      <c r="C119" s="332">
        <v>22400</v>
      </c>
      <c r="D119" s="340">
        <v>2118000</v>
      </c>
      <c r="E119" s="332">
        <v>3700000</v>
      </c>
      <c r="F119" s="332">
        <v>370000</v>
      </c>
      <c r="G119" s="332"/>
      <c r="H119" s="332"/>
      <c r="I119" s="332"/>
      <c r="J119" s="332"/>
      <c r="K119" s="332"/>
      <c r="L119" s="332"/>
      <c r="M119" s="332"/>
      <c r="N119" s="332"/>
      <c r="O119" s="332"/>
      <c r="P119" s="332"/>
      <c r="Q119" s="332">
        <v>1800</v>
      </c>
      <c r="R119" s="332"/>
    </row>
    <row r="120" spans="1:18">
      <c r="A120" s="187">
        <v>44853</v>
      </c>
      <c r="B120" s="340">
        <v>1</v>
      </c>
      <c r="C120" s="332">
        <v>22400</v>
      </c>
      <c r="D120" s="340">
        <v>2118000</v>
      </c>
      <c r="E120" s="332">
        <v>3700000</v>
      </c>
      <c r="F120" s="332">
        <v>370000</v>
      </c>
      <c r="G120" s="332"/>
      <c r="H120" s="332"/>
      <c r="I120" s="332"/>
      <c r="J120" s="332"/>
      <c r="K120" s="332"/>
      <c r="L120" s="332"/>
      <c r="M120" s="332"/>
      <c r="N120" s="332"/>
      <c r="O120" s="332"/>
      <c r="P120" s="332"/>
      <c r="Q120" s="332">
        <v>1800</v>
      </c>
      <c r="R120" s="332"/>
    </row>
    <row r="121" spans="1:18">
      <c r="A121" s="187">
        <v>44854</v>
      </c>
      <c r="B121" s="340">
        <v>1</v>
      </c>
      <c r="C121" s="332">
        <v>22400</v>
      </c>
      <c r="D121" s="340">
        <v>2118000</v>
      </c>
      <c r="E121" s="332">
        <v>3700000</v>
      </c>
      <c r="F121" s="332">
        <v>370000</v>
      </c>
      <c r="G121" s="332"/>
      <c r="H121" s="332"/>
      <c r="I121" s="332"/>
      <c r="J121" s="332"/>
      <c r="K121" s="332"/>
      <c r="L121" s="332"/>
      <c r="M121" s="332"/>
      <c r="N121" s="332"/>
      <c r="O121" s="332"/>
      <c r="P121" s="332"/>
      <c r="Q121" s="332">
        <v>1800</v>
      </c>
      <c r="R121" s="332"/>
    </row>
    <row r="122" spans="1:18">
      <c r="A122" s="187">
        <v>44855</v>
      </c>
      <c r="B122" s="340">
        <v>1</v>
      </c>
      <c r="C122" s="332">
        <v>22400</v>
      </c>
      <c r="D122" s="340">
        <v>2118000</v>
      </c>
      <c r="E122" s="332">
        <v>3700000</v>
      </c>
      <c r="F122" s="332">
        <v>370000</v>
      </c>
      <c r="G122" s="332"/>
      <c r="H122" s="332"/>
      <c r="I122" s="332"/>
      <c r="J122" s="332"/>
      <c r="K122" s="332"/>
      <c r="L122" s="332"/>
      <c r="M122" s="332"/>
      <c r="N122" s="332"/>
      <c r="O122" s="332"/>
      <c r="P122" s="332"/>
      <c r="Q122" s="332">
        <v>1800</v>
      </c>
      <c r="R122" s="332"/>
    </row>
    <row r="123" spans="1:18">
      <c r="A123" s="187">
        <v>44858</v>
      </c>
      <c r="B123" s="340">
        <v>1</v>
      </c>
      <c r="C123" s="332">
        <v>22400</v>
      </c>
      <c r="D123" s="340">
        <v>2118000</v>
      </c>
      <c r="E123" s="332">
        <v>3700000</v>
      </c>
      <c r="F123" s="332">
        <v>370000</v>
      </c>
      <c r="G123" s="332"/>
      <c r="H123" s="332"/>
      <c r="I123" s="332"/>
      <c r="J123" s="332"/>
      <c r="K123" s="332"/>
      <c r="L123" s="332"/>
      <c r="M123" s="332"/>
      <c r="N123" s="332"/>
      <c r="O123" s="332"/>
      <c r="P123" s="332"/>
      <c r="Q123" s="332">
        <v>1800</v>
      </c>
      <c r="R123" s="332"/>
    </row>
    <row r="124" spans="1:18">
      <c r="A124" s="187">
        <v>44859</v>
      </c>
      <c r="B124" s="340">
        <v>1</v>
      </c>
      <c r="C124" s="332">
        <v>22400</v>
      </c>
      <c r="D124" s="340">
        <v>2118000</v>
      </c>
      <c r="E124" s="332">
        <v>3700000</v>
      </c>
      <c r="F124" s="332">
        <v>370000</v>
      </c>
      <c r="G124" s="332"/>
      <c r="H124" s="332"/>
      <c r="I124" s="332"/>
      <c r="J124" s="332"/>
      <c r="K124" s="332"/>
      <c r="L124" s="332"/>
      <c r="M124" s="332"/>
      <c r="N124" s="332"/>
      <c r="O124" s="332"/>
      <c r="P124" s="332"/>
      <c r="Q124" s="332">
        <v>1800</v>
      </c>
      <c r="R124" s="332"/>
    </row>
    <row r="125" spans="1:18">
      <c r="A125" s="187">
        <v>44860</v>
      </c>
      <c r="B125" s="340">
        <v>1</v>
      </c>
      <c r="C125" s="332">
        <v>22400</v>
      </c>
      <c r="D125" s="340">
        <v>2118000</v>
      </c>
      <c r="E125" s="332">
        <v>3700000</v>
      </c>
      <c r="F125" s="332">
        <v>370000</v>
      </c>
      <c r="G125" s="332"/>
      <c r="H125" s="332"/>
      <c r="I125" s="332"/>
      <c r="J125" s="332"/>
      <c r="K125" s="332"/>
      <c r="L125" s="332"/>
      <c r="M125" s="332"/>
      <c r="N125" s="332"/>
      <c r="O125" s="332"/>
      <c r="P125" s="332"/>
      <c r="Q125" s="332">
        <v>1800</v>
      </c>
      <c r="R125" s="332"/>
    </row>
    <row r="126" spans="1:18">
      <c r="A126" s="187">
        <v>44861</v>
      </c>
      <c r="B126" s="340">
        <v>1</v>
      </c>
      <c r="C126" s="332">
        <v>22400</v>
      </c>
      <c r="D126" s="340">
        <v>2118000</v>
      </c>
      <c r="E126" s="332">
        <v>3700000</v>
      </c>
      <c r="F126" s="332">
        <v>370000</v>
      </c>
      <c r="G126" s="332"/>
      <c r="H126" s="332"/>
      <c r="I126" s="332"/>
      <c r="J126" s="332"/>
      <c r="K126" s="332"/>
      <c r="L126" s="332"/>
      <c r="M126" s="332"/>
      <c r="N126" s="332"/>
      <c r="O126" s="332"/>
      <c r="P126" s="332"/>
      <c r="Q126" s="332">
        <v>1800</v>
      </c>
      <c r="R126" s="332"/>
    </row>
    <row r="127" spans="1:18">
      <c r="A127" s="187">
        <v>44862</v>
      </c>
      <c r="B127" s="340">
        <v>1</v>
      </c>
      <c r="C127" s="332">
        <v>22400</v>
      </c>
      <c r="D127" s="340">
        <v>2118000</v>
      </c>
      <c r="E127" s="332">
        <v>3700000</v>
      </c>
      <c r="F127" s="332">
        <v>370000</v>
      </c>
      <c r="G127" s="332"/>
      <c r="H127" s="332"/>
      <c r="I127" s="332"/>
      <c r="J127" s="332"/>
      <c r="K127" s="332"/>
      <c r="L127" s="332"/>
      <c r="M127" s="332"/>
      <c r="N127" s="332"/>
      <c r="O127" s="332"/>
      <c r="P127" s="332"/>
      <c r="Q127" s="332">
        <v>1800</v>
      </c>
      <c r="R127" s="332"/>
    </row>
    <row r="128" spans="1:18">
      <c r="A128" s="187">
        <v>44865</v>
      </c>
      <c r="B128" s="340">
        <v>1</v>
      </c>
      <c r="C128" s="332">
        <v>22400</v>
      </c>
      <c r="D128" s="340">
        <v>2118000</v>
      </c>
      <c r="E128" s="332">
        <v>3700000</v>
      </c>
      <c r="F128" s="332">
        <v>370000</v>
      </c>
      <c r="G128" s="332"/>
      <c r="H128" s="332"/>
      <c r="I128" s="332"/>
      <c r="J128" s="332"/>
      <c r="K128" s="332"/>
      <c r="L128" s="332"/>
      <c r="M128" s="332"/>
      <c r="N128" s="332"/>
      <c r="O128" s="332"/>
      <c r="P128" s="332"/>
      <c r="Q128" s="332">
        <v>1800</v>
      </c>
      <c r="R128" s="332"/>
    </row>
    <row r="129" spans="1:18">
      <c r="A129" s="187">
        <v>44866</v>
      </c>
      <c r="B129" s="340">
        <v>1</v>
      </c>
      <c r="C129" s="332">
        <v>22400</v>
      </c>
      <c r="D129" s="340">
        <v>2118000</v>
      </c>
      <c r="E129" s="332">
        <v>3700000</v>
      </c>
      <c r="F129" s="332">
        <v>370000</v>
      </c>
      <c r="G129" s="332"/>
      <c r="H129" s="332"/>
      <c r="I129" s="332"/>
      <c r="J129" s="332"/>
      <c r="K129" s="332"/>
      <c r="L129" s="332"/>
      <c r="M129" s="332"/>
      <c r="N129" s="332"/>
      <c r="O129" s="332"/>
      <c r="P129" s="332"/>
      <c r="Q129" s="332">
        <v>1800</v>
      </c>
      <c r="R129" s="332"/>
    </row>
    <row r="130" spans="1:18">
      <c r="A130" s="187">
        <v>44867</v>
      </c>
      <c r="B130" s="340">
        <v>1</v>
      </c>
      <c r="C130" s="332">
        <v>22400</v>
      </c>
      <c r="D130" s="340">
        <v>2118000</v>
      </c>
      <c r="E130" s="332">
        <v>3700000</v>
      </c>
      <c r="F130" s="332">
        <v>370000</v>
      </c>
      <c r="G130" s="332"/>
      <c r="H130" s="332"/>
      <c r="I130" s="332"/>
      <c r="J130" s="332"/>
      <c r="K130" s="332"/>
      <c r="L130" s="332"/>
      <c r="M130" s="332"/>
      <c r="N130" s="332"/>
      <c r="O130" s="332"/>
      <c r="P130" s="332"/>
      <c r="Q130" s="332">
        <v>1800</v>
      </c>
      <c r="R130" s="332"/>
    </row>
    <row r="131" spans="1:18">
      <c r="A131" s="187">
        <v>44868</v>
      </c>
      <c r="B131" s="340">
        <v>1</v>
      </c>
      <c r="C131" s="332">
        <v>22400</v>
      </c>
      <c r="D131" s="340">
        <v>2118000</v>
      </c>
      <c r="E131" s="332">
        <v>3700000</v>
      </c>
      <c r="F131" s="332">
        <v>370000</v>
      </c>
      <c r="G131" s="332"/>
      <c r="H131" s="332"/>
      <c r="I131" s="332"/>
      <c r="J131" s="332"/>
      <c r="K131" s="332"/>
      <c r="L131" s="332"/>
      <c r="M131" s="332"/>
      <c r="N131" s="332"/>
      <c r="O131" s="332"/>
      <c r="P131" s="332"/>
      <c r="Q131" s="332">
        <v>1800</v>
      </c>
      <c r="R131" s="332"/>
    </row>
    <row r="132" spans="1:18">
      <c r="A132" s="187">
        <v>44869</v>
      </c>
      <c r="B132" s="340">
        <v>1</v>
      </c>
      <c r="C132" s="332">
        <v>22400</v>
      </c>
      <c r="D132" s="340">
        <v>2118000</v>
      </c>
      <c r="E132" s="332">
        <v>3700000</v>
      </c>
      <c r="F132" s="332">
        <v>370000</v>
      </c>
      <c r="G132" s="332"/>
      <c r="H132" s="332"/>
      <c r="I132" s="332"/>
      <c r="J132" s="332"/>
      <c r="K132" s="332"/>
      <c r="L132" s="332"/>
      <c r="M132" s="332"/>
      <c r="N132" s="332"/>
      <c r="O132" s="332"/>
      <c r="P132" s="332"/>
      <c r="Q132" s="332">
        <v>1800</v>
      </c>
      <c r="R132" s="332"/>
    </row>
    <row r="133" spans="1:18">
      <c r="A133" s="187">
        <v>44872</v>
      </c>
      <c r="B133" s="340">
        <v>1</v>
      </c>
      <c r="C133" s="332">
        <v>22400</v>
      </c>
      <c r="D133" s="340">
        <v>2118000</v>
      </c>
      <c r="E133" s="332">
        <v>3700000</v>
      </c>
      <c r="F133" s="332">
        <v>370000</v>
      </c>
      <c r="G133" s="332"/>
      <c r="H133" s="332"/>
      <c r="I133" s="332"/>
      <c r="J133" s="332"/>
      <c r="K133" s="332"/>
      <c r="L133" s="332"/>
      <c r="M133" s="332"/>
      <c r="N133" s="332"/>
      <c r="O133" s="332"/>
      <c r="P133" s="332"/>
      <c r="Q133" s="332">
        <v>1800</v>
      </c>
      <c r="R133" s="332"/>
    </row>
    <row r="134" spans="1:18">
      <c r="A134" s="187">
        <v>44873</v>
      </c>
      <c r="B134" s="340">
        <v>1</v>
      </c>
      <c r="C134" s="332">
        <v>22400</v>
      </c>
      <c r="D134" s="340">
        <v>2118000</v>
      </c>
      <c r="E134" s="332">
        <v>3700000</v>
      </c>
      <c r="F134" s="332">
        <v>370000</v>
      </c>
      <c r="G134" s="332"/>
      <c r="H134" s="332"/>
      <c r="I134" s="332"/>
      <c r="J134" s="332"/>
      <c r="K134" s="332"/>
      <c r="L134" s="332"/>
      <c r="M134" s="332"/>
      <c r="N134" s="332"/>
      <c r="O134" s="332"/>
      <c r="P134" s="332"/>
      <c r="Q134" s="332">
        <v>1800</v>
      </c>
      <c r="R134" s="332"/>
    </row>
    <row r="135" spans="1:18">
      <c r="A135" s="187">
        <v>44874</v>
      </c>
      <c r="B135" s="340">
        <v>1</v>
      </c>
      <c r="C135" s="332">
        <v>22400</v>
      </c>
      <c r="D135" s="340">
        <v>2118000</v>
      </c>
      <c r="E135" s="332">
        <v>3700000</v>
      </c>
      <c r="F135" s="332">
        <v>370000</v>
      </c>
      <c r="G135" s="332"/>
      <c r="H135" s="332"/>
      <c r="I135" s="332"/>
      <c r="J135" s="332"/>
      <c r="K135" s="332"/>
      <c r="L135" s="332"/>
      <c r="M135" s="332"/>
      <c r="N135" s="332"/>
      <c r="O135" s="332"/>
      <c r="P135" s="332"/>
      <c r="Q135" s="332">
        <v>1800</v>
      </c>
      <c r="R135" s="332">
        <v>1257</v>
      </c>
    </row>
    <row r="136" spans="1:18">
      <c r="A136" s="187">
        <v>44875</v>
      </c>
      <c r="B136" s="340">
        <v>1</v>
      </c>
      <c r="C136" s="332">
        <v>22400</v>
      </c>
      <c r="D136" s="340">
        <v>2118000</v>
      </c>
      <c r="E136" s="332">
        <v>3700000</v>
      </c>
      <c r="F136" s="332">
        <v>370000</v>
      </c>
      <c r="G136" s="332"/>
      <c r="H136" s="332"/>
      <c r="I136" s="332"/>
      <c r="J136" s="332"/>
      <c r="K136" s="332"/>
      <c r="L136" s="332"/>
      <c r="M136" s="332"/>
      <c r="N136" s="332"/>
      <c r="O136" s="332"/>
      <c r="P136" s="332"/>
      <c r="Q136" s="332">
        <v>1800</v>
      </c>
      <c r="R136" s="332">
        <v>1257</v>
      </c>
    </row>
    <row r="137" spans="1:18">
      <c r="A137" s="187">
        <v>44876</v>
      </c>
      <c r="B137" s="340">
        <v>1</v>
      </c>
      <c r="C137" s="332">
        <v>22400</v>
      </c>
      <c r="D137" s="340">
        <v>2118000</v>
      </c>
      <c r="E137" s="332">
        <v>3700000</v>
      </c>
      <c r="F137" s="332">
        <v>370000</v>
      </c>
      <c r="G137" s="332"/>
      <c r="H137" s="332"/>
      <c r="I137" s="332"/>
      <c r="J137" s="332"/>
      <c r="K137" s="332"/>
      <c r="L137" s="332"/>
      <c r="M137" s="332"/>
      <c r="N137" s="332"/>
      <c r="O137" s="332"/>
      <c r="P137" s="332"/>
      <c r="Q137" s="332">
        <v>1800</v>
      </c>
      <c r="R137" s="332">
        <v>1257</v>
      </c>
    </row>
    <row r="138" spans="1:18">
      <c r="A138" s="187">
        <v>44879</v>
      </c>
      <c r="B138" s="340">
        <v>1</v>
      </c>
      <c r="C138" s="332">
        <v>22400</v>
      </c>
      <c r="D138" s="340">
        <v>2118000</v>
      </c>
      <c r="E138" s="332">
        <v>3700000</v>
      </c>
      <c r="F138" s="332">
        <v>370000</v>
      </c>
      <c r="G138" s="332"/>
      <c r="H138" s="332"/>
      <c r="I138" s="332"/>
      <c r="J138" s="332"/>
      <c r="K138" s="332"/>
      <c r="L138" s="332"/>
      <c r="M138" s="332"/>
      <c r="N138" s="332"/>
      <c r="O138" s="332"/>
      <c r="P138" s="332"/>
      <c r="Q138" s="332">
        <v>1800</v>
      </c>
      <c r="R138" s="332">
        <v>1257</v>
      </c>
    </row>
    <row r="139" spans="1:18">
      <c r="A139" s="187">
        <v>44880</v>
      </c>
      <c r="B139" s="340">
        <v>1</v>
      </c>
      <c r="C139" s="332">
        <v>22400</v>
      </c>
      <c r="D139" s="340">
        <v>2118000</v>
      </c>
      <c r="E139" s="332">
        <v>3700000</v>
      </c>
      <c r="F139" s="332">
        <v>370000</v>
      </c>
      <c r="G139" s="332"/>
      <c r="H139" s="332"/>
      <c r="I139" s="332"/>
      <c r="J139" s="332"/>
      <c r="K139" s="332"/>
      <c r="L139" s="332"/>
      <c r="M139" s="332"/>
      <c r="N139" s="332"/>
      <c r="O139" s="332"/>
      <c r="P139" s="332"/>
      <c r="Q139" s="332">
        <v>1800</v>
      </c>
      <c r="R139" s="332">
        <v>1257</v>
      </c>
    </row>
    <row r="140" spans="1:18">
      <c r="A140" s="187">
        <v>44881</v>
      </c>
      <c r="B140" s="340">
        <v>1</v>
      </c>
      <c r="C140" s="332">
        <v>22400</v>
      </c>
      <c r="D140" s="340">
        <v>2118000</v>
      </c>
      <c r="E140" s="332">
        <v>3700000</v>
      </c>
      <c r="F140" s="332">
        <v>370000</v>
      </c>
      <c r="G140" s="332"/>
      <c r="H140" s="332"/>
      <c r="I140" s="332"/>
      <c r="J140" s="332"/>
      <c r="K140" s="332"/>
      <c r="L140" s="332"/>
      <c r="M140" s="332"/>
      <c r="N140" s="332"/>
      <c r="O140" s="332"/>
      <c r="P140" s="332"/>
      <c r="Q140" s="332">
        <v>1800</v>
      </c>
      <c r="R140" s="332">
        <v>1257</v>
      </c>
    </row>
    <row r="141" spans="1:18">
      <c r="A141" s="187">
        <v>44882</v>
      </c>
      <c r="B141" s="340">
        <v>1</v>
      </c>
      <c r="C141" s="332">
        <v>22400</v>
      </c>
      <c r="D141" s="340">
        <v>2118000</v>
      </c>
      <c r="E141" s="332">
        <v>3700000</v>
      </c>
      <c r="F141" s="332">
        <v>370000</v>
      </c>
      <c r="G141" s="332"/>
      <c r="H141" s="332"/>
      <c r="I141" s="332"/>
      <c r="J141" s="332"/>
      <c r="K141" s="332"/>
      <c r="L141" s="332"/>
      <c r="M141" s="332"/>
      <c r="N141" s="332"/>
      <c r="O141" s="332"/>
      <c r="P141" s="332"/>
      <c r="Q141" s="332">
        <v>1800</v>
      </c>
      <c r="R141" s="332">
        <v>1257</v>
      </c>
    </row>
    <row r="142" spans="1:18">
      <c r="A142" s="187">
        <v>44883</v>
      </c>
      <c r="B142" s="340">
        <v>1</v>
      </c>
      <c r="C142" s="332">
        <v>22400</v>
      </c>
      <c r="D142" s="340">
        <v>2118000</v>
      </c>
      <c r="E142" s="332">
        <v>3700000</v>
      </c>
      <c r="F142" s="332">
        <v>370000</v>
      </c>
      <c r="G142" s="332"/>
      <c r="H142" s="332"/>
      <c r="I142" s="332"/>
      <c r="J142" s="332"/>
      <c r="K142" s="332"/>
      <c r="L142" s="332"/>
      <c r="M142" s="332"/>
      <c r="N142" s="332"/>
      <c r="O142" s="332"/>
      <c r="P142" s="332"/>
      <c r="Q142" s="332">
        <v>1800</v>
      </c>
      <c r="R142" s="332">
        <v>1257</v>
      </c>
    </row>
    <row r="143" spans="1:18">
      <c r="A143" s="187">
        <v>44886</v>
      </c>
      <c r="B143" s="340">
        <v>1</v>
      </c>
      <c r="C143" s="332">
        <v>22400</v>
      </c>
      <c r="D143" s="340">
        <v>2118000</v>
      </c>
      <c r="E143" s="332">
        <v>3700000</v>
      </c>
      <c r="F143" s="332">
        <v>370000</v>
      </c>
      <c r="G143" s="332"/>
      <c r="H143" s="332"/>
      <c r="I143" s="332"/>
      <c r="J143" s="332"/>
      <c r="K143" s="332"/>
      <c r="L143" s="332"/>
      <c r="M143" s="332"/>
      <c r="N143" s="332"/>
      <c r="O143" s="332"/>
      <c r="P143" s="332"/>
      <c r="Q143" s="332">
        <v>1800</v>
      </c>
      <c r="R143" s="332">
        <v>1257</v>
      </c>
    </row>
    <row r="144" spans="1:18">
      <c r="A144" s="187">
        <v>44887</v>
      </c>
      <c r="B144" s="340">
        <v>1</v>
      </c>
      <c r="C144" s="332">
        <v>22400</v>
      </c>
      <c r="D144" s="340">
        <v>2118000</v>
      </c>
      <c r="E144" s="332">
        <v>3700000</v>
      </c>
      <c r="F144" s="332">
        <v>370000</v>
      </c>
      <c r="G144" s="332"/>
      <c r="H144" s="332"/>
      <c r="I144" s="332"/>
      <c r="J144" s="332"/>
      <c r="K144" s="332"/>
      <c r="L144" s="332"/>
      <c r="M144" s="332"/>
      <c r="N144" s="332"/>
      <c r="O144" s="332"/>
      <c r="P144" s="332"/>
      <c r="Q144" s="332">
        <v>1800</v>
      </c>
      <c r="R144" s="332">
        <v>1257</v>
      </c>
    </row>
    <row r="145" spans="1:18">
      <c r="A145" s="187">
        <v>44888</v>
      </c>
      <c r="B145" s="340">
        <v>1</v>
      </c>
      <c r="C145" s="332">
        <v>22400</v>
      </c>
      <c r="D145" s="340">
        <v>2118000</v>
      </c>
      <c r="E145" s="332">
        <v>3700000</v>
      </c>
      <c r="F145" s="332">
        <v>370000</v>
      </c>
      <c r="G145" s="332"/>
      <c r="H145" s="332"/>
      <c r="I145" s="332"/>
      <c r="J145" s="332"/>
      <c r="K145" s="332"/>
      <c r="L145" s="332"/>
      <c r="M145" s="332"/>
      <c r="N145" s="332"/>
      <c r="O145" s="332"/>
      <c r="P145" s="332"/>
      <c r="Q145" s="332">
        <v>1800</v>
      </c>
      <c r="R145" s="332">
        <v>1257</v>
      </c>
    </row>
    <row r="146" spans="1:18">
      <c r="A146" s="187">
        <v>44889</v>
      </c>
      <c r="B146" s="340">
        <v>1</v>
      </c>
      <c r="C146" s="332">
        <v>22400</v>
      </c>
      <c r="D146" s="340">
        <v>2118000</v>
      </c>
      <c r="E146" s="332">
        <v>3700000</v>
      </c>
      <c r="F146" s="332">
        <v>370000</v>
      </c>
      <c r="G146" s="332"/>
      <c r="H146" s="332"/>
      <c r="I146" s="332"/>
      <c r="J146" s="332"/>
      <c r="K146" s="332"/>
      <c r="L146" s="332"/>
      <c r="M146" s="332"/>
      <c r="N146" s="332"/>
      <c r="O146" s="332"/>
      <c r="P146" s="332"/>
      <c r="Q146" s="332">
        <v>1800</v>
      </c>
      <c r="R146" s="332">
        <v>1257</v>
      </c>
    </row>
    <row r="147" spans="1:18">
      <c r="A147" s="187">
        <v>44890</v>
      </c>
      <c r="B147" s="340">
        <v>1</v>
      </c>
      <c r="C147" s="332">
        <v>22400</v>
      </c>
      <c r="D147" s="340">
        <v>2118000</v>
      </c>
      <c r="E147" s="332">
        <v>3700000</v>
      </c>
      <c r="F147" s="332">
        <v>370000</v>
      </c>
      <c r="G147" s="332"/>
      <c r="H147" s="332"/>
      <c r="I147" s="332"/>
      <c r="J147" s="332"/>
      <c r="K147" s="332"/>
      <c r="L147" s="332"/>
      <c r="M147" s="332"/>
      <c r="N147" s="332"/>
      <c r="O147" s="332"/>
      <c r="P147" s="332"/>
      <c r="Q147" s="332">
        <v>1800</v>
      </c>
      <c r="R147" s="332">
        <v>1257</v>
      </c>
    </row>
    <row r="148" spans="1:18">
      <c r="A148" s="187">
        <v>44893</v>
      </c>
      <c r="B148" s="340">
        <v>1</v>
      </c>
      <c r="C148" s="332">
        <v>22400</v>
      </c>
      <c r="D148" s="340">
        <v>2118000</v>
      </c>
      <c r="E148" s="332">
        <v>3700000</v>
      </c>
      <c r="F148" s="332">
        <v>370000</v>
      </c>
      <c r="G148" s="332"/>
      <c r="H148" s="332"/>
      <c r="I148" s="332"/>
      <c r="J148" s="332"/>
      <c r="K148" s="332"/>
      <c r="L148" s="332"/>
      <c r="M148" s="332"/>
      <c r="N148" s="332"/>
      <c r="O148" s="332"/>
      <c r="P148" s="332"/>
      <c r="Q148" s="332">
        <v>1800</v>
      </c>
      <c r="R148" s="332">
        <v>1257</v>
      </c>
    </row>
    <row r="149" spans="1:18">
      <c r="A149" s="187">
        <v>44894</v>
      </c>
      <c r="B149" s="340">
        <v>1</v>
      </c>
      <c r="C149" s="332">
        <v>22400</v>
      </c>
      <c r="D149" s="340">
        <v>2118000</v>
      </c>
      <c r="E149" s="332">
        <v>3700000</v>
      </c>
      <c r="F149" s="332">
        <v>370000</v>
      </c>
      <c r="G149" s="332"/>
      <c r="H149" s="332"/>
      <c r="I149" s="332"/>
      <c r="J149" s="332"/>
      <c r="K149" s="332"/>
      <c r="L149" s="332"/>
      <c r="M149" s="332"/>
      <c r="N149" s="332"/>
      <c r="O149" s="332"/>
      <c r="P149" s="332"/>
      <c r="Q149" s="332">
        <v>1800</v>
      </c>
      <c r="R149" s="332">
        <v>1257</v>
      </c>
    </row>
    <row r="150" spans="1:18">
      <c r="A150" s="187">
        <v>44895</v>
      </c>
      <c r="B150" s="340">
        <v>1</v>
      </c>
      <c r="C150" s="332">
        <v>22400</v>
      </c>
      <c r="D150" s="340">
        <v>2118000</v>
      </c>
      <c r="E150" s="332">
        <v>3700000</v>
      </c>
      <c r="F150" s="332">
        <v>370000</v>
      </c>
      <c r="G150" s="332"/>
      <c r="H150" s="332"/>
      <c r="I150" s="332"/>
      <c r="J150" s="332"/>
      <c r="K150" s="332"/>
      <c r="L150" s="332"/>
      <c r="M150" s="332"/>
      <c r="N150" s="332"/>
      <c r="O150" s="332"/>
      <c r="P150" s="332"/>
      <c r="Q150" s="332">
        <v>1800</v>
      </c>
      <c r="R150" s="332">
        <v>1257</v>
      </c>
    </row>
    <row r="151" spans="1:18">
      <c r="A151" s="187">
        <v>44896</v>
      </c>
      <c r="B151" s="340">
        <v>1</v>
      </c>
      <c r="C151" s="332">
        <v>22400</v>
      </c>
      <c r="D151" s="340">
        <v>2118000</v>
      </c>
      <c r="E151" s="332">
        <v>3700000</v>
      </c>
      <c r="F151" s="332">
        <v>370000</v>
      </c>
      <c r="G151" s="332"/>
      <c r="H151" s="332"/>
      <c r="I151" s="332"/>
      <c r="J151" s="332"/>
      <c r="K151" s="332"/>
      <c r="L151" s="332"/>
      <c r="M151" s="332"/>
      <c r="N151" s="332"/>
      <c r="O151" s="332"/>
      <c r="P151" s="332"/>
      <c r="Q151" s="332">
        <v>1800</v>
      </c>
      <c r="R151" s="332">
        <v>1257</v>
      </c>
    </row>
    <row r="152" spans="1:18">
      <c r="A152" s="187">
        <v>44897</v>
      </c>
      <c r="B152" s="340">
        <v>1</v>
      </c>
      <c r="C152" s="332">
        <v>22400</v>
      </c>
      <c r="D152" s="340">
        <v>2118000</v>
      </c>
      <c r="E152" s="332">
        <v>3700000</v>
      </c>
      <c r="F152" s="332">
        <v>370000</v>
      </c>
      <c r="G152" s="332"/>
      <c r="H152" s="332"/>
      <c r="I152" s="332"/>
      <c r="J152" s="332"/>
      <c r="K152" s="332"/>
      <c r="L152" s="332"/>
      <c r="M152" s="332"/>
      <c r="N152" s="332"/>
      <c r="O152" s="332"/>
      <c r="P152" s="332"/>
      <c r="Q152" s="332">
        <v>1800</v>
      </c>
      <c r="R152" s="332">
        <v>1257</v>
      </c>
    </row>
    <row r="153" spans="1:18">
      <c r="A153" s="187">
        <v>44900</v>
      </c>
      <c r="B153" s="340">
        <v>1</v>
      </c>
      <c r="C153" s="332">
        <v>22400</v>
      </c>
      <c r="D153" s="340">
        <v>2118000</v>
      </c>
      <c r="E153" s="332">
        <v>3700000</v>
      </c>
      <c r="F153" s="332">
        <v>370000</v>
      </c>
      <c r="G153" s="332"/>
      <c r="H153" s="332"/>
      <c r="I153" s="332"/>
      <c r="J153" s="332"/>
      <c r="K153" s="332"/>
      <c r="L153" s="332"/>
      <c r="M153" s="332"/>
      <c r="N153" s="332"/>
      <c r="O153" s="332"/>
      <c r="P153" s="332"/>
      <c r="Q153" s="332">
        <v>1800</v>
      </c>
      <c r="R153" s="332">
        <v>1257</v>
      </c>
    </row>
    <row r="154" spans="1:18">
      <c r="A154" s="187">
        <v>44901</v>
      </c>
      <c r="B154" s="340">
        <v>1</v>
      </c>
      <c r="C154" s="332">
        <v>22400</v>
      </c>
      <c r="D154" s="340">
        <v>2118000</v>
      </c>
      <c r="E154" s="332">
        <v>3700000</v>
      </c>
      <c r="F154" s="332">
        <v>370000</v>
      </c>
      <c r="G154" s="332"/>
      <c r="H154" s="332"/>
      <c r="I154" s="332"/>
      <c r="J154" s="332"/>
      <c r="K154" s="332"/>
      <c r="L154" s="332"/>
      <c r="M154" s="332"/>
      <c r="N154" s="332"/>
      <c r="O154" s="332"/>
      <c r="P154" s="332"/>
      <c r="Q154" s="332">
        <v>1800</v>
      </c>
      <c r="R154" s="332">
        <v>1257</v>
      </c>
    </row>
    <row r="155" spans="1:18">
      <c r="A155" s="187">
        <v>44902</v>
      </c>
      <c r="B155" s="340">
        <v>1</v>
      </c>
      <c r="C155" s="332">
        <v>22400</v>
      </c>
      <c r="D155" s="340">
        <v>2118000</v>
      </c>
      <c r="E155" s="332">
        <v>3700000</v>
      </c>
      <c r="F155" s="332">
        <v>370000</v>
      </c>
      <c r="G155" s="332"/>
      <c r="H155" s="332"/>
      <c r="I155" s="332"/>
      <c r="J155" s="332"/>
      <c r="K155" s="332"/>
      <c r="L155" s="332"/>
      <c r="M155" s="332"/>
      <c r="N155" s="332"/>
      <c r="O155" s="332"/>
      <c r="P155" s="332"/>
      <c r="Q155" s="332">
        <v>1800</v>
      </c>
      <c r="R155" s="332">
        <v>1257</v>
      </c>
    </row>
    <row r="156" spans="1:18">
      <c r="A156" s="187">
        <v>44903</v>
      </c>
      <c r="B156" s="340">
        <v>1</v>
      </c>
      <c r="C156" s="332">
        <v>22400</v>
      </c>
      <c r="D156" s="340">
        <v>2118000</v>
      </c>
      <c r="E156" s="332">
        <v>3700000</v>
      </c>
      <c r="F156" s="332">
        <v>370000</v>
      </c>
      <c r="G156" s="332">
        <v>315000</v>
      </c>
      <c r="H156" s="332"/>
      <c r="I156" s="332"/>
      <c r="J156" s="332"/>
      <c r="K156" s="332"/>
      <c r="L156" s="332">
        <v>200</v>
      </c>
      <c r="M156" s="332"/>
      <c r="N156" s="332"/>
      <c r="O156" s="332"/>
      <c r="P156" s="332"/>
      <c r="Q156" s="332">
        <v>1800</v>
      </c>
      <c r="R156" s="332">
        <v>1257</v>
      </c>
    </row>
    <row r="157" spans="1:18">
      <c r="A157" s="187">
        <v>44904</v>
      </c>
      <c r="B157" s="340">
        <v>1</v>
      </c>
      <c r="C157" s="332">
        <v>22400</v>
      </c>
      <c r="D157" s="340">
        <v>2118000</v>
      </c>
      <c r="E157" s="332">
        <v>3700000</v>
      </c>
      <c r="F157" s="332">
        <v>370000</v>
      </c>
      <c r="G157" s="332">
        <v>315000</v>
      </c>
      <c r="H157" s="332"/>
      <c r="I157" s="332"/>
      <c r="J157" s="332"/>
      <c r="K157" s="332"/>
      <c r="L157" s="332">
        <v>200</v>
      </c>
      <c r="M157" s="332"/>
      <c r="N157" s="332"/>
      <c r="O157" s="332"/>
      <c r="P157" s="332"/>
      <c r="Q157" s="332">
        <v>1800</v>
      </c>
      <c r="R157" s="332">
        <v>1257</v>
      </c>
    </row>
    <row r="158" spans="1:18">
      <c r="A158" s="187">
        <v>44907</v>
      </c>
      <c r="B158" s="340">
        <v>1</v>
      </c>
      <c r="C158" s="332">
        <v>22400</v>
      </c>
      <c r="D158" s="340">
        <v>2118000</v>
      </c>
      <c r="E158" s="332">
        <v>3700000</v>
      </c>
      <c r="F158" s="332">
        <v>370000</v>
      </c>
      <c r="G158" s="332">
        <v>315000</v>
      </c>
      <c r="H158" s="332"/>
      <c r="I158" s="332"/>
      <c r="J158" s="332"/>
      <c r="K158" s="332"/>
      <c r="L158" s="332">
        <v>200</v>
      </c>
      <c r="M158" s="332"/>
      <c r="N158" s="332"/>
      <c r="O158" s="332"/>
      <c r="P158" s="332"/>
      <c r="Q158" s="332">
        <v>1800</v>
      </c>
      <c r="R158" s="332">
        <v>1257</v>
      </c>
    </row>
    <row r="159" spans="1:18">
      <c r="A159" s="187">
        <v>44908</v>
      </c>
      <c r="B159" s="340">
        <v>1</v>
      </c>
      <c r="C159" s="332">
        <v>22400</v>
      </c>
      <c r="D159" s="340">
        <v>2118000</v>
      </c>
      <c r="E159" s="332">
        <v>3700000</v>
      </c>
      <c r="F159" s="332">
        <v>370000</v>
      </c>
      <c r="G159" s="332">
        <v>315000</v>
      </c>
      <c r="H159" s="332"/>
      <c r="I159" s="332"/>
      <c r="J159" s="332"/>
      <c r="K159" s="332"/>
      <c r="L159" s="332">
        <v>200</v>
      </c>
      <c r="M159" s="332"/>
      <c r="N159" s="332"/>
      <c r="O159" s="332"/>
      <c r="P159" s="332"/>
      <c r="Q159" s="332">
        <v>1800</v>
      </c>
      <c r="R159" s="332">
        <v>1257</v>
      </c>
    </row>
    <row r="160" spans="1:18">
      <c r="A160" s="187">
        <v>44909</v>
      </c>
      <c r="B160" s="340">
        <v>1</v>
      </c>
      <c r="C160" s="332">
        <v>22400</v>
      </c>
      <c r="D160" s="340">
        <v>2118000</v>
      </c>
      <c r="E160" s="332">
        <v>3700000</v>
      </c>
      <c r="F160" s="332">
        <v>370000</v>
      </c>
      <c r="G160" s="332">
        <v>315000</v>
      </c>
      <c r="H160" s="332">
        <v>8200</v>
      </c>
      <c r="I160" s="332"/>
      <c r="J160" s="332"/>
      <c r="K160" s="332"/>
      <c r="L160" s="332">
        <v>200</v>
      </c>
      <c r="M160" s="332"/>
      <c r="N160" s="332"/>
      <c r="O160" s="332"/>
      <c r="P160" s="332"/>
      <c r="Q160" s="332">
        <v>1800</v>
      </c>
      <c r="R160" s="332">
        <v>1257</v>
      </c>
    </row>
    <row r="161" spans="1:18">
      <c r="A161" s="187">
        <v>44910</v>
      </c>
      <c r="B161" s="340">
        <v>1</v>
      </c>
      <c r="C161" s="332">
        <v>22400</v>
      </c>
      <c r="D161" s="340">
        <v>2118000</v>
      </c>
      <c r="E161" s="332">
        <v>3700000</v>
      </c>
      <c r="F161" s="332">
        <v>370000</v>
      </c>
      <c r="G161" s="332">
        <v>315000</v>
      </c>
      <c r="H161" s="332">
        <v>8200</v>
      </c>
      <c r="I161" s="332"/>
      <c r="J161" s="332"/>
      <c r="K161" s="332"/>
      <c r="L161" s="332">
        <v>200</v>
      </c>
      <c r="M161" s="332"/>
      <c r="N161" s="332"/>
      <c r="O161" s="332"/>
      <c r="P161" s="332"/>
      <c r="Q161" s="332">
        <v>1800</v>
      </c>
      <c r="R161" s="332">
        <v>1257</v>
      </c>
    </row>
    <row r="162" spans="1:18">
      <c r="A162" s="187">
        <v>44911</v>
      </c>
      <c r="B162" s="340">
        <v>1</v>
      </c>
      <c r="C162" s="332">
        <v>22400</v>
      </c>
      <c r="D162" s="340">
        <v>2118000</v>
      </c>
      <c r="E162" s="332">
        <v>3700000</v>
      </c>
      <c r="F162" s="332">
        <v>370000</v>
      </c>
      <c r="G162" s="332">
        <v>315000</v>
      </c>
      <c r="H162" s="332">
        <v>8200</v>
      </c>
      <c r="I162" s="332"/>
      <c r="J162" s="332"/>
      <c r="K162" s="332"/>
      <c r="L162" s="332">
        <v>200</v>
      </c>
      <c r="M162" s="332"/>
      <c r="N162" s="332"/>
      <c r="O162" s="332"/>
      <c r="P162" s="332"/>
      <c r="Q162" s="332">
        <v>1800</v>
      </c>
      <c r="R162" s="332">
        <v>1257</v>
      </c>
    </row>
    <row r="163" spans="1:18">
      <c r="A163" s="187">
        <v>44914</v>
      </c>
      <c r="B163" s="340">
        <v>1</v>
      </c>
      <c r="C163" s="332">
        <v>22400</v>
      </c>
      <c r="D163" s="340">
        <v>2118000</v>
      </c>
      <c r="E163" s="332">
        <v>3700000</v>
      </c>
      <c r="F163" s="332">
        <v>370000</v>
      </c>
      <c r="G163" s="332">
        <v>315000</v>
      </c>
      <c r="H163" s="332">
        <v>8200</v>
      </c>
      <c r="I163" s="332"/>
      <c r="J163" s="332"/>
      <c r="K163" s="332"/>
      <c r="L163" s="332">
        <v>200</v>
      </c>
      <c r="M163" s="332"/>
      <c r="N163" s="332"/>
      <c r="O163" s="332"/>
      <c r="P163" s="332"/>
      <c r="Q163" s="332">
        <v>1800</v>
      </c>
      <c r="R163" s="332">
        <v>1257</v>
      </c>
    </row>
    <row r="164" spans="1:18">
      <c r="A164" s="187">
        <v>44915</v>
      </c>
      <c r="B164" s="340">
        <v>1</v>
      </c>
      <c r="C164" s="332">
        <v>22400</v>
      </c>
      <c r="D164" s="340">
        <v>2118000</v>
      </c>
      <c r="E164" s="332">
        <v>3700000</v>
      </c>
      <c r="F164" s="332">
        <v>370000</v>
      </c>
      <c r="G164" s="332">
        <v>315000</v>
      </c>
      <c r="H164" s="332">
        <v>8200</v>
      </c>
      <c r="I164" s="332"/>
      <c r="J164" s="332"/>
      <c r="K164" s="332"/>
      <c r="L164" s="332">
        <v>200</v>
      </c>
      <c r="M164" s="332"/>
      <c r="N164" s="332"/>
      <c r="O164" s="332"/>
      <c r="P164" s="332"/>
      <c r="Q164" s="332">
        <v>1800</v>
      </c>
      <c r="R164" s="332">
        <v>1257</v>
      </c>
    </row>
    <row r="165" spans="1:18">
      <c r="A165" s="187">
        <v>44916</v>
      </c>
      <c r="B165" s="340">
        <v>1</v>
      </c>
      <c r="C165" s="332">
        <v>22400</v>
      </c>
      <c r="D165" s="340">
        <v>2118000</v>
      </c>
      <c r="E165" s="332">
        <v>3700000</v>
      </c>
      <c r="F165" s="332">
        <v>370000</v>
      </c>
      <c r="G165" s="332">
        <v>315000</v>
      </c>
      <c r="H165" s="332">
        <v>8200</v>
      </c>
      <c r="I165" s="332"/>
      <c r="J165" s="332"/>
      <c r="K165" s="332"/>
      <c r="L165" s="332">
        <v>200</v>
      </c>
      <c r="M165" s="332"/>
      <c r="N165" s="332"/>
      <c r="O165" s="332"/>
      <c r="P165" s="332"/>
      <c r="Q165" s="332">
        <v>1800</v>
      </c>
      <c r="R165" s="332">
        <v>1257</v>
      </c>
    </row>
    <row r="166" spans="1:18">
      <c r="A166" s="187">
        <v>44917</v>
      </c>
      <c r="B166" s="340">
        <v>1</v>
      </c>
      <c r="C166" s="332">
        <v>22400</v>
      </c>
      <c r="D166" s="340">
        <v>2118000</v>
      </c>
      <c r="E166" s="332">
        <v>3700000</v>
      </c>
      <c r="F166" s="332">
        <v>370000</v>
      </c>
      <c r="G166" s="332">
        <v>315000</v>
      </c>
      <c r="H166" s="332">
        <v>8200</v>
      </c>
      <c r="I166" s="332"/>
      <c r="J166" s="332"/>
      <c r="K166" s="332"/>
      <c r="L166" s="332">
        <v>200</v>
      </c>
      <c r="M166" s="332"/>
      <c r="N166" s="332"/>
      <c r="O166" s="332"/>
      <c r="P166" s="332"/>
      <c r="Q166" s="332">
        <v>1800</v>
      </c>
      <c r="R166" s="332">
        <v>1257</v>
      </c>
    </row>
    <row r="167" spans="1:18">
      <c r="A167" s="187">
        <v>44918</v>
      </c>
      <c r="B167" s="340">
        <v>1</v>
      </c>
      <c r="C167" s="332">
        <v>22400</v>
      </c>
      <c r="D167" s="340">
        <v>2118000</v>
      </c>
      <c r="E167" s="332">
        <v>3700000</v>
      </c>
      <c r="F167" s="332">
        <v>370000</v>
      </c>
      <c r="G167" s="332">
        <v>315000</v>
      </c>
      <c r="H167" s="332">
        <v>8200</v>
      </c>
      <c r="I167" s="332"/>
      <c r="J167" s="332"/>
      <c r="K167" s="332"/>
      <c r="L167" s="332">
        <v>200</v>
      </c>
      <c r="M167" s="332"/>
      <c r="N167" s="332"/>
      <c r="O167" s="332"/>
      <c r="P167" s="332"/>
      <c r="Q167" s="332">
        <v>1800</v>
      </c>
      <c r="R167" s="332">
        <v>1257</v>
      </c>
    </row>
    <row r="168" spans="1:18">
      <c r="A168" s="187">
        <v>44921</v>
      </c>
      <c r="B168" s="340">
        <v>1</v>
      </c>
      <c r="C168" s="332">
        <v>22400</v>
      </c>
      <c r="D168" s="340">
        <v>2118000</v>
      </c>
      <c r="E168" s="332">
        <v>3700000</v>
      </c>
      <c r="F168" s="332">
        <v>370000</v>
      </c>
      <c r="G168" s="332">
        <v>315000</v>
      </c>
      <c r="H168" s="332">
        <v>8200</v>
      </c>
      <c r="I168" s="332"/>
      <c r="J168" s="332"/>
      <c r="K168" s="332"/>
      <c r="L168" s="332">
        <v>200</v>
      </c>
      <c r="M168" s="332"/>
      <c r="N168" s="332"/>
      <c r="O168" s="332"/>
      <c r="P168" s="332"/>
      <c r="Q168" s="332">
        <v>1800</v>
      </c>
      <c r="R168" s="332">
        <v>1257</v>
      </c>
    </row>
    <row r="169" spans="1:18">
      <c r="A169" s="187">
        <v>44922</v>
      </c>
      <c r="B169" s="340">
        <v>1</v>
      </c>
      <c r="C169" s="332">
        <v>22400</v>
      </c>
      <c r="D169" s="340">
        <v>2118000</v>
      </c>
      <c r="E169" s="332">
        <v>3700000</v>
      </c>
      <c r="F169" s="332">
        <v>370000</v>
      </c>
      <c r="G169" s="332">
        <v>315000</v>
      </c>
      <c r="H169" s="332">
        <v>8200</v>
      </c>
      <c r="I169" s="332"/>
      <c r="J169" s="332"/>
      <c r="K169" s="332"/>
      <c r="L169" s="332">
        <v>200</v>
      </c>
      <c r="M169" s="332"/>
      <c r="N169" s="332"/>
      <c r="O169" s="332"/>
      <c r="P169" s="332"/>
      <c r="Q169" s="332">
        <v>1800</v>
      </c>
      <c r="R169" s="332">
        <v>1257</v>
      </c>
    </row>
    <row r="170" spans="1:18">
      <c r="A170" s="187">
        <v>44923</v>
      </c>
      <c r="B170" s="340">
        <v>1</v>
      </c>
      <c r="C170" s="332">
        <v>22400</v>
      </c>
      <c r="D170" s="340">
        <v>2118000</v>
      </c>
      <c r="E170" s="332">
        <v>3700000</v>
      </c>
      <c r="F170" s="332">
        <v>370000</v>
      </c>
      <c r="G170" s="332">
        <v>315000</v>
      </c>
      <c r="H170" s="332">
        <v>8200</v>
      </c>
      <c r="I170" s="332"/>
      <c r="J170" s="332"/>
      <c r="K170" s="332"/>
      <c r="L170" s="332">
        <v>200</v>
      </c>
      <c r="M170" s="332"/>
      <c r="N170" s="332"/>
      <c r="O170" s="332"/>
      <c r="P170" s="332"/>
      <c r="Q170" s="332">
        <v>1800</v>
      </c>
      <c r="R170" s="332">
        <v>1257</v>
      </c>
    </row>
    <row r="171" spans="1:18">
      <c r="A171" s="187">
        <v>44924</v>
      </c>
      <c r="B171" s="340">
        <v>1</v>
      </c>
      <c r="C171" s="332">
        <v>22400</v>
      </c>
      <c r="D171" s="340">
        <v>2118000</v>
      </c>
      <c r="E171" s="332">
        <v>3700000</v>
      </c>
      <c r="F171" s="332">
        <v>370000</v>
      </c>
      <c r="G171" s="332">
        <v>315000</v>
      </c>
      <c r="H171" s="332">
        <v>8200</v>
      </c>
      <c r="I171" s="332"/>
      <c r="J171" s="332"/>
      <c r="K171" s="332"/>
      <c r="L171" s="332">
        <v>200</v>
      </c>
      <c r="M171" s="332"/>
      <c r="N171" s="332"/>
      <c r="O171" s="332"/>
      <c r="P171" s="332"/>
      <c r="Q171" s="332">
        <v>1800</v>
      </c>
      <c r="R171" s="332">
        <v>1257</v>
      </c>
    </row>
    <row r="172" spans="1:18">
      <c r="A172" s="187">
        <v>44925</v>
      </c>
      <c r="B172" s="340">
        <v>1</v>
      </c>
      <c r="C172" s="332">
        <v>22400</v>
      </c>
      <c r="D172" s="340">
        <v>2118000</v>
      </c>
      <c r="E172" s="332">
        <v>3700000</v>
      </c>
      <c r="F172" s="332">
        <v>370000</v>
      </c>
      <c r="G172" s="332">
        <v>315000</v>
      </c>
      <c r="H172" s="332">
        <v>8200</v>
      </c>
      <c r="I172" s="332"/>
      <c r="J172" s="332"/>
      <c r="K172" s="332"/>
      <c r="L172" s="332">
        <v>200</v>
      </c>
      <c r="M172" s="332"/>
      <c r="N172" s="332"/>
      <c r="O172" s="332"/>
      <c r="P172" s="332"/>
      <c r="Q172" s="332">
        <v>1800</v>
      </c>
      <c r="R172" s="332">
        <v>1257</v>
      </c>
    </row>
    <row r="173" spans="1:18">
      <c r="A173" s="187">
        <v>44928</v>
      </c>
      <c r="B173" s="340">
        <v>1</v>
      </c>
      <c r="C173" s="332">
        <v>22400</v>
      </c>
      <c r="D173" s="340">
        <v>2118000</v>
      </c>
      <c r="E173" s="332">
        <v>3700000</v>
      </c>
      <c r="F173" s="332">
        <v>370000</v>
      </c>
      <c r="G173" s="332">
        <v>315000</v>
      </c>
      <c r="H173" s="332">
        <v>8200</v>
      </c>
      <c r="I173" s="332"/>
      <c r="J173" s="332"/>
      <c r="K173" s="332"/>
      <c r="L173" s="332">
        <v>200</v>
      </c>
      <c r="M173" s="332"/>
      <c r="N173" s="332"/>
      <c r="O173" s="332"/>
      <c r="P173" s="332"/>
      <c r="Q173" s="332">
        <v>1800</v>
      </c>
      <c r="R173" s="332">
        <v>1257</v>
      </c>
    </row>
    <row r="174" spans="1:18">
      <c r="A174" s="187">
        <v>44929</v>
      </c>
      <c r="B174" s="340">
        <v>1</v>
      </c>
      <c r="C174" s="332">
        <v>22400</v>
      </c>
      <c r="D174" s="340">
        <v>2118000</v>
      </c>
      <c r="E174" s="332">
        <v>3700000</v>
      </c>
      <c r="F174" s="332">
        <v>370000</v>
      </c>
      <c r="G174" s="332">
        <v>315000</v>
      </c>
      <c r="H174" s="332">
        <v>8200</v>
      </c>
      <c r="I174" s="332"/>
      <c r="J174" s="332"/>
      <c r="K174" s="332"/>
      <c r="L174" s="332">
        <v>200</v>
      </c>
      <c r="M174" s="332"/>
      <c r="N174" s="332"/>
      <c r="O174" s="332"/>
      <c r="P174" s="332"/>
      <c r="Q174" s="332">
        <v>1800</v>
      </c>
      <c r="R174" s="332">
        <v>1257</v>
      </c>
    </row>
    <row r="175" spans="1:18">
      <c r="A175" s="187">
        <v>44930</v>
      </c>
      <c r="B175" s="340">
        <v>1</v>
      </c>
      <c r="C175" s="332">
        <v>22400</v>
      </c>
      <c r="D175" s="340">
        <v>2118000</v>
      </c>
      <c r="E175" s="332">
        <v>3700000</v>
      </c>
      <c r="F175" s="332">
        <v>370000</v>
      </c>
      <c r="G175" s="332">
        <v>315000</v>
      </c>
      <c r="H175" s="332">
        <v>8200</v>
      </c>
      <c r="I175" s="332">
        <v>200000</v>
      </c>
      <c r="J175" s="332"/>
      <c r="K175" s="332"/>
      <c r="L175" s="332">
        <v>200</v>
      </c>
      <c r="M175" s="332"/>
      <c r="N175" s="332"/>
      <c r="O175" s="332"/>
      <c r="P175" s="332"/>
      <c r="Q175" s="332">
        <v>1800</v>
      </c>
      <c r="R175" s="332">
        <v>1257</v>
      </c>
    </row>
    <row r="176" spans="1:18">
      <c r="A176" s="187">
        <v>44931</v>
      </c>
      <c r="B176" s="340">
        <v>1</v>
      </c>
      <c r="C176" s="332">
        <v>22400</v>
      </c>
      <c r="D176" s="340">
        <v>2118000</v>
      </c>
      <c r="E176" s="332">
        <v>3700000</v>
      </c>
      <c r="F176" s="332">
        <v>370000</v>
      </c>
      <c r="G176" s="332">
        <v>315000</v>
      </c>
      <c r="H176" s="332">
        <v>8200</v>
      </c>
      <c r="I176" s="332">
        <v>200000</v>
      </c>
      <c r="J176" s="332"/>
      <c r="K176" s="332"/>
      <c r="L176" s="332">
        <v>200</v>
      </c>
      <c r="M176" s="332"/>
      <c r="N176" s="332"/>
      <c r="O176" s="332"/>
      <c r="P176" s="332"/>
      <c r="Q176" s="332">
        <v>1800</v>
      </c>
      <c r="R176" s="332">
        <v>1257</v>
      </c>
    </row>
    <row r="177" spans="1:18">
      <c r="A177" s="187">
        <v>44932</v>
      </c>
      <c r="B177" s="340">
        <v>1</v>
      </c>
      <c r="C177" s="332">
        <v>22400</v>
      </c>
      <c r="D177" s="340">
        <v>2118000</v>
      </c>
      <c r="E177" s="332">
        <v>3700000</v>
      </c>
      <c r="F177" s="332">
        <v>370000</v>
      </c>
      <c r="G177" s="332">
        <v>315000</v>
      </c>
      <c r="H177" s="332">
        <v>8200</v>
      </c>
      <c r="I177" s="332">
        <v>200000</v>
      </c>
      <c r="J177" s="332"/>
      <c r="K177" s="332"/>
      <c r="L177" s="332">
        <v>200</v>
      </c>
      <c r="M177" s="332"/>
      <c r="N177" s="332"/>
      <c r="O177" s="332"/>
      <c r="P177" s="332"/>
      <c r="Q177" s="332">
        <v>1800</v>
      </c>
      <c r="R177" s="332">
        <v>1257</v>
      </c>
    </row>
    <row r="178" spans="1:18">
      <c r="A178" s="187">
        <v>44935</v>
      </c>
      <c r="B178" s="340">
        <v>1</v>
      </c>
      <c r="C178" s="332">
        <v>22400</v>
      </c>
      <c r="D178" s="340">
        <v>2118000</v>
      </c>
      <c r="E178" s="332">
        <v>3700000</v>
      </c>
      <c r="F178" s="332">
        <v>370000</v>
      </c>
      <c r="G178" s="332">
        <v>315000</v>
      </c>
      <c r="H178" s="332">
        <v>8200</v>
      </c>
      <c r="I178" s="332">
        <v>200000</v>
      </c>
      <c r="J178" s="332"/>
      <c r="K178" s="332"/>
      <c r="L178" s="332">
        <v>200</v>
      </c>
      <c r="M178" s="332"/>
      <c r="N178" s="332"/>
      <c r="O178" s="332"/>
      <c r="P178" s="332"/>
      <c r="Q178" s="332">
        <v>1800</v>
      </c>
      <c r="R178" s="332">
        <v>1257</v>
      </c>
    </row>
    <row r="179" spans="1:18">
      <c r="A179" s="187">
        <v>44936</v>
      </c>
      <c r="B179" s="340">
        <v>1</v>
      </c>
      <c r="C179" s="332">
        <v>22400</v>
      </c>
      <c r="D179" s="340">
        <v>2118000</v>
      </c>
      <c r="E179" s="332">
        <v>3700000</v>
      </c>
      <c r="F179" s="332">
        <v>370000</v>
      </c>
      <c r="G179" s="332">
        <v>315000</v>
      </c>
      <c r="H179" s="332">
        <v>8200</v>
      </c>
      <c r="I179" s="332">
        <v>200000</v>
      </c>
      <c r="J179" s="332"/>
      <c r="K179" s="332"/>
      <c r="L179" s="332">
        <v>200</v>
      </c>
      <c r="M179" s="332"/>
      <c r="N179" s="332"/>
      <c r="O179" s="332"/>
      <c r="P179" s="332"/>
      <c r="Q179" s="332">
        <v>1800</v>
      </c>
      <c r="R179" s="332">
        <v>1257</v>
      </c>
    </row>
    <row r="180" spans="1:18">
      <c r="A180" s="187">
        <v>44937</v>
      </c>
      <c r="B180" s="340">
        <v>1</v>
      </c>
      <c r="C180" s="332">
        <v>22400</v>
      </c>
      <c r="D180" s="340">
        <v>2118000</v>
      </c>
      <c r="E180" s="332">
        <v>3700000</v>
      </c>
      <c r="F180" s="332">
        <v>370000</v>
      </c>
      <c r="G180" s="332">
        <v>315000</v>
      </c>
      <c r="H180" s="332">
        <v>8200</v>
      </c>
      <c r="I180" s="332">
        <v>200000</v>
      </c>
      <c r="J180" s="332">
        <v>37310000</v>
      </c>
      <c r="K180" s="332"/>
      <c r="L180" s="332">
        <v>200</v>
      </c>
      <c r="M180" s="332"/>
      <c r="N180" s="332"/>
      <c r="O180" s="332"/>
      <c r="P180" s="332"/>
      <c r="Q180" s="332">
        <v>1800</v>
      </c>
      <c r="R180" s="332">
        <v>1257</v>
      </c>
    </row>
    <row r="181" spans="1:18">
      <c r="A181" s="187">
        <v>44938</v>
      </c>
      <c r="B181" s="340">
        <v>1</v>
      </c>
      <c r="C181" s="332">
        <v>22400</v>
      </c>
      <c r="D181" s="340">
        <v>2118000</v>
      </c>
      <c r="E181" s="332">
        <v>3700000</v>
      </c>
      <c r="F181" s="332">
        <v>370000</v>
      </c>
      <c r="G181" s="332">
        <v>315000</v>
      </c>
      <c r="H181" s="332">
        <v>8200</v>
      </c>
      <c r="I181" s="332">
        <v>200000</v>
      </c>
      <c r="J181" s="332">
        <v>37310000</v>
      </c>
      <c r="K181" s="332"/>
      <c r="L181" s="332">
        <v>200</v>
      </c>
      <c r="M181" s="332"/>
      <c r="N181" s="332"/>
      <c r="O181" s="332"/>
      <c r="P181" s="332"/>
      <c r="Q181" s="332">
        <v>1800</v>
      </c>
      <c r="R181" s="332">
        <v>1257</v>
      </c>
    </row>
    <row r="182" spans="1:18">
      <c r="A182" s="187">
        <v>44939</v>
      </c>
      <c r="B182" s="340">
        <v>1</v>
      </c>
      <c r="C182" s="332">
        <v>22400</v>
      </c>
      <c r="D182" s="340">
        <v>2118000</v>
      </c>
      <c r="E182" s="332">
        <v>3700000</v>
      </c>
      <c r="F182" s="332">
        <v>370000</v>
      </c>
      <c r="G182" s="332">
        <v>315000</v>
      </c>
      <c r="H182" s="332">
        <v>8200</v>
      </c>
      <c r="I182" s="332">
        <v>200000</v>
      </c>
      <c r="J182" s="332">
        <v>37310000</v>
      </c>
      <c r="K182" s="332"/>
      <c r="L182" s="332">
        <v>200</v>
      </c>
      <c r="M182" s="332"/>
      <c r="N182" s="332"/>
      <c r="O182" s="332"/>
      <c r="P182" s="332"/>
      <c r="Q182" s="332">
        <v>1800</v>
      </c>
      <c r="R182" s="332">
        <v>1257</v>
      </c>
    </row>
    <row r="183" spans="1:18">
      <c r="A183" s="187">
        <v>44942</v>
      </c>
      <c r="B183" s="340">
        <v>1</v>
      </c>
      <c r="C183" s="332">
        <v>22400</v>
      </c>
      <c r="D183" s="340">
        <v>2118000</v>
      </c>
      <c r="E183" s="332">
        <v>3700000</v>
      </c>
      <c r="F183" s="332">
        <v>370000</v>
      </c>
      <c r="G183" s="332">
        <v>315000</v>
      </c>
      <c r="H183" s="332">
        <v>8200</v>
      </c>
      <c r="I183" s="332">
        <v>200000</v>
      </c>
      <c r="J183" s="332">
        <v>37310000</v>
      </c>
      <c r="K183" s="332"/>
      <c r="L183" s="332">
        <v>200</v>
      </c>
      <c r="M183" s="332"/>
      <c r="N183" s="332"/>
      <c r="O183" s="332"/>
      <c r="P183" s="332"/>
      <c r="Q183" s="332">
        <v>1800</v>
      </c>
      <c r="R183" s="332">
        <v>1257</v>
      </c>
    </row>
    <row r="184" spans="1:18">
      <c r="A184" s="187">
        <v>44943</v>
      </c>
      <c r="B184" s="340">
        <v>1</v>
      </c>
      <c r="C184" s="332">
        <v>22400</v>
      </c>
      <c r="D184" s="340">
        <v>2118000</v>
      </c>
      <c r="E184" s="332">
        <v>3700000</v>
      </c>
      <c r="F184" s="332">
        <v>370000</v>
      </c>
      <c r="G184" s="332">
        <v>315000</v>
      </c>
      <c r="H184" s="332">
        <v>8200</v>
      </c>
      <c r="I184" s="332">
        <v>200000</v>
      </c>
      <c r="J184" s="332">
        <v>37310000</v>
      </c>
      <c r="K184" s="332"/>
      <c r="L184" s="332">
        <v>200</v>
      </c>
      <c r="M184" s="332"/>
      <c r="N184" s="332"/>
      <c r="O184" s="332"/>
      <c r="P184" s="332"/>
      <c r="Q184" s="332">
        <v>1800</v>
      </c>
      <c r="R184" s="332">
        <v>1257</v>
      </c>
    </row>
    <row r="185" spans="1:18">
      <c r="A185" s="187">
        <v>44944</v>
      </c>
      <c r="B185" s="340">
        <v>1</v>
      </c>
      <c r="C185" s="332">
        <v>22400</v>
      </c>
      <c r="D185" s="340">
        <v>2118000</v>
      </c>
      <c r="E185" s="332">
        <v>3700000</v>
      </c>
      <c r="F185" s="332">
        <v>370000</v>
      </c>
      <c r="G185" s="332">
        <v>315000</v>
      </c>
      <c r="H185" s="332">
        <v>8200</v>
      </c>
      <c r="I185" s="332">
        <v>200000</v>
      </c>
      <c r="J185" s="332">
        <v>37310000</v>
      </c>
      <c r="K185" s="332"/>
      <c r="L185" s="332">
        <v>200</v>
      </c>
      <c r="M185" s="332"/>
      <c r="N185" s="332"/>
      <c r="O185" s="332"/>
      <c r="P185" s="332"/>
      <c r="Q185" s="332">
        <v>1800</v>
      </c>
      <c r="R185" s="332">
        <v>1257</v>
      </c>
    </row>
    <row r="186" spans="1:18">
      <c r="A186" s="187">
        <v>44945</v>
      </c>
      <c r="B186" s="340">
        <v>1</v>
      </c>
      <c r="C186" s="332">
        <v>22400</v>
      </c>
      <c r="D186" s="340">
        <v>2118000</v>
      </c>
      <c r="E186" s="332">
        <v>3700000</v>
      </c>
      <c r="F186" s="332">
        <v>370000</v>
      </c>
      <c r="G186" s="332">
        <v>315000</v>
      </c>
      <c r="H186" s="332">
        <v>8200</v>
      </c>
      <c r="I186" s="332">
        <v>200000</v>
      </c>
      <c r="J186" s="332">
        <v>37310000</v>
      </c>
      <c r="K186" s="332"/>
      <c r="L186" s="332">
        <v>200</v>
      </c>
      <c r="M186" s="332"/>
      <c r="N186" s="332"/>
      <c r="O186" s="332"/>
      <c r="P186" s="332"/>
      <c r="Q186" s="332">
        <v>1800</v>
      </c>
      <c r="R186" s="332">
        <v>1257</v>
      </c>
    </row>
    <row r="187" spans="1:18">
      <c r="A187" s="187">
        <v>44946</v>
      </c>
      <c r="B187" s="340">
        <v>1</v>
      </c>
      <c r="C187" s="332">
        <v>22400</v>
      </c>
      <c r="D187" s="340">
        <v>2118000</v>
      </c>
      <c r="E187" s="332">
        <v>3700000</v>
      </c>
      <c r="F187" s="332">
        <v>370000</v>
      </c>
      <c r="G187" s="332">
        <v>315000</v>
      </c>
      <c r="H187" s="332">
        <v>8200</v>
      </c>
      <c r="I187" s="332">
        <v>200000</v>
      </c>
      <c r="J187" s="332">
        <v>37310000</v>
      </c>
      <c r="K187" s="332"/>
      <c r="L187" s="332">
        <v>200</v>
      </c>
      <c r="M187" s="332"/>
      <c r="N187" s="332"/>
      <c r="O187" s="332"/>
      <c r="P187" s="332"/>
      <c r="Q187" s="332">
        <v>1800</v>
      </c>
      <c r="R187" s="332">
        <v>1257</v>
      </c>
    </row>
    <row r="188" spans="1:18">
      <c r="A188" s="187">
        <v>44949</v>
      </c>
      <c r="B188" s="340">
        <v>1</v>
      </c>
      <c r="C188" s="332">
        <v>22400</v>
      </c>
      <c r="D188" s="340">
        <v>2118000</v>
      </c>
      <c r="E188" s="332">
        <v>3700000</v>
      </c>
      <c r="F188" s="332">
        <v>370000</v>
      </c>
      <c r="G188" s="332">
        <v>315000</v>
      </c>
      <c r="H188" s="332">
        <v>8200</v>
      </c>
      <c r="I188" s="332">
        <v>200000</v>
      </c>
      <c r="J188" s="332">
        <v>37310000</v>
      </c>
      <c r="K188" s="332"/>
      <c r="L188" s="332">
        <v>200</v>
      </c>
      <c r="M188" s="332"/>
      <c r="N188" s="332"/>
      <c r="O188" s="332"/>
      <c r="P188" s="332"/>
      <c r="Q188" s="332">
        <v>1800</v>
      </c>
      <c r="R188" s="332">
        <v>1257</v>
      </c>
    </row>
    <row r="189" spans="1:18">
      <c r="A189" s="187">
        <v>44950</v>
      </c>
      <c r="B189" s="340">
        <v>1</v>
      </c>
      <c r="C189" s="332">
        <v>22400</v>
      </c>
      <c r="D189" s="340">
        <v>2118000</v>
      </c>
      <c r="E189" s="332">
        <v>3700000</v>
      </c>
      <c r="F189" s="332">
        <v>370000</v>
      </c>
      <c r="G189" s="332">
        <v>315000</v>
      </c>
      <c r="H189" s="332">
        <v>8200</v>
      </c>
      <c r="I189" s="332">
        <v>200000</v>
      </c>
      <c r="J189" s="332">
        <v>37310000</v>
      </c>
      <c r="K189" s="332"/>
      <c r="L189" s="332">
        <v>200</v>
      </c>
      <c r="M189" s="341"/>
      <c r="N189" s="332"/>
      <c r="O189" s="332"/>
      <c r="P189" s="332"/>
      <c r="Q189" s="332">
        <v>1800</v>
      </c>
      <c r="R189" s="332">
        <v>1257</v>
      </c>
    </row>
    <row r="190" spans="1:18">
      <c r="A190" s="187">
        <v>44951</v>
      </c>
      <c r="B190" s="340">
        <v>1</v>
      </c>
      <c r="C190" s="332">
        <v>22400</v>
      </c>
      <c r="D190" s="340">
        <v>2118000</v>
      </c>
      <c r="E190" s="332">
        <v>3700000</v>
      </c>
      <c r="F190" s="332">
        <v>370000</v>
      </c>
      <c r="G190" s="332">
        <v>315000</v>
      </c>
      <c r="H190" s="332">
        <v>8200</v>
      </c>
      <c r="I190" s="332">
        <v>200000</v>
      </c>
      <c r="J190" s="332">
        <v>37310000</v>
      </c>
      <c r="K190" s="332"/>
      <c r="L190" s="332">
        <v>200</v>
      </c>
      <c r="M190" s="341"/>
      <c r="N190" s="332"/>
      <c r="O190" s="332"/>
      <c r="P190" s="332"/>
      <c r="Q190" s="332">
        <v>1800</v>
      </c>
      <c r="R190" s="332">
        <v>1257</v>
      </c>
    </row>
    <row r="191" spans="1:18">
      <c r="A191" s="187">
        <v>44952</v>
      </c>
      <c r="B191" s="340">
        <v>1</v>
      </c>
      <c r="C191" s="332">
        <v>22400</v>
      </c>
      <c r="D191" s="340">
        <v>2118000</v>
      </c>
      <c r="E191" s="332">
        <v>3700000</v>
      </c>
      <c r="F191" s="332">
        <v>370000</v>
      </c>
      <c r="G191" s="332">
        <v>315000</v>
      </c>
      <c r="H191" s="332">
        <v>8200</v>
      </c>
      <c r="I191" s="332">
        <v>200000</v>
      </c>
      <c r="J191" s="332">
        <v>37310000</v>
      </c>
      <c r="K191" s="332"/>
      <c r="L191" s="332">
        <v>200</v>
      </c>
      <c r="M191" s="341"/>
      <c r="N191" s="332"/>
      <c r="O191" s="332"/>
      <c r="P191" s="332"/>
      <c r="Q191" s="332">
        <v>1800</v>
      </c>
      <c r="R191" s="332">
        <v>1257</v>
      </c>
    </row>
    <row r="192" spans="1:18">
      <c r="A192" s="187">
        <v>44953</v>
      </c>
      <c r="B192" s="340">
        <v>1</v>
      </c>
      <c r="C192" s="332">
        <v>22400</v>
      </c>
      <c r="D192" s="340">
        <v>2118000</v>
      </c>
      <c r="E192" s="332">
        <v>3700000</v>
      </c>
      <c r="F192" s="332">
        <v>370000</v>
      </c>
      <c r="G192" s="332">
        <v>315000</v>
      </c>
      <c r="H192" s="332">
        <v>8200</v>
      </c>
      <c r="I192" s="332">
        <v>200000</v>
      </c>
      <c r="J192" s="332">
        <v>37310000</v>
      </c>
      <c r="K192" s="332"/>
      <c r="L192" s="332">
        <v>200</v>
      </c>
      <c r="M192" s="341"/>
      <c r="N192" s="332"/>
      <c r="O192" s="332"/>
      <c r="P192" s="332"/>
      <c r="Q192" s="332">
        <v>1800</v>
      </c>
      <c r="R192" s="332">
        <v>1257</v>
      </c>
    </row>
    <row r="193" spans="1:18">
      <c r="A193" s="187">
        <v>44956</v>
      </c>
      <c r="B193" s="340">
        <v>1</v>
      </c>
      <c r="C193" s="332">
        <v>22400</v>
      </c>
      <c r="D193" s="340">
        <v>2118000</v>
      </c>
      <c r="E193" s="332">
        <v>3700000</v>
      </c>
      <c r="F193" s="332">
        <v>370000</v>
      </c>
      <c r="G193" s="332">
        <v>315000</v>
      </c>
      <c r="H193" s="332">
        <v>8200</v>
      </c>
      <c r="I193" s="332">
        <v>200000</v>
      </c>
      <c r="J193" s="332">
        <v>37310000</v>
      </c>
      <c r="K193" s="332"/>
      <c r="L193" s="332">
        <v>200</v>
      </c>
      <c r="M193" s="341">
        <v>885</v>
      </c>
      <c r="N193" s="332"/>
      <c r="O193" s="332"/>
      <c r="P193" s="332"/>
      <c r="Q193" s="332">
        <v>1800</v>
      </c>
      <c r="R193" s="332">
        <v>1257</v>
      </c>
    </row>
    <row r="194" spans="1:18">
      <c r="A194" s="187">
        <v>44957</v>
      </c>
      <c r="B194" s="340">
        <v>1</v>
      </c>
      <c r="C194" s="332">
        <v>22400</v>
      </c>
      <c r="D194" s="340">
        <v>2118000</v>
      </c>
      <c r="E194" s="332">
        <v>3700000</v>
      </c>
      <c r="F194" s="332">
        <v>370000</v>
      </c>
      <c r="G194" s="332">
        <v>315000</v>
      </c>
      <c r="H194" s="332">
        <v>8200</v>
      </c>
      <c r="I194" s="332">
        <v>200000</v>
      </c>
      <c r="J194" s="332">
        <v>37310000</v>
      </c>
      <c r="K194" s="342"/>
      <c r="L194" s="332">
        <v>200</v>
      </c>
      <c r="M194" s="341">
        <v>885</v>
      </c>
      <c r="N194" s="332"/>
      <c r="O194" s="332"/>
      <c r="P194" s="332"/>
      <c r="Q194" s="332">
        <v>1800</v>
      </c>
      <c r="R194" s="332">
        <v>1257</v>
      </c>
    </row>
    <row r="195" spans="1:18">
      <c r="A195" s="187">
        <v>44958</v>
      </c>
      <c r="B195" s="340">
        <v>1</v>
      </c>
      <c r="C195" s="332">
        <v>22400</v>
      </c>
      <c r="D195" s="340">
        <v>2118000</v>
      </c>
      <c r="E195" s="332">
        <v>3700000</v>
      </c>
      <c r="F195" s="332">
        <v>370000</v>
      </c>
      <c r="G195" s="332">
        <v>315000</v>
      </c>
      <c r="H195" s="332">
        <v>8200</v>
      </c>
      <c r="I195" s="332">
        <v>200000</v>
      </c>
      <c r="J195" s="332">
        <v>37310000</v>
      </c>
      <c r="K195" s="342"/>
      <c r="L195" s="332">
        <v>200</v>
      </c>
      <c r="M195" s="341">
        <v>885</v>
      </c>
      <c r="N195" s="332"/>
      <c r="O195" s="332"/>
      <c r="P195" s="332"/>
      <c r="Q195" s="332">
        <v>1800</v>
      </c>
      <c r="R195" s="332">
        <v>1257</v>
      </c>
    </row>
    <row r="196" spans="1:18">
      <c r="A196" s="187">
        <v>44959</v>
      </c>
      <c r="B196" s="340">
        <v>1</v>
      </c>
      <c r="C196" s="332">
        <v>22400</v>
      </c>
      <c r="D196" s="340">
        <v>2118000</v>
      </c>
      <c r="E196" s="332">
        <v>3700000</v>
      </c>
      <c r="F196" s="332">
        <v>370000</v>
      </c>
      <c r="G196" s="332">
        <v>315000</v>
      </c>
      <c r="H196" s="332">
        <v>8200</v>
      </c>
      <c r="I196" s="332">
        <v>200000</v>
      </c>
      <c r="J196" s="332">
        <v>37310000</v>
      </c>
      <c r="K196" s="342"/>
      <c r="L196" s="332">
        <v>200</v>
      </c>
      <c r="M196" s="341">
        <v>885</v>
      </c>
      <c r="N196" s="332"/>
      <c r="O196" s="332"/>
      <c r="P196" s="332"/>
      <c r="Q196" s="332">
        <v>1800</v>
      </c>
      <c r="R196" s="332">
        <v>1257</v>
      </c>
    </row>
    <row r="197" spans="1:18">
      <c r="A197" s="187">
        <v>44960</v>
      </c>
      <c r="B197" s="340">
        <v>1</v>
      </c>
      <c r="C197" s="332">
        <v>22400</v>
      </c>
      <c r="D197" s="340">
        <v>2118000</v>
      </c>
      <c r="E197" s="332">
        <v>3700000</v>
      </c>
      <c r="F197" s="332">
        <v>370000</v>
      </c>
      <c r="G197" s="332">
        <v>315000</v>
      </c>
      <c r="H197" s="332">
        <v>8200</v>
      </c>
      <c r="I197" s="332">
        <v>200000</v>
      </c>
      <c r="J197" s="332">
        <v>37310000</v>
      </c>
      <c r="K197" s="342"/>
      <c r="L197" s="332">
        <v>200</v>
      </c>
      <c r="M197" s="341">
        <v>885</v>
      </c>
      <c r="N197" s="332"/>
      <c r="O197" s="332"/>
      <c r="P197" s="332"/>
      <c r="Q197" s="332">
        <v>1800</v>
      </c>
      <c r="R197" s="332">
        <v>1257</v>
      </c>
    </row>
    <row r="198" spans="1:18">
      <c r="A198" s="187">
        <v>44963</v>
      </c>
      <c r="B198" s="340">
        <v>1</v>
      </c>
      <c r="C198" s="332">
        <v>22400</v>
      </c>
      <c r="D198" s="340">
        <v>2118000</v>
      </c>
      <c r="E198" s="332">
        <v>3700000</v>
      </c>
      <c r="F198" s="332">
        <v>370000</v>
      </c>
      <c r="G198" s="332">
        <v>315000</v>
      </c>
      <c r="H198" s="332">
        <v>8200</v>
      </c>
      <c r="I198" s="332">
        <v>200000</v>
      </c>
      <c r="J198" s="332">
        <v>37310000</v>
      </c>
      <c r="K198" s="342">
        <v>1000000000</v>
      </c>
      <c r="L198" s="332">
        <v>200</v>
      </c>
      <c r="M198" s="341">
        <v>885</v>
      </c>
      <c r="N198" s="332"/>
      <c r="O198" s="332"/>
      <c r="P198" s="332"/>
      <c r="Q198" s="332">
        <v>1800</v>
      </c>
      <c r="R198" s="332">
        <v>1257</v>
      </c>
    </row>
    <row r="199" spans="1:18">
      <c r="A199" s="187">
        <v>44964</v>
      </c>
      <c r="B199" s="340">
        <v>1</v>
      </c>
      <c r="C199" s="332">
        <v>22400</v>
      </c>
      <c r="D199" s="340">
        <v>2118000</v>
      </c>
      <c r="E199" s="332">
        <v>3700000</v>
      </c>
      <c r="F199" s="332">
        <v>370000</v>
      </c>
      <c r="G199" s="332">
        <v>315000</v>
      </c>
      <c r="H199" s="332">
        <v>8200</v>
      </c>
      <c r="I199" s="332">
        <v>200000</v>
      </c>
      <c r="J199" s="332">
        <v>37310000</v>
      </c>
      <c r="K199" s="342">
        <v>1000000000</v>
      </c>
      <c r="L199" s="332">
        <v>200</v>
      </c>
      <c r="M199" s="341">
        <v>885</v>
      </c>
      <c r="N199" s="332"/>
      <c r="O199" s="332"/>
      <c r="P199" s="332"/>
      <c r="Q199" s="332">
        <v>1800</v>
      </c>
      <c r="R199" s="332">
        <v>1257</v>
      </c>
    </row>
    <row r="200" spans="1:18">
      <c r="A200" s="187">
        <v>44965</v>
      </c>
      <c r="B200" s="340">
        <v>1</v>
      </c>
      <c r="C200" s="332">
        <v>22400</v>
      </c>
      <c r="D200" s="340">
        <v>2118000</v>
      </c>
      <c r="E200" s="332">
        <v>3700000</v>
      </c>
      <c r="F200" s="332">
        <v>370000</v>
      </c>
      <c r="G200" s="332">
        <v>315000</v>
      </c>
      <c r="H200" s="332">
        <v>8200</v>
      </c>
      <c r="I200" s="332">
        <v>200000</v>
      </c>
      <c r="J200" s="332">
        <v>37310000</v>
      </c>
      <c r="K200" s="342">
        <v>1000000000</v>
      </c>
      <c r="L200" s="332">
        <v>200</v>
      </c>
      <c r="M200" s="341">
        <v>885</v>
      </c>
      <c r="N200" s="332"/>
      <c r="O200" s="332"/>
      <c r="P200" s="332"/>
      <c r="Q200" s="332">
        <v>1800</v>
      </c>
      <c r="R200" s="332">
        <v>1257</v>
      </c>
    </row>
    <row r="201" spans="1:18">
      <c r="A201" s="187">
        <v>44966</v>
      </c>
      <c r="B201" s="340">
        <v>1</v>
      </c>
      <c r="C201" s="332">
        <v>22400</v>
      </c>
      <c r="D201" s="340">
        <v>2118000</v>
      </c>
      <c r="E201" s="332">
        <v>3700000</v>
      </c>
      <c r="F201" s="332">
        <v>370000</v>
      </c>
      <c r="G201" s="332">
        <v>315000</v>
      </c>
      <c r="H201" s="332">
        <v>8200</v>
      </c>
      <c r="I201" s="332">
        <v>200000</v>
      </c>
      <c r="J201" s="332">
        <v>37310000</v>
      </c>
      <c r="K201" s="342">
        <v>1000000000</v>
      </c>
      <c r="L201" s="332">
        <v>200</v>
      </c>
      <c r="M201" s="341">
        <v>885</v>
      </c>
      <c r="N201" s="332"/>
      <c r="O201" s="332"/>
      <c r="P201" s="332"/>
      <c r="Q201" s="332">
        <v>1800</v>
      </c>
      <c r="R201" s="332">
        <v>1257</v>
      </c>
    </row>
    <row r="202" spans="1:18">
      <c r="A202" s="187">
        <v>44967</v>
      </c>
      <c r="B202" s="340">
        <v>1</v>
      </c>
      <c r="C202" s="332">
        <v>22400</v>
      </c>
      <c r="D202" s="340">
        <v>2118000</v>
      </c>
      <c r="E202" s="332">
        <v>3700000</v>
      </c>
      <c r="F202" s="332">
        <v>370000</v>
      </c>
      <c r="G202" s="332">
        <v>315000</v>
      </c>
      <c r="H202" s="332">
        <v>8200</v>
      </c>
      <c r="I202" s="332">
        <v>200000</v>
      </c>
      <c r="J202" s="332">
        <v>37310000</v>
      </c>
      <c r="K202" s="342">
        <v>1000000000</v>
      </c>
      <c r="L202" s="332">
        <v>200</v>
      </c>
      <c r="M202" s="341">
        <v>885</v>
      </c>
      <c r="N202" s="332"/>
      <c r="O202" s="332"/>
      <c r="P202" s="332"/>
      <c r="Q202" s="332">
        <v>1800</v>
      </c>
      <c r="R202" s="332">
        <v>1257</v>
      </c>
    </row>
    <row r="203" spans="1:18">
      <c r="A203" s="187">
        <v>44970</v>
      </c>
      <c r="B203" s="340">
        <v>1</v>
      </c>
      <c r="C203" s="332">
        <v>22400</v>
      </c>
      <c r="D203" s="340">
        <v>2118000</v>
      </c>
      <c r="E203" s="332">
        <v>3700000</v>
      </c>
      <c r="F203" s="332">
        <v>370000</v>
      </c>
      <c r="G203" s="332">
        <v>315000</v>
      </c>
      <c r="H203" s="332">
        <v>8200</v>
      </c>
      <c r="I203" s="332">
        <v>200000</v>
      </c>
      <c r="J203" s="332">
        <v>37310000</v>
      </c>
      <c r="K203" s="342">
        <v>1000000000</v>
      </c>
      <c r="L203" s="332">
        <v>200</v>
      </c>
      <c r="M203" s="341">
        <v>885</v>
      </c>
      <c r="N203" s="332"/>
      <c r="O203" s="332"/>
      <c r="P203" s="332"/>
      <c r="Q203" s="332">
        <v>1800</v>
      </c>
      <c r="R203" s="332">
        <v>1257</v>
      </c>
    </row>
    <row r="204" spans="1:18">
      <c r="A204" s="187">
        <v>44971</v>
      </c>
      <c r="B204" s="340">
        <v>1</v>
      </c>
      <c r="C204" s="332">
        <v>22400</v>
      </c>
      <c r="D204" s="340">
        <v>2118000</v>
      </c>
      <c r="E204" s="332">
        <v>3700000</v>
      </c>
      <c r="F204" s="332">
        <v>370000</v>
      </c>
      <c r="G204" s="332">
        <v>315000</v>
      </c>
      <c r="H204" s="332">
        <v>8200</v>
      </c>
      <c r="I204" s="332">
        <v>200000</v>
      </c>
      <c r="J204" s="332">
        <v>37310000</v>
      </c>
      <c r="K204" s="342">
        <v>1000000000</v>
      </c>
      <c r="L204" s="332">
        <v>200</v>
      </c>
      <c r="M204" s="341">
        <v>885</v>
      </c>
      <c r="N204" s="332"/>
      <c r="O204" s="332"/>
      <c r="P204" s="332"/>
      <c r="Q204" s="332">
        <v>1800</v>
      </c>
      <c r="R204" s="332">
        <v>1257</v>
      </c>
    </row>
    <row r="205" spans="1:18">
      <c r="A205" s="187">
        <v>44972</v>
      </c>
      <c r="B205" s="340">
        <v>1</v>
      </c>
      <c r="C205" s="332">
        <v>22400</v>
      </c>
      <c r="D205" s="340">
        <v>2118000</v>
      </c>
      <c r="E205" s="332">
        <v>3700000</v>
      </c>
      <c r="F205" s="332">
        <v>370000</v>
      </c>
      <c r="G205" s="332">
        <v>315000</v>
      </c>
      <c r="H205" s="332">
        <v>8200</v>
      </c>
      <c r="I205" s="332">
        <v>200000</v>
      </c>
      <c r="J205" s="332">
        <v>37310000</v>
      </c>
      <c r="K205" s="342">
        <v>1000000000</v>
      </c>
      <c r="L205" s="332">
        <v>200</v>
      </c>
      <c r="M205" s="341">
        <v>885</v>
      </c>
      <c r="N205" s="332"/>
      <c r="O205" s="332"/>
      <c r="P205" s="332"/>
      <c r="Q205" s="332">
        <v>1800</v>
      </c>
      <c r="R205" s="332">
        <v>1257</v>
      </c>
    </row>
    <row r="206" spans="1:18">
      <c r="A206" s="187">
        <v>44973</v>
      </c>
      <c r="B206" s="340">
        <v>1</v>
      </c>
      <c r="C206" s="332">
        <v>22400</v>
      </c>
      <c r="D206" s="340">
        <v>2118000</v>
      </c>
      <c r="E206" s="332">
        <v>3700000</v>
      </c>
      <c r="F206" s="332">
        <v>370000</v>
      </c>
      <c r="G206" s="332">
        <v>315000</v>
      </c>
      <c r="H206" s="332">
        <v>8200</v>
      </c>
      <c r="I206" s="332">
        <v>200000</v>
      </c>
      <c r="J206" s="332">
        <v>37310000</v>
      </c>
      <c r="K206" s="342">
        <v>1000000000</v>
      </c>
      <c r="L206" s="332">
        <v>200</v>
      </c>
      <c r="M206" s="341">
        <v>885</v>
      </c>
      <c r="N206" s="332"/>
      <c r="O206" s="332"/>
      <c r="P206" s="332"/>
      <c r="Q206" s="332">
        <v>1800</v>
      </c>
      <c r="R206" s="332">
        <v>1257</v>
      </c>
    </row>
    <row r="207" spans="1:18">
      <c r="A207" s="187">
        <v>44974</v>
      </c>
      <c r="B207" s="340">
        <v>1</v>
      </c>
      <c r="C207" s="332">
        <v>22400</v>
      </c>
      <c r="D207" s="340">
        <v>2118000</v>
      </c>
      <c r="E207" s="332">
        <v>3700000</v>
      </c>
      <c r="F207" s="332">
        <v>370000</v>
      </c>
      <c r="G207" s="332">
        <v>315000</v>
      </c>
      <c r="H207" s="332">
        <v>8200</v>
      </c>
      <c r="I207" s="332">
        <v>200000</v>
      </c>
      <c r="J207" s="332">
        <v>37310000</v>
      </c>
      <c r="K207" s="342">
        <v>1000000000</v>
      </c>
      <c r="L207" s="332">
        <v>200</v>
      </c>
      <c r="M207" s="341">
        <v>885</v>
      </c>
      <c r="N207" s="332"/>
      <c r="O207" s="332"/>
      <c r="P207" s="332"/>
      <c r="Q207" s="332">
        <v>1800</v>
      </c>
      <c r="R207" s="332">
        <v>1257</v>
      </c>
    </row>
    <row r="208" spans="1:18">
      <c r="A208" s="187">
        <v>44977</v>
      </c>
      <c r="B208" s="340">
        <v>1</v>
      </c>
      <c r="C208" s="332">
        <v>22400</v>
      </c>
      <c r="D208" s="340">
        <v>2118000</v>
      </c>
      <c r="E208" s="332">
        <v>3700000</v>
      </c>
      <c r="F208" s="332">
        <v>370000</v>
      </c>
      <c r="G208" s="332">
        <v>315000</v>
      </c>
      <c r="H208" s="332">
        <v>8200</v>
      </c>
      <c r="I208" s="332">
        <v>200000</v>
      </c>
      <c r="J208" s="332">
        <v>37310000</v>
      </c>
      <c r="K208" s="342">
        <v>1000000000</v>
      </c>
      <c r="L208" s="332">
        <v>200</v>
      </c>
      <c r="M208" s="341">
        <v>885</v>
      </c>
      <c r="N208" s="332"/>
      <c r="O208" s="332"/>
      <c r="P208" s="332"/>
      <c r="Q208" s="332">
        <v>1800</v>
      </c>
      <c r="R208" s="332">
        <v>1257</v>
      </c>
    </row>
    <row r="209" spans="1:18">
      <c r="A209" s="187">
        <v>44978</v>
      </c>
      <c r="B209" s="340">
        <v>1</v>
      </c>
      <c r="C209" s="332">
        <v>22400</v>
      </c>
      <c r="D209" s="340">
        <v>2118000</v>
      </c>
      <c r="E209" s="332">
        <v>3700000</v>
      </c>
      <c r="F209" s="332">
        <v>370000</v>
      </c>
      <c r="G209" s="332">
        <v>315000</v>
      </c>
      <c r="H209" s="332">
        <v>8200</v>
      </c>
      <c r="I209" s="332">
        <v>200000</v>
      </c>
      <c r="J209" s="332">
        <v>37310000</v>
      </c>
      <c r="K209" s="342">
        <v>1000000000</v>
      </c>
      <c r="L209" s="332">
        <v>200</v>
      </c>
      <c r="M209" s="341">
        <v>885</v>
      </c>
      <c r="N209" s="332"/>
      <c r="O209" s="332"/>
      <c r="P209" s="332"/>
      <c r="Q209" s="332">
        <v>1800</v>
      </c>
      <c r="R209" s="332">
        <v>1257</v>
      </c>
    </row>
    <row r="210" spans="1:18">
      <c r="A210" s="187">
        <v>44979</v>
      </c>
      <c r="B210" s="340">
        <v>1</v>
      </c>
      <c r="C210" s="332">
        <v>22400</v>
      </c>
      <c r="D210" s="340">
        <v>2118000</v>
      </c>
      <c r="E210" s="332">
        <v>3700000</v>
      </c>
      <c r="F210" s="332">
        <v>370000</v>
      </c>
      <c r="G210" s="332">
        <v>315000</v>
      </c>
      <c r="H210" s="332">
        <v>8200</v>
      </c>
      <c r="I210" s="332">
        <v>200000</v>
      </c>
      <c r="J210" s="332">
        <v>37310000</v>
      </c>
      <c r="K210" s="342">
        <v>1000000000</v>
      </c>
      <c r="L210" s="332">
        <v>200</v>
      </c>
      <c r="M210" s="341">
        <v>885</v>
      </c>
      <c r="N210" s="332"/>
      <c r="O210" s="332"/>
      <c r="P210" s="332"/>
      <c r="Q210" s="332">
        <v>1800</v>
      </c>
      <c r="R210" s="332">
        <v>1257</v>
      </c>
    </row>
    <row r="211" spans="1:18">
      <c r="A211" s="187">
        <v>44980</v>
      </c>
      <c r="B211" s="340">
        <v>1</v>
      </c>
      <c r="C211" s="332">
        <v>22400</v>
      </c>
      <c r="D211" s="340">
        <v>2118000</v>
      </c>
      <c r="E211" s="332">
        <v>3700000</v>
      </c>
      <c r="F211" s="332">
        <v>370000</v>
      </c>
      <c r="G211" s="332">
        <v>315000</v>
      </c>
      <c r="H211" s="332">
        <v>8200</v>
      </c>
      <c r="I211" s="332">
        <v>200000</v>
      </c>
      <c r="J211" s="332">
        <v>37310000</v>
      </c>
      <c r="K211" s="342">
        <v>1000000000</v>
      </c>
      <c r="L211" s="332">
        <v>200</v>
      </c>
      <c r="M211" s="341">
        <v>885</v>
      </c>
      <c r="N211" s="332"/>
      <c r="O211" s="332"/>
      <c r="P211" s="332"/>
      <c r="Q211" s="332">
        <v>1800</v>
      </c>
      <c r="R211" s="332">
        <v>1257</v>
      </c>
    </row>
    <row r="212" spans="1:18">
      <c r="A212" s="187">
        <v>44981</v>
      </c>
      <c r="B212" s="340">
        <v>1</v>
      </c>
      <c r="C212" s="332">
        <v>22400</v>
      </c>
      <c r="D212" s="340">
        <v>2118000</v>
      </c>
      <c r="E212" s="332">
        <v>3700000</v>
      </c>
      <c r="F212" s="332">
        <v>370000</v>
      </c>
      <c r="G212" s="332">
        <v>315000</v>
      </c>
      <c r="H212" s="332">
        <v>8200</v>
      </c>
      <c r="I212" s="332">
        <v>200000</v>
      </c>
      <c r="J212" s="332">
        <v>37310000</v>
      </c>
      <c r="K212" s="342">
        <v>1000000000</v>
      </c>
      <c r="L212" s="332">
        <v>200</v>
      </c>
      <c r="M212" s="341">
        <v>885</v>
      </c>
      <c r="N212" s="332"/>
      <c r="O212" s="332"/>
      <c r="P212" s="332"/>
      <c r="Q212" s="332">
        <v>1800</v>
      </c>
      <c r="R212" s="332">
        <v>1257</v>
      </c>
    </row>
    <row r="213" spans="1:18">
      <c r="A213" s="187">
        <v>44984</v>
      </c>
      <c r="B213" s="340">
        <v>1</v>
      </c>
      <c r="C213" s="332">
        <v>22400</v>
      </c>
      <c r="D213" s="340">
        <v>2118000</v>
      </c>
      <c r="E213" s="332">
        <v>3700000</v>
      </c>
      <c r="F213" s="332">
        <v>370000</v>
      </c>
      <c r="G213" s="332">
        <v>315000</v>
      </c>
      <c r="H213" s="332">
        <v>8200</v>
      </c>
      <c r="I213" s="332">
        <v>200000</v>
      </c>
      <c r="J213" s="332">
        <v>37310000</v>
      </c>
      <c r="K213" s="342">
        <v>1000000000</v>
      </c>
      <c r="L213" s="332">
        <v>200</v>
      </c>
      <c r="M213" s="341">
        <v>885</v>
      </c>
      <c r="N213" s="332"/>
      <c r="O213" s="332"/>
      <c r="P213" s="332"/>
      <c r="Q213" s="332">
        <v>1800</v>
      </c>
      <c r="R213" s="332">
        <v>1257</v>
      </c>
    </row>
    <row r="214" spans="1:18">
      <c r="A214" s="187">
        <v>44985</v>
      </c>
      <c r="B214" s="340">
        <v>1</v>
      </c>
      <c r="C214" s="332">
        <v>22400</v>
      </c>
      <c r="D214" s="340">
        <v>2118000</v>
      </c>
      <c r="E214" s="332">
        <v>3700000</v>
      </c>
      <c r="F214" s="332">
        <v>370000</v>
      </c>
      <c r="G214" s="332">
        <v>315000</v>
      </c>
      <c r="H214" s="332">
        <v>8200</v>
      </c>
      <c r="I214" s="332">
        <v>200000</v>
      </c>
      <c r="J214" s="332">
        <v>44810000</v>
      </c>
      <c r="K214" s="342">
        <v>1000000000</v>
      </c>
      <c r="L214" s="332">
        <v>200</v>
      </c>
      <c r="M214" s="341">
        <v>885</v>
      </c>
      <c r="N214" s="332"/>
      <c r="O214" s="332"/>
      <c r="P214" s="332"/>
      <c r="Q214" s="332">
        <v>1800</v>
      </c>
      <c r="R214" s="332">
        <v>1257</v>
      </c>
    </row>
    <row r="215" spans="1:18">
      <c r="A215" s="187">
        <v>44986</v>
      </c>
      <c r="B215" s="340">
        <v>1</v>
      </c>
      <c r="C215" s="332">
        <v>22400</v>
      </c>
      <c r="D215" s="340">
        <v>2118000</v>
      </c>
      <c r="E215" s="332">
        <v>3700000</v>
      </c>
      <c r="F215" s="332">
        <v>370000</v>
      </c>
      <c r="G215" s="332">
        <v>315000</v>
      </c>
      <c r="H215" s="332">
        <v>8200</v>
      </c>
      <c r="I215" s="332">
        <v>200000</v>
      </c>
      <c r="J215" s="332">
        <v>44810000</v>
      </c>
      <c r="K215" s="342">
        <v>1000000000</v>
      </c>
      <c r="L215" s="332">
        <v>200</v>
      </c>
      <c r="M215" s="341">
        <v>885</v>
      </c>
      <c r="N215" s="332"/>
      <c r="O215" s="332"/>
      <c r="P215" s="332"/>
      <c r="Q215" s="332">
        <v>1800</v>
      </c>
      <c r="R215" s="332">
        <v>1257</v>
      </c>
    </row>
    <row r="216" spans="1:18">
      <c r="A216" s="187">
        <v>44987</v>
      </c>
      <c r="B216" s="340">
        <v>1</v>
      </c>
      <c r="C216" s="332">
        <v>22400</v>
      </c>
      <c r="D216" s="340">
        <v>2118000</v>
      </c>
      <c r="E216" s="332">
        <v>3700000</v>
      </c>
      <c r="F216" s="332">
        <v>370000</v>
      </c>
      <c r="G216" s="332">
        <v>315000</v>
      </c>
      <c r="H216" s="332">
        <v>8200</v>
      </c>
      <c r="I216" s="332">
        <v>200000</v>
      </c>
      <c r="J216" s="332">
        <v>44810000</v>
      </c>
      <c r="K216" s="342">
        <v>1000000000</v>
      </c>
      <c r="L216" s="332">
        <v>200</v>
      </c>
      <c r="M216" s="341">
        <v>885</v>
      </c>
      <c r="N216" s="332"/>
      <c r="O216" s="332"/>
      <c r="P216" s="332"/>
      <c r="Q216" s="332">
        <v>1800</v>
      </c>
      <c r="R216" s="332">
        <v>1257</v>
      </c>
    </row>
    <row r="217" spans="1:18">
      <c r="A217" s="187">
        <v>44988</v>
      </c>
      <c r="B217" s="340">
        <v>1</v>
      </c>
      <c r="C217" s="332">
        <v>22400</v>
      </c>
      <c r="D217" s="340">
        <v>2118000</v>
      </c>
      <c r="E217" s="332">
        <v>3700000</v>
      </c>
      <c r="F217" s="332">
        <v>370000</v>
      </c>
      <c r="G217" s="332">
        <v>315000</v>
      </c>
      <c r="H217" s="332">
        <v>8200</v>
      </c>
      <c r="I217" s="332">
        <v>200000</v>
      </c>
      <c r="J217" s="332">
        <v>44810000</v>
      </c>
      <c r="K217" s="342">
        <v>1000000000</v>
      </c>
      <c r="L217" s="332">
        <v>200</v>
      </c>
      <c r="M217" s="341">
        <v>885</v>
      </c>
      <c r="N217" s="332"/>
      <c r="O217" s="332"/>
      <c r="P217" s="332"/>
      <c r="Q217" s="332">
        <v>1800</v>
      </c>
      <c r="R217" s="332">
        <v>1257</v>
      </c>
    </row>
    <row r="218" spans="1:18">
      <c r="A218" s="187">
        <v>44991</v>
      </c>
      <c r="B218" s="340">
        <v>1</v>
      </c>
      <c r="C218" s="332">
        <v>22400</v>
      </c>
      <c r="D218" s="340">
        <v>2118000</v>
      </c>
      <c r="E218" s="332">
        <v>3700000</v>
      </c>
      <c r="F218" s="332">
        <v>370000</v>
      </c>
      <c r="G218" s="332">
        <v>315000</v>
      </c>
      <c r="H218" s="332">
        <v>8200</v>
      </c>
      <c r="I218" s="332">
        <v>200000</v>
      </c>
      <c r="J218" s="332">
        <v>44810000</v>
      </c>
      <c r="K218" s="342">
        <v>1000000000</v>
      </c>
      <c r="L218" s="332">
        <v>200</v>
      </c>
      <c r="M218" s="341">
        <v>885</v>
      </c>
      <c r="N218" s="332"/>
      <c r="O218" s="332"/>
      <c r="P218" s="332"/>
      <c r="Q218" s="332">
        <v>1800</v>
      </c>
      <c r="R218" s="332">
        <v>1257</v>
      </c>
    </row>
    <row r="219" spans="1:18">
      <c r="A219" s="187">
        <v>44992</v>
      </c>
      <c r="B219" s="340">
        <v>1</v>
      </c>
      <c r="C219" s="332">
        <v>22400</v>
      </c>
      <c r="D219" s="340">
        <v>2118000</v>
      </c>
      <c r="E219" s="332">
        <v>3700000</v>
      </c>
      <c r="F219" s="332">
        <v>370000</v>
      </c>
      <c r="G219" s="332">
        <v>315000</v>
      </c>
      <c r="H219" s="332">
        <v>8200</v>
      </c>
      <c r="I219" s="332">
        <v>200000</v>
      </c>
      <c r="J219" s="332">
        <v>44810000</v>
      </c>
      <c r="K219" s="342">
        <v>1000000000</v>
      </c>
      <c r="L219" s="332">
        <v>200</v>
      </c>
      <c r="M219" s="341">
        <v>885</v>
      </c>
      <c r="N219" s="332"/>
      <c r="O219" s="332"/>
      <c r="P219" s="332"/>
      <c r="Q219" s="332">
        <v>1800</v>
      </c>
      <c r="R219" s="332">
        <v>1257</v>
      </c>
    </row>
    <row r="220" spans="1:18">
      <c r="A220" s="187">
        <v>44993</v>
      </c>
      <c r="B220" s="340">
        <v>1</v>
      </c>
      <c r="C220" s="332">
        <v>22400</v>
      </c>
      <c r="D220" s="340">
        <v>2118000</v>
      </c>
      <c r="E220" s="332">
        <v>3700000</v>
      </c>
      <c r="F220" s="332">
        <v>370000</v>
      </c>
      <c r="G220" s="332">
        <v>315000</v>
      </c>
      <c r="H220" s="332">
        <v>8200</v>
      </c>
      <c r="I220" s="332">
        <v>200000</v>
      </c>
      <c r="J220" s="332">
        <v>44810000</v>
      </c>
      <c r="K220" s="342">
        <v>1000000000</v>
      </c>
      <c r="L220" s="332">
        <v>200</v>
      </c>
      <c r="M220" s="341">
        <v>885</v>
      </c>
      <c r="N220" s="332"/>
      <c r="O220" s="332"/>
      <c r="P220" s="332"/>
      <c r="Q220" s="332">
        <v>1800</v>
      </c>
      <c r="R220" s="332">
        <v>1257</v>
      </c>
    </row>
    <row r="221" spans="1:18">
      <c r="A221" s="187">
        <v>44994</v>
      </c>
      <c r="B221" s="340">
        <v>1</v>
      </c>
      <c r="C221" s="332">
        <v>22400</v>
      </c>
      <c r="D221" s="340">
        <v>2118000</v>
      </c>
      <c r="E221" s="332">
        <v>3700000</v>
      </c>
      <c r="F221" s="332">
        <v>370000</v>
      </c>
      <c r="G221" s="332">
        <v>315000</v>
      </c>
      <c r="H221" s="332">
        <v>8200</v>
      </c>
      <c r="I221" s="332">
        <v>200000</v>
      </c>
      <c r="J221" s="332">
        <v>44810000</v>
      </c>
      <c r="K221" s="342">
        <v>1000000000</v>
      </c>
      <c r="L221" s="332">
        <v>200</v>
      </c>
      <c r="M221" s="341">
        <v>885</v>
      </c>
      <c r="N221" s="332"/>
      <c r="O221" s="332"/>
      <c r="P221" s="332"/>
      <c r="Q221" s="332">
        <v>1800</v>
      </c>
      <c r="R221" s="332">
        <v>1257</v>
      </c>
    </row>
    <row r="222" spans="1:18">
      <c r="A222" s="187">
        <v>44995</v>
      </c>
      <c r="B222" s="340">
        <v>1</v>
      </c>
      <c r="C222" s="332">
        <v>22400</v>
      </c>
      <c r="D222" s="340">
        <v>2118000</v>
      </c>
      <c r="E222" s="332">
        <v>3700000</v>
      </c>
      <c r="F222" s="332">
        <v>370000</v>
      </c>
      <c r="G222" s="332">
        <v>315000</v>
      </c>
      <c r="H222" s="332">
        <v>8200</v>
      </c>
      <c r="I222" s="332">
        <v>200000</v>
      </c>
      <c r="J222" s="332">
        <v>44810000</v>
      </c>
      <c r="K222" s="342">
        <v>1000000000</v>
      </c>
      <c r="L222" s="332">
        <v>200</v>
      </c>
      <c r="M222" s="341">
        <v>885</v>
      </c>
      <c r="N222" s="332"/>
      <c r="O222" s="332"/>
      <c r="P222" s="332"/>
      <c r="Q222" s="332">
        <v>1800</v>
      </c>
      <c r="R222" s="332">
        <v>1257</v>
      </c>
    </row>
    <row r="223" spans="1:18">
      <c r="A223" s="187">
        <v>44998</v>
      </c>
      <c r="B223" s="340">
        <v>1</v>
      </c>
      <c r="C223" s="332">
        <v>22400</v>
      </c>
      <c r="D223" s="340">
        <v>2118000</v>
      </c>
      <c r="E223" s="332">
        <v>3700000</v>
      </c>
      <c r="F223" s="332">
        <v>370000</v>
      </c>
      <c r="G223" s="332">
        <v>315000</v>
      </c>
      <c r="H223" s="332">
        <v>8200</v>
      </c>
      <c r="I223" s="332">
        <v>200000</v>
      </c>
      <c r="J223" s="332">
        <v>44810000</v>
      </c>
      <c r="K223" s="342">
        <v>1000000000</v>
      </c>
      <c r="L223" s="332">
        <v>200</v>
      </c>
      <c r="M223" s="341">
        <v>885</v>
      </c>
      <c r="N223" s="332"/>
      <c r="O223" s="332"/>
      <c r="P223" s="332"/>
      <c r="Q223" s="332">
        <v>1800</v>
      </c>
      <c r="R223" s="332">
        <v>1257</v>
      </c>
    </row>
    <row r="224" spans="1:18">
      <c r="A224" s="187">
        <v>44999</v>
      </c>
      <c r="B224" s="340">
        <v>1</v>
      </c>
      <c r="C224" s="332">
        <v>22400</v>
      </c>
      <c r="D224" s="340">
        <v>2118000</v>
      </c>
      <c r="E224" s="332">
        <v>3700000</v>
      </c>
      <c r="F224" s="332">
        <v>370000</v>
      </c>
      <c r="G224" s="332">
        <v>315000</v>
      </c>
      <c r="H224" s="332">
        <v>8200</v>
      </c>
      <c r="I224" s="332">
        <v>200000</v>
      </c>
      <c r="J224" s="332">
        <v>44810000</v>
      </c>
      <c r="K224" s="342">
        <v>1000000000</v>
      </c>
      <c r="L224" s="332">
        <v>200</v>
      </c>
      <c r="M224" s="341">
        <v>885</v>
      </c>
      <c r="N224" s="332"/>
      <c r="O224" s="332"/>
      <c r="P224" s="332"/>
      <c r="Q224" s="332">
        <v>1800</v>
      </c>
      <c r="R224" s="332">
        <v>1257</v>
      </c>
    </row>
    <row r="225" spans="1:18">
      <c r="A225" s="187">
        <v>45000</v>
      </c>
      <c r="B225" s="340">
        <v>1</v>
      </c>
      <c r="C225" s="332">
        <v>22400</v>
      </c>
      <c r="D225" s="340">
        <v>2118000</v>
      </c>
      <c r="E225" s="332">
        <v>3700000</v>
      </c>
      <c r="F225" s="332">
        <v>370000</v>
      </c>
      <c r="G225" s="332">
        <v>315000</v>
      </c>
      <c r="H225" s="332">
        <v>8200</v>
      </c>
      <c r="I225" s="332">
        <v>200000</v>
      </c>
      <c r="J225" s="332">
        <v>44810000</v>
      </c>
      <c r="K225" s="342">
        <v>1000000000</v>
      </c>
      <c r="L225" s="332">
        <v>200</v>
      </c>
      <c r="M225" s="341">
        <v>885</v>
      </c>
      <c r="N225" s="332"/>
      <c r="O225" s="332"/>
      <c r="P225" s="332"/>
      <c r="Q225" s="332">
        <v>1800</v>
      </c>
      <c r="R225" s="332">
        <v>1257</v>
      </c>
    </row>
    <row r="226" spans="1:18">
      <c r="A226" s="187">
        <v>45001</v>
      </c>
      <c r="B226" s="340">
        <v>1</v>
      </c>
      <c r="C226" s="332">
        <v>22400</v>
      </c>
      <c r="D226" s="340">
        <v>2118000</v>
      </c>
      <c r="E226" s="332">
        <v>3700000</v>
      </c>
      <c r="F226" s="332">
        <v>370000</v>
      </c>
      <c r="G226" s="332">
        <v>315000</v>
      </c>
      <c r="H226" s="332">
        <v>8200</v>
      </c>
      <c r="I226" s="332">
        <v>200000</v>
      </c>
      <c r="J226" s="332">
        <v>44810000</v>
      </c>
      <c r="K226" s="342">
        <v>1000000000</v>
      </c>
      <c r="L226" s="332">
        <v>200</v>
      </c>
      <c r="M226" s="341">
        <v>885</v>
      </c>
      <c r="N226" s="332"/>
      <c r="O226" s="332"/>
      <c r="P226" s="332"/>
      <c r="Q226" s="332">
        <v>1800</v>
      </c>
      <c r="R226" s="332">
        <v>1257</v>
      </c>
    </row>
    <row r="227" spans="1:18">
      <c r="A227" s="187">
        <v>45002</v>
      </c>
      <c r="B227" s="340">
        <v>1</v>
      </c>
      <c r="C227" s="332">
        <v>22400</v>
      </c>
      <c r="D227" s="340">
        <v>2118000</v>
      </c>
      <c r="E227" s="332">
        <v>3700000</v>
      </c>
      <c r="F227" s="332">
        <v>370000</v>
      </c>
      <c r="G227" s="332">
        <v>315000</v>
      </c>
      <c r="H227" s="332">
        <v>8200</v>
      </c>
      <c r="I227" s="332">
        <v>200000</v>
      </c>
      <c r="J227" s="332">
        <v>44810000</v>
      </c>
      <c r="K227" s="342">
        <v>1000000000</v>
      </c>
      <c r="L227" s="332">
        <v>200</v>
      </c>
      <c r="M227" s="341">
        <v>885</v>
      </c>
      <c r="N227" s="332">
        <v>450</v>
      </c>
      <c r="O227" s="332"/>
      <c r="P227" s="332"/>
      <c r="Q227" s="332">
        <v>1800</v>
      </c>
      <c r="R227" s="332">
        <v>1257</v>
      </c>
    </row>
    <row r="228" spans="1:18">
      <c r="A228" s="187">
        <v>45005</v>
      </c>
      <c r="B228" s="340">
        <v>1</v>
      </c>
      <c r="C228" s="332">
        <v>22400</v>
      </c>
      <c r="D228" s="340">
        <v>2118000</v>
      </c>
      <c r="E228" s="332">
        <v>3700000</v>
      </c>
      <c r="F228" s="332">
        <v>370000</v>
      </c>
      <c r="G228" s="332">
        <v>315000</v>
      </c>
      <c r="H228" s="332">
        <v>8200</v>
      </c>
      <c r="I228" s="332">
        <v>200000</v>
      </c>
      <c r="J228" s="332">
        <v>44810000</v>
      </c>
      <c r="K228" s="342">
        <v>1000000000</v>
      </c>
      <c r="L228" s="332">
        <v>200</v>
      </c>
      <c r="M228" s="341">
        <v>885</v>
      </c>
      <c r="N228" s="332">
        <v>450</v>
      </c>
      <c r="O228" s="332"/>
      <c r="P228" s="332"/>
      <c r="Q228" s="332">
        <v>1800</v>
      </c>
      <c r="R228" s="332">
        <v>1257</v>
      </c>
    </row>
    <row r="229" spans="1:18">
      <c r="A229" s="187">
        <v>45006</v>
      </c>
      <c r="B229" s="340">
        <v>1</v>
      </c>
      <c r="C229" s="332">
        <v>22400</v>
      </c>
      <c r="D229" s="340">
        <v>2118000</v>
      </c>
      <c r="E229" s="332">
        <v>3700000</v>
      </c>
      <c r="F229" s="332">
        <v>370000</v>
      </c>
      <c r="G229" s="332">
        <v>315000</v>
      </c>
      <c r="H229" s="332">
        <v>8200</v>
      </c>
      <c r="I229" s="332">
        <v>200000</v>
      </c>
      <c r="J229" s="332">
        <v>44810000</v>
      </c>
      <c r="K229" s="342">
        <v>1000000000</v>
      </c>
      <c r="L229" s="332">
        <v>200</v>
      </c>
      <c r="M229" s="341">
        <v>885</v>
      </c>
      <c r="N229" s="332">
        <v>450</v>
      </c>
      <c r="O229" s="332"/>
      <c r="P229" s="332"/>
      <c r="Q229" s="332">
        <v>1800</v>
      </c>
      <c r="R229" s="332">
        <v>1257</v>
      </c>
    </row>
    <row r="230" spans="1:18">
      <c r="A230" s="187">
        <v>45007</v>
      </c>
      <c r="B230" s="340">
        <v>1</v>
      </c>
      <c r="C230" s="332">
        <v>22400</v>
      </c>
      <c r="D230" s="340">
        <v>2118000</v>
      </c>
      <c r="E230" s="332">
        <v>3700000</v>
      </c>
      <c r="F230" s="332">
        <v>370000</v>
      </c>
      <c r="G230" s="332">
        <v>315000</v>
      </c>
      <c r="H230" s="332">
        <v>8200</v>
      </c>
      <c r="I230" s="332">
        <v>200000</v>
      </c>
      <c r="J230" s="332">
        <v>44810000</v>
      </c>
      <c r="K230" s="342">
        <v>1000000000</v>
      </c>
      <c r="L230" s="332">
        <v>200</v>
      </c>
      <c r="M230" s="341">
        <v>885</v>
      </c>
      <c r="N230" s="332">
        <v>450</v>
      </c>
      <c r="O230" s="332">
        <v>2000</v>
      </c>
      <c r="P230" s="332">
        <v>1350</v>
      </c>
      <c r="Q230" s="332">
        <v>1800</v>
      </c>
      <c r="R230" s="332">
        <v>1257</v>
      </c>
    </row>
    <row r="231" spans="1:18">
      <c r="A231" s="187">
        <v>45008</v>
      </c>
      <c r="B231" s="340">
        <v>1</v>
      </c>
      <c r="C231" s="332">
        <v>22400</v>
      </c>
      <c r="D231" s="340">
        <v>2118000</v>
      </c>
      <c r="E231" s="332">
        <v>3700000</v>
      </c>
      <c r="F231" s="332">
        <v>370000</v>
      </c>
      <c r="G231" s="332">
        <v>315000</v>
      </c>
      <c r="H231" s="332">
        <v>8200</v>
      </c>
      <c r="I231" s="332">
        <v>200000</v>
      </c>
      <c r="J231" s="332">
        <v>44810000</v>
      </c>
      <c r="K231" s="342">
        <v>1000000000</v>
      </c>
      <c r="L231" s="332">
        <v>200</v>
      </c>
      <c r="M231" s="341">
        <v>885</v>
      </c>
      <c r="N231" s="332">
        <v>450</v>
      </c>
      <c r="O231" s="332">
        <v>2000</v>
      </c>
      <c r="P231" s="332">
        <v>1350</v>
      </c>
      <c r="Q231" s="332">
        <v>1800</v>
      </c>
      <c r="R231" s="332">
        <v>1257</v>
      </c>
    </row>
    <row r="232" spans="1:18">
      <c r="A232" s="187">
        <v>45009</v>
      </c>
      <c r="B232" s="340">
        <v>1</v>
      </c>
      <c r="C232" s="332">
        <v>22400</v>
      </c>
      <c r="D232" s="340">
        <v>2118000</v>
      </c>
      <c r="E232" s="332">
        <v>3700000</v>
      </c>
      <c r="F232" s="332">
        <v>370000</v>
      </c>
      <c r="G232" s="332">
        <v>315000</v>
      </c>
      <c r="H232" s="332">
        <v>8200</v>
      </c>
      <c r="I232" s="332">
        <v>200000</v>
      </c>
      <c r="J232" s="332">
        <v>44810000</v>
      </c>
      <c r="K232" s="342">
        <v>1000000000</v>
      </c>
      <c r="L232" s="332">
        <v>200</v>
      </c>
      <c r="M232" s="341">
        <v>885</v>
      </c>
      <c r="N232" s="332">
        <v>450</v>
      </c>
      <c r="O232" s="332">
        <v>2000</v>
      </c>
      <c r="P232" s="332">
        <v>1350</v>
      </c>
      <c r="Q232" s="332">
        <v>1800</v>
      </c>
      <c r="R232" s="332">
        <v>1257</v>
      </c>
    </row>
    <row r="233" spans="1:18">
      <c r="A233" s="187">
        <v>45012</v>
      </c>
      <c r="B233" s="340">
        <v>1</v>
      </c>
      <c r="C233" s="332">
        <v>22400</v>
      </c>
      <c r="D233" s="340">
        <v>2118000</v>
      </c>
      <c r="E233" s="332">
        <v>3700000</v>
      </c>
      <c r="F233" s="332">
        <v>370000</v>
      </c>
      <c r="G233" s="332">
        <v>315000</v>
      </c>
      <c r="H233" s="332">
        <v>8200</v>
      </c>
      <c r="I233" s="332">
        <v>200000</v>
      </c>
      <c r="J233" s="332">
        <v>44810000</v>
      </c>
      <c r="K233" s="342">
        <v>1000000000</v>
      </c>
      <c r="L233" s="332">
        <v>200</v>
      </c>
      <c r="M233" s="341">
        <v>885</v>
      </c>
      <c r="N233" s="332">
        <v>450</v>
      </c>
      <c r="O233" s="332">
        <v>2000</v>
      </c>
      <c r="P233" s="332">
        <v>1350</v>
      </c>
      <c r="Q233" s="332">
        <v>1800</v>
      </c>
      <c r="R233" s="332">
        <v>1257</v>
      </c>
    </row>
    <row r="234" spans="1:18">
      <c r="A234" s="187">
        <v>45013</v>
      </c>
      <c r="B234" s="340">
        <v>1</v>
      </c>
      <c r="C234" s="332">
        <v>22400</v>
      </c>
      <c r="D234" s="340">
        <v>2118000</v>
      </c>
      <c r="E234" s="332">
        <v>3700000</v>
      </c>
      <c r="F234" s="332">
        <v>370000</v>
      </c>
      <c r="G234" s="332">
        <v>315000</v>
      </c>
      <c r="H234" s="332">
        <v>8200</v>
      </c>
      <c r="I234" s="332">
        <v>200000</v>
      </c>
      <c r="J234" s="332">
        <v>44810000</v>
      </c>
      <c r="K234" s="342">
        <v>1000000000</v>
      </c>
      <c r="L234" s="332">
        <v>200</v>
      </c>
      <c r="M234" s="341">
        <v>885</v>
      </c>
      <c r="N234" s="332">
        <v>450</v>
      </c>
      <c r="O234" s="332">
        <v>2000</v>
      </c>
      <c r="P234" s="332">
        <v>1350</v>
      </c>
      <c r="Q234" s="332">
        <v>1800</v>
      </c>
      <c r="R234" s="332">
        <v>1257</v>
      </c>
    </row>
    <row r="235" spans="1:18">
      <c r="A235" s="187">
        <v>45014</v>
      </c>
      <c r="B235" s="340">
        <v>1</v>
      </c>
      <c r="C235" s="332">
        <v>22400</v>
      </c>
      <c r="D235" s="340">
        <v>2118000</v>
      </c>
      <c r="E235" s="332">
        <v>3700000</v>
      </c>
      <c r="F235" s="332">
        <v>370000</v>
      </c>
      <c r="G235" s="332">
        <v>315000</v>
      </c>
      <c r="H235" s="332">
        <v>8200</v>
      </c>
      <c r="I235" s="332">
        <v>200000</v>
      </c>
      <c r="J235" s="332">
        <v>51310000</v>
      </c>
      <c r="K235" s="342">
        <v>1000000000</v>
      </c>
      <c r="L235" s="332">
        <v>200</v>
      </c>
      <c r="M235" s="341">
        <v>885</v>
      </c>
      <c r="N235" s="332">
        <v>450</v>
      </c>
      <c r="O235" s="332">
        <v>2000</v>
      </c>
      <c r="P235" s="332">
        <v>1350</v>
      </c>
      <c r="Q235" s="332">
        <v>1800</v>
      </c>
      <c r="R235" s="332">
        <v>1257</v>
      </c>
    </row>
    <row r="236" spans="1:18">
      <c r="A236" s="187">
        <v>45015</v>
      </c>
      <c r="B236" s="340">
        <v>1</v>
      </c>
      <c r="C236" s="332">
        <v>22400</v>
      </c>
      <c r="D236" s="340">
        <v>2118000</v>
      </c>
      <c r="E236" s="332">
        <v>3700000</v>
      </c>
      <c r="F236" s="332">
        <v>370000</v>
      </c>
      <c r="G236" s="332">
        <v>315000</v>
      </c>
      <c r="H236" s="332">
        <v>8200</v>
      </c>
      <c r="I236" s="332">
        <v>200000</v>
      </c>
      <c r="J236" s="332">
        <v>51310000</v>
      </c>
      <c r="K236" s="342">
        <v>1000000000</v>
      </c>
      <c r="L236" s="332">
        <v>200</v>
      </c>
      <c r="M236" s="341">
        <v>885</v>
      </c>
      <c r="N236" s="332">
        <v>450</v>
      </c>
      <c r="O236" s="332">
        <v>2000</v>
      </c>
      <c r="P236" s="332">
        <v>1350</v>
      </c>
      <c r="Q236" s="332">
        <v>1800</v>
      </c>
      <c r="R236" s="332">
        <v>1257</v>
      </c>
    </row>
    <row r="237" spans="1:18">
      <c r="A237" s="187">
        <v>45016</v>
      </c>
      <c r="B237" s="340">
        <v>1</v>
      </c>
      <c r="C237" s="332">
        <v>22400</v>
      </c>
      <c r="D237" s="340">
        <v>2118000</v>
      </c>
      <c r="E237" s="332">
        <v>3700000</v>
      </c>
      <c r="F237" s="332">
        <v>370000</v>
      </c>
      <c r="G237" s="332">
        <v>315000</v>
      </c>
      <c r="H237" s="332">
        <v>8200</v>
      </c>
      <c r="I237" s="332">
        <v>200000</v>
      </c>
      <c r="J237" s="332">
        <v>51310000</v>
      </c>
      <c r="K237" s="342">
        <v>1000000000</v>
      </c>
      <c r="L237" s="332">
        <v>200</v>
      </c>
      <c r="M237" s="341">
        <v>885</v>
      </c>
      <c r="N237" s="332">
        <v>450</v>
      </c>
      <c r="O237" s="332">
        <v>2000</v>
      </c>
      <c r="P237" s="332">
        <v>1350</v>
      </c>
      <c r="Q237" s="332">
        <v>1800</v>
      </c>
      <c r="R237" s="332">
        <v>1257</v>
      </c>
    </row>
    <row r="238" spans="1:18">
      <c r="A238" s="187">
        <v>45019</v>
      </c>
      <c r="B238" s="340">
        <v>1</v>
      </c>
      <c r="C238" s="332">
        <v>22400</v>
      </c>
      <c r="D238" s="340">
        <v>2118000</v>
      </c>
      <c r="E238" s="332">
        <v>3700000</v>
      </c>
      <c r="F238" s="332">
        <v>370000</v>
      </c>
      <c r="G238" s="332">
        <v>315000</v>
      </c>
      <c r="H238" s="332">
        <v>8200</v>
      </c>
      <c r="I238" s="332">
        <v>200000</v>
      </c>
      <c r="J238" s="332">
        <v>51310000</v>
      </c>
      <c r="K238" s="342">
        <v>1000000000</v>
      </c>
      <c r="L238" s="332">
        <v>200</v>
      </c>
      <c r="M238" s="341">
        <v>885</v>
      </c>
      <c r="N238" s="332">
        <v>450</v>
      </c>
      <c r="O238" s="332">
        <v>2000</v>
      </c>
      <c r="P238" s="332">
        <v>1350</v>
      </c>
      <c r="Q238" s="332">
        <v>1800</v>
      </c>
      <c r="R238" s="332">
        <v>1257</v>
      </c>
    </row>
    <row r="239" spans="1:18">
      <c r="A239" s="187">
        <v>45020</v>
      </c>
      <c r="B239" s="340">
        <v>1</v>
      </c>
      <c r="C239" s="332">
        <v>22400</v>
      </c>
      <c r="D239" s="340">
        <v>2118000</v>
      </c>
      <c r="E239" s="332">
        <v>3700000</v>
      </c>
      <c r="F239" s="332">
        <v>370000</v>
      </c>
      <c r="G239" s="332">
        <v>315000</v>
      </c>
      <c r="H239" s="332">
        <v>8200</v>
      </c>
      <c r="I239" s="332">
        <v>200000</v>
      </c>
      <c r="J239" s="332">
        <v>51310000</v>
      </c>
      <c r="K239" s="342">
        <v>1000000000</v>
      </c>
      <c r="L239" s="332">
        <v>200</v>
      </c>
      <c r="M239" s="341">
        <v>885</v>
      </c>
      <c r="N239" s="332">
        <v>450</v>
      </c>
      <c r="O239" s="332">
        <v>2000</v>
      </c>
      <c r="P239" s="332">
        <v>1350</v>
      </c>
      <c r="Q239" s="332">
        <v>1800</v>
      </c>
      <c r="R239" s="332">
        <v>1257</v>
      </c>
    </row>
    <row r="240" spans="1:18">
      <c r="A240" s="187">
        <v>45021</v>
      </c>
      <c r="B240" s="340">
        <v>1</v>
      </c>
      <c r="C240" s="332">
        <v>22400</v>
      </c>
      <c r="D240" s="340">
        <v>2118000</v>
      </c>
      <c r="E240" s="332">
        <v>3700000</v>
      </c>
      <c r="F240" s="332">
        <v>370000</v>
      </c>
      <c r="G240" s="332">
        <v>315000</v>
      </c>
      <c r="H240" s="332">
        <v>8200</v>
      </c>
      <c r="I240" s="332">
        <v>200000</v>
      </c>
      <c r="J240" s="332">
        <v>51310000</v>
      </c>
      <c r="K240" s="342">
        <v>1000000000</v>
      </c>
      <c r="L240" s="332">
        <v>200</v>
      </c>
      <c r="M240" s="341">
        <v>885</v>
      </c>
      <c r="N240" s="332">
        <v>450</v>
      </c>
      <c r="O240" s="332">
        <v>2000</v>
      </c>
      <c r="P240" s="332">
        <v>1350</v>
      </c>
      <c r="Q240" s="332">
        <v>1800</v>
      </c>
      <c r="R240" s="332">
        <v>1257</v>
      </c>
    </row>
    <row r="241" spans="1:18">
      <c r="A241" s="187">
        <v>45022</v>
      </c>
      <c r="B241" s="340">
        <v>1</v>
      </c>
      <c r="C241" s="332">
        <v>22400</v>
      </c>
      <c r="D241" s="340">
        <v>2118000</v>
      </c>
      <c r="E241" s="332">
        <v>3700000</v>
      </c>
      <c r="F241" s="332">
        <v>370000</v>
      </c>
      <c r="G241" s="332">
        <v>315000</v>
      </c>
      <c r="H241" s="332">
        <v>8200</v>
      </c>
      <c r="I241" s="332">
        <v>200000</v>
      </c>
      <c r="J241" s="332">
        <v>51310000</v>
      </c>
      <c r="K241" s="342">
        <v>1000000000</v>
      </c>
      <c r="L241" s="332">
        <v>200</v>
      </c>
      <c r="M241" s="341">
        <v>885</v>
      </c>
      <c r="N241" s="332">
        <v>450</v>
      </c>
      <c r="O241" s="332">
        <v>2000</v>
      </c>
      <c r="P241" s="332">
        <v>1350</v>
      </c>
      <c r="Q241" s="332">
        <v>1800</v>
      </c>
      <c r="R241" s="332">
        <v>1257</v>
      </c>
    </row>
    <row r="242" spans="1:18">
      <c r="A242" s="187">
        <v>45023</v>
      </c>
      <c r="B242" s="340">
        <v>1</v>
      </c>
      <c r="C242" s="332">
        <v>22400</v>
      </c>
      <c r="D242" s="340">
        <v>2118000</v>
      </c>
      <c r="E242" s="332">
        <v>3700000</v>
      </c>
      <c r="F242" s="332">
        <v>370000</v>
      </c>
      <c r="G242" s="332">
        <v>315000</v>
      </c>
      <c r="H242" s="332">
        <v>8200</v>
      </c>
      <c r="I242" s="332">
        <v>200000</v>
      </c>
      <c r="J242" s="332">
        <v>51310000</v>
      </c>
      <c r="K242" s="342">
        <v>1000000000</v>
      </c>
      <c r="L242" s="332">
        <v>200</v>
      </c>
      <c r="M242" s="341">
        <v>885</v>
      </c>
      <c r="N242" s="332">
        <v>450</v>
      </c>
      <c r="O242" s="332">
        <v>2000</v>
      </c>
      <c r="P242" s="332">
        <v>1350</v>
      </c>
      <c r="Q242" s="332">
        <v>1800</v>
      </c>
      <c r="R242" s="332">
        <v>1257</v>
      </c>
    </row>
    <row r="243" spans="1:18">
      <c r="A243" s="187">
        <v>45026</v>
      </c>
      <c r="B243" s="340">
        <v>1</v>
      </c>
      <c r="C243" s="332">
        <v>22400</v>
      </c>
      <c r="D243" s="340">
        <v>2118000</v>
      </c>
      <c r="E243" s="332">
        <v>3700000</v>
      </c>
      <c r="F243" s="332">
        <v>370000</v>
      </c>
      <c r="G243" s="332">
        <v>315000</v>
      </c>
      <c r="H243" s="332">
        <v>8200</v>
      </c>
      <c r="I243" s="332">
        <v>200000</v>
      </c>
      <c r="J243" s="332">
        <v>51310000</v>
      </c>
      <c r="K243" s="342">
        <v>1000000000</v>
      </c>
      <c r="L243" s="332">
        <v>200</v>
      </c>
      <c r="M243" s="341">
        <v>885</v>
      </c>
      <c r="N243" s="332">
        <v>450</v>
      </c>
      <c r="O243" s="332">
        <v>2000</v>
      </c>
      <c r="P243" s="332">
        <v>1350</v>
      </c>
      <c r="Q243" s="332">
        <v>1800</v>
      </c>
      <c r="R243" s="332">
        <v>1257</v>
      </c>
    </row>
    <row r="244" spans="1:18">
      <c r="A244" s="187">
        <v>45027</v>
      </c>
      <c r="B244" s="340">
        <v>1</v>
      </c>
      <c r="C244" s="332">
        <v>22400</v>
      </c>
      <c r="D244" s="340">
        <v>2118000</v>
      </c>
      <c r="E244" s="332">
        <v>3700000</v>
      </c>
      <c r="F244" s="332">
        <v>370000</v>
      </c>
      <c r="G244" s="332">
        <v>315000</v>
      </c>
      <c r="H244" s="332">
        <v>8200</v>
      </c>
      <c r="I244" s="332">
        <v>200000</v>
      </c>
      <c r="J244" s="332">
        <v>51310000</v>
      </c>
      <c r="K244" s="342">
        <v>1000000000</v>
      </c>
      <c r="L244" s="332">
        <v>200</v>
      </c>
      <c r="M244" s="341">
        <v>885</v>
      </c>
      <c r="N244" s="332">
        <v>450</v>
      </c>
      <c r="O244" s="332">
        <v>2000</v>
      </c>
      <c r="P244" s="332">
        <v>1350</v>
      </c>
      <c r="Q244" s="332">
        <v>1800</v>
      </c>
      <c r="R244" s="332">
        <v>1257</v>
      </c>
    </row>
    <row r="245" spans="1:18">
      <c r="A245" s="187">
        <v>45028</v>
      </c>
      <c r="B245" s="340">
        <v>1</v>
      </c>
      <c r="C245" s="332">
        <v>22400</v>
      </c>
      <c r="D245" s="340">
        <v>2118000</v>
      </c>
      <c r="E245" s="332">
        <v>3700000</v>
      </c>
      <c r="F245" s="332">
        <v>370000</v>
      </c>
      <c r="G245" s="332">
        <v>315000</v>
      </c>
      <c r="H245" s="332">
        <v>8200</v>
      </c>
      <c r="I245" s="332">
        <v>200000</v>
      </c>
      <c r="J245" s="332">
        <v>51310000</v>
      </c>
      <c r="K245" s="342">
        <v>1000000000</v>
      </c>
      <c r="L245" s="332">
        <v>200</v>
      </c>
      <c r="M245" s="341">
        <v>885</v>
      </c>
      <c r="N245" s="332">
        <v>450</v>
      </c>
      <c r="O245" s="332">
        <v>2000</v>
      </c>
      <c r="P245" s="332">
        <v>1350</v>
      </c>
      <c r="Q245" s="332">
        <v>1800</v>
      </c>
      <c r="R245" s="332">
        <v>1257</v>
      </c>
    </row>
    <row r="246" spans="1:18">
      <c r="A246" s="187">
        <v>45029</v>
      </c>
      <c r="B246" s="340">
        <v>1</v>
      </c>
      <c r="C246" s="332">
        <v>22400</v>
      </c>
      <c r="D246" s="340">
        <v>2118000</v>
      </c>
      <c r="E246" s="332">
        <v>3700000</v>
      </c>
      <c r="F246" s="332">
        <v>370000</v>
      </c>
      <c r="G246" s="332">
        <v>315000</v>
      </c>
      <c r="H246" s="332">
        <v>8200</v>
      </c>
      <c r="I246" s="332">
        <v>200000</v>
      </c>
      <c r="J246" s="332">
        <v>51310000</v>
      </c>
      <c r="K246" s="342">
        <v>1000000000</v>
      </c>
      <c r="L246" s="332">
        <v>200</v>
      </c>
      <c r="M246" s="341">
        <v>885</v>
      </c>
      <c r="N246" s="332">
        <v>450</v>
      </c>
      <c r="O246" s="332">
        <v>2000</v>
      </c>
      <c r="P246" s="332">
        <v>1350</v>
      </c>
      <c r="Q246" s="332">
        <v>1800</v>
      </c>
      <c r="R246" s="332">
        <v>1257</v>
      </c>
    </row>
    <row r="247" spans="1:18">
      <c r="A247" s="187">
        <v>45030</v>
      </c>
      <c r="B247" s="340">
        <v>1</v>
      </c>
      <c r="C247" s="332">
        <v>22400</v>
      </c>
      <c r="D247" s="340">
        <v>2118000</v>
      </c>
      <c r="E247" s="332">
        <v>3700000</v>
      </c>
      <c r="F247" s="332">
        <v>370000</v>
      </c>
      <c r="G247" s="332">
        <v>315000</v>
      </c>
      <c r="H247" s="332">
        <v>8200</v>
      </c>
      <c r="I247" s="332">
        <v>200000</v>
      </c>
      <c r="J247" s="332">
        <v>51310000</v>
      </c>
      <c r="K247" s="342">
        <v>1000000000</v>
      </c>
      <c r="L247" s="332">
        <v>200</v>
      </c>
      <c r="M247" s="341">
        <v>885</v>
      </c>
      <c r="N247" s="332">
        <v>450</v>
      </c>
      <c r="O247" s="332">
        <v>2000</v>
      </c>
      <c r="P247" s="332">
        <v>1350</v>
      </c>
      <c r="Q247" s="332">
        <v>1800</v>
      </c>
      <c r="R247" s="332">
        <v>1257</v>
      </c>
    </row>
    <row r="248" spans="1:18">
      <c r="A248" s="187">
        <v>45033</v>
      </c>
      <c r="B248" s="340">
        <v>1</v>
      </c>
      <c r="C248" s="332">
        <v>22400</v>
      </c>
      <c r="D248" s="340">
        <v>2118000</v>
      </c>
      <c r="E248" s="332">
        <v>3700000</v>
      </c>
      <c r="F248" s="332">
        <v>370000</v>
      </c>
      <c r="G248" s="332">
        <v>315000</v>
      </c>
      <c r="H248" s="332">
        <v>8200</v>
      </c>
      <c r="I248" s="332">
        <v>200000</v>
      </c>
      <c r="J248" s="332">
        <v>51310000</v>
      </c>
      <c r="K248" s="342">
        <v>1000000000</v>
      </c>
      <c r="L248" s="332">
        <v>200</v>
      </c>
      <c r="M248" s="341">
        <v>885</v>
      </c>
      <c r="N248" s="332">
        <v>450</v>
      </c>
      <c r="O248" s="332">
        <v>2000</v>
      </c>
      <c r="P248" s="332">
        <v>1350</v>
      </c>
      <c r="Q248" s="332">
        <v>1800</v>
      </c>
      <c r="R248" s="332">
        <v>1257</v>
      </c>
    </row>
    <row r="249" spans="1:18">
      <c r="A249" s="187">
        <v>45034</v>
      </c>
      <c r="B249" s="340">
        <v>1</v>
      </c>
      <c r="C249" s="332">
        <v>22400</v>
      </c>
      <c r="D249" s="340">
        <v>2118000</v>
      </c>
      <c r="E249" s="332">
        <v>3700000</v>
      </c>
      <c r="F249" s="332">
        <v>370000</v>
      </c>
      <c r="G249" s="332">
        <v>315000</v>
      </c>
      <c r="H249" s="332">
        <v>8200</v>
      </c>
      <c r="I249" s="332">
        <v>200000</v>
      </c>
      <c r="J249" s="332">
        <v>51310000</v>
      </c>
      <c r="K249" s="342">
        <v>1000000000</v>
      </c>
      <c r="L249" s="332">
        <v>200</v>
      </c>
      <c r="M249" s="341">
        <v>885</v>
      </c>
      <c r="N249" s="332">
        <v>450</v>
      </c>
      <c r="O249" s="332">
        <v>2000</v>
      </c>
      <c r="P249" s="332">
        <v>1350</v>
      </c>
      <c r="Q249" s="332">
        <v>1800</v>
      </c>
      <c r="R249" s="332">
        <v>1257</v>
      </c>
    </row>
    <row r="250" spans="1:18">
      <c r="A250" s="187">
        <v>45035</v>
      </c>
      <c r="B250" s="340">
        <v>1</v>
      </c>
      <c r="C250" s="332">
        <v>22400</v>
      </c>
      <c r="D250" s="340">
        <v>2118000</v>
      </c>
      <c r="E250" s="332">
        <v>3700000</v>
      </c>
      <c r="F250" s="332">
        <v>370000</v>
      </c>
      <c r="G250" s="332">
        <v>315000</v>
      </c>
      <c r="H250" s="332">
        <v>8200</v>
      </c>
      <c r="I250" s="332">
        <v>200000</v>
      </c>
      <c r="J250" s="332">
        <v>51310000</v>
      </c>
      <c r="K250" s="342">
        <v>1000000000</v>
      </c>
      <c r="L250" s="332">
        <v>200</v>
      </c>
      <c r="M250" s="341">
        <v>885</v>
      </c>
      <c r="N250" s="332">
        <v>450</v>
      </c>
      <c r="O250" s="332">
        <v>2000</v>
      </c>
      <c r="P250" s="332">
        <v>1350</v>
      </c>
      <c r="Q250" s="332">
        <v>1800</v>
      </c>
      <c r="R250" s="332">
        <v>1257</v>
      </c>
    </row>
    <row r="251" spans="1:18">
      <c r="A251" s="187">
        <v>45036</v>
      </c>
      <c r="B251" s="340">
        <v>1</v>
      </c>
      <c r="C251" s="332">
        <v>22400</v>
      </c>
      <c r="D251" s="340">
        <v>2118000</v>
      </c>
      <c r="E251" s="332">
        <v>3700000</v>
      </c>
      <c r="F251" s="332">
        <v>370000</v>
      </c>
      <c r="G251" s="332">
        <v>315000</v>
      </c>
      <c r="H251" s="332">
        <v>8200</v>
      </c>
      <c r="I251" s="332">
        <v>200000</v>
      </c>
      <c r="J251" s="332">
        <v>51310000</v>
      </c>
      <c r="K251" s="342">
        <v>1000000000</v>
      </c>
      <c r="L251" s="332">
        <v>200</v>
      </c>
      <c r="M251" s="341">
        <v>885</v>
      </c>
      <c r="N251" s="332">
        <v>450</v>
      </c>
      <c r="O251" s="332">
        <v>2000</v>
      </c>
      <c r="P251" s="332">
        <v>1350</v>
      </c>
      <c r="Q251" s="332">
        <v>1800</v>
      </c>
      <c r="R251" s="332">
        <v>1257</v>
      </c>
    </row>
    <row r="252" spans="1:18">
      <c r="A252" s="187">
        <v>45037</v>
      </c>
      <c r="B252" s="340">
        <v>1</v>
      </c>
      <c r="C252" s="332">
        <v>22400</v>
      </c>
      <c r="D252" s="340">
        <v>2118000</v>
      </c>
      <c r="E252" s="332">
        <v>3700000</v>
      </c>
      <c r="F252" s="332">
        <v>370000</v>
      </c>
      <c r="G252" s="332">
        <v>315000</v>
      </c>
      <c r="H252" s="332">
        <v>8200</v>
      </c>
      <c r="I252" s="332">
        <v>200000</v>
      </c>
      <c r="J252" s="332">
        <v>51310000</v>
      </c>
      <c r="K252" s="342">
        <v>1000000000</v>
      </c>
      <c r="L252" s="332">
        <v>200</v>
      </c>
      <c r="M252" s="341">
        <v>885</v>
      </c>
      <c r="N252" s="332">
        <v>450</v>
      </c>
      <c r="O252" s="332">
        <v>2000</v>
      </c>
      <c r="P252" s="332">
        <v>1350</v>
      </c>
      <c r="Q252" s="332">
        <v>1800</v>
      </c>
      <c r="R252" s="332">
        <v>1257</v>
      </c>
    </row>
    <row r="253" spans="1:18">
      <c r="A253" s="187">
        <v>45040</v>
      </c>
      <c r="B253" s="340">
        <v>1</v>
      </c>
      <c r="C253" s="332">
        <v>22400</v>
      </c>
      <c r="D253" s="340">
        <v>2118000</v>
      </c>
      <c r="E253" s="332">
        <v>3700000</v>
      </c>
      <c r="F253" s="332">
        <v>370000</v>
      </c>
      <c r="G253" s="332">
        <v>315000</v>
      </c>
      <c r="H253" s="332">
        <v>8200</v>
      </c>
      <c r="I253" s="332">
        <v>200000</v>
      </c>
      <c r="J253" s="332">
        <v>51310000</v>
      </c>
      <c r="K253" s="342">
        <v>1000000000</v>
      </c>
      <c r="L253" s="332">
        <v>200</v>
      </c>
      <c r="M253" s="341">
        <v>885</v>
      </c>
      <c r="N253" s="332">
        <v>450</v>
      </c>
      <c r="O253" s="332">
        <v>2000</v>
      </c>
      <c r="P253" s="332">
        <v>1350</v>
      </c>
      <c r="Q253" s="332">
        <v>1800</v>
      </c>
      <c r="R253" s="332">
        <v>1257</v>
      </c>
    </row>
    <row r="254" spans="1:18">
      <c r="A254" s="187">
        <v>45041</v>
      </c>
      <c r="B254" s="340">
        <v>1</v>
      </c>
      <c r="C254" s="332">
        <v>22400</v>
      </c>
      <c r="D254" s="340">
        <v>2118000</v>
      </c>
      <c r="E254" s="332">
        <v>3700000</v>
      </c>
      <c r="F254" s="332">
        <v>370000</v>
      </c>
      <c r="G254" s="332">
        <v>315000</v>
      </c>
      <c r="H254" s="332">
        <v>8200</v>
      </c>
      <c r="I254" s="332">
        <v>200000</v>
      </c>
      <c r="J254" s="332">
        <v>51310000</v>
      </c>
      <c r="K254" s="342">
        <v>1000000000</v>
      </c>
      <c r="L254" s="332">
        <v>200</v>
      </c>
      <c r="M254" s="341">
        <v>885</v>
      </c>
      <c r="N254" s="332">
        <v>450</v>
      </c>
      <c r="O254" s="332">
        <v>2000</v>
      </c>
      <c r="P254" s="332">
        <v>1350</v>
      </c>
      <c r="Q254" s="332">
        <v>1800</v>
      </c>
      <c r="R254" s="332">
        <v>1257</v>
      </c>
    </row>
    <row r="255" spans="1:18">
      <c r="A255" s="187">
        <v>45042</v>
      </c>
      <c r="B255" s="340">
        <v>1</v>
      </c>
      <c r="C255" s="332">
        <v>22400</v>
      </c>
      <c r="D255" s="340">
        <v>2118000</v>
      </c>
      <c r="E255" s="332">
        <v>3700000</v>
      </c>
      <c r="F255" s="332">
        <v>370000</v>
      </c>
      <c r="G255" s="332">
        <v>315000</v>
      </c>
      <c r="H255" s="332">
        <v>8200</v>
      </c>
      <c r="I255" s="332">
        <v>200000</v>
      </c>
      <c r="J255" s="332">
        <v>51310000</v>
      </c>
      <c r="K255" s="342">
        <v>1000000000</v>
      </c>
      <c r="L255" s="332">
        <v>200</v>
      </c>
      <c r="M255" s="341">
        <v>885</v>
      </c>
      <c r="N255" s="332">
        <v>450</v>
      </c>
      <c r="O255" s="332">
        <v>2000</v>
      </c>
      <c r="P255" s="332">
        <v>1350</v>
      </c>
      <c r="Q255" s="332">
        <v>1800</v>
      </c>
      <c r="R255" s="332">
        <v>1257</v>
      </c>
    </row>
    <row r="256" spans="1:18">
      <c r="A256" s="187">
        <v>45043</v>
      </c>
      <c r="B256" s="340">
        <v>1</v>
      </c>
      <c r="C256" s="332">
        <v>22400</v>
      </c>
      <c r="D256" s="340">
        <v>2118000</v>
      </c>
      <c r="E256" s="332">
        <v>3700000</v>
      </c>
      <c r="F256" s="332">
        <v>370000</v>
      </c>
      <c r="G256" s="332">
        <v>315000</v>
      </c>
      <c r="H256" s="332">
        <v>8200</v>
      </c>
      <c r="I256" s="332">
        <v>200000</v>
      </c>
      <c r="J256" s="332">
        <v>51310000</v>
      </c>
      <c r="K256" s="342">
        <v>1000000000</v>
      </c>
      <c r="L256" s="332">
        <v>200</v>
      </c>
      <c r="M256" s="341">
        <v>885</v>
      </c>
      <c r="N256" s="332">
        <v>450</v>
      </c>
      <c r="O256" s="332">
        <v>2000</v>
      </c>
      <c r="P256" s="332">
        <v>1350</v>
      </c>
      <c r="Q256" s="332">
        <v>1800</v>
      </c>
      <c r="R256" s="332">
        <v>1257</v>
      </c>
    </row>
    <row r="257" spans="1:18">
      <c r="A257" s="187">
        <v>45044</v>
      </c>
      <c r="B257" s="340">
        <v>1</v>
      </c>
      <c r="C257" s="332">
        <v>22400</v>
      </c>
      <c r="D257" s="340">
        <v>2118000</v>
      </c>
      <c r="E257" s="332">
        <v>3700000</v>
      </c>
      <c r="F257" s="332">
        <v>370000</v>
      </c>
      <c r="G257" s="332">
        <v>315000</v>
      </c>
      <c r="H257" s="332">
        <v>8200</v>
      </c>
      <c r="I257" s="332">
        <v>200000</v>
      </c>
      <c r="J257" s="332">
        <v>51310000</v>
      </c>
      <c r="K257" s="342">
        <v>1000000000</v>
      </c>
      <c r="L257" s="332">
        <v>200</v>
      </c>
      <c r="M257" s="341">
        <v>885</v>
      </c>
      <c r="N257" s="332">
        <v>450</v>
      </c>
      <c r="O257" s="332">
        <v>2000</v>
      </c>
      <c r="P257" s="332">
        <v>1350</v>
      </c>
      <c r="Q257" s="332">
        <v>1800</v>
      </c>
      <c r="R257" s="332">
        <v>1257</v>
      </c>
    </row>
    <row r="258" spans="1:18">
      <c r="A258" s="187">
        <v>45047</v>
      </c>
      <c r="B258" s="340">
        <v>1</v>
      </c>
      <c r="C258" s="332">
        <v>22400</v>
      </c>
      <c r="D258" s="340">
        <v>2118000</v>
      </c>
      <c r="E258" s="332">
        <v>3700000</v>
      </c>
      <c r="F258" s="332">
        <v>370000</v>
      </c>
      <c r="G258" s="332">
        <v>315000</v>
      </c>
      <c r="H258" s="332">
        <v>8200</v>
      </c>
      <c r="I258" s="332">
        <v>200000</v>
      </c>
      <c r="J258" s="332">
        <v>51310000</v>
      </c>
      <c r="K258" s="342">
        <v>1000000000</v>
      </c>
      <c r="L258" s="332">
        <v>200</v>
      </c>
      <c r="M258" s="341">
        <v>885</v>
      </c>
      <c r="N258" s="332">
        <v>450</v>
      </c>
      <c r="O258" s="332">
        <v>2000</v>
      </c>
      <c r="P258" s="332">
        <v>1350</v>
      </c>
      <c r="Q258" s="332">
        <v>1800</v>
      </c>
      <c r="R258" s="332">
        <v>1257</v>
      </c>
    </row>
    <row r="259" spans="1:18">
      <c r="A259" s="187">
        <v>45048</v>
      </c>
      <c r="B259" s="340">
        <v>1</v>
      </c>
      <c r="C259" s="332">
        <v>22400</v>
      </c>
      <c r="D259" s="340">
        <v>2118000</v>
      </c>
      <c r="E259" s="332">
        <v>3700000</v>
      </c>
      <c r="F259" s="332">
        <v>370000</v>
      </c>
      <c r="G259" s="332">
        <v>315000</v>
      </c>
      <c r="H259" s="332">
        <v>8200</v>
      </c>
      <c r="I259" s="332">
        <v>200000</v>
      </c>
      <c r="J259" s="332">
        <v>51310000</v>
      </c>
      <c r="K259" s="342">
        <v>1000000000</v>
      </c>
      <c r="L259" s="332">
        <v>200</v>
      </c>
      <c r="M259" s="341">
        <v>885</v>
      </c>
      <c r="N259" s="332">
        <v>450</v>
      </c>
      <c r="O259" s="332">
        <v>2000</v>
      </c>
      <c r="P259" s="332">
        <v>1350</v>
      </c>
      <c r="Q259" s="332">
        <v>1800</v>
      </c>
      <c r="R259" s="332">
        <v>1257</v>
      </c>
    </row>
    <row r="260" spans="1:18">
      <c r="A260" s="187">
        <v>45049</v>
      </c>
      <c r="B260" s="340">
        <v>1</v>
      </c>
      <c r="C260" s="332">
        <v>22400</v>
      </c>
      <c r="D260" s="340">
        <v>2118000</v>
      </c>
      <c r="E260" s="332">
        <v>3700000</v>
      </c>
      <c r="F260" s="332">
        <v>370000</v>
      </c>
      <c r="G260" s="332">
        <v>315000</v>
      </c>
      <c r="H260" s="332">
        <v>8200</v>
      </c>
      <c r="I260" s="332">
        <v>200000</v>
      </c>
      <c r="J260" s="332">
        <v>51310000</v>
      </c>
      <c r="K260" s="342">
        <v>1000000000</v>
      </c>
      <c r="L260" s="332">
        <v>200</v>
      </c>
      <c r="M260" s="341">
        <v>885</v>
      </c>
      <c r="N260" s="332">
        <v>450</v>
      </c>
      <c r="O260" s="332">
        <v>2000</v>
      </c>
      <c r="P260" s="332">
        <v>1350</v>
      </c>
      <c r="Q260" s="332">
        <v>1800</v>
      </c>
      <c r="R260" s="332">
        <v>1257</v>
      </c>
    </row>
    <row r="261" spans="1:18">
      <c r="A261" s="187">
        <v>45050</v>
      </c>
      <c r="B261" s="340">
        <v>1</v>
      </c>
      <c r="C261" s="332">
        <v>22400</v>
      </c>
      <c r="D261" s="340">
        <v>2118000</v>
      </c>
      <c r="E261" s="332">
        <v>3700000</v>
      </c>
      <c r="F261" s="332">
        <v>370000</v>
      </c>
      <c r="G261" s="332">
        <v>315000</v>
      </c>
      <c r="H261" s="332">
        <v>8200</v>
      </c>
      <c r="I261" s="332">
        <v>200000</v>
      </c>
      <c r="J261" s="332">
        <v>51310000</v>
      </c>
      <c r="K261" s="342">
        <v>1000000000</v>
      </c>
      <c r="L261" s="332">
        <v>200</v>
      </c>
      <c r="M261" s="341">
        <v>885</v>
      </c>
      <c r="N261" s="332">
        <v>450</v>
      </c>
      <c r="O261" s="332">
        <v>2000</v>
      </c>
      <c r="P261" s="332">
        <v>1350</v>
      </c>
      <c r="Q261" s="332">
        <v>1800</v>
      </c>
      <c r="R261" s="332">
        <v>1257</v>
      </c>
    </row>
    <row r="262" spans="1:18">
      <c r="A262" s="187">
        <v>45051</v>
      </c>
      <c r="B262" s="340">
        <v>1</v>
      </c>
      <c r="C262" s="332">
        <v>22400</v>
      </c>
      <c r="D262" s="340">
        <v>2118000</v>
      </c>
      <c r="E262" s="332">
        <v>3700000</v>
      </c>
      <c r="F262" s="332">
        <v>370000</v>
      </c>
      <c r="G262" s="332">
        <v>315000</v>
      </c>
      <c r="H262" s="332">
        <v>8200</v>
      </c>
      <c r="I262" s="332">
        <v>200000</v>
      </c>
      <c r="J262" s="332">
        <v>70710000</v>
      </c>
      <c r="K262" s="342">
        <v>1000000000</v>
      </c>
      <c r="L262" s="332">
        <v>200</v>
      </c>
      <c r="M262" s="341">
        <v>885</v>
      </c>
      <c r="N262" s="332">
        <v>450</v>
      </c>
      <c r="O262" s="332">
        <v>2000</v>
      </c>
      <c r="P262" s="332">
        <v>1350</v>
      </c>
      <c r="Q262" s="332">
        <v>1800</v>
      </c>
      <c r="R262" s="332">
        <v>1257</v>
      </c>
    </row>
    <row r="263" spans="1:18">
      <c r="A263" s="187">
        <v>45054</v>
      </c>
      <c r="B263" s="340">
        <v>1</v>
      </c>
      <c r="C263" s="332">
        <v>22400</v>
      </c>
      <c r="D263" s="340">
        <v>2118000</v>
      </c>
      <c r="E263" s="332">
        <v>3700000</v>
      </c>
      <c r="F263" s="332">
        <v>370000</v>
      </c>
      <c r="G263" s="332">
        <v>315000</v>
      </c>
      <c r="H263" s="332">
        <v>8200</v>
      </c>
      <c r="I263" s="332">
        <v>200000</v>
      </c>
      <c r="J263" s="332">
        <v>51310000</v>
      </c>
      <c r="K263" s="342">
        <v>1000000000</v>
      </c>
      <c r="L263" s="332">
        <v>200</v>
      </c>
      <c r="M263" s="341">
        <v>885</v>
      </c>
      <c r="N263" s="332">
        <v>450</v>
      </c>
      <c r="O263" s="332">
        <v>2000</v>
      </c>
      <c r="P263" s="332">
        <v>1350</v>
      </c>
      <c r="Q263" s="332">
        <v>1800</v>
      </c>
      <c r="R263" s="332">
        <v>1257</v>
      </c>
    </row>
    <row r="264" spans="1:18">
      <c r="A264" s="187">
        <v>45055</v>
      </c>
      <c r="B264" s="340">
        <v>1</v>
      </c>
      <c r="C264" s="332">
        <v>22400</v>
      </c>
      <c r="D264" s="340">
        <v>2118000</v>
      </c>
      <c r="E264" s="332">
        <v>3700000</v>
      </c>
      <c r="F264" s="332">
        <v>370000</v>
      </c>
      <c r="G264" s="332">
        <v>315000</v>
      </c>
      <c r="H264" s="332">
        <v>8200</v>
      </c>
      <c r="I264" s="332">
        <v>200000</v>
      </c>
      <c r="J264" s="332">
        <v>51310000</v>
      </c>
      <c r="K264" s="342">
        <v>1000000000</v>
      </c>
      <c r="L264" s="332">
        <v>200</v>
      </c>
      <c r="M264" s="341">
        <v>885</v>
      </c>
      <c r="N264" s="332">
        <v>450</v>
      </c>
      <c r="O264" s="332">
        <v>2000</v>
      </c>
      <c r="P264" s="332">
        <v>1350</v>
      </c>
      <c r="Q264" s="332">
        <v>1800</v>
      </c>
      <c r="R264" s="332">
        <v>1257</v>
      </c>
    </row>
    <row r="265" spans="1:18">
      <c r="A265" s="187">
        <v>45056</v>
      </c>
      <c r="B265" s="340">
        <v>1</v>
      </c>
      <c r="C265" s="332">
        <v>22400</v>
      </c>
      <c r="D265" s="340">
        <v>2118000</v>
      </c>
      <c r="E265" s="332">
        <v>3700000</v>
      </c>
      <c r="F265" s="332">
        <v>370000</v>
      </c>
      <c r="G265" s="332">
        <v>315000</v>
      </c>
      <c r="H265" s="332">
        <v>8200</v>
      </c>
      <c r="I265" s="332">
        <v>200000</v>
      </c>
      <c r="J265" s="332">
        <v>51310000</v>
      </c>
      <c r="K265" s="342">
        <v>1000000000</v>
      </c>
      <c r="L265" s="332">
        <v>200</v>
      </c>
      <c r="M265" s="341">
        <v>885</v>
      </c>
      <c r="N265" s="332">
        <v>450</v>
      </c>
      <c r="O265" s="332">
        <v>2000</v>
      </c>
      <c r="P265" s="332">
        <v>1350</v>
      </c>
      <c r="Q265" s="332">
        <v>1800</v>
      </c>
      <c r="R265" s="332">
        <v>1257</v>
      </c>
    </row>
    <row r="266" spans="1:18">
      <c r="A266" s="187">
        <v>45057</v>
      </c>
      <c r="B266" s="340">
        <v>1</v>
      </c>
      <c r="C266" s="332">
        <v>22400</v>
      </c>
      <c r="D266" s="340">
        <v>2118000</v>
      </c>
      <c r="E266" s="332">
        <v>3700000</v>
      </c>
      <c r="F266" s="332">
        <v>370000</v>
      </c>
      <c r="G266" s="332">
        <v>315000</v>
      </c>
      <c r="H266" s="332">
        <v>8200</v>
      </c>
      <c r="I266" s="332">
        <v>200000</v>
      </c>
      <c r="J266" s="332">
        <v>51310000</v>
      </c>
      <c r="K266" s="342">
        <v>1000000000</v>
      </c>
      <c r="L266" s="332">
        <v>200</v>
      </c>
      <c r="M266" s="341">
        <v>885</v>
      </c>
      <c r="N266" s="332">
        <v>450</v>
      </c>
      <c r="O266" s="332">
        <v>2000</v>
      </c>
      <c r="P266" s="332">
        <v>1350</v>
      </c>
      <c r="Q266" s="332">
        <v>1800</v>
      </c>
      <c r="R266" s="332">
        <v>1257</v>
      </c>
    </row>
    <row r="267" spans="1:18">
      <c r="A267" s="187">
        <v>45058</v>
      </c>
      <c r="B267" s="340">
        <v>1</v>
      </c>
      <c r="C267" s="332">
        <v>22400</v>
      </c>
      <c r="D267" s="340">
        <v>2118000</v>
      </c>
      <c r="E267" s="332">
        <v>3700000</v>
      </c>
      <c r="F267" s="332">
        <v>370000</v>
      </c>
      <c r="G267" s="332">
        <v>315000</v>
      </c>
      <c r="H267" s="332">
        <v>8200</v>
      </c>
      <c r="I267" s="332">
        <v>200000</v>
      </c>
      <c r="J267" s="332">
        <v>70710000</v>
      </c>
      <c r="K267" s="342">
        <v>1000000000</v>
      </c>
      <c r="L267" s="332">
        <v>200</v>
      </c>
      <c r="M267" s="341">
        <v>885</v>
      </c>
      <c r="N267" s="332">
        <v>450</v>
      </c>
      <c r="O267" s="332">
        <v>2000</v>
      </c>
      <c r="P267" s="332">
        <v>1350</v>
      </c>
      <c r="Q267" s="332">
        <v>1800</v>
      </c>
      <c r="R267" s="332">
        <v>1257</v>
      </c>
    </row>
    <row r="268" spans="1:18">
      <c r="A268" s="187">
        <v>45061</v>
      </c>
      <c r="B268" s="340">
        <v>1</v>
      </c>
      <c r="C268" s="332">
        <v>22400</v>
      </c>
      <c r="D268" s="340">
        <v>2118000</v>
      </c>
      <c r="E268" s="332">
        <v>3700000</v>
      </c>
      <c r="F268" s="332">
        <v>370000</v>
      </c>
      <c r="G268" s="332">
        <v>315000</v>
      </c>
      <c r="H268" s="332">
        <v>8200</v>
      </c>
      <c r="I268" s="332">
        <v>200000</v>
      </c>
      <c r="J268" s="332">
        <v>51310000</v>
      </c>
      <c r="K268" s="342">
        <v>1000000000</v>
      </c>
      <c r="L268" s="332">
        <v>200</v>
      </c>
      <c r="M268" s="341">
        <v>885</v>
      </c>
      <c r="N268" s="332">
        <v>450</v>
      </c>
      <c r="O268" s="332">
        <v>2000</v>
      </c>
      <c r="P268" s="332">
        <v>1350</v>
      </c>
      <c r="Q268" s="332">
        <v>1800</v>
      </c>
      <c r="R268" s="332">
        <v>1257</v>
      </c>
    </row>
    <row r="269" spans="1:18">
      <c r="A269" s="187">
        <v>45062</v>
      </c>
      <c r="B269" s="340">
        <v>1</v>
      </c>
      <c r="C269" s="332">
        <v>22400</v>
      </c>
      <c r="D269" s="340">
        <v>2118000</v>
      </c>
      <c r="E269" s="332">
        <v>3700000</v>
      </c>
      <c r="F269" s="332">
        <v>370000</v>
      </c>
      <c r="G269" s="332">
        <v>315000</v>
      </c>
      <c r="H269" s="332">
        <v>8200</v>
      </c>
      <c r="I269" s="332">
        <v>200000</v>
      </c>
      <c r="J269" s="332">
        <v>51310000</v>
      </c>
      <c r="K269" s="342">
        <v>1000000000</v>
      </c>
      <c r="L269" s="332">
        <v>200</v>
      </c>
      <c r="M269" s="341">
        <v>885</v>
      </c>
      <c r="N269" s="332">
        <v>450</v>
      </c>
      <c r="O269" s="332">
        <v>2000</v>
      </c>
      <c r="P269" s="332">
        <v>1350</v>
      </c>
      <c r="Q269" s="332">
        <v>1800</v>
      </c>
      <c r="R269" s="332">
        <v>1257</v>
      </c>
    </row>
    <row r="270" spans="1:18">
      <c r="A270" s="187">
        <v>45063</v>
      </c>
      <c r="B270" s="340">
        <v>1</v>
      </c>
      <c r="C270" s="332">
        <v>22400</v>
      </c>
      <c r="D270" s="340">
        <v>2118000</v>
      </c>
      <c r="E270" s="332">
        <v>3700000</v>
      </c>
      <c r="F270" s="332">
        <v>370000</v>
      </c>
      <c r="G270" s="332">
        <v>315000</v>
      </c>
      <c r="H270" s="332">
        <v>8200</v>
      </c>
      <c r="I270" s="332">
        <v>200000</v>
      </c>
      <c r="J270" s="332">
        <v>51310000</v>
      </c>
      <c r="K270" s="342">
        <v>1000000000</v>
      </c>
      <c r="L270" s="332">
        <v>200</v>
      </c>
      <c r="M270" s="341">
        <v>885</v>
      </c>
      <c r="N270" s="332">
        <v>450</v>
      </c>
      <c r="O270" s="332">
        <v>2000</v>
      </c>
      <c r="P270" s="332">
        <v>1350</v>
      </c>
      <c r="Q270" s="332">
        <v>1800</v>
      </c>
      <c r="R270" s="332">
        <v>1257</v>
      </c>
    </row>
    <row r="271" spans="1:18">
      <c r="A271" s="187">
        <v>45064</v>
      </c>
      <c r="B271" s="340">
        <v>1</v>
      </c>
      <c r="C271" s="332">
        <v>22400</v>
      </c>
      <c r="D271" s="340">
        <v>2118000</v>
      </c>
      <c r="E271" s="332">
        <v>3700000</v>
      </c>
      <c r="F271" s="332">
        <v>370000</v>
      </c>
      <c r="G271" s="332">
        <v>315000</v>
      </c>
      <c r="H271" s="332">
        <v>8200</v>
      </c>
      <c r="I271" s="332">
        <v>200000</v>
      </c>
      <c r="J271" s="332">
        <v>51310000</v>
      </c>
      <c r="K271" s="342">
        <v>1000000000</v>
      </c>
      <c r="L271" s="332">
        <v>200</v>
      </c>
      <c r="M271" s="341">
        <v>885</v>
      </c>
      <c r="N271" s="332">
        <v>450</v>
      </c>
      <c r="O271" s="332">
        <v>2000</v>
      </c>
      <c r="P271" s="332">
        <v>1350</v>
      </c>
      <c r="Q271" s="332">
        <v>1800</v>
      </c>
      <c r="R271" s="332">
        <v>1257</v>
      </c>
    </row>
    <row r="272" spans="1:18">
      <c r="A272" s="187">
        <v>45065</v>
      </c>
      <c r="B272" s="340">
        <v>1</v>
      </c>
      <c r="C272" s="332">
        <v>22400</v>
      </c>
      <c r="D272" s="340">
        <v>2118000</v>
      </c>
      <c r="E272" s="332">
        <v>3700000</v>
      </c>
      <c r="F272" s="332">
        <v>370000</v>
      </c>
      <c r="G272" s="332">
        <v>315000</v>
      </c>
      <c r="H272" s="332">
        <v>8200</v>
      </c>
      <c r="I272" s="332">
        <v>200000</v>
      </c>
      <c r="J272" s="332">
        <v>51310000</v>
      </c>
      <c r="K272" s="342">
        <v>1000000000</v>
      </c>
      <c r="L272" s="332">
        <v>200</v>
      </c>
      <c r="M272" s="341">
        <v>885</v>
      </c>
      <c r="N272" s="332">
        <v>450</v>
      </c>
      <c r="O272" s="332">
        <v>2000</v>
      </c>
      <c r="P272" s="332">
        <v>1350</v>
      </c>
      <c r="Q272" s="332">
        <v>1800</v>
      </c>
      <c r="R272" s="332">
        <v>1257</v>
      </c>
    </row>
    <row r="273" spans="1:18">
      <c r="A273" s="187">
        <v>45068</v>
      </c>
      <c r="B273" s="340">
        <v>1</v>
      </c>
      <c r="C273" s="332">
        <v>22400</v>
      </c>
      <c r="D273" s="340">
        <v>2118000</v>
      </c>
      <c r="E273" s="332">
        <v>3700000</v>
      </c>
      <c r="F273" s="332">
        <v>370000</v>
      </c>
      <c r="G273" s="332">
        <v>315000</v>
      </c>
      <c r="H273" s="332">
        <v>8200</v>
      </c>
      <c r="I273" s="332">
        <v>200000</v>
      </c>
      <c r="J273" s="332">
        <v>51310000</v>
      </c>
      <c r="K273" s="342">
        <v>1000000000</v>
      </c>
      <c r="L273" s="332">
        <v>200</v>
      </c>
      <c r="M273" s="341">
        <v>885</v>
      </c>
      <c r="N273" s="332">
        <v>450</v>
      </c>
      <c r="O273" s="332">
        <v>2000</v>
      </c>
      <c r="P273" s="332">
        <v>1350</v>
      </c>
      <c r="Q273" s="332">
        <v>1800</v>
      </c>
      <c r="R273" s="332">
        <v>1257</v>
      </c>
    </row>
    <row r="274" spans="1:18">
      <c r="A274" s="187">
        <v>45069</v>
      </c>
      <c r="B274" s="340">
        <v>1</v>
      </c>
      <c r="C274" s="332">
        <v>22400</v>
      </c>
      <c r="D274" s="340">
        <v>2118000</v>
      </c>
      <c r="E274" s="332">
        <v>3700000</v>
      </c>
      <c r="F274" s="332">
        <v>370000</v>
      </c>
      <c r="G274" s="332">
        <v>315000</v>
      </c>
      <c r="H274" s="332">
        <v>8200</v>
      </c>
      <c r="I274" s="332">
        <v>200000</v>
      </c>
      <c r="J274" s="332">
        <v>51310000</v>
      </c>
      <c r="K274" s="342">
        <v>1000000000</v>
      </c>
      <c r="L274" s="332">
        <v>200</v>
      </c>
      <c r="M274" s="341">
        <v>885</v>
      </c>
      <c r="N274" s="332">
        <v>450</v>
      </c>
      <c r="O274" s="332">
        <v>2000</v>
      </c>
      <c r="P274" s="332">
        <v>1350</v>
      </c>
      <c r="Q274" s="332">
        <v>1800</v>
      </c>
      <c r="R274" s="332">
        <v>1257</v>
      </c>
    </row>
    <row r="275" spans="1:18">
      <c r="A275" s="187">
        <v>45070</v>
      </c>
      <c r="B275" s="340">
        <v>1</v>
      </c>
      <c r="C275" s="332">
        <v>22400</v>
      </c>
      <c r="D275" s="340">
        <v>2118000</v>
      </c>
      <c r="E275" s="332">
        <v>3700000</v>
      </c>
      <c r="F275" s="332">
        <v>370000</v>
      </c>
      <c r="G275" s="332">
        <v>315000</v>
      </c>
      <c r="H275" s="332">
        <v>8200</v>
      </c>
      <c r="I275" s="332">
        <v>200000</v>
      </c>
      <c r="J275" s="332">
        <v>51310000</v>
      </c>
      <c r="K275" s="342">
        <v>1000000000</v>
      </c>
      <c r="L275" s="332">
        <v>200</v>
      </c>
      <c r="M275" s="341">
        <v>885</v>
      </c>
      <c r="N275" s="332">
        <v>450</v>
      </c>
      <c r="O275" s="332">
        <v>2000</v>
      </c>
      <c r="P275" s="332">
        <v>1350</v>
      </c>
      <c r="Q275" s="332">
        <v>1800</v>
      </c>
      <c r="R275" s="332">
        <v>1257</v>
      </c>
    </row>
    <row r="276" spans="1:18">
      <c r="A276" s="187">
        <v>45071</v>
      </c>
      <c r="B276" s="340">
        <v>1</v>
      </c>
      <c r="C276" s="332">
        <v>22400</v>
      </c>
      <c r="D276" s="340">
        <v>2118000</v>
      </c>
      <c r="E276" s="332">
        <v>3700000</v>
      </c>
      <c r="F276" s="332">
        <v>370000</v>
      </c>
      <c r="G276" s="332">
        <v>315000</v>
      </c>
      <c r="H276" s="332">
        <v>8200</v>
      </c>
      <c r="I276" s="332">
        <v>200000</v>
      </c>
      <c r="J276" s="332">
        <v>51310000</v>
      </c>
      <c r="K276" s="342">
        <v>1000000000</v>
      </c>
      <c r="L276" s="332">
        <v>200</v>
      </c>
      <c r="M276" s="341">
        <v>885</v>
      </c>
      <c r="N276" s="332">
        <v>450</v>
      </c>
      <c r="O276" s="332">
        <v>2000</v>
      </c>
      <c r="P276" s="332">
        <v>1350</v>
      </c>
      <c r="Q276" s="332">
        <v>1800</v>
      </c>
      <c r="R276" s="332">
        <v>1257</v>
      </c>
    </row>
    <row r="277" spans="1:18">
      <c r="A277" s="187">
        <v>45072</v>
      </c>
      <c r="B277" s="340">
        <v>1</v>
      </c>
      <c r="C277" s="332">
        <v>22400</v>
      </c>
      <c r="D277" s="340">
        <v>2118000</v>
      </c>
      <c r="E277" s="332">
        <v>3700000</v>
      </c>
      <c r="F277" s="332">
        <v>370000</v>
      </c>
      <c r="G277" s="332">
        <v>315000</v>
      </c>
      <c r="H277" s="332">
        <v>8200</v>
      </c>
      <c r="I277" s="332">
        <v>200000</v>
      </c>
      <c r="J277" s="332">
        <v>51310000</v>
      </c>
      <c r="K277" s="342">
        <v>1000000000</v>
      </c>
      <c r="L277" s="332">
        <v>200</v>
      </c>
      <c r="M277" s="341">
        <v>885</v>
      </c>
      <c r="N277" s="332">
        <v>450</v>
      </c>
      <c r="O277" s="332">
        <v>2000</v>
      </c>
      <c r="P277" s="332">
        <v>1350</v>
      </c>
      <c r="Q277" s="332">
        <v>1800</v>
      </c>
      <c r="R277" s="332">
        <v>1257</v>
      </c>
    </row>
    <row r="278" spans="1:18">
      <c r="A278" s="187">
        <v>45075</v>
      </c>
      <c r="B278" s="340">
        <v>1</v>
      </c>
      <c r="C278" s="332">
        <v>22400</v>
      </c>
      <c r="D278" s="340">
        <v>2118000</v>
      </c>
      <c r="E278" s="332">
        <v>3700000</v>
      </c>
      <c r="F278" s="332">
        <v>370000</v>
      </c>
      <c r="G278" s="332">
        <v>315000</v>
      </c>
      <c r="H278" s="332">
        <v>8200</v>
      </c>
      <c r="I278" s="332">
        <v>200000</v>
      </c>
      <c r="J278" s="332">
        <v>51310000</v>
      </c>
      <c r="K278" s="342">
        <v>1000000000</v>
      </c>
      <c r="L278" s="332">
        <v>200</v>
      </c>
      <c r="M278" s="341">
        <v>885</v>
      </c>
      <c r="N278" s="332">
        <v>450</v>
      </c>
      <c r="O278" s="332">
        <v>2000</v>
      </c>
      <c r="P278" s="332">
        <v>1350</v>
      </c>
      <c r="Q278" s="332">
        <v>1800</v>
      </c>
      <c r="R278" s="332">
        <v>1257</v>
      </c>
    </row>
    <row r="279" spans="1:18">
      <c r="A279" s="187">
        <v>45076</v>
      </c>
      <c r="B279" s="340">
        <v>1</v>
      </c>
      <c r="C279" s="332">
        <v>22400</v>
      </c>
      <c r="D279" s="340">
        <v>2118000</v>
      </c>
      <c r="E279" s="332">
        <v>3700000</v>
      </c>
      <c r="F279" s="332">
        <v>370000</v>
      </c>
      <c r="G279" s="332">
        <v>315000</v>
      </c>
      <c r="H279" s="332">
        <v>8200</v>
      </c>
      <c r="I279" s="332">
        <v>200000</v>
      </c>
      <c r="J279" s="332">
        <v>51310000</v>
      </c>
      <c r="K279" s="342">
        <v>1000000000</v>
      </c>
      <c r="L279" s="332">
        <v>200</v>
      </c>
      <c r="M279" s="341">
        <v>885</v>
      </c>
      <c r="N279" s="332">
        <v>450</v>
      </c>
      <c r="O279" s="332">
        <v>2000</v>
      </c>
      <c r="P279" s="332">
        <v>1350</v>
      </c>
      <c r="Q279" s="332">
        <v>1800</v>
      </c>
      <c r="R279" s="332">
        <v>1257</v>
      </c>
    </row>
    <row r="280" spans="1:18">
      <c r="A280" s="187">
        <v>45077</v>
      </c>
      <c r="B280" s="340">
        <v>1</v>
      </c>
      <c r="C280" s="332">
        <v>22400</v>
      </c>
      <c r="D280" s="340">
        <v>2118000</v>
      </c>
      <c r="E280" s="332">
        <v>3700000</v>
      </c>
      <c r="F280" s="332">
        <v>370000</v>
      </c>
      <c r="G280" s="332">
        <v>315000</v>
      </c>
      <c r="H280" s="332">
        <v>8200</v>
      </c>
      <c r="I280" s="332">
        <v>200000</v>
      </c>
      <c r="J280" s="332">
        <v>51310000</v>
      </c>
      <c r="K280" s="342">
        <v>1000000000</v>
      </c>
      <c r="L280" s="332">
        <v>200</v>
      </c>
      <c r="M280" s="341">
        <v>885</v>
      </c>
      <c r="N280" s="332">
        <v>450</v>
      </c>
      <c r="O280" s="332">
        <v>2000</v>
      </c>
      <c r="P280" s="332">
        <v>1350</v>
      </c>
      <c r="Q280" s="332">
        <v>1800</v>
      </c>
      <c r="R280" s="332">
        <v>1257</v>
      </c>
    </row>
    <row r="281" spans="1:18">
      <c r="A281" s="187">
        <v>45078</v>
      </c>
      <c r="B281" s="340">
        <v>1</v>
      </c>
      <c r="C281" s="332">
        <v>22400</v>
      </c>
      <c r="D281" s="340">
        <v>2118000</v>
      </c>
      <c r="E281" s="332">
        <v>3700000</v>
      </c>
      <c r="F281" s="332">
        <v>370000</v>
      </c>
      <c r="G281" s="332">
        <v>315000</v>
      </c>
      <c r="H281" s="332">
        <v>8200</v>
      </c>
      <c r="I281" s="332">
        <v>200000</v>
      </c>
      <c r="J281" s="332">
        <v>51310000</v>
      </c>
      <c r="K281" s="342">
        <v>1000000000</v>
      </c>
      <c r="L281" s="332">
        <v>200</v>
      </c>
      <c r="M281" s="341">
        <v>885</v>
      </c>
      <c r="N281" s="332">
        <v>450</v>
      </c>
      <c r="O281" s="332">
        <v>2000</v>
      </c>
      <c r="P281" s="332">
        <v>1350</v>
      </c>
      <c r="Q281" s="332">
        <v>1800</v>
      </c>
      <c r="R281" s="332">
        <v>1257</v>
      </c>
    </row>
    <row r="282" spans="1:18">
      <c r="A282" s="187">
        <v>45079</v>
      </c>
      <c r="B282" s="340">
        <v>1</v>
      </c>
      <c r="C282" s="332">
        <v>22400</v>
      </c>
      <c r="D282" s="340">
        <v>2118000</v>
      </c>
      <c r="E282" s="332">
        <v>3700000</v>
      </c>
      <c r="F282" s="332">
        <v>370000</v>
      </c>
      <c r="G282" s="332">
        <v>315000</v>
      </c>
      <c r="H282" s="332">
        <v>8200</v>
      </c>
      <c r="I282" s="332">
        <v>200000</v>
      </c>
      <c r="J282" s="332">
        <v>51310000</v>
      </c>
      <c r="K282" s="342">
        <v>1000000000</v>
      </c>
      <c r="L282" s="332">
        <v>200</v>
      </c>
      <c r="M282" s="341">
        <v>885</v>
      </c>
      <c r="N282" s="332">
        <v>450</v>
      </c>
      <c r="O282" s="332">
        <v>2000</v>
      </c>
      <c r="P282" s="332">
        <v>1350</v>
      </c>
      <c r="Q282" s="332">
        <v>1800</v>
      </c>
      <c r="R282" s="332">
        <v>1257</v>
      </c>
    </row>
    <row r="283" spans="1:18">
      <c r="A283" s="187">
        <v>45082</v>
      </c>
      <c r="B283" s="340">
        <v>1</v>
      </c>
      <c r="C283" s="332">
        <v>22400</v>
      </c>
      <c r="D283" s="340">
        <v>2118000</v>
      </c>
      <c r="E283" s="332">
        <v>3700000</v>
      </c>
      <c r="F283" s="332">
        <v>370000</v>
      </c>
      <c r="G283" s="332">
        <v>315000</v>
      </c>
      <c r="H283" s="332">
        <v>8200</v>
      </c>
      <c r="I283" s="332">
        <v>200000</v>
      </c>
      <c r="J283" s="332">
        <v>51310000</v>
      </c>
      <c r="K283" s="342">
        <v>1000000000</v>
      </c>
      <c r="L283" s="332">
        <v>200</v>
      </c>
      <c r="M283" s="341">
        <v>885</v>
      </c>
      <c r="N283" s="332">
        <v>450</v>
      </c>
      <c r="O283" s="332">
        <v>2000</v>
      </c>
      <c r="P283" s="332">
        <v>1350</v>
      </c>
      <c r="Q283" s="332">
        <v>1800</v>
      </c>
      <c r="R283" s="332">
        <v>1257</v>
      </c>
    </row>
    <row r="284" spans="1:18">
      <c r="A284" s="187">
        <v>45083</v>
      </c>
      <c r="B284" s="340">
        <v>1</v>
      </c>
      <c r="C284" s="332">
        <v>22400</v>
      </c>
      <c r="D284" s="340">
        <v>2118000</v>
      </c>
      <c r="E284" s="332">
        <v>3700000</v>
      </c>
      <c r="F284" s="332">
        <v>370000</v>
      </c>
      <c r="G284" s="332">
        <v>315000</v>
      </c>
      <c r="H284" s="332">
        <v>8200</v>
      </c>
      <c r="I284" s="332">
        <v>200000</v>
      </c>
      <c r="J284" s="332">
        <v>51310000</v>
      </c>
      <c r="K284" s="342">
        <v>1000000000</v>
      </c>
      <c r="L284" s="332">
        <v>200</v>
      </c>
      <c r="M284" s="341">
        <v>885</v>
      </c>
      <c r="N284" s="332">
        <v>450</v>
      </c>
      <c r="O284" s="332">
        <v>2000</v>
      </c>
      <c r="P284" s="332">
        <v>1350</v>
      </c>
      <c r="Q284" s="332">
        <v>1800</v>
      </c>
      <c r="R284" s="332">
        <v>1257</v>
      </c>
    </row>
    <row r="285" spans="1:18">
      <c r="A285" s="187">
        <v>45084</v>
      </c>
      <c r="B285" s="340">
        <v>1</v>
      </c>
      <c r="C285" s="332">
        <v>22400</v>
      </c>
      <c r="D285" s="340">
        <v>2118000</v>
      </c>
      <c r="E285" s="332">
        <v>3700000</v>
      </c>
      <c r="F285" s="332">
        <v>370000</v>
      </c>
      <c r="G285" s="332">
        <v>315000</v>
      </c>
      <c r="H285" s="332">
        <v>8200</v>
      </c>
      <c r="I285" s="332">
        <v>200000</v>
      </c>
      <c r="J285" s="332">
        <v>51310000</v>
      </c>
      <c r="K285" s="342">
        <v>1000000000</v>
      </c>
      <c r="L285" s="332">
        <v>200</v>
      </c>
      <c r="M285" s="341">
        <v>885</v>
      </c>
      <c r="N285" s="332">
        <v>450</v>
      </c>
      <c r="O285" s="332">
        <v>2000</v>
      </c>
      <c r="P285" s="332">
        <v>1350</v>
      </c>
      <c r="Q285" s="332">
        <v>1800</v>
      </c>
      <c r="R285" s="332">
        <v>1257</v>
      </c>
    </row>
    <row r="286" spans="1:18">
      <c r="A286" s="187">
        <v>45085</v>
      </c>
      <c r="B286" s="340">
        <v>1</v>
      </c>
      <c r="C286" s="332">
        <v>22400</v>
      </c>
      <c r="D286" s="340">
        <v>2118000</v>
      </c>
      <c r="E286" s="332">
        <v>3700000</v>
      </c>
      <c r="F286" s="332">
        <v>370000</v>
      </c>
      <c r="G286" s="332">
        <v>315000</v>
      </c>
      <c r="H286" s="332">
        <v>8200</v>
      </c>
      <c r="I286" s="332">
        <v>200000</v>
      </c>
      <c r="J286" s="332">
        <v>51310000</v>
      </c>
      <c r="K286" s="342">
        <v>1000000000</v>
      </c>
      <c r="L286" s="332">
        <v>200</v>
      </c>
      <c r="M286" s="341">
        <v>885</v>
      </c>
      <c r="N286" s="332">
        <v>450</v>
      </c>
      <c r="O286" s="332">
        <v>2000</v>
      </c>
      <c r="P286" s="332">
        <v>1350</v>
      </c>
      <c r="Q286" s="332">
        <v>1800</v>
      </c>
      <c r="R286" s="332">
        <v>1257</v>
      </c>
    </row>
    <row r="287" spans="1:18">
      <c r="A287" s="187">
        <v>45086</v>
      </c>
      <c r="B287" s="340">
        <v>1</v>
      </c>
      <c r="C287" s="332">
        <v>22400</v>
      </c>
      <c r="D287" s="340">
        <v>2118000</v>
      </c>
      <c r="E287" s="332">
        <v>3700000</v>
      </c>
      <c r="F287" s="332">
        <v>370000</v>
      </c>
      <c r="G287" s="332">
        <v>315000</v>
      </c>
      <c r="H287" s="332">
        <v>8200</v>
      </c>
      <c r="I287" s="332">
        <v>200000</v>
      </c>
      <c r="J287" s="332">
        <v>51310000</v>
      </c>
      <c r="K287" s="342">
        <v>1000000000</v>
      </c>
      <c r="L287" s="332">
        <v>200</v>
      </c>
      <c r="M287" s="341">
        <v>885</v>
      </c>
      <c r="N287" s="332">
        <v>450</v>
      </c>
      <c r="O287" s="332">
        <v>2000</v>
      </c>
      <c r="P287" s="332">
        <v>1350</v>
      </c>
      <c r="Q287" s="332">
        <v>1800</v>
      </c>
      <c r="R287" s="332">
        <v>1257</v>
      </c>
    </row>
    <row r="288" spans="1:18">
      <c r="A288" s="187">
        <v>45089</v>
      </c>
      <c r="B288" s="340">
        <v>1</v>
      </c>
      <c r="C288" s="332">
        <v>22400</v>
      </c>
      <c r="D288" s="340">
        <v>2118000</v>
      </c>
      <c r="E288" s="332">
        <v>3700000</v>
      </c>
      <c r="F288" s="332">
        <v>370000</v>
      </c>
      <c r="G288" s="332">
        <v>315000</v>
      </c>
      <c r="H288" s="332">
        <v>8200</v>
      </c>
      <c r="I288" s="332">
        <v>200000</v>
      </c>
      <c r="J288" s="332">
        <v>51310000</v>
      </c>
      <c r="K288" s="342">
        <v>1000000000</v>
      </c>
      <c r="L288" s="332">
        <v>200</v>
      </c>
      <c r="M288" s="341">
        <v>885</v>
      </c>
      <c r="N288" s="332">
        <v>450</v>
      </c>
      <c r="O288" s="332">
        <v>2000</v>
      </c>
      <c r="P288" s="332">
        <v>1350</v>
      </c>
      <c r="Q288" s="332">
        <v>1800</v>
      </c>
      <c r="R288" s="332">
        <v>1257</v>
      </c>
    </row>
    <row r="289" spans="1:18">
      <c r="A289" s="187">
        <v>45090</v>
      </c>
      <c r="B289" s="340">
        <v>1</v>
      </c>
      <c r="C289" s="332">
        <v>22400</v>
      </c>
      <c r="D289" s="340">
        <v>2118000</v>
      </c>
      <c r="E289" s="332">
        <v>3700000</v>
      </c>
      <c r="F289" s="332">
        <v>370000</v>
      </c>
      <c r="G289" s="332">
        <v>315000</v>
      </c>
      <c r="H289" s="332">
        <v>8200</v>
      </c>
      <c r="I289" s="332">
        <v>200000</v>
      </c>
      <c r="J289" s="332">
        <v>51310000</v>
      </c>
      <c r="K289" s="342">
        <v>1000000000</v>
      </c>
      <c r="L289" s="332">
        <v>200</v>
      </c>
      <c r="M289" s="341">
        <v>885</v>
      </c>
      <c r="N289" s="332">
        <v>450</v>
      </c>
      <c r="O289" s="332">
        <v>2000</v>
      </c>
      <c r="P289" s="332">
        <v>1350</v>
      </c>
      <c r="Q289" s="332">
        <v>1800</v>
      </c>
      <c r="R289" s="332">
        <v>1257</v>
      </c>
    </row>
    <row r="290" spans="1:18">
      <c r="A290" s="187">
        <v>45091</v>
      </c>
      <c r="B290" s="340">
        <v>1</v>
      </c>
      <c r="C290" s="332">
        <v>22400</v>
      </c>
      <c r="D290" s="340">
        <v>2118000</v>
      </c>
      <c r="E290" s="332">
        <v>3700000</v>
      </c>
      <c r="F290" s="332">
        <v>370000</v>
      </c>
      <c r="G290" s="332">
        <v>315000</v>
      </c>
      <c r="H290" s="332">
        <v>8200</v>
      </c>
      <c r="I290" s="332">
        <v>200000</v>
      </c>
      <c r="J290" s="332">
        <v>51310000</v>
      </c>
      <c r="K290" s="342">
        <v>1000000000</v>
      </c>
      <c r="L290" s="332">
        <v>200</v>
      </c>
      <c r="M290" s="341">
        <v>885</v>
      </c>
      <c r="N290" s="332">
        <v>450</v>
      </c>
      <c r="O290" s="332">
        <v>2000</v>
      </c>
      <c r="P290" s="332">
        <v>1350</v>
      </c>
      <c r="Q290" s="332">
        <v>1800</v>
      </c>
      <c r="R290" s="332">
        <v>1257</v>
      </c>
    </row>
    <row r="291" spans="1:18">
      <c r="A291" s="187">
        <v>45092</v>
      </c>
      <c r="B291" s="340">
        <v>1</v>
      </c>
      <c r="C291" s="332">
        <v>22400</v>
      </c>
      <c r="D291" s="340">
        <v>2118000</v>
      </c>
      <c r="E291" s="332">
        <v>3700000</v>
      </c>
      <c r="F291" s="332">
        <v>370000</v>
      </c>
      <c r="G291" s="332">
        <v>315000</v>
      </c>
      <c r="H291" s="332">
        <v>8200</v>
      </c>
      <c r="I291" s="332">
        <v>200000</v>
      </c>
      <c r="J291" s="332">
        <v>51310000</v>
      </c>
      <c r="K291" s="342">
        <v>1000000000</v>
      </c>
      <c r="L291" s="332">
        <v>200</v>
      </c>
      <c r="M291" s="341">
        <v>885</v>
      </c>
      <c r="N291" s="332">
        <v>450</v>
      </c>
      <c r="O291" s="332">
        <v>2000</v>
      </c>
      <c r="P291" s="332">
        <v>1350</v>
      </c>
      <c r="Q291" s="332">
        <v>1800</v>
      </c>
      <c r="R291" s="332">
        <v>1257</v>
      </c>
    </row>
    <row r="292" spans="1:18">
      <c r="A292" s="187">
        <v>45093</v>
      </c>
      <c r="B292" s="340">
        <v>1</v>
      </c>
      <c r="C292" s="332">
        <v>22400</v>
      </c>
      <c r="D292" s="340">
        <v>2118000</v>
      </c>
      <c r="E292" s="332">
        <v>3700000</v>
      </c>
      <c r="F292" s="332">
        <v>370000</v>
      </c>
      <c r="G292" s="332">
        <v>315000</v>
      </c>
      <c r="H292" s="332">
        <v>8200</v>
      </c>
      <c r="I292" s="332">
        <v>200000</v>
      </c>
      <c r="J292" s="332">
        <v>51310000</v>
      </c>
      <c r="K292" s="342">
        <v>1000000000</v>
      </c>
      <c r="L292" s="332">
        <v>200</v>
      </c>
      <c r="M292" s="341">
        <v>885</v>
      </c>
      <c r="N292" s="332">
        <v>450</v>
      </c>
      <c r="O292" s="332">
        <v>2000</v>
      </c>
      <c r="P292" s="332">
        <v>1350</v>
      </c>
      <c r="Q292" s="332">
        <v>1800</v>
      </c>
      <c r="R292" s="332">
        <v>1257</v>
      </c>
    </row>
    <row r="293" spans="1:18">
      <c r="A293" s="187">
        <v>45096</v>
      </c>
      <c r="B293" s="340">
        <v>1</v>
      </c>
      <c r="C293" s="332">
        <v>22400</v>
      </c>
      <c r="D293" s="340">
        <v>2118000</v>
      </c>
      <c r="E293" s="332">
        <v>3700000</v>
      </c>
      <c r="F293" s="332">
        <v>370000</v>
      </c>
      <c r="G293" s="332">
        <v>315000</v>
      </c>
      <c r="H293" s="332">
        <v>8200</v>
      </c>
      <c r="I293" s="332">
        <v>200000</v>
      </c>
      <c r="J293" s="332">
        <v>51310000</v>
      </c>
      <c r="K293" s="342">
        <v>1000000000</v>
      </c>
      <c r="L293" s="332">
        <v>200</v>
      </c>
      <c r="M293" s="341">
        <v>885</v>
      </c>
      <c r="N293" s="332">
        <v>450</v>
      </c>
      <c r="O293" s="332">
        <v>2000</v>
      </c>
      <c r="P293" s="332">
        <v>1350</v>
      </c>
      <c r="Q293" s="332">
        <v>1800</v>
      </c>
      <c r="R293" s="332">
        <v>1257</v>
      </c>
    </row>
    <row r="294" spans="1:18">
      <c r="A294" s="187">
        <v>45097</v>
      </c>
      <c r="B294" s="340">
        <v>1</v>
      </c>
      <c r="C294" s="332">
        <v>22400</v>
      </c>
      <c r="D294" s="340">
        <v>2118000</v>
      </c>
      <c r="E294" s="332">
        <v>3700000</v>
      </c>
      <c r="F294" s="332">
        <v>370000</v>
      </c>
      <c r="G294" s="332">
        <v>315000</v>
      </c>
      <c r="H294" s="332">
        <v>8200</v>
      </c>
      <c r="I294" s="332">
        <v>200000</v>
      </c>
      <c r="J294" s="332">
        <v>51310000</v>
      </c>
      <c r="K294" s="342">
        <v>1000000000</v>
      </c>
      <c r="L294" s="332">
        <v>200</v>
      </c>
      <c r="M294" s="341">
        <v>885</v>
      </c>
      <c r="N294" s="332">
        <v>450</v>
      </c>
      <c r="O294" s="332">
        <v>2000</v>
      </c>
      <c r="P294" s="332">
        <v>1350</v>
      </c>
      <c r="Q294" s="332">
        <v>1800</v>
      </c>
      <c r="R294" s="332">
        <v>1257</v>
      </c>
    </row>
    <row r="295" spans="1:18">
      <c r="A295" s="187">
        <v>45098</v>
      </c>
      <c r="B295" s="340">
        <v>1</v>
      </c>
      <c r="C295" s="332">
        <v>22400</v>
      </c>
      <c r="D295" s="340">
        <v>2118000</v>
      </c>
      <c r="E295" s="332">
        <v>3700000</v>
      </c>
      <c r="F295" s="332">
        <v>370000</v>
      </c>
      <c r="G295" s="332">
        <v>315000</v>
      </c>
      <c r="H295" s="332">
        <v>8200</v>
      </c>
      <c r="I295" s="332">
        <v>200000</v>
      </c>
      <c r="J295" s="332">
        <v>51310000</v>
      </c>
      <c r="K295" s="342">
        <v>1000000000</v>
      </c>
      <c r="L295" s="332">
        <v>200</v>
      </c>
      <c r="M295" s="341">
        <v>885</v>
      </c>
      <c r="N295" s="332">
        <v>450</v>
      </c>
      <c r="O295" s="332">
        <v>2000</v>
      </c>
      <c r="P295" s="332">
        <v>1350</v>
      </c>
      <c r="Q295" s="332">
        <v>1800</v>
      </c>
      <c r="R295" s="332">
        <v>1257</v>
      </c>
    </row>
    <row r="296" spans="1:18">
      <c r="A296" s="187">
        <v>45099</v>
      </c>
      <c r="B296" s="340">
        <v>1</v>
      </c>
      <c r="C296" s="332">
        <v>22400</v>
      </c>
      <c r="D296" s="340">
        <v>2118000</v>
      </c>
      <c r="E296" s="332">
        <v>3700000</v>
      </c>
      <c r="F296" s="332">
        <v>370000</v>
      </c>
      <c r="G296" s="332">
        <v>315000</v>
      </c>
      <c r="H296" s="332">
        <v>8200</v>
      </c>
      <c r="I296" s="332">
        <v>200000</v>
      </c>
      <c r="J296" s="332">
        <v>51310000</v>
      </c>
      <c r="K296" s="342">
        <v>1000000000</v>
      </c>
      <c r="L296" s="332">
        <v>200</v>
      </c>
      <c r="M296" s="341">
        <v>885</v>
      </c>
      <c r="N296" s="332">
        <v>450</v>
      </c>
      <c r="O296" s="332">
        <v>2000</v>
      </c>
      <c r="P296" s="332">
        <v>1350</v>
      </c>
      <c r="Q296" s="332">
        <v>1800</v>
      </c>
      <c r="R296" s="332">
        <v>1257</v>
      </c>
    </row>
    <row r="297" spans="1:18">
      <c r="A297" s="187">
        <v>45100</v>
      </c>
      <c r="B297" s="340">
        <v>1</v>
      </c>
      <c r="C297" s="332">
        <v>22400</v>
      </c>
      <c r="D297" s="340">
        <v>2118000</v>
      </c>
      <c r="E297" s="332">
        <v>3700000</v>
      </c>
      <c r="F297" s="332">
        <v>370000</v>
      </c>
      <c r="G297" s="332">
        <v>315000</v>
      </c>
      <c r="H297" s="332">
        <v>8200</v>
      </c>
      <c r="I297" s="332">
        <v>200000</v>
      </c>
      <c r="J297" s="332">
        <v>51310000</v>
      </c>
      <c r="K297" s="342">
        <v>1000000000</v>
      </c>
      <c r="L297" s="332">
        <v>200</v>
      </c>
      <c r="M297" s="341">
        <v>885</v>
      </c>
      <c r="N297" s="332">
        <v>450</v>
      </c>
      <c r="O297" s="332">
        <v>2000</v>
      </c>
      <c r="P297" s="332">
        <v>1350</v>
      </c>
      <c r="Q297" s="332">
        <v>1800</v>
      </c>
      <c r="R297" s="332">
        <v>1257</v>
      </c>
    </row>
    <row r="298" spans="1:18">
      <c r="A298" s="187">
        <v>45103</v>
      </c>
      <c r="B298" s="340">
        <v>1</v>
      </c>
      <c r="C298" s="332">
        <v>22400</v>
      </c>
      <c r="D298" s="340">
        <v>2118000</v>
      </c>
      <c r="E298" s="332">
        <v>3700000</v>
      </c>
      <c r="F298" s="332">
        <v>370000</v>
      </c>
      <c r="G298" s="332">
        <v>315000</v>
      </c>
      <c r="H298" s="332">
        <v>8200</v>
      </c>
      <c r="I298" s="332">
        <v>200000</v>
      </c>
      <c r="J298" s="332">
        <v>51310000</v>
      </c>
      <c r="K298" s="342">
        <v>1000000000</v>
      </c>
      <c r="L298" s="332">
        <v>200</v>
      </c>
      <c r="M298" s="341">
        <v>885</v>
      </c>
      <c r="N298" s="332">
        <v>450</v>
      </c>
      <c r="O298" s="332">
        <v>2000</v>
      </c>
      <c r="P298" s="332">
        <v>1350</v>
      </c>
      <c r="Q298" s="332">
        <v>1800</v>
      </c>
      <c r="R298" s="332">
        <v>1257</v>
      </c>
    </row>
    <row r="299" spans="1:18">
      <c r="A299" s="187">
        <v>45104</v>
      </c>
      <c r="B299" s="340">
        <v>1</v>
      </c>
      <c r="C299" s="332">
        <v>22400</v>
      </c>
      <c r="D299" s="340">
        <v>2118000</v>
      </c>
      <c r="E299" s="332">
        <v>3700000</v>
      </c>
      <c r="F299" s="332">
        <v>370000</v>
      </c>
      <c r="G299" s="332">
        <v>315000</v>
      </c>
      <c r="H299" s="332">
        <v>8200</v>
      </c>
      <c r="I299" s="332">
        <v>200000</v>
      </c>
      <c r="J299" s="332">
        <v>51310000</v>
      </c>
      <c r="K299" s="342">
        <v>1000000000</v>
      </c>
      <c r="L299" s="332">
        <v>200</v>
      </c>
      <c r="M299" s="341">
        <v>885</v>
      </c>
      <c r="N299" s="332">
        <v>450</v>
      </c>
      <c r="O299" s="332">
        <v>2000</v>
      </c>
      <c r="P299" s="332">
        <v>1350</v>
      </c>
      <c r="Q299" s="332">
        <v>1800</v>
      </c>
      <c r="R299" s="332">
        <v>1257</v>
      </c>
    </row>
    <row r="300" spans="1:18">
      <c r="A300" s="187">
        <v>45105</v>
      </c>
      <c r="B300" s="340">
        <v>1</v>
      </c>
      <c r="C300" s="332">
        <v>22400</v>
      </c>
      <c r="D300" s="340">
        <v>2118000</v>
      </c>
      <c r="E300" s="332">
        <v>3700000</v>
      </c>
      <c r="F300" s="332">
        <v>370000</v>
      </c>
      <c r="G300" s="332">
        <v>315000</v>
      </c>
      <c r="H300" s="332">
        <v>8200</v>
      </c>
      <c r="I300" s="332">
        <v>200000</v>
      </c>
      <c r="J300" s="332">
        <v>51310000</v>
      </c>
      <c r="K300" s="342">
        <v>1000000000</v>
      </c>
      <c r="L300" s="332">
        <v>200</v>
      </c>
      <c r="M300" s="341">
        <v>885</v>
      </c>
      <c r="N300" s="332">
        <v>450</v>
      </c>
      <c r="O300" s="332">
        <v>2000</v>
      </c>
      <c r="P300" s="332">
        <v>1350</v>
      </c>
      <c r="Q300" s="332">
        <v>1800</v>
      </c>
      <c r="R300" s="332">
        <v>1257</v>
      </c>
    </row>
    <row r="301" spans="1:18">
      <c r="A301" s="187">
        <v>45106</v>
      </c>
      <c r="B301" s="340">
        <v>1</v>
      </c>
      <c r="C301" s="332">
        <v>22400</v>
      </c>
      <c r="D301" s="340">
        <v>2118000</v>
      </c>
      <c r="E301" s="332">
        <v>3700000</v>
      </c>
      <c r="F301" s="332">
        <v>370000</v>
      </c>
      <c r="G301" s="332">
        <v>315000</v>
      </c>
      <c r="H301" s="332">
        <v>8200</v>
      </c>
      <c r="I301" s="332">
        <v>200000</v>
      </c>
      <c r="J301" s="332">
        <v>51310000</v>
      </c>
      <c r="K301" s="342">
        <v>1000000000</v>
      </c>
      <c r="L301" s="332">
        <v>200</v>
      </c>
      <c r="M301" s="341">
        <v>885</v>
      </c>
      <c r="N301" s="332">
        <v>450</v>
      </c>
      <c r="O301" s="332">
        <v>2000</v>
      </c>
      <c r="P301" s="332">
        <v>1350</v>
      </c>
      <c r="Q301" s="332">
        <v>1800</v>
      </c>
      <c r="R301" s="332">
        <v>1257</v>
      </c>
    </row>
    <row r="302" spans="1:18">
      <c r="A302" s="187">
        <v>45107</v>
      </c>
      <c r="B302" s="340">
        <v>1</v>
      </c>
      <c r="C302" s="332">
        <v>22400</v>
      </c>
      <c r="D302" s="340">
        <v>2118000</v>
      </c>
      <c r="E302" s="332">
        <v>3700000</v>
      </c>
      <c r="F302" s="332">
        <v>370000</v>
      </c>
      <c r="G302" s="332">
        <v>315000</v>
      </c>
      <c r="H302" s="332">
        <v>8200</v>
      </c>
      <c r="I302" s="332">
        <v>200000</v>
      </c>
      <c r="J302" s="332">
        <v>51310000</v>
      </c>
      <c r="K302" s="342">
        <v>1000000000</v>
      </c>
      <c r="L302" s="332">
        <v>200</v>
      </c>
      <c r="M302" s="341">
        <v>885</v>
      </c>
      <c r="N302" s="332">
        <v>450</v>
      </c>
      <c r="O302" s="332">
        <v>2000</v>
      </c>
      <c r="P302" s="332">
        <v>1350</v>
      </c>
      <c r="Q302" s="332">
        <v>1800</v>
      </c>
      <c r="R302" s="332">
        <v>1257</v>
      </c>
    </row>
    <row r="303" spans="1:18">
      <c r="A303" s="187">
        <v>45110</v>
      </c>
      <c r="B303" s="340">
        <v>1</v>
      </c>
      <c r="C303" s="332">
        <v>22400</v>
      </c>
      <c r="D303" s="340">
        <v>2118000</v>
      </c>
      <c r="E303" s="332">
        <v>3700000</v>
      </c>
      <c r="F303" s="332">
        <v>370000</v>
      </c>
      <c r="G303" s="332">
        <v>315000</v>
      </c>
      <c r="H303" s="332">
        <v>8200</v>
      </c>
      <c r="I303" s="332">
        <v>200000</v>
      </c>
      <c r="J303" s="332">
        <v>51310000</v>
      </c>
      <c r="K303" s="342">
        <v>1000000000</v>
      </c>
      <c r="L303" s="332">
        <v>200</v>
      </c>
      <c r="M303" s="341">
        <v>885</v>
      </c>
      <c r="N303" s="332">
        <v>450</v>
      </c>
      <c r="O303" s="332">
        <v>2000</v>
      </c>
      <c r="P303" s="332">
        <v>1350</v>
      </c>
      <c r="Q303" s="332">
        <v>1800</v>
      </c>
      <c r="R303" s="332">
        <v>1257</v>
      </c>
    </row>
    <row r="304" spans="1:18">
      <c r="A304" s="187">
        <v>45111</v>
      </c>
      <c r="B304" s="340">
        <v>1</v>
      </c>
      <c r="C304" s="332">
        <v>22400</v>
      </c>
      <c r="D304" s="340">
        <v>2118000</v>
      </c>
      <c r="E304" s="332">
        <v>3700000</v>
      </c>
      <c r="F304" s="332">
        <v>370000</v>
      </c>
      <c r="G304" s="332">
        <v>315000</v>
      </c>
      <c r="H304" s="332">
        <v>8200</v>
      </c>
      <c r="I304" s="332">
        <v>200000</v>
      </c>
      <c r="J304" s="332">
        <v>51310000</v>
      </c>
      <c r="K304" s="342">
        <v>1000000000</v>
      </c>
      <c r="L304" s="332">
        <v>200</v>
      </c>
      <c r="M304" s="341">
        <v>885</v>
      </c>
      <c r="N304" s="332">
        <v>450</v>
      </c>
      <c r="O304" s="332">
        <v>2000</v>
      </c>
      <c r="P304" s="332">
        <v>1350</v>
      </c>
      <c r="Q304" s="332">
        <v>1800</v>
      </c>
      <c r="R304" s="332">
        <v>1257</v>
      </c>
    </row>
    <row r="305" spans="1:18">
      <c r="A305" s="187">
        <v>45112</v>
      </c>
      <c r="B305" s="340">
        <v>1</v>
      </c>
      <c r="C305" s="332">
        <v>22400</v>
      </c>
      <c r="D305" s="340">
        <v>2118000</v>
      </c>
      <c r="E305" s="332">
        <v>3700000</v>
      </c>
      <c r="F305" s="332">
        <v>370000</v>
      </c>
      <c r="G305" s="332">
        <v>315000</v>
      </c>
      <c r="H305" s="332">
        <v>8200</v>
      </c>
      <c r="I305" s="332">
        <v>200000</v>
      </c>
      <c r="J305" s="332">
        <v>51310000</v>
      </c>
      <c r="K305" s="342">
        <v>1000000000</v>
      </c>
      <c r="L305" s="332">
        <v>200</v>
      </c>
      <c r="M305" s="341">
        <v>885</v>
      </c>
      <c r="N305" s="332">
        <v>450</v>
      </c>
      <c r="O305" s="332">
        <v>2000</v>
      </c>
      <c r="P305" s="332">
        <v>1350</v>
      </c>
      <c r="Q305" s="332">
        <v>1800</v>
      </c>
      <c r="R305" s="332">
        <v>1257</v>
      </c>
    </row>
    <row r="306" spans="1:18">
      <c r="A306" s="187">
        <v>45113</v>
      </c>
      <c r="B306" s="340">
        <v>1</v>
      </c>
      <c r="C306" s="332">
        <v>22400</v>
      </c>
      <c r="D306" s="340">
        <v>2118000</v>
      </c>
      <c r="E306" s="332">
        <v>3700000</v>
      </c>
      <c r="F306" s="332">
        <v>370000</v>
      </c>
      <c r="G306" s="332">
        <v>315000</v>
      </c>
      <c r="H306" s="332">
        <v>8200</v>
      </c>
      <c r="I306" s="332">
        <v>200000</v>
      </c>
      <c r="J306" s="332">
        <v>51310000</v>
      </c>
      <c r="K306" s="342">
        <v>1000000000</v>
      </c>
      <c r="L306" s="332">
        <v>200</v>
      </c>
      <c r="M306" s="341">
        <v>885</v>
      </c>
      <c r="N306" s="332">
        <v>450</v>
      </c>
      <c r="O306" s="332">
        <v>2000</v>
      </c>
      <c r="P306" s="332">
        <v>1350</v>
      </c>
      <c r="Q306" s="332">
        <v>1800</v>
      </c>
      <c r="R306" s="332">
        <v>1257</v>
      </c>
    </row>
    <row r="307" spans="1:18">
      <c r="A307" s="187">
        <v>45114</v>
      </c>
      <c r="B307" s="340">
        <v>1</v>
      </c>
      <c r="C307" s="332">
        <v>22400</v>
      </c>
      <c r="D307" s="340">
        <v>2118000</v>
      </c>
      <c r="E307" s="332">
        <v>3700000</v>
      </c>
      <c r="F307" s="332">
        <v>370000</v>
      </c>
      <c r="G307" s="332">
        <v>315000</v>
      </c>
      <c r="H307" s="332">
        <v>8200</v>
      </c>
      <c r="I307" s="332">
        <v>200000</v>
      </c>
      <c r="J307" s="332">
        <v>51310000</v>
      </c>
      <c r="K307" s="342">
        <v>1000000000</v>
      </c>
      <c r="L307" s="332">
        <v>200</v>
      </c>
      <c r="M307" s="341">
        <v>885</v>
      </c>
      <c r="N307" s="332">
        <v>450</v>
      </c>
      <c r="O307" s="332">
        <v>2000</v>
      </c>
      <c r="P307" s="332">
        <v>1350</v>
      </c>
      <c r="Q307" s="332">
        <v>1800</v>
      </c>
      <c r="R307" s="332">
        <v>1257</v>
      </c>
    </row>
    <row r="308" spans="1:18">
      <c r="A308" s="187">
        <v>45117</v>
      </c>
      <c r="B308" s="340">
        <v>1</v>
      </c>
      <c r="C308" s="332">
        <v>22400</v>
      </c>
      <c r="D308" s="340">
        <v>2118000</v>
      </c>
      <c r="E308" s="332">
        <v>3700000</v>
      </c>
      <c r="F308" s="332">
        <v>370000</v>
      </c>
      <c r="G308" s="332">
        <v>315000</v>
      </c>
      <c r="H308" s="332">
        <v>8200</v>
      </c>
      <c r="I308" s="332">
        <v>200000</v>
      </c>
      <c r="J308" s="332">
        <v>51310000</v>
      </c>
      <c r="K308" s="342">
        <v>1000000000</v>
      </c>
      <c r="L308" s="332">
        <v>200</v>
      </c>
      <c r="M308" s="341">
        <v>885</v>
      </c>
      <c r="N308" s="332">
        <v>450</v>
      </c>
      <c r="O308" s="332">
        <v>2000</v>
      </c>
      <c r="P308" s="332">
        <v>1350</v>
      </c>
      <c r="Q308" s="332">
        <v>1800</v>
      </c>
      <c r="R308" s="332">
        <v>1257</v>
      </c>
    </row>
    <row r="309" spans="1:18">
      <c r="A309" s="187">
        <v>45118</v>
      </c>
      <c r="B309" s="340">
        <v>1</v>
      </c>
      <c r="C309" s="332">
        <v>22400</v>
      </c>
      <c r="D309" s="340">
        <v>2118000</v>
      </c>
      <c r="E309" s="332">
        <v>3700000</v>
      </c>
      <c r="F309" s="332">
        <v>370000</v>
      </c>
      <c r="G309" s="332">
        <v>315000</v>
      </c>
      <c r="H309" s="332">
        <v>8200</v>
      </c>
      <c r="I309" s="332">
        <v>200000</v>
      </c>
      <c r="J309" s="332">
        <v>51310000</v>
      </c>
      <c r="K309" s="342">
        <v>1000000000</v>
      </c>
      <c r="L309" s="332">
        <v>200</v>
      </c>
      <c r="M309" s="341">
        <v>885</v>
      </c>
      <c r="N309" s="332">
        <v>450</v>
      </c>
      <c r="O309" s="332">
        <v>2000</v>
      </c>
      <c r="P309" s="332">
        <v>1350</v>
      </c>
      <c r="Q309" s="332">
        <v>1800</v>
      </c>
      <c r="R309" s="332">
        <v>1257</v>
      </c>
    </row>
    <row r="310" spans="1:18">
      <c r="A310" s="187">
        <v>45119</v>
      </c>
      <c r="B310" s="340">
        <v>1</v>
      </c>
      <c r="C310" s="332">
        <v>22400</v>
      </c>
      <c r="D310" s="340">
        <v>2118000</v>
      </c>
      <c r="E310" s="332">
        <v>3700000</v>
      </c>
      <c r="F310" s="332">
        <v>370000</v>
      </c>
      <c r="G310" s="332">
        <v>315000</v>
      </c>
      <c r="H310" s="332">
        <v>8200</v>
      </c>
      <c r="I310" s="332">
        <v>200000</v>
      </c>
      <c r="J310" s="332">
        <v>51310000</v>
      </c>
      <c r="K310" s="342">
        <v>1000000000</v>
      </c>
      <c r="L310" s="332">
        <v>200</v>
      </c>
      <c r="M310" s="341">
        <v>885</v>
      </c>
      <c r="N310" s="332">
        <v>450</v>
      </c>
      <c r="O310" s="332">
        <v>2000</v>
      </c>
      <c r="P310" s="332">
        <v>1350</v>
      </c>
      <c r="Q310" s="332">
        <v>1800</v>
      </c>
      <c r="R310" s="332">
        <v>1257</v>
      </c>
    </row>
    <row r="311" spans="1:18">
      <c r="A311" s="187">
        <v>45120</v>
      </c>
      <c r="B311" s="340">
        <v>1</v>
      </c>
      <c r="C311" s="332">
        <v>22400</v>
      </c>
      <c r="D311" s="340">
        <v>2118000</v>
      </c>
      <c r="E311" s="332">
        <v>3700000</v>
      </c>
      <c r="F311" s="332">
        <v>370000</v>
      </c>
      <c r="G311" s="332">
        <v>315000</v>
      </c>
      <c r="H311" s="332">
        <v>8200</v>
      </c>
      <c r="I311" s="332">
        <v>200000</v>
      </c>
      <c r="J311" s="332">
        <v>51310000</v>
      </c>
      <c r="K311" s="342">
        <v>1000000000</v>
      </c>
      <c r="L311" s="332">
        <v>200</v>
      </c>
      <c r="M311" s="341">
        <v>885</v>
      </c>
      <c r="N311" s="332">
        <v>450</v>
      </c>
      <c r="O311" s="332">
        <v>2000</v>
      </c>
      <c r="P311" s="332">
        <v>1350</v>
      </c>
      <c r="Q311" s="332">
        <v>1800</v>
      </c>
      <c r="R311" s="332">
        <v>1257</v>
      </c>
    </row>
    <row r="312" spans="1:18">
      <c r="A312" s="187">
        <v>45121</v>
      </c>
      <c r="B312" s="340">
        <v>1</v>
      </c>
      <c r="C312" s="332">
        <v>22400</v>
      </c>
      <c r="D312" s="340">
        <v>2118000</v>
      </c>
      <c r="E312" s="332">
        <v>3700000</v>
      </c>
      <c r="F312" s="332">
        <v>370000</v>
      </c>
      <c r="G312" s="332">
        <v>315000</v>
      </c>
      <c r="H312" s="332">
        <v>8200</v>
      </c>
      <c r="I312" s="332">
        <v>200000</v>
      </c>
      <c r="J312" s="332">
        <v>51310000</v>
      </c>
      <c r="K312" s="342">
        <v>1000000000</v>
      </c>
      <c r="L312" s="332">
        <v>200</v>
      </c>
      <c r="M312" s="341">
        <v>885</v>
      </c>
      <c r="N312" s="332">
        <v>450</v>
      </c>
      <c r="O312" s="332">
        <v>2000</v>
      </c>
      <c r="P312" s="332">
        <v>1350</v>
      </c>
      <c r="Q312" s="332">
        <v>1800</v>
      </c>
      <c r="R312" s="332">
        <v>1257</v>
      </c>
    </row>
    <row r="313" spans="1:18">
      <c r="A313" s="187">
        <v>45124</v>
      </c>
      <c r="B313" s="340">
        <v>1</v>
      </c>
      <c r="C313" s="332">
        <v>22400</v>
      </c>
      <c r="D313" s="340">
        <v>2118000</v>
      </c>
      <c r="E313" s="332">
        <v>3700000</v>
      </c>
      <c r="F313" s="332">
        <v>370000</v>
      </c>
      <c r="G313" s="332">
        <v>315000</v>
      </c>
      <c r="H313" s="332">
        <v>8200</v>
      </c>
      <c r="I313" s="332">
        <v>200000</v>
      </c>
      <c r="J313" s="332">
        <v>51310000</v>
      </c>
      <c r="K313" s="342">
        <v>1000000000</v>
      </c>
      <c r="L313" s="332">
        <v>200</v>
      </c>
      <c r="M313" s="341">
        <v>885</v>
      </c>
      <c r="N313" s="332">
        <v>450</v>
      </c>
      <c r="O313" s="332">
        <v>2000</v>
      </c>
      <c r="P313" s="332">
        <v>1350</v>
      </c>
      <c r="Q313" s="332">
        <v>1800</v>
      </c>
      <c r="R313" s="332">
        <v>1257</v>
      </c>
    </row>
    <row r="314" spans="1:18">
      <c r="A314" s="187">
        <v>45125</v>
      </c>
      <c r="B314" s="340">
        <v>1</v>
      </c>
      <c r="C314" s="332">
        <v>22400</v>
      </c>
      <c r="D314" s="340">
        <v>2118000</v>
      </c>
      <c r="E314" s="332">
        <v>3700000</v>
      </c>
      <c r="F314" s="332">
        <v>370000</v>
      </c>
      <c r="G314" s="332">
        <v>315000</v>
      </c>
      <c r="H314" s="332">
        <v>8200</v>
      </c>
      <c r="I314" s="332">
        <v>200000</v>
      </c>
      <c r="J314" s="332">
        <v>51310000</v>
      </c>
      <c r="K314" s="342">
        <v>1000000000</v>
      </c>
      <c r="L314" s="332">
        <v>200</v>
      </c>
      <c r="M314" s="341">
        <v>885</v>
      </c>
      <c r="N314" s="332">
        <v>450</v>
      </c>
      <c r="O314" s="332">
        <v>2000</v>
      </c>
      <c r="P314" s="332">
        <v>1350</v>
      </c>
      <c r="Q314" s="332">
        <v>1800</v>
      </c>
      <c r="R314" s="332">
        <v>1257</v>
      </c>
    </row>
    <row r="315" spans="1:18">
      <c r="A315" s="187">
        <v>45126</v>
      </c>
      <c r="B315" s="340">
        <v>1</v>
      </c>
      <c r="C315" s="332">
        <v>22400</v>
      </c>
      <c r="D315" s="340">
        <v>2118000</v>
      </c>
      <c r="E315" s="332">
        <v>3700000</v>
      </c>
      <c r="F315" s="332">
        <v>370000</v>
      </c>
      <c r="G315" s="332">
        <v>315000</v>
      </c>
      <c r="H315" s="332">
        <v>8200</v>
      </c>
      <c r="I315" s="332">
        <v>200000</v>
      </c>
      <c r="J315" s="332">
        <v>51310000</v>
      </c>
      <c r="K315" s="342">
        <v>1000000000</v>
      </c>
      <c r="L315" s="332">
        <v>200</v>
      </c>
      <c r="M315" s="341">
        <v>885</v>
      </c>
      <c r="N315" s="332">
        <v>450</v>
      </c>
      <c r="O315" s="332">
        <v>2000</v>
      </c>
      <c r="P315" s="332">
        <v>1350</v>
      </c>
      <c r="Q315" s="332">
        <v>1800</v>
      </c>
      <c r="R315" s="332">
        <v>1257</v>
      </c>
    </row>
    <row r="316" spans="1:18">
      <c r="A316" s="187">
        <v>45127</v>
      </c>
      <c r="B316" s="340">
        <v>1</v>
      </c>
      <c r="C316" s="332">
        <v>22400</v>
      </c>
      <c r="D316" s="340">
        <v>2118000</v>
      </c>
      <c r="E316" s="332">
        <v>3700000</v>
      </c>
      <c r="F316" s="332">
        <v>370000</v>
      </c>
      <c r="G316" s="332">
        <v>315000</v>
      </c>
      <c r="H316" s="332">
        <v>8200</v>
      </c>
      <c r="I316" s="332">
        <v>200000</v>
      </c>
      <c r="J316" s="332">
        <v>51310000</v>
      </c>
      <c r="K316" s="342">
        <v>1000000000</v>
      </c>
      <c r="L316" s="332">
        <v>200</v>
      </c>
      <c r="M316" s="341">
        <v>885</v>
      </c>
      <c r="N316" s="332">
        <v>450</v>
      </c>
      <c r="O316" s="332">
        <v>2000</v>
      </c>
      <c r="P316" s="332">
        <v>1350</v>
      </c>
      <c r="Q316" s="332">
        <v>1800</v>
      </c>
      <c r="R316" s="332">
        <v>1257</v>
      </c>
    </row>
    <row r="317" spans="1:18">
      <c r="A317" s="187">
        <v>45128</v>
      </c>
      <c r="B317" s="340">
        <v>1</v>
      </c>
      <c r="C317" s="332">
        <v>22400</v>
      </c>
      <c r="D317" s="340">
        <v>2118000</v>
      </c>
      <c r="E317" s="332">
        <v>3700000</v>
      </c>
      <c r="F317" s="332">
        <v>370000</v>
      </c>
      <c r="G317" s="332">
        <v>315000</v>
      </c>
      <c r="H317" s="332">
        <v>8200</v>
      </c>
      <c r="I317" s="332">
        <v>200000</v>
      </c>
      <c r="J317" s="332">
        <v>51310000</v>
      </c>
      <c r="K317" s="342">
        <v>1000000000</v>
      </c>
      <c r="L317" s="332">
        <v>200</v>
      </c>
      <c r="M317" s="341">
        <v>885</v>
      </c>
      <c r="N317" s="332">
        <v>450</v>
      </c>
      <c r="O317" s="332">
        <v>2000</v>
      </c>
      <c r="P317" s="332">
        <v>1350</v>
      </c>
      <c r="Q317" s="332">
        <v>1800</v>
      </c>
      <c r="R317" s="332">
        <v>1257</v>
      </c>
    </row>
    <row r="318" spans="1:18">
      <c r="A318" s="187">
        <v>45131</v>
      </c>
      <c r="B318" s="340">
        <v>1</v>
      </c>
      <c r="C318" s="332">
        <v>22400</v>
      </c>
      <c r="D318" s="340">
        <v>2118000</v>
      </c>
      <c r="E318" s="332">
        <v>3700000</v>
      </c>
      <c r="F318" s="332">
        <v>370000</v>
      </c>
      <c r="G318" s="332">
        <v>315000</v>
      </c>
      <c r="H318" s="332">
        <v>8200</v>
      </c>
      <c r="I318" s="332">
        <v>200000</v>
      </c>
      <c r="J318" s="332">
        <v>51310000</v>
      </c>
      <c r="K318" s="342">
        <v>1000000000</v>
      </c>
      <c r="L318" s="332">
        <v>200</v>
      </c>
      <c r="M318" s="341">
        <v>885</v>
      </c>
      <c r="N318" s="332">
        <v>450</v>
      </c>
      <c r="O318" s="332">
        <v>2000</v>
      </c>
      <c r="P318" s="332">
        <v>1350</v>
      </c>
      <c r="Q318" s="332">
        <v>1800</v>
      </c>
      <c r="R318" s="332">
        <v>1257</v>
      </c>
    </row>
    <row r="319" spans="1:18">
      <c r="A319" s="187">
        <v>45132</v>
      </c>
      <c r="B319" s="340">
        <v>1</v>
      </c>
      <c r="C319" s="332">
        <v>22400</v>
      </c>
      <c r="D319" s="340">
        <v>2118000</v>
      </c>
      <c r="E319" s="332">
        <v>3700000</v>
      </c>
      <c r="F319" s="332">
        <v>370000</v>
      </c>
      <c r="G319" s="332">
        <v>315000</v>
      </c>
      <c r="H319" s="332">
        <v>8200</v>
      </c>
      <c r="I319" s="332">
        <v>200000</v>
      </c>
      <c r="J319" s="332">
        <v>51310000</v>
      </c>
      <c r="K319" s="342">
        <v>1000000000</v>
      </c>
      <c r="L319" s="332">
        <v>200</v>
      </c>
      <c r="M319" s="341">
        <v>885</v>
      </c>
      <c r="N319" s="332">
        <v>450</v>
      </c>
      <c r="O319" s="332">
        <v>2000</v>
      </c>
      <c r="P319" s="332">
        <v>1350</v>
      </c>
      <c r="Q319" s="332">
        <v>1800</v>
      </c>
      <c r="R319" s="332">
        <v>1257</v>
      </c>
    </row>
    <row r="320" spans="1:18">
      <c r="A320" s="187">
        <v>45133</v>
      </c>
      <c r="B320" s="340">
        <v>1</v>
      </c>
      <c r="C320" s="332">
        <v>22400</v>
      </c>
      <c r="D320" s="340">
        <v>2118000</v>
      </c>
      <c r="E320" s="332">
        <v>3700000</v>
      </c>
      <c r="F320" s="332">
        <v>370000</v>
      </c>
      <c r="G320" s="332">
        <v>315000</v>
      </c>
      <c r="H320" s="332">
        <v>8200</v>
      </c>
      <c r="I320" s="332">
        <v>200000</v>
      </c>
      <c r="J320" s="332">
        <v>51310000</v>
      </c>
      <c r="K320" s="342">
        <v>1000000000</v>
      </c>
      <c r="L320" s="332">
        <v>200</v>
      </c>
      <c r="M320" s="341">
        <v>885</v>
      </c>
      <c r="N320" s="332">
        <v>450</v>
      </c>
      <c r="O320" s="332">
        <v>2000</v>
      </c>
      <c r="P320" s="332">
        <v>1350</v>
      </c>
      <c r="Q320" s="332">
        <v>1800</v>
      </c>
      <c r="R320" s="332">
        <v>1257</v>
      </c>
    </row>
    <row r="321" spans="1:18">
      <c r="A321" s="187">
        <v>45134</v>
      </c>
      <c r="B321" s="340">
        <v>1</v>
      </c>
      <c r="C321" s="332">
        <v>22400</v>
      </c>
      <c r="D321" s="340">
        <v>2118000</v>
      </c>
      <c r="E321" s="332">
        <v>3700000</v>
      </c>
      <c r="F321" s="332">
        <v>370000</v>
      </c>
      <c r="G321" s="332">
        <v>315000</v>
      </c>
      <c r="H321" s="332">
        <v>8200</v>
      </c>
      <c r="I321" s="332">
        <v>200000</v>
      </c>
      <c r="J321" s="332">
        <v>51310000</v>
      </c>
      <c r="K321" s="342">
        <v>1000000000</v>
      </c>
      <c r="L321" s="332">
        <v>200</v>
      </c>
      <c r="M321" s="341">
        <v>885</v>
      </c>
      <c r="N321" s="332">
        <v>450</v>
      </c>
      <c r="O321" s="332">
        <v>2000</v>
      </c>
      <c r="P321" s="332">
        <v>1350</v>
      </c>
      <c r="Q321" s="332">
        <v>1800</v>
      </c>
      <c r="R321" s="332">
        <v>1257</v>
      </c>
    </row>
    <row r="322" spans="1:18">
      <c r="A322" s="187">
        <v>45135</v>
      </c>
      <c r="B322" s="340">
        <v>1</v>
      </c>
      <c r="C322" s="332">
        <v>22400</v>
      </c>
      <c r="D322" s="340">
        <v>2118000</v>
      </c>
      <c r="E322" s="332">
        <v>3700000</v>
      </c>
      <c r="F322" s="332">
        <v>370000</v>
      </c>
      <c r="G322" s="332">
        <v>315000</v>
      </c>
      <c r="H322" s="332">
        <v>8200</v>
      </c>
      <c r="I322" s="332">
        <v>200000</v>
      </c>
      <c r="J322" s="332">
        <v>51310000</v>
      </c>
      <c r="K322" s="342">
        <v>1000000000</v>
      </c>
      <c r="L322" s="332">
        <v>200</v>
      </c>
      <c r="M322" s="341">
        <v>885</v>
      </c>
      <c r="N322" s="332">
        <v>450</v>
      </c>
      <c r="O322" s="332">
        <v>2000</v>
      </c>
      <c r="P322" s="332">
        <v>1350</v>
      </c>
      <c r="Q322" s="332">
        <v>1800</v>
      </c>
      <c r="R322" s="332">
        <v>1257</v>
      </c>
    </row>
    <row r="323" spans="1:18">
      <c r="A323" s="187">
        <v>45138</v>
      </c>
      <c r="B323" s="340">
        <v>1</v>
      </c>
      <c r="C323" s="332">
        <v>22400</v>
      </c>
      <c r="D323" s="340">
        <v>2118000</v>
      </c>
      <c r="E323" s="332">
        <v>3700000</v>
      </c>
      <c r="F323" s="332">
        <v>370000</v>
      </c>
      <c r="G323" s="332">
        <v>315000</v>
      </c>
      <c r="H323" s="332">
        <v>8200</v>
      </c>
      <c r="I323" s="332">
        <v>200000</v>
      </c>
      <c r="J323" s="332">
        <v>51310000</v>
      </c>
      <c r="K323" s="342">
        <v>1000000000</v>
      </c>
      <c r="L323" s="332">
        <v>200</v>
      </c>
      <c r="M323" s="341">
        <v>885</v>
      </c>
      <c r="N323" s="332">
        <v>450</v>
      </c>
      <c r="O323" s="332">
        <v>2000</v>
      </c>
      <c r="P323" s="332">
        <v>1350</v>
      </c>
      <c r="Q323" s="332">
        <v>1800</v>
      </c>
      <c r="R323" s="332">
        <v>1257</v>
      </c>
    </row>
    <row r="324" spans="1:18">
      <c r="A324" s="187">
        <v>45139</v>
      </c>
      <c r="B324" s="340">
        <v>1</v>
      </c>
      <c r="C324" s="332">
        <v>22400</v>
      </c>
      <c r="D324" s="340">
        <v>2118000</v>
      </c>
      <c r="E324" s="332">
        <v>3700000</v>
      </c>
      <c r="F324" s="332">
        <v>370000</v>
      </c>
      <c r="G324" s="332">
        <v>315000</v>
      </c>
      <c r="H324" s="332">
        <v>8200</v>
      </c>
      <c r="I324" s="332">
        <v>200000</v>
      </c>
      <c r="J324" s="332">
        <v>51310000</v>
      </c>
      <c r="K324" s="342">
        <v>1000000000</v>
      </c>
      <c r="L324" s="332">
        <v>200</v>
      </c>
      <c r="M324" s="341">
        <v>885</v>
      </c>
      <c r="N324" s="332">
        <v>450</v>
      </c>
      <c r="O324" s="332">
        <v>2000</v>
      </c>
      <c r="P324" s="332">
        <v>1350</v>
      </c>
      <c r="Q324" s="332">
        <v>1800</v>
      </c>
      <c r="R324" s="332">
        <v>1257</v>
      </c>
    </row>
    <row r="325" spans="1:18">
      <c r="A325" s="187">
        <v>45140</v>
      </c>
      <c r="B325" s="340">
        <v>1</v>
      </c>
      <c r="C325" s="332">
        <v>22400</v>
      </c>
      <c r="D325" s="340">
        <v>2118000</v>
      </c>
      <c r="E325" s="332">
        <v>3700000</v>
      </c>
      <c r="F325" s="332">
        <v>370000</v>
      </c>
      <c r="G325" s="332">
        <v>315000</v>
      </c>
      <c r="H325" s="332">
        <v>8200</v>
      </c>
      <c r="I325" s="332">
        <v>200000</v>
      </c>
      <c r="J325" s="332">
        <v>51310000</v>
      </c>
      <c r="K325" s="342">
        <v>1000000000</v>
      </c>
      <c r="L325" s="332">
        <v>200</v>
      </c>
      <c r="M325" s="341">
        <v>885</v>
      </c>
      <c r="N325" s="332">
        <v>450</v>
      </c>
      <c r="O325" s="332">
        <v>2000</v>
      </c>
      <c r="P325" s="332">
        <v>1350</v>
      </c>
      <c r="Q325" s="332">
        <v>1800</v>
      </c>
      <c r="R325" s="332">
        <v>1257</v>
      </c>
    </row>
    <row r="326" spans="1:18">
      <c r="A326" s="187">
        <v>45141</v>
      </c>
      <c r="B326" s="340">
        <v>1</v>
      </c>
      <c r="C326" s="332">
        <v>22400</v>
      </c>
      <c r="D326" s="340">
        <v>2118000</v>
      </c>
      <c r="E326" s="332">
        <v>3700000</v>
      </c>
      <c r="F326" s="332">
        <v>370000</v>
      </c>
      <c r="G326" s="332">
        <v>315000</v>
      </c>
      <c r="H326" s="332">
        <v>8200</v>
      </c>
      <c r="I326" s="332">
        <v>200000</v>
      </c>
      <c r="J326" s="332">
        <v>51310000</v>
      </c>
      <c r="K326" s="342">
        <v>1000000000</v>
      </c>
      <c r="L326" s="332">
        <v>200</v>
      </c>
      <c r="M326" s="341">
        <v>885</v>
      </c>
      <c r="N326" s="332">
        <v>450</v>
      </c>
      <c r="O326" s="332">
        <v>2000</v>
      </c>
      <c r="P326" s="332">
        <v>1350</v>
      </c>
      <c r="Q326" s="332">
        <v>1800</v>
      </c>
      <c r="R326" s="332">
        <v>1257</v>
      </c>
    </row>
    <row r="327" spans="1:18">
      <c r="A327" s="187">
        <v>45142</v>
      </c>
      <c r="B327" s="340">
        <v>1</v>
      </c>
      <c r="C327" s="332">
        <v>22400</v>
      </c>
      <c r="D327" s="340">
        <v>2118000</v>
      </c>
      <c r="E327" s="332">
        <v>3700000</v>
      </c>
      <c r="F327" s="332">
        <v>370000</v>
      </c>
      <c r="G327" s="332">
        <v>315000</v>
      </c>
      <c r="H327" s="332">
        <v>8200</v>
      </c>
      <c r="I327" s="332">
        <v>200000</v>
      </c>
      <c r="J327" s="332">
        <v>51310000</v>
      </c>
      <c r="K327" s="342">
        <v>1000000000</v>
      </c>
      <c r="L327" s="332">
        <v>200</v>
      </c>
      <c r="M327" s="341">
        <v>885</v>
      </c>
      <c r="N327" s="332">
        <v>450</v>
      </c>
      <c r="O327" s="332">
        <v>2000</v>
      </c>
      <c r="P327" s="332">
        <v>1350</v>
      </c>
      <c r="Q327" s="332">
        <v>1800</v>
      </c>
      <c r="R327" s="332">
        <v>1257</v>
      </c>
    </row>
    <row r="328" spans="1:18">
      <c r="A328" s="187">
        <v>45145</v>
      </c>
      <c r="B328" s="340">
        <v>1</v>
      </c>
      <c r="C328" s="332">
        <v>22400</v>
      </c>
      <c r="D328" s="340">
        <v>2118000</v>
      </c>
      <c r="E328" s="332">
        <v>3700000</v>
      </c>
      <c r="F328" s="332">
        <v>370000</v>
      </c>
      <c r="G328" s="332">
        <v>315000</v>
      </c>
      <c r="H328" s="332">
        <v>8200</v>
      </c>
      <c r="I328" s="332">
        <v>200000</v>
      </c>
      <c r="J328" s="332">
        <v>51310000</v>
      </c>
      <c r="K328" s="342">
        <v>1000000000</v>
      </c>
      <c r="L328" s="332">
        <v>200</v>
      </c>
      <c r="M328" s="341">
        <v>885</v>
      </c>
      <c r="N328" s="332">
        <v>450</v>
      </c>
      <c r="O328" s="332">
        <v>2000</v>
      </c>
      <c r="P328" s="332">
        <v>1350</v>
      </c>
      <c r="Q328" s="332">
        <v>1800</v>
      </c>
      <c r="R328" s="332">
        <v>1257</v>
      </c>
    </row>
    <row r="329" spans="1:18">
      <c r="A329" s="187">
        <v>45146</v>
      </c>
      <c r="B329" s="340">
        <v>1</v>
      </c>
      <c r="C329" s="332">
        <v>22400</v>
      </c>
      <c r="D329" s="340">
        <v>2118000</v>
      </c>
      <c r="E329" s="332">
        <v>3700000</v>
      </c>
      <c r="F329" s="332">
        <v>370000</v>
      </c>
      <c r="G329" s="332">
        <v>315000</v>
      </c>
      <c r="H329" s="332">
        <v>8200</v>
      </c>
      <c r="I329" s="332">
        <v>200000</v>
      </c>
      <c r="J329" s="332">
        <v>51310000</v>
      </c>
      <c r="K329" s="342">
        <v>1000000000</v>
      </c>
      <c r="L329" s="332">
        <v>200</v>
      </c>
      <c r="M329" s="341">
        <v>885</v>
      </c>
      <c r="N329" s="332">
        <v>450</v>
      </c>
      <c r="O329" s="332">
        <v>2000</v>
      </c>
      <c r="P329" s="332">
        <v>1350</v>
      </c>
      <c r="Q329" s="332">
        <v>1800</v>
      </c>
      <c r="R329" s="332">
        <v>1257</v>
      </c>
    </row>
    <row r="330" spans="1:18">
      <c r="A330" s="187">
        <v>45147</v>
      </c>
      <c r="B330" s="340">
        <v>1</v>
      </c>
      <c r="C330" s="332">
        <v>22400</v>
      </c>
      <c r="D330" s="340">
        <v>2118000</v>
      </c>
      <c r="E330" s="332">
        <v>3700000</v>
      </c>
      <c r="F330" s="332">
        <v>370000</v>
      </c>
      <c r="G330" s="332">
        <v>315000</v>
      </c>
      <c r="H330" s="332">
        <v>8200</v>
      </c>
      <c r="I330" s="332">
        <v>200000</v>
      </c>
      <c r="J330" s="332">
        <v>51310000</v>
      </c>
      <c r="K330" s="342">
        <v>1000000000</v>
      </c>
      <c r="L330" s="332">
        <v>200</v>
      </c>
      <c r="M330" s="341">
        <v>885</v>
      </c>
      <c r="N330" s="332">
        <v>450</v>
      </c>
      <c r="O330" s="332">
        <v>2000</v>
      </c>
      <c r="P330" s="332">
        <v>1350</v>
      </c>
      <c r="Q330" s="332">
        <v>1800</v>
      </c>
      <c r="R330" s="332">
        <v>1257</v>
      </c>
    </row>
    <row r="331" spans="1:18">
      <c r="A331" s="187">
        <v>45148</v>
      </c>
      <c r="B331" s="340">
        <v>1</v>
      </c>
      <c r="C331" s="332">
        <v>22400</v>
      </c>
      <c r="D331" s="340">
        <v>2118000</v>
      </c>
      <c r="E331" s="332">
        <v>3700000</v>
      </c>
      <c r="F331" s="332">
        <v>370000</v>
      </c>
      <c r="G331" s="332">
        <v>315000</v>
      </c>
      <c r="H331" s="332">
        <v>8200</v>
      </c>
      <c r="I331" s="332">
        <v>200000</v>
      </c>
      <c r="J331" s="332">
        <v>51310000</v>
      </c>
      <c r="K331" s="342">
        <v>1000000000</v>
      </c>
      <c r="L331" s="332">
        <v>200</v>
      </c>
      <c r="M331" s="341">
        <v>885</v>
      </c>
      <c r="N331" s="332">
        <v>450</v>
      </c>
      <c r="O331" s="332">
        <v>2000</v>
      </c>
      <c r="P331" s="332">
        <v>1350</v>
      </c>
      <c r="Q331" s="332">
        <v>1800</v>
      </c>
      <c r="R331" s="332">
        <v>1257</v>
      </c>
    </row>
    <row r="332" spans="1:18">
      <c r="A332" s="187">
        <v>45149</v>
      </c>
      <c r="B332" s="340">
        <v>1</v>
      </c>
      <c r="C332" s="332">
        <v>22400</v>
      </c>
      <c r="D332" s="340">
        <v>2118000</v>
      </c>
      <c r="E332" s="332">
        <v>3700000</v>
      </c>
      <c r="F332" s="332">
        <v>370000</v>
      </c>
      <c r="G332" s="332">
        <v>315000</v>
      </c>
      <c r="H332" s="332">
        <v>8200</v>
      </c>
      <c r="I332" s="332">
        <v>200000</v>
      </c>
      <c r="J332" s="332">
        <v>51310000</v>
      </c>
      <c r="K332" s="342">
        <v>1000000000</v>
      </c>
      <c r="L332" s="332">
        <v>200</v>
      </c>
      <c r="M332" s="341">
        <v>885</v>
      </c>
      <c r="N332" s="332">
        <v>450</v>
      </c>
      <c r="O332" s="332">
        <v>2000</v>
      </c>
      <c r="P332" s="332">
        <v>1350</v>
      </c>
      <c r="Q332" s="332">
        <v>1800</v>
      </c>
      <c r="R332" s="332">
        <v>1257</v>
      </c>
    </row>
    <row r="333" spans="1:18">
      <c r="A333" s="187">
        <v>45152</v>
      </c>
      <c r="B333" s="340">
        <v>1</v>
      </c>
      <c r="C333" s="332">
        <v>22400</v>
      </c>
      <c r="D333" s="340">
        <v>2118000</v>
      </c>
      <c r="E333" s="332">
        <v>3700000</v>
      </c>
      <c r="F333" s="332">
        <v>370000</v>
      </c>
      <c r="G333" s="332">
        <v>315000</v>
      </c>
      <c r="H333" s="332">
        <v>8200</v>
      </c>
      <c r="I333" s="332">
        <v>200000</v>
      </c>
      <c r="J333" s="332">
        <v>51310000</v>
      </c>
      <c r="K333" s="342">
        <v>1000000000</v>
      </c>
      <c r="L333" s="332">
        <v>200</v>
      </c>
      <c r="M333" s="341">
        <v>885</v>
      </c>
      <c r="N333" s="332">
        <v>450</v>
      </c>
      <c r="O333" s="332">
        <v>2000</v>
      </c>
      <c r="P333" s="332">
        <v>1350</v>
      </c>
      <c r="Q333" s="332">
        <v>1800</v>
      </c>
      <c r="R333" s="332">
        <v>1257</v>
      </c>
    </row>
    <row r="334" spans="1:18">
      <c r="A334" s="187">
        <v>45153</v>
      </c>
      <c r="B334" s="340">
        <v>1</v>
      </c>
      <c r="C334" s="332">
        <v>22400</v>
      </c>
      <c r="D334" s="340">
        <v>2118000</v>
      </c>
      <c r="E334" s="332">
        <v>3700000</v>
      </c>
      <c r="F334" s="332">
        <v>370000</v>
      </c>
      <c r="G334" s="332">
        <v>315000</v>
      </c>
      <c r="H334" s="332">
        <v>8200</v>
      </c>
      <c r="I334" s="332">
        <v>200000</v>
      </c>
      <c r="J334" s="332">
        <v>51310000</v>
      </c>
      <c r="K334" s="342">
        <v>1000000000</v>
      </c>
      <c r="L334" s="332">
        <v>200</v>
      </c>
      <c r="M334" s="341">
        <v>885</v>
      </c>
      <c r="N334" s="332">
        <v>450</v>
      </c>
      <c r="O334" s="332">
        <v>2000</v>
      </c>
      <c r="P334" s="332">
        <v>1350</v>
      </c>
      <c r="Q334" s="332">
        <v>1800</v>
      </c>
      <c r="R334" s="332">
        <v>1257</v>
      </c>
    </row>
    <row r="335" spans="1:18">
      <c r="A335" s="187">
        <v>45154</v>
      </c>
      <c r="B335" s="340">
        <v>1</v>
      </c>
      <c r="C335" s="332">
        <v>22400</v>
      </c>
      <c r="D335" s="340">
        <v>2118000</v>
      </c>
      <c r="E335" s="332">
        <v>3700000</v>
      </c>
      <c r="F335" s="332">
        <v>370000</v>
      </c>
      <c r="G335" s="332">
        <v>315000</v>
      </c>
      <c r="H335" s="332">
        <v>8200</v>
      </c>
      <c r="I335" s="332">
        <v>200000</v>
      </c>
      <c r="J335" s="332">
        <v>51310000</v>
      </c>
      <c r="K335" s="342">
        <v>1000000000</v>
      </c>
      <c r="L335" s="332">
        <v>200</v>
      </c>
      <c r="M335" s="341">
        <v>885</v>
      </c>
      <c r="N335" s="332">
        <v>450</v>
      </c>
      <c r="O335" s="332">
        <v>2000</v>
      </c>
      <c r="P335" s="332">
        <v>1350</v>
      </c>
      <c r="Q335" s="332">
        <v>1800</v>
      </c>
      <c r="R335" s="332">
        <v>1257</v>
      </c>
    </row>
    <row r="336" spans="1:18">
      <c r="A336" s="187">
        <v>45155</v>
      </c>
      <c r="B336" s="340">
        <v>1</v>
      </c>
      <c r="C336" s="332">
        <v>22400</v>
      </c>
      <c r="D336" s="340">
        <v>2118000</v>
      </c>
      <c r="E336" s="332">
        <v>3700000</v>
      </c>
      <c r="F336" s="332">
        <v>370000</v>
      </c>
      <c r="G336" s="332">
        <v>315000</v>
      </c>
      <c r="H336" s="332">
        <v>8200</v>
      </c>
      <c r="I336" s="332">
        <v>200000</v>
      </c>
      <c r="J336" s="332">
        <v>51310000</v>
      </c>
      <c r="K336" s="342">
        <v>1000000000</v>
      </c>
      <c r="L336" s="332">
        <v>200</v>
      </c>
      <c r="M336" s="341">
        <v>885</v>
      </c>
      <c r="N336" s="332">
        <v>450</v>
      </c>
      <c r="O336" s="332">
        <v>2000</v>
      </c>
      <c r="P336" s="332">
        <v>1350</v>
      </c>
      <c r="Q336" s="332">
        <v>1800</v>
      </c>
      <c r="R336" s="332">
        <v>1257</v>
      </c>
    </row>
    <row r="337" spans="1:18">
      <c r="A337" s="187">
        <v>45156</v>
      </c>
      <c r="B337" s="340">
        <v>1</v>
      </c>
      <c r="C337" s="332">
        <v>22400</v>
      </c>
      <c r="D337" s="340">
        <v>2118000</v>
      </c>
      <c r="E337" s="332">
        <v>3700000</v>
      </c>
      <c r="F337" s="332">
        <v>370000</v>
      </c>
      <c r="G337" s="332">
        <v>315000</v>
      </c>
      <c r="H337" s="332">
        <v>8200</v>
      </c>
      <c r="I337" s="332">
        <v>200000</v>
      </c>
      <c r="J337" s="332">
        <v>51310000</v>
      </c>
      <c r="K337" s="342">
        <v>1000000000</v>
      </c>
      <c r="L337" s="332">
        <v>200</v>
      </c>
      <c r="M337" s="341">
        <v>885</v>
      </c>
      <c r="N337" s="332">
        <v>450</v>
      </c>
      <c r="O337" s="332">
        <v>2000</v>
      </c>
      <c r="P337" s="332">
        <v>1350</v>
      </c>
      <c r="Q337" s="332">
        <v>1800</v>
      </c>
      <c r="R337" s="332">
        <v>1257</v>
      </c>
    </row>
    <row r="338" spans="1:18">
      <c r="A338" s="187">
        <v>45159</v>
      </c>
      <c r="B338" s="340">
        <v>1</v>
      </c>
      <c r="C338" s="332">
        <v>22400</v>
      </c>
      <c r="D338" s="340">
        <v>2118000</v>
      </c>
      <c r="E338" s="332">
        <v>3700000</v>
      </c>
      <c r="F338" s="332">
        <v>370000</v>
      </c>
      <c r="G338" s="332">
        <v>315000</v>
      </c>
      <c r="H338" s="332">
        <v>8200</v>
      </c>
      <c r="I338" s="332">
        <v>200000</v>
      </c>
      <c r="J338" s="332">
        <v>51310000</v>
      </c>
      <c r="K338" s="342">
        <v>1000000000</v>
      </c>
      <c r="L338" s="332">
        <v>200</v>
      </c>
      <c r="M338" s="341">
        <v>885</v>
      </c>
      <c r="N338" s="332">
        <v>450</v>
      </c>
      <c r="O338" s="332">
        <v>2000</v>
      </c>
      <c r="P338" s="332">
        <v>1350</v>
      </c>
      <c r="Q338" s="332">
        <v>1800</v>
      </c>
      <c r="R338" s="332">
        <v>1257</v>
      </c>
    </row>
    <row r="339" spans="1:18">
      <c r="A339" s="187">
        <v>45160</v>
      </c>
      <c r="B339" s="340">
        <v>1</v>
      </c>
      <c r="C339" s="332">
        <v>22400</v>
      </c>
      <c r="D339" s="340">
        <v>2118000</v>
      </c>
      <c r="E339" s="332">
        <v>3700000</v>
      </c>
      <c r="F339" s="332">
        <v>370000</v>
      </c>
      <c r="G339" s="332">
        <v>315000</v>
      </c>
      <c r="H339" s="332">
        <v>8200</v>
      </c>
      <c r="I339" s="332">
        <v>200000</v>
      </c>
      <c r="J339" s="332">
        <v>51310000</v>
      </c>
      <c r="K339" s="342">
        <v>1000000000</v>
      </c>
      <c r="L339" s="332">
        <v>200</v>
      </c>
      <c r="M339" s="341">
        <v>885</v>
      </c>
      <c r="N339" s="332">
        <v>450</v>
      </c>
      <c r="O339" s="332">
        <v>2000</v>
      </c>
      <c r="P339" s="332">
        <v>1350</v>
      </c>
      <c r="Q339" s="332">
        <v>1800</v>
      </c>
      <c r="R339" s="332">
        <v>1257</v>
      </c>
    </row>
    <row r="340" spans="1:18">
      <c r="A340" s="187">
        <v>45161</v>
      </c>
      <c r="B340" s="340">
        <v>1</v>
      </c>
      <c r="C340" s="332">
        <v>22400</v>
      </c>
      <c r="D340" s="340">
        <v>2118000</v>
      </c>
      <c r="E340" s="332">
        <v>3700000</v>
      </c>
      <c r="F340" s="332">
        <v>370000</v>
      </c>
      <c r="G340" s="332">
        <v>315000</v>
      </c>
      <c r="H340" s="332">
        <v>8200</v>
      </c>
      <c r="I340" s="332">
        <v>200000</v>
      </c>
      <c r="J340" s="332">
        <v>51310000</v>
      </c>
      <c r="K340" s="342">
        <v>1000000000</v>
      </c>
      <c r="L340" s="332">
        <v>200</v>
      </c>
      <c r="M340" s="341">
        <v>885</v>
      </c>
      <c r="N340" s="332">
        <v>450</v>
      </c>
      <c r="O340" s="332">
        <v>2000</v>
      </c>
      <c r="P340" s="332">
        <v>1350</v>
      </c>
      <c r="Q340" s="332">
        <v>1800</v>
      </c>
      <c r="R340" s="332">
        <v>1257</v>
      </c>
    </row>
    <row r="341" spans="1:18">
      <c r="A341" s="187">
        <v>45162</v>
      </c>
      <c r="B341" s="340">
        <v>1</v>
      </c>
      <c r="C341" s="332">
        <v>22400</v>
      </c>
      <c r="D341" s="340">
        <v>2118000</v>
      </c>
      <c r="E341" s="332">
        <v>3700000</v>
      </c>
      <c r="F341" s="332">
        <v>370000</v>
      </c>
      <c r="G341" s="332">
        <v>315000</v>
      </c>
      <c r="H341" s="332">
        <v>8200</v>
      </c>
      <c r="I341" s="332">
        <v>200000</v>
      </c>
      <c r="J341" s="332">
        <v>51310000</v>
      </c>
      <c r="K341" s="342">
        <v>1000000000</v>
      </c>
      <c r="L341" s="332">
        <v>200</v>
      </c>
      <c r="M341" s="341">
        <v>885</v>
      </c>
      <c r="N341" s="332">
        <v>450</v>
      </c>
      <c r="O341" s="332">
        <v>2000</v>
      </c>
      <c r="P341" s="332">
        <v>1350</v>
      </c>
      <c r="Q341" s="332">
        <v>1800</v>
      </c>
      <c r="R341" s="332">
        <v>1257</v>
      </c>
    </row>
    <row r="342" spans="1:18">
      <c r="A342" s="187">
        <v>45163</v>
      </c>
      <c r="B342" s="340">
        <v>1</v>
      </c>
      <c r="C342" s="332">
        <v>22400</v>
      </c>
      <c r="D342" s="340">
        <v>2118000</v>
      </c>
      <c r="E342" s="332">
        <v>3700000</v>
      </c>
      <c r="F342" s="332">
        <v>370000</v>
      </c>
      <c r="G342" s="332">
        <v>315000</v>
      </c>
      <c r="H342" s="332">
        <v>8200</v>
      </c>
      <c r="I342" s="332">
        <v>200000</v>
      </c>
      <c r="J342" s="332">
        <v>51310000</v>
      </c>
      <c r="K342" s="342">
        <v>1000000000</v>
      </c>
      <c r="L342" s="332">
        <v>200</v>
      </c>
      <c r="M342" s="341">
        <v>885</v>
      </c>
      <c r="N342" s="332">
        <v>450</v>
      </c>
      <c r="O342" s="332">
        <v>2000</v>
      </c>
      <c r="P342" s="332">
        <v>1350</v>
      </c>
      <c r="Q342" s="332">
        <v>1800</v>
      </c>
      <c r="R342" s="332">
        <v>1257</v>
      </c>
    </row>
    <row r="343" spans="1:18">
      <c r="A343" s="187">
        <v>45166</v>
      </c>
      <c r="B343" s="340">
        <v>1</v>
      </c>
      <c r="C343" s="332">
        <v>22400</v>
      </c>
      <c r="D343" s="340">
        <v>2118000</v>
      </c>
      <c r="E343" s="332">
        <v>3700000</v>
      </c>
      <c r="F343" s="332">
        <v>370000</v>
      </c>
      <c r="G343" s="332">
        <v>315000</v>
      </c>
      <c r="H343" s="332">
        <v>8200</v>
      </c>
      <c r="I343" s="332">
        <v>200000</v>
      </c>
      <c r="J343" s="332">
        <v>51310000</v>
      </c>
      <c r="K343" s="342">
        <v>1000000000</v>
      </c>
      <c r="L343" s="332">
        <v>200</v>
      </c>
      <c r="M343" s="341">
        <v>885</v>
      </c>
      <c r="N343" s="332">
        <v>450</v>
      </c>
      <c r="O343" s="332">
        <v>2000</v>
      </c>
      <c r="P343" s="332">
        <v>1350</v>
      </c>
      <c r="Q343" s="332">
        <v>1800</v>
      </c>
      <c r="R343" s="332">
        <v>1257</v>
      </c>
    </row>
    <row r="344" spans="1:18">
      <c r="A344" s="187">
        <v>45167</v>
      </c>
      <c r="B344" s="340">
        <v>1</v>
      </c>
      <c r="C344" s="332">
        <v>22400</v>
      </c>
      <c r="D344" s="340">
        <v>2118000</v>
      </c>
      <c r="E344" s="332">
        <v>3700000</v>
      </c>
      <c r="F344" s="332">
        <v>370000</v>
      </c>
      <c r="G344" s="332">
        <v>315000</v>
      </c>
      <c r="H344" s="332">
        <v>8200</v>
      </c>
      <c r="I344" s="332">
        <v>200000</v>
      </c>
      <c r="J344" s="332">
        <v>51310000</v>
      </c>
      <c r="K344" s="342">
        <v>1000000000</v>
      </c>
      <c r="L344" s="332">
        <v>200</v>
      </c>
      <c r="M344" s="341">
        <v>885</v>
      </c>
      <c r="N344" s="332">
        <v>450</v>
      </c>
      <c r="O344" s="332">
        <v>2000</v>
      </c>
      <c r="P344" s="332">
        <v>1350</v>
      </c>
      <c r="Q344" s="332">
        <v>1800</v>
      </c>
      <c r="R344" s="332">
        <v>1257</v>
      </c>
    </row>
    <row r="345" spans="1:18">
      <c r="A345" s="187">
        <v>45168</v>
      </c>
      <c r="B345" s="340">
        <v>1</v>
      </c>
      <c r="C345" s="332">
        <v>22400</v>
      </c>
      <c r="D345" s="340">
        <v>2118000</v>
      </c>
      <c r="E345" s="332">
        <v>3700000</v>
      </c>
      <c r="F345" s="332">
        <v>370000</v>
      </c>
      <c r="G345" s="332">
        <v>315000</v>
      </c>
      <c r="H345" s="332">
        <v>8200</v>
      </c>
      <c r="I345" s="332">
        <v>200000</v>
      </c>
      <c r="J345" s="332">
        <v>51310000</v>
      </c>
      <c r="K345" s="342">
        <v>1000000000</v>
      </c>
      <c r="L345" s="332">
        <v>200</v>
      </c>
      <c r="M345" s="341">
        <v>885</v>
      </c>
      <c r="N345" s="332">
        <v>450</v>
      </c>
      <c r="O345" s="332">
        <v>2000</v>
      </c>
      <c r="P345" s="332">
        <v>1350</v>
      </c>
      <c r="Q345" s="332">
        <v>1800</v>
      </c>
      <c r="R345" s="332">
        <v>1257</v>
      </c>
    </row>
    <row r="346" spans="1:18">
      <c r="A346" s="187">
        <v>45169</v>
      </c>
      <c r="B346" s="340">
        <v>1</v>
      </c>
      <c r="C346" s="332">
        <v>22400</v>
      </c>
      <c r="D346" s="340">
        <v>2118000</v>
      </c>
      <c r="E346" s="332">
        <v>3700000</v>
      </c>
      <c r="F346" s="332">
        <v>370000</v>
      </c>
      <c r="G346" s="332">
        <v>315000</v>
      </c>
      <c r="H346" s="332">
        <v>8200</v>
      </c>
      <c r="I346" s="332">
        <v>200000</v>
      </c>
      <c r="J346" s="332">
        <v>51310000</v>
      </c>
      <c r="K346" s="342">
        <v>1000000000</v>
      </c>
      <c r="L346" s="332">
        <v>200</v>
      </c>
      <c r="M346" s="341">
        <v>885</v>
      </c>
      <c r="N346" s="332">
        <v>450</v>
      </c>
      <c r="O346" s="332">
        <v>2000</v>
      </c>
      <c r="P346" s="332">
        <v>1350</v>
      </c>
      <c r="Q346" s="332">
        <v>1800</v>
      </c>
      <c r="R346" s="332">
        <v>1257</v>
      </c>
    </row>
    <row r="347" spans="1:18">
      <c r="A347" s="187">
        <v>45170</v>
      </c>
      <c r="B347" s="340">
        <v>1</v>
      </c>
      <c r="C347" s="332">
        <v>22400</v>
      </c>
      <c r="D347" s="340">
        <v>2118000</v>
      </c>
      <c r="E347" s="332">
        <v>3700000</v>
      </c>
      <c r="F347" s="332">
        <v>370000</v>
      </c>
      <c r="G347" s="332">
        <v>315000</v>
      </c>
      <c r="H347" s="332">
        <v>8200</v>
      </c>
      <c r="I347" s="332">
        <v>200000</v>
      </c>
      <c r="J347" s="332">
        <v>51310000</v>
      </c>
      <c r="K347" s="342">
        <v>1000000000</v>
      </c>
      <c r="L347" s="332">
        <v>200</v>
      </c>
      <c r="M347" s="341">
        <v>885</v>
      </c>
      <c r="N347" s="332">
        <v>450</v>
      </c>
      <c r="O347" s="332">
        <v>2000</v>
      </c>
      <c r="P347" s="332">
        <v>1350</v>
      </c>
      <c r="Q347" s="332">
        <v>1800</v>
      </c>
      <c r="R347" s="332">
        <v>1257</v>
      </c>
    </row>
    <row r="348" spans="1:18">
      <c r="A348" s="187">
        <v>45173</v>
      </c>
      <c r="B348" s="340">
        <v>1</v>
      </c>
      <c r="C348" s="332">
        <v>22400</v>
      </c>
      <c r="D348" s="340">
        <v>2118000</v>
      </c>
      <c r="E348" s="332">
        <v>3700000</v>
      </c>
      <c r="F348" s="332">
        <v>370000</v>
      </c>
      <c r="G348" s="332">
        <v>315000</v>
      </c>
      <c r="H348" s="332">
        <v>8200</v>
      </c>
      <c r="I348" s="332">
        <v>200000</v>
      </c>
      <c r="J348" s="332">
        <v>51310000</v>
      </c>
      <c r="K348" s="342">
        <v>1000000000</v>
      </c>
      <c r="L348" s="332">
        <v>200</v>
      </c>
      <c r="M348" s="341">
        <v>885</v>
      </c>
      <c r="N348" s="332">
        <v>450</v>
      </c>
      <c r="O348" s="332">
        <v>2000</v>
      </c>
      <c r="P348" s="332">
        <v>1350</v>
      </c>
      <c r="Q348" s="332">
        <v>1800</v>
      </c>
      <c r="R348" s="332">
        <v>1257</v>
      </c>
    </row>
    <row r="349" spans="1:18">
      <c r="A349" s="187">
        <v>45174</v>
      </c>
      <c r="B349" s="340">
        <v>1</v>
      </c>
      <c r="C349" s="332">
        <v>22400</v>
      </c>
      <c r="D349" s="340">
        <v>2118000</v>
      </c>
      <c r="E349" s="332">
        <v>3700000</v>
      </c>
      <c r="F349" s="332">
        <v>370000</v>
      </c>
      <c r="G349" s="332">
        <v>315000</v>
      </c>
      <c r="H349" s="332">
        <v>8200</v>
      </c>
      <c r="I349" s="332">
        <v>200000</v>
      </c>
      <c r="J349" s="332">
        <v>51310000</v>
      </c>
      <c r="K349" s="342">
        <v>1000000000</v>
      </c>
      <c r="L349" s="332">
        <v>200</v>
      </c>
      <c r="M349" s="341">
        <v>885</v>
      </c>
      <c r="N349" s="332">
        <v>450</v>
      </c>
      <c r="O349" s="332">
        <v>2000</v>
      </c>
      <c r="P349" s="332">
        <v>1350</v>
      </c>
      <c r="Q349" s="332">
        <v>1800</v>
      </c>
      <c r="R349" s="332">
        <v>1257</v>
      </c>
    </row>
    <row r="350" spans="1:18">
      <c r="A350" s="187">
        <v>45175</v>
      </c>
      <c r="B350" s="340">
        <v>1</v>
      </c>
      <c r="C350" s="332">
        <v>22400</v>
      </c>
      <c r="D350" s="340">
        <v>2118000</v>
      </c>
      <c r="E350" s="332">
        <v>3700000</v>
      </c>
      <c r="F350" s="332">
        <v>370000</v>
      </c>
      <c r="G350" s="332">
        <v>315000</v>
      </c>
      <c r="H350" s="332">
        <v>8200</v>
      </c>
      <c r="I350" s="332">
        <v>200000</v>
      </c>
      <c r="J350" s="332">
        <v>51310000</v>
      </c>
      <c r="K350" s="342">
        <v>1000000000</v>
      </c>
      <c r="L350" s="332">
        <v>200</v>
      </c>
      <c r="M350" s="341">
        <v>885</v>
      </c>
      <c r="N350" s="332">
        <v>450</v>
      </c>
      <c r="O350" s="332">
        <v>2000</v>
      </c>
      <c r="P350" s="332">
        <v>1350</v>
      </c>
      <c r="Q350" s="332">
        <v>1800</v>
      </c>
      <c r="R350" s="332">
        <v>1257</v>
      </c>
    </row>
    <row r="351" spans="1:18">
      <c r="A351" s="187">
        <v>45176</v>
      </c>
      <c r="B351" s="340">
        <v>1</v>
      </c>
      <c r="C351" s="332">
        <v>22400</v>
      </c>
      <c r="D351" s="340">
        <v>2118000</v>
      </c>
      <c r="E351" s="332">
        <v>3700000</v>
      </c>
      <c r="F351" s="332">
        <v>370000</v>
      </c>
      <c r="G351" s="332">
        <v>315000</v>
      </c>
      <c r="H351" s="332">
        <v>8200</v>
      </c>
      <c r="I351" s="332">
        <v>200000</v>
      </c>
      <c r="J351" s="332">
        <v>51310000</v>
      </c>
      <c r="K351" s="342">
        <v>1000000000</v>
      </c>
      <c r="L351" s="332">
        <v>200</v>
      </c>
      <c r="M351" s="341">
        <v>885</v>
      </c>
      <c r="N351" s="332">
        <v>450</v>
      </c>
      <c r="O351" s="332">
        <v>2000</v>
      </c>
      <c r="P351" s="332">
        <v>1350</v>
      </c>
      <c r="Q351" s="332">
        <v>1800</v>
      </c>
      <c r="R351" s="332">
        <v>1257</v>
      </c>
    </row>
    <row r="352" spans="1:18">
      <c r="A352" s="187">
        <v>45177</v>
      </c>
      <c r="B352" s="340">
        <v>1</v>
      </c>
      <c r="C352" s="332">
        <v>22400</v>
      </c>
      <c r="D352" s="340">
        <v>2118000</v>
      </c>
      <c r="E352" s="332">
        <v>3700000</v>
      </c>
      <c r="F352" s="332">
        <v>370000</v>
      </c>
      <c r="G352" s="332">
        <v>315000</v>
      </c>
      <c r="H352" s="332">
        <v>8200</v>
      </c>
      <c r="I352" s="332">
        <v>200000</v>
      </c>
      <c r="J352" s="332">
        <v>51310000</v>
      </c>
      <c r="K352" s="342">
        <v>1000000000</v>
      </c>
      <c r="L352" s="332">
        <v>200</v>
      </c>
      <c r="M352" s="341">
        <v>885</v>
      </c>
      <c r="N352" s="332">
        <v>450</v>
      </c>
      <c r="O352" s="332">
        <v>2000</v>
      </c>
      <c r="P352" s="332">
        <v>1350</v>
      </c>
      <c r="Q352" s="332">
        <v>1800</v>
      </c>
      <c r="R352" s="332">
        <v>1257</v>
      </c>
    </row>
    <row r="353" spans="1:18">
      <c r="A353" s="187">
        <v>45180</v>
      </c>
      <c r="B353" s="340">
        <v>1</v>
      </c>
      <c r="C353" s="332">
        <v>22400</v>
      </c>
      <c r="D353" s="340">
        <v>2118000</v>
      </c>
      <c r="E353" s="332">
        <v>3700000</v>
      </c>
      <c r="F353" s="332">
        <v>370000</v>
      </c>
      <c r="G353" s="332">
        <v>315000</v>
      </c>
      <c r="H353" s="332">
        <v>8200</v>
      </c>
      <c r="I353" s="332">
        <v>200000</v>
      </c>
      <c r="J353" s="332">
        <v>51310000</v>
      </c>
      <c r="K353" s="342">
        <v>1000000000</v>
      </c>
      <c r="L353" s="332">
        <v>200</v>
      </c>
      <c r="M353" s="341">
        <v>885</v>
      </c>
      <c r="N353" s="332">
        <v>450</v>
      </c>
      <c r="O353" s="332">
        <v>2000</v>
      </c>
      <c r="P353" s="332">
        <v>1350</v>
      </c>
      <c r="Q353" s="332">
        <v>1800</v>
      </c>
      <c r="R353" s="332">
        <v>1257</v>
      </c>
    </row>
    <row r="354" spans="1:18">
      <c r="A354" s="187">
        <v>45181</v>
      </c>
      <c r="B354" s="340">
        <v>1</v>
      </c>
      <c r="C354" s="332">
        <v>22400</v>
      </c>
      <c r="D354" s="340">
        <v>2118000</v>
      </c>
      <c r="E354" s="332">
        <v>3700000</v>
      </c>
      <c r="F354" s="332">
        <v>370000</v>
      </c>
      <c r="G354" s="332">
        <v>315000</v>
      </c>
      <c r="H354" s="332">
        <v>8200</v>
      </c>
      <c r="I354" s="332">
        <v>200000</v>
      </c>
      <c r="J354" s="332">
        <v>51310000</v>
      </c>
      <c r="K354" s="342">
        <v>1000000000</v>
      </c>
      <c r="L354" s="332">
        <v>200</v>
      </c>
      <c r="M354" s="341">
        <v>885</v>
      </c>
      <c r="N354" s="332">
        <v>450</v>
      </c>
      <c r="O354" s="332">
        <v>2000</v>
      </c>
      <c r="P354" s="332">
        <v>1350</v>
      </c>
      <c r="Q354" s="332">
        <v>1800</v>
      </c>
      <c r="R354" s="332">
        <v>1257</v>
      </c>
    </row>
    <row r="355" spans="1:18">
      <c r="A355" s="187">
        <v>45182</v>
      </c>
      <c r="B355" s="340">
        <v>1</v>
      </c>
      <c r="C355" s="332">
        <v>22400</v>
      </c>
      <c r="D355" s="340">
        <v>2118000</v>
      </c>
      <c r="E355" s="332">
        <v>3700000</v>
      </c>
      <c r="F355" s="332">
        <v>370000</v>
      </c>
      <c r="G355" s="332">
        <v>315000</v>
      </c>
      <c r="H355" s="332">
        <v>8200</v>
      </c>
      <c r="I355" s="332">
        <v>200000</v>
      </c>
      <c r="J355" s="332">
        <v>51310000</v>
      </c>
      <c r="K355" s="342">
        <v>1000000000</v>
      </c>
      <c r="L355" s="332">
        <v>200</v>
      </c>
      <c r="M355" s="341">
        <v>885</v>
      </c>
      <c r="N355" s="332">
        <v>450</v>
      </c>
      <c r="O355" s="332">
        <v>2000</v>
      </c>
      <c r="P355" s="332">
        <v>1350</v>
      </c>
      <c r="Q355" s="332">
        <v>1800</v>
      </c>
      <c r="R355" s="332">
        <v>1257</v>
      </c>
    </row>
    <row r="356" spans="1:18">
      <c r="A356" s="187">
        <v>45183</v>
      </c>
      <c r="B356" s="340">
        <v>1</v>
      </c>
      <c r="C356" s="332">
        <v>22400</v>
      </c>
      <c r="D356" s="340">
        <v>2118000</v>
      </c>
      <c r="E356" s="332">
        <v>3700000</v>
      </c>
      <c r="F356" s="332">
        <v>370000</v>
      </c>
      <c r="G356" s="332">
        <v>315000</v>
      </c>
      <c r="H356" s="332">
        <v>8200</v>
      </c>
      <c r="I356" s="332">
        <v>200000</v>
      </c>
      <c r="J356" s="332">
        <v>51310000</v>
      </c>
      <c r="K356" s="342">
        <v>1000000000</v>
      </c>
      <c r="L356" s="332">
        <v>200</v>
      </c>
      <c r="M356" s="341">
        <v>885</v>
      </c>
      <c r="N356" s="332">
        <v>450</v>
      </c>
      <c r="O356" s="332">
        <v>2000</v>
      </c>
      <c r="P356" s="332">
        <v>1350</v>
      </c>
      <c r="Q356" s="332">
        <v>1800</v>
      </c>
      <c r="R356" s="332">
        <v>1257</v>
      </c>
    </row>
    <row r="357" spans="1:18">
      <c r="A357" s="187">
        <v>45184</v>
      </c>
      <c r="B357" s="340">
        <v>1</v>
      </c>
      <c r="C357" s="332">
        <v>22400</v>
      </c>
      <c r="D357" s="340">
        <v>2118000</v>
      </c>
      <c r="E357" s="332">
        <v>3700000</v>
      </c>
      <c r="F357" s="332">
        <v>370000</v>
      </c>
      <c r="G357" s="332">
        <v>315000</v>
      </c>
      <c r="H357" s="332">
        <v>8200</v>
      </c>
      <c r="I357" s="332">
        <v>200000</v>
      </c>
      <c r="J357" s="332">
        <v>51310000</v>
      </c>
      <c r="K357" s="342">
        <v>1000000000</v>
      </c>
      <c r="L357" s="332">
        <v>200</v>
      </c>
      <c r="M357" s="341">
        <v>885</v>
      </c>
      <c r="N357" s="332">
        <v>450</v>
      </c>
      <c r="O357" s="332">
        <v>2000</v>
      </c>
      <c r="P357" s="332">
        <v>1350</v>
      </c>
      <c r="Q357" s="332">
        <v>1800</v>
      </c>
      <c r="R357" s="332">
        <v>1257</v>
      </c>
    </row>
    <row r="358" spans="1:18">
      <c r="A358" s="187">
        <v>45187</v>
      </c>
      <c r="B358" s="340">
        <v>1</v>
      </c>
      <c r="C358" s="332">
        <v>22400</v>
      </c>
      <c r="D358" s="340">
        <v>2118000</v>
      </c>
      <c r="E358" s="332">
        <v>3700000</v>
      </c>
      <c r="F358" s="332">
        <v>370000</v>
      </c>
      <c r="G358" s="332">
        <v>315000</v>
      </c>
      <c r="H358" s="332">
        <v>8200</v>
      </c>
      <c r="I358" s="332">
        <v>200000</v>
      </c>
      <c r="J358" s="332">
        <v>51310000</v>
      </c>
      <c r="K358" s="342">
        <v>1000000000</v>
      </c>
      <c r="L358" s="332">
        <v>200</v>
      </c>
      <c r="M358" s="341">
        <v>885</v>
      </c>
      <c r="N358" s="332">
        <v>450</v>
      </c>
      <c r="O358" s="332">
        <v>2000</v>
      </c>
      <c r="P358" s="332">
        <v>1350</v>
      </c>
      <c r="Q358" s="332">
        <v>1800</v>
      </c>
      <c r="R358" s="332">
        <v>1257</v>
      </c>
    </row>
    <row r="359" spans="1:18">
      <c r="A359" s="187">
        <v>45188</v>
      </c>
      <c r="B359" s="340">
        <v>1</v>
      </c>
      <c r="C359" s="332">
        <v>22400</v>
      </c>
      <c r="D359" s="340">
        <v>2118000</v>
      </c>
      <c r="E359" s="332">
        <v>3700000</v>
      </c>
      <c r="F359" s="332">
        <v>370000</v>
      </c>
      <c r="G359" s="332">
        <v>315000</v>
      </c>
      <c r="H359" s="332">
        <v>8200</v>
      </c>
      <c r="I359" s="332">
        <v>200000</v>
      </c>
      <c r="J359" s="332">
        <v>51310000</v>
      </c>
      <c r="K359" s="342">
        <v>1000000000</v>
      </c>
      <c r="L359" s="332">
        <v>200</v>
      </c>
      <c r="M359" s="341">
        <v>885</v>
      </c>
      <c r="N359" s="332">
        <v>450</v>
      </c>
      <c r="O359" s="332">
        <v>2000</v>
      </c>
      <c r="P359" s="332">
        <v>1350</v>
      </c>
      <c r="Q359" s="332">
        <v>1800</v>
      </c>
      <c r="R359" s="332">
        <v>1257</v>
      </c>
    </row>
    <row r="360" spans="1:18">
      <c r="A360" s="187">
        <v>45189</v>
      </c>
      <c r="B360" s="340">
        <v>1</v>
      </c>
      <c r="C360" s="332">
        <v>22400</v>
      </c>
      <c r="D360" s="340">
        <v>2118000</v>
      </c>
      <c r="E360" s="332">
        <v>3700000</v>
      </c>
      <c r="F360" s="332">
        <v>370000</v>
      </c>
      <c r="G360" s="332">
        <v>315000</v>
      </c>
      <c r="H360" s="332">
        <v>8200</v>
      </c>
      <c r="I360" s="332">
        <v>200000</v>
      </c>
      <c r="J360" s="332">
        <v>51310000</v>
      </c>
      <c r="K360" s="342">
        <v>1000000000</v>
      </c>
      <c r="L360" s="332">
        <v>200</v>
      </c>
      <c r="M360" s="341">
        <v>885</v>
      </c>
      <c r="N360" s="332">
        <v>450</v>
      </c>
      <c r="O360" s="332">
        <v>2000</v>
      </c>
      <c r="P360" s="332">
        <v>1350</v>
      </c>
      <c r="Q360" s="332">
        <v>1800</v>
      </c>
      <c r="R360" s="332">
        <v>1257</v>
      </c>
    </row>
    <row r="361" spans="1:18">
      <c r="A361" s="187">
        <v>45190</v>
      </c>
      <c r="B361" s="340">
        <v>1</v>
      </c>
      <c r="C361" s="332">
        <v>22400</v>
      </c>
      <c r="D361" s="340">
        <v>2118000</v>
      </c>
      <c r="E361" s="332">
        <v>3700000</v>
      </c>
      <c r="F361" s="332">
        <v>370000</v>
      </c>
      <c r="G361" s="332">
        <v>315000</v>
      </c>
      <c r="H361" s="332">
        <v>8200</v>
      </c>
      <c r="I361" s="332">
        <v>200000</v>
      </c>
      <c r="J361" s="332">
        <v>51310000</v>
      </c>
      <c r="K361" s="342">
        <v>1000000000</v>
      </c>
      <c r="L361" s="332">
        <v>200</v>
      </c>
      <c r="M361" s="341">
        <v>885</v>
      </c>
      <c r="N361" s="332">
        <v>450</v>
      </c>
      <c r="O361" s="332">
        <v>2000</v>
      </c>
      <c r="P361" s="332">
        <v>1350</v>
      </c>
      <c r="Q361" s="332">
        <v>1800</v>
      </c>
      <c r="R361" s="332">
        <v>1257</v>
      </c>
    </row>
    <row r="362" spans="1:18">
      <c r="A362" s="187">
        <v>45191</v>
      </c>
      <c r="B362" s="340">
        <v>1</v>
      </c>
      <c r="C362" s="332">
        <v>22400</v>
      </c>
      <c r="D362" s="340">
        <v>2118000</v>
      </c>
      <c r="E362" s="332">
        <v>3700000</v>
      </c>
      <c r="F362" s="332">
        <v>370000</v>
      </c>
      <c r="G362" s="332">
        <v>315000</v>
      </c>
      <c r="H362" s="332">
        <v>8200</v>
      </c>
      <c r="I362" s="332">
        <v>200000</v>
      </c>
      <c r="J362" s="332">
        <v>51310000</v>
      </c>
      <c r="K362" s="342">
        <v>1000000000</v>
      </c>
      <c r="L362" s="332">
        <v>200</v>
      </c>
      <c r="M362" s="341">
        <v>885</v>
      </c>
      <c r="N362" s="332">
        <v>450</v>
      </c>
      <c r="O362" s="332">
        <v>2000</v>
      </c>
      <c r="P362" s="332">
        <v>1350</v>
      </c>
      <c r="Q362" s="332">
        <v>1800</v>
      </c>
      <c r="R362" s="332">
        <v>1257</v>
      </c>
    </row>
    <row r="363" spans="1:18">
      <c r="A363" s="187">
        <v>45194</v>
      </c>
      <c r="B363" s="340">
        <v>1</v>
      </c>
      <c r="C363" s="332">
        <v>22400</v>
      </c>
      <c r="D363" s="340">
        <v>2118000</v>
      </c>
      <c r="E363" s="332">
        <v>3700000</v>
      </c>
      <c r="F363" s="332">
        <v>370000</v>
      </c>
      <c r="G363" s="332">
        <v>315000</v>
      </c>
      <c r="H363" s="332">
        <v>8200</v>
      </c>
      <c r="I363" s="332">
        <v>200000</v>
      </c>
      <c r="J363" s="332">
        <v>51310000</v>
      </c>
      <c r="K363" s="342">
        <v>1000000000</v>
      </c>
      <c r="L363" s="332">
        <v>200</v>
      </c>
      <c r="M363" s="341">
        <v>885</v>
      </c>
      <c r="N363" s="332">
        <v>450</v>
      </c>
      <c r="O363" s="332">
        <v>2000</v>
      </c>
      <c r="P363" s="332">
        <v>1350</v>
      </c>
      <c r="Q363" s="332">
        <v>1800</v>
      </c>
      <c r="R363" s="332">
        <v>1257</v>
      </c>
    </row>
    <row r="364" spans="1:18">
      <c r="A364" s="187">
        <v>45195</v>
      </c>
      <c r="B364" s="340">
        <v>1</v>
      </c>
      <c r="C364" s="332">
        <v>22400</v>
      </c>
      <c r="D364" s="340">
        <v>2118000</v>
      </c>
      <c r="E364" s="332">
        <v>3700000</v>
      </c>
      <c r="F364" s="332">
        <v>370000</v>
      </c>
      <c r="G364" s="332">
        <v>315000</v>
      </c>
      <c r="H364" s="332">
        <v>8200</v>
      </c>
      <c r="I364" s="332">
        <v>200000</v>
      </c>
      <c r="J364" s="332">
        <v>51310000</v>
      </c>
      <c r="K364" s="342">
        <v>1000000000</v>
      </c>
      <c r="L364" s="332">
        <v>200</v>
      </c>
      <c r="M364" s="341">
        <v>885</v>
      </c>
      <c r="N364" s="332">
        <v>450</v>
      </c>
      <c r="O364" s="332">
        <v>2000</v>
      </c>
      <c r="P364" s="332">
        <v>1350</v>
      </c>
      <c r="Q364" s="332">
        <v>1800</v>
      </c>
      <c r="R364" s="332">
        <v>1257</v>
      </c>
    </row>
    <row r="365" spans="1:18">
      <c r="A365" s="187">
        <v>45196</v>
      </c>
      <c r="B365" s="340">
        <v>1</v>
      </c>
      <c r="C365" s="332">
        <v>22400</v>
      </c>
      <c r="D365" s="340">
        <v>2118000</v>
      </c>
      <c r="E365" s="332">
        <v>3700000</v>
      </c>
      <c r="F365" s="332">
        <v>370000</v>
      </c>
      <c r="G365" s="332">
        <v>315000</v>
      </c>
      <c r="H365" s="332">
        <v>8200</v>
      </c>
      <c r="I365" s="332">
        <v>200000</v>
      </c>
      <c r="J365" s="332">
        <v>51310000</v>
      </c>
      <c r="K365" s="342">
        <v>1000000000</v>
      </c>
      <c r="L365" s="332">
        <v>200</v>
      </c>
      <c r="M365" s="341">
        <v>885</v>
      </c>
      <c r="N365" s="332">
        <v>450</v>
      </c>
      <c r="O365" s="332">
        <v>2000</v>
      </c>
      <c r="P365" s="332">
        <v>1350</v>
      </c>
      <c r="Q365" s="332">
        <v>1800</v>
      </c>
      <c r="R365" s="332">
        <v>1257</v>
      </c>
    </row>
    <row r="366" spans="1:18">
      <c r="A366" s="187">
        <v>45197</v>
      </c>
      <c r="B366" s="340">
        <v>1</v>
      </c>
      <c r="C366" s="332">
        <v>22400</v>
      </c>
      <c r="D366" s="340">
        <v>2118000</v>
      </c>
      <c r="E366" s="332">
        <v>3700000</v>
      </c>
      <c r="F366" s="332">
        <v>370000</v>
      </c>
      <c r="G366" s="332">
        <v>315000</v>
      </c>
      <c r="H366" s="332">
        <v>8200</v>
      </c>
      <c r="I366" s="332">
        <v>200000</v>
      </c>
      <c r="J366" s="332">
        <v>51310000</v>
      </c>
      <c r="K366" s="342">
        <v>1000000000</v>
      </c>
      <c r="L366" s="332">
        <v>200</v>
      </c>
      <c r="M366" s="341">
        <v>885</v>
      </c>
      <c r="N366" s="332">
        <v>450</v>
      </c>
      <c r="O366" s="332">
        <v>2000</v>
      </c>
      <c r="P366" s="332">
        <v>1350</v>
      </c>
      <c r="Q366" s="332">
        <v>1800</v>
      </c>
      <c r="R366" s="332">
        <v>1257</v>
      </c>
    </row>
    <row r="367" spans="1:18">
      <c r="A367" s="187">
        <v>45198</v>
      </c>
      <c r="B367" s="340">
        <v>1</v>
      </c>
      <c r="C367" s="332">
        <v>22400</v>
      </c>
      <c r="D367" s="340">
        <v>2118000</v>
      </c>
      <c r="E367" s="332">
        <v>3700000</v>
      </c>
      <c r="F367" s="332">
        <v>370000</v>
      </c>
      <c r="G367" s="332">
        <v>315000</v>
      </c>
      <c r="H367" s="332">
        <v>8200</v>
      </c>
      <c r="I367" s="332">
        <v>200000</v>
      </c>
      <c r="J367" s="332">
        <v>51310000</v>
      </c>
      <c r="K367" s="342">
        <v>1000000000</v>
      </c>
      <c r="L367" s="332">
        <v>200</v>
      </c>
      <c r="M367" s="341">
        <v>885</v>
      </c>
      <c r="N367" s="332">
        <v>450</v>
      </c>
      <c r="O367" s="332">
        <v>2000</v>
      </c>
      <c r="P367" s="332">
        <v>1350</v>
      </c>
      <c r="Q367" s="332">
        <v>1800</v>
      </c>
      <c r="R367" s="332">
        <v>1257</v>
      </c>
    </row>
    <row r="368" spans="1:18">
      <c r="A368" s="187">
        <v>45201</v>
      </c>
      <c r="B368" s="340">
        <v>1</v>
      </c>
      <c r="C368" s="332">
        <v>22400</v>
      </c>
      <c r="D368" s="340">
        <v>2118000</v>
      </c>
      <c r="E368" s="332">
        <v>3700000</v>
      </c>
      <c r="F368" s="332">
        <v>370000</v>
      </c>
      <c r="G368" s="332">
        <v>315000</v>
      </c>
      <c r="H368" s="332">
        <v>8200</v>
      </c>
      <c r="I368" s="332">
        <v>200000</v>
      </c>
      <c r="J368" s="332">
        <v>51310000</v>
      </c>
      <c r="K368" s="342">
        <v>1000000000</v>
      </c>
      <c r="L368" s="332">
        <v>200</v>
      </c>
      <c r="M368" s="341">
        <v>885</v>
      </c>
      <c r="N368" s="332">
        <v>450</v>
      </c>
      <c r="O368" s="332">
        <v>2000</v>
      </c>
      <c r="P368" s="332">
        <v>1350</v>
      </c>
      <c r="Q368" s="332">
        <v>1800</v>
      </c>
      <c r="R368" s="332">
        <v>1257</v>
      </c>
    </row>
    <row r="369" spans="1:18">
      <c r="A369" s="187">
        <v>45202</v>
      </c>
      <c r="B369" s="340">
        <v>1</v>
      </c>
      <c r="C369" s="332">
        <v>22400</v>
      </c>
      <c r="D369" s="340">
        <v>2118000</v>
      </c>
      <c r="E369" s="332">
        <v>3700000</v>
      </c>
      <c r="F369" s="332">
        <v>370000</v>
      </c>
      <c r="G369" s="332">
        <v>315000</v>
      </c>
      <c r="H369" s="332">
        <v>8200</v>
      </c>
      <c r="I369" s="332">
        <v>200000</v>
      </c>
      <c r="J369" s="332">
        <v>51310000</v>
      </c>
      <c r="K369" s="342">
        <v>1000000000</v>
      </c>
      <c r="L369" s="332">
        <v>200</v>
      </c>
      <c r="M369" s="341">
        <v>885</v>
      </c>
      <c r="N369" s="332">
        <v>450</v>
      </c>
      <c r="O369" s="332">
        <v>2000</v>
      </c>
      <c r="P369" s="332">
        <v>1350</v>
      </c>
      <c r="Q369" s="332">
        <v>1800</v>
      </c>
      <c r="R369" s="332">
        <v>1257</v>
      </c>
    </row>
    <row r="370" spans="1:18">
      <c r="A370" s="187">
        <v>45203</v>
      </c>
      <c r="B370" s="340">
        <v>1</v>
      </c>
      <c r="C370" s="332">
        <v>22400</v>
      </c>
      <c r="D370" s="340">
        <v>2118000</v>
      </c>
      <c r="E370" s="332">
        <v>3700000</v>
      </c>
      <c r="F370" s="332">
        <v>370000</v>
      </c>
      <c r="G370" s="332">
        <v>315000</v>
      </c>
      <c r="H370" s="332">
        <v>8200</v>
      </c>
      <c r="I370" s="332">
        <v>200000</v>
      </c>
      <c r="J370" s="332">
        <v>51310000</v>
      </c>
      <c r="K370" s="342">
        <v>1000000000</v>
      </c>
      <c r="L370" s="332">
        <v>200</v>
      </c>
      <c r="M370" s="341">
        <v>885</v>
      </c>
      <c r="N370" s="332">
        <v>450</v>
      </c>
      <c r="O370" s="332">
        <v>2000</v>
      </c>
      <c r="P370" s="332">
        <v>1350</v>
      </c>
      <c r="Q370" s="332">
        <v>1800</v>
      </c>
      <c r="R370" s="332">
        <v>1257</v>
      </c>
    </row>
    <row r="371" spans="1:18">
      <c r="A371" s="187">
        <v>45204</v>
      </c>
      <c r="B371" s="340">
        <v>1</v>
      </c>
      <c r="C371" s="332">
        <v>22400</v>
      </c>
      <c r="D371" s="340">
        <v>2118000</v>
      </c>
      <c r="E371" s="332">
        <v>3700000</v>
      </c>
      <c r="F371" s="332">
        <v>370000</v>
      </c>
      <c r="G371" s="332">
        <v>315000</v>
      </c>
      <c r="H371" s="332">
        <v>8200</v>
      </c>
      <c r="I371" s="332">
        <v>200000</v>
      </c>
      <c r="J371" s="332">
        <v>51310000</v>
      </c>
      <c r="K371" s="342">
        <v>1000000000</v>
      </c>
      <c r="L371" s="332">
        <v>200</v>
      </c>
      <c r="M371" s="341">
        <v>885</v>
      </c>
      <c r="N371" s="332">
        <v>450</v>
      </c>
      <c r="O371" s="332">
        <v>2000</v>
      </c>
      <c r="P371" s="332">
        <v>1350</v>
      </c>
      <c r="Q371" s="332">
        <v>1800</v>
      </c>
      <c r="R371" s="332">
        <v>1257</v>
      </c>
    </row>
    <row r="372" spans="1:18">
      <c r="A372" s="187">
        <v>45205</v>
      </c>
      <c r="B372" s="340">
        <v>1</v>
      </c>
      <c r="C372" s="332">
        <v>22400</v>
      </c>
      <c r="D372" s="340">
        <v>2118000</v>
      </c>
      <c r="E372" s="332">
        <v>3700000</v>
      </c>
      <c r="F372" s="332">
        <v>370000</v>
      </c>
      <c r="G372" s="332">
        <v>315000</v>
      </c>
      <c r="H372" s="332">
        <v>8200</v>
      </c>
      <c r="I372" s="332">
        <v>200000</v>
      </c>
      <c r="J372" s="332">
        <v>51310000</v>
      </c>
      <c r="K372" s="342">
        <v>1000000000</v>
      </c>
      <c r="L372" s="332">
        <v>200</v>
      </c>
      <c r="M372" s="341">
        <v>885</v>
      </c>
      <c r="N372" s="332">
        <v>450</v>
      </c>
      <c r="O372" s="332">
        <v>2000</v>
      </c>
      <c r="P372" s="332">
        <v>1350</v>
      </c>
      <c r="Q372" s="332">
        <v>1800</v>
      </c>
      <c r="R372" s="332">
        <v>1257</v>
      </c>
    </row>
    <row r="373" spans="1:18">
      <c r="A373" s="187">
        <v>45208</v>
      </c>
      <c r="B373" s="340">
        <v>1</v>
      </c>
      <c r="C373" s="332">
        <v>22400</v>
      </c>
      <c r="D373" s="340">
        <v>2118000</v>
      </c>
      <c r="E373" s="332">
        <v>3700000</v>
      </c>
      <c r="F373" s="332">
        <v>370000</v>
      </c>
      <c r="G373" s="332">
        <v>315000</v>
      </c>
      <c r="H373" s="332">
        <v>8200</v>
      </c>
      <c r="I373" s="332">
        <v>200000</v>
      </c>
      <c r="J373" s="332">
        <v>51310000</v>
      </c>
      <c r="K373" s="342">
        <v>1000000000</v>
      </c>
      <c r="L373" s="332">
        <v>200</v>
      </c>
      <c r="M373" s="341">
        <v>885</v>
      </c>
      <c r="N373" s="332">
        <v>450</v>
      </c>
      <c r="O373" s="332">
        <v>2000</v>
      </c>
      <c r="P373" s="332">
        <v>1350</v>
      </c>
      <c r="Q373" s="332">
        <v>1800</v>
      </c>
      <c r="R373" s="332">
        <v>1257</v>
      </c>
    </row>
    <row r="374" spans="1:18">
      <c r="A374" s="187">
        <v>45209</v>
      </c>
      <c r="B374" s="340">
        <v>1</v>
      </c>
      <c r="C374" s="332">
        <v>22400</v>
      </c>
      <c r="D374" s="340">
        <v>2118000</v>
      </c>
      <c r="E374" s="332">
        <v>3700000</v>
      </c>
      <c r="F374" s="332">
        <v>370000</v>
      </c>
      <c r="G374" s="332">
        <v>315000</v>
      </c>
      <c r="H374" s="332">
        <v>8200</v>
      </c>
      <c r="I374" s="332">
        <v>200000</v>
      </c>
      <c r="J374" s="332">
        <v>51310000</v>
      </c>
      <c r="K374" s="342">
        <v>1000000000</v>
      </c>
      <c r="L374" s="332">
        <v>200</v>
      </c>
      <c r="M374" s="341">
        <v>885</v>
      </c>
      <c r="N374" s="332">
        <v>450</v>
      </c>
      <c r="O374" s="332">
        <v>2000</v>
      </c>
      <c r="P374" s="332">
        <v>1350</v>
      </c>
      <c r="Q374" s="332">
        <v>1800</v>
      </c>
      <c r="R374" s="332">
        <v>1257</v>
      </c>
    </row>
    <row r="375" spans="1:18">
      <c r="A375" s="187">
        <v>45210</v>
      </c>
      <c r="B375" s="340">
        <v>1</v>
      </c>
      <c r="C375" s="332">
        <v>22400</v>
      </c>
      <c r="D375" s="340">
        <v>2118000</v>
      </c>
      <c r="E375" s="332">
        <v>3700000</v>
      </c>
      <c r="F375" s="332">
        <v>370000</v>
      </c>
      <c r="G375" s="332">
        <v>315000</v>
      </c>
      <c r="H375" s="332">
        <v>8200</v>
      </c>
      <c r="I375" s="332">
        <v>200000</v>
      </c>
      <c r="J375" s="332">
        <v>51310000</v>
      </c>
      <c r="K375" s="342">
        <v>1000000000</v>
      </c>
      <c r="L375" s="332">
        <v>200</v>
      </c>
      <c r="M375" s="341">
        <v>885</v>
      </c>
      <c r="N375" s="332">
        <v>450</v>
      </c>
      <c r="O375" s="332">
        <v>2000</v>
      </c>
      <c r="P375" s="332">
        <v>1350</v>
      </c>
      <c r="Q375" s="332">
        <v>1800</v>
      </c>
      <c r="R375" s="332">
        <v>1257</v>
      </c>
    </row>
    <row r="376" spans="1:18">
      <c r="A376" s="187">
        <v>45211</v>
      </c>
      <c r="B376" s="340">
        <v>1</v>
      </c>
      <c r="C376" s="332">
        <v>22400</v>
      </c>
      <c r="D376" s="340">
        <v>2118000</v>
      </c>
      <c r="E376" s="332">
        <v>3700000</v>
      </c>
      <c r="F376" s="332">
        <v>370000</v>
      </c>
      <c r="G376" s="332">
        <v>315000</v>
      </c>
      <c r="H376" s="332">
        <v>8200</v>
      </c>
      <c r="I376" s="332">
        <v>200000</v>
      </c>
      <c r="J376" s="332">
        <v>51310000</v>
      </c>
      <c r="K376" s="342">
        <v>1000000000</v>
      </c>
      <c r="L376" s="332">
        <v>200</v>
      </c>
      <c r="M376" s="341">
        <v>885</v>
      </c>
      <c r="N376" s="332">
        <v>450</v>
      </c>
      <c r="O376" s="332">
        <v>2000</v>
      </c>
      <c r="P376" s="332">
        <v>1350</v>
      </c>
      <c r="Q376" s="332">
        <v>1800</v>
      </c>
      <c r="R376" s="332">
        <v>1257</v>
      </c>
    </row>
    <row r="377" spans="1:18">
      <c r="A377" s="187">
        <v>45212</v>
      </c>
      <c r="B377" s="340">
        <v>1</v>
      </c>
      <c r="C377" s="332">
        <v>22400</v>
      </c>
      <c r="D377" s="340">
        <v>2118000</v>
      </c>
      <c r="E377" s="332">
        <v>3700000</v>
      </c>
      <c r="F377" s="332">
        <v>370000</v>
      </c>
      <c r="G377" s="332">
        <v>315000</v>
      </c>
      <c r="H377" s="332">
        <v>23200</v>
      </c>
      <c r="I377" s="332">
        <v>200000</v>
      </c>
      <c r="J377" s="332">
        <v>51310000</v>
      </c>
      <c r="K377" s="342">
        <v>1000000000</v>
      </c>
      <c r="L377" s="332">
        <v>200</v>
      </c>
      <c r="M377" s="341">
        <v>885</v>
      </c>
      <c r="N377" s="332">
        <v>450</v>
      </c>
      <c r="O377" s="332">
        <v>2000</v>
      </c>
      <c r="P377" s="332">
        <v>1350</v>
      </c>
      <c r="Q377" s="332">
        <v>1800</v>
      </c>
      <c r="R377" s="332">
        <v>1257</v>
      </c>
    </row>
    <row r="378" spans="1:18">
      <c r="A378" s="187">
        <v>45215</v>
      </c>
      <c r="B378" s="340">
        <v>1</v>
      </c>
      <c r="C378" s="332">
        <v>22400</v>
      </c>
      <c r="D378" s="340">
        <v>2118000</v>
      </c>
      <c r="E378" s="332">
        <v>3700000</v>
      </c>
      <c r="F378" s="332">
        <v>370000</v>
      </c>
      <c r="G378" s="332">
        <v>315000</v>
      </c>
      <c r="H378" s="332">
        <v>23200</v>
      </c>
      <c r="I378" s="332">
        <v>200000</v>
      </c>
      <c r="J378" s="332">
        <v>51310000</v>
      </c>
      <c r="K378" s="342">
        <v>1000000000</v>
      </c>
      <c r="L378" s="332">
        <v>200</v>
      </c>
      <c r="M378" s="341">
        <v>885</v>
      </c>
      <c r="N378" s="332">
        <v>450</v>
      </c>
      <c r="O378" s="332">
        <v>2000</v>
      </c>
      <c r="P378" s="332">
        <v>1350</v>
      </c>
      <c r="Q378" s="332">
        <v>1800</v>
      </c>
      <c r="R378" s="332">
        <v>1257</v>
      </c>
    </row>
    <row r="379" spans="1:18">
      <c r="A379" s="187">
        <v>45216</v>
      </c>
      <c r="B379" s="340">
        <v>1</v>
      </c>
      <c r="C379" s="332">
        <v>22400</v>
      </c>
      <c r="D379" s="340">
        <v>2118000</v>
      </c>
      <c r="E379" s="332">
        <v>3700000</v>
      </c>
      <c r="F379" s="332">
        <v>370000</v>
      </c>
      <c r="G379" s="332">
        <v>315000</v>
      </c>
      <c r="H379" s="332">
        <v>23200</v>
      </c>
      <c r="I379" s="332">
        <v>200000</v>
      </c>
      <c r="J379" s="332">
        <v>51310000</v>
      </c>
      <c r="K379" s="342">
        <v>1000000000</v>
      </c>
      <c r="L379" s="332">
        <v>200</v>
      </c>
      <c r="M379" s="341">
        <v>885</v>
      </c>
      <c r="N379" s="332">
        <v>450</v>
      </c>
      <c r="O379" s="332">
        <v>2000</v>
      </c>
      <c r="P379" s="332">
        <v>1350</v>
      </c>
      <c r="Q379" s="332">
        <v>1800</v>
      </c>
      <c r="R379" s="332">
        <v>1257</v>
      </c>
    </row>
    <row r="380" spans="1:18">
      <c r="A380" s="187">
        <v>45217</v>
      </c>
      <c r="B380" s="340">
        <v>1</v>
      </c>
      <c r="C380" s="332">
        <v>22400</v>
      </c>
      <c r="D380" s="340">
        <v>2118000</v>
      </c>
      <c r="E380" s="332">
        <v>3700000</v>
      </c>
      <c r="F380" s="332">
        <v>370000</v>
      </c>
      <c r="G380" s="332">
        <v>315000</v>
      </c>
      <c r="H380" s="332">
        <v>23200</v>
      </c>
      <c r="I380" s="332">
        <v>200000</v>
      </c>
      <c r="J380" s="332">
        <v>51310000</v>
      </c>
      <c r="K380" s="342">
        <v>1000000000</v>
      </c>
      <c r="L380" s="332">
        <v>200</v>
      </c>
      <c r="M380" s="341">
        <v>885</v>
      </c>
      <c r="N380" s="332">
        <v>450</v>
      </c>
      <c r="O380" s="332">
        <v>2000</v>
      </c>
      <c r="P380" s="332">
        <v>1350</v>
      </c>
      <c r="Q380" s="332">
        <v>1800</v>
      </c>
      <c r="R380" s="332">
        <v>1257</v>
      </c>
    </row>
    <row r="381" spans="1:18">
      <c r="A381" s="187">
        <v>45218</v>
      </c>
      <c r="B381" s="340">
        <v>1</v>
      </c>
      <c r="C381" s="332">
        <v>22400</v>
      </c>
      <c r="D381" s="340">
        <v>2118000</v>
      </c>
      <c r="E381" s="332">
        <v>3700000</v>
      </c>
      <c r="F381" s="332">
        <v>370000</v>
      </c>
      <c r="G381" s="332">
        <v>315000</v>
      </c>
      <c r="H381" s="332">
        <v>23200</v>
      </c>
      <c r="I381" s="332">
        <v>200000</v>
      </c>
      <c r="J381" s="332">
        <v>51310000</v>
      </c>
      <c r="K381" s="342">
        <v>1000000000</v>
      </c>
      <c r="L381" s="332">
        <v>200</v>
      </c>
      <c r="M381" s="341">
        <v>885</v>
      </c>
      <c r="N381" s="332">
        <v>450</v>
      </c>
      <c r="O381" s="332">
        <v>2000</v>
      </c>
      <c r="P381" s="332">
        <v>1350</v>
      </c>
      <c r="Q381" s="332">
        <v>1800</v>
      </c>
      <c r="R381" s="332">
        <v>1257</v>
      </c>
    </row>
    <row r="382" spans="1:18">
      <c r="A382" s="187">
        <v>45219</v>
      </c>
      <c r="B382" s="340">
        <v>1</v>
      </c>
      <c r="C382" s="332">
        <v>22400</v>
      </c>
      <c r="D382" s="340">
        <v>2118000</v>
      </c>
      <c r="E382" s="332">
        <v>3700000</v>
      </c>
      <c r="F382" s="332">
        <v>370000</v>
      </c>
      <c r="G382" s="332">
        <v>315000</v>
      </c>
      <c r="H382" s="332">
        <v>23200</v>
      </c>
      <c r="I382" s="332">
        <v>200000</v>
      </c>
      <c r="J382" s="332">
        <v>51310000</v>
      </c>
      <c r="K382" s="342">
        <v>1000000000</v>
      </c>
      <c r="L382" s="332">
        <v>200</v>
      </c>
      <c r="M382" s="341">
        <v>885</v>
      </c>
      <c r="N382" s="332">
        <v>450</v>
      </c>
      <c r="O382" s="332">
        <v>2000</v>
      </c>
      <c r="P382" s="332">
        <v>1350</v>
      </c>
      <c r="Q382" s="332">
        <v>1800</v>
      </c>
      <c r="R382" s="332">
        <v>1257</v>
      </c>
    </row>
    <row r="383" spans="1:18">
      <c r="A383" s="187">
        <v>45222</v>
      </c>
      <c r="B383" s="340">
        <v>1</v>
      </c>
      <c r="C383" s="332">
        <v>22400</v>
      </c>
      <c r="D383" s="340">
        <v>2118000</v>
      </c>
      <c r="E383" s="332">
        <v>3700000</v>
      </c>
      <c r="F383" s="332">
        <v>370000</v>
      </c>
      <c r="G383" s="332">
        <v>315000</v>
      </c>
      <c r="H383" s="332">
        <v>23200</v>
      </c>
      <c r="I383" s="332">
        <v>200000</v>
      </c>
      <c r="J383" s="332">
        <v>51310000</v>
      </c>
      <c r="K383" s="342">
        <v>1000000000</v>
      </c>
      <c r="L383" s="332">
        <v>200</v>
      </c>
      <c r="M383" s="341">
        <v>885</v>
      </c>
      <c r="N383" s="332">
        <v>450</v>
      </c>
      <c r="O383" s="332">
        <v>2000</v>
      </c>
      <c r="P383" s="332">
        <v>1350</v>
      </c>
      <c r="Q383" s="332">
        <v>1800</v>
      </c>
      <c r="R383" s="332">
        <v>1257</v>
      </c>
    </row>
    <row r="384" spans="1:18">
      <c r="A384" s="187">
        <v>45223</v>
      </c>
      <c r="B384" s="340">
        <v>1</v>
      </c>
      <c r="C384" s="332">
        <v>22400</v>
      </c>
      <c r="D384" s="340">
        <v>2118000</v>
      </c>
      <c r="E384" s="332">
        <v>3700000</v>
      </c>
      <c r="F384" s="332">
        <v>370000</v>
      </c>
      <c r="G384" s="332">
        <v>315000</v>
      </c>
      <c r="H384" s="332">
        <v>23200</v>
      </c>
      <c r="I384" s="332">
        <v>200000</v>
      </c>
      <c r="J384" s="332">
        <v>51310000</v>
      </c>
      <c r="K384" s="342">
        <v>1000000000</v>
      </c>
      <c r="L384" s="332">
        <v>200</v>
      </c>
      <c r="M384" s="341">
        <v>885</v>
      </c>
      <c r="N384" s="332">
        <v>450</v>
      </c>
      <c r="O384" s="332">
        <v>2000</v>
      </c>
      <c r="P384" s="332">
        <v>1350</v>
      </c>
      <c r="Q384" s="332">
        <v>1800</v>
      </c>
      <c r="R384" s="332">
        <v>1257</v>
      </c>
    </row>
    <row r="385" spans="1:18">
      <c r="A385" s="187">
        <v>45224</v>
      </c>
      <c r="B385" s="340">
        <v>1</v>
      </c>
      <c r="C385" s="332">
        <v>22400</v>
      </c>
      <c r="D385" s="340">
        <v>2118000</v>
      </c>
      <c r="E385" s="332">
        <v>3700000</v>
      </c>
      <c r="F385" s="332">
        <v>370000</v>
      </c>
      <c r="G385" s="332">
        <v>315000</v>
      </c>
      <c r="H385" s="332">
        <v>23200</v>
      </c>
      <c r="I385" s="332">
        <v>200000</v>
      </c>
      <c r="J385" s="332">
        <v>51310000</v>
      </c>
      <c r="K385" s="342">
        <v>1000000000</v>
      </c>
      <c r="L385" s="332">
        <v>200</v>
      </c>
      <c r="M385" s="341">
        <v>885</v>
      </c>
      <c r="N385" s="332">
        <v>450</v>
      </c>
      <c r="O385" s="332">
        <v>2000</v>
      </c>
      <c r="P385" s="332">
        <v>1350</v>
      </c>
      <c r="Q385" s="332">
        <v>1800</v>
      </c>
      <c r="R385" s="332">
        <v>1257</v>
      </c>
    </row>
    <row r="386" spans="1:18">
      <c r="A386" s="187">
        <v>45225</v>
      </c>
      <c r="B386" s="340">
        <v>1</v>
      </c>
      <c r="C386" s="332">
        <v>22400</v>
      </c>
      <c r="D386" s="340">
        <v>2118000</v>
      </c>
      <c r="E386" s="332">
        <v>3700000</v>
      </c>
      <c r="F386" s="332">
        <v>370000</v>
      </c>
      <c r="G386" s="332">
        <v>315000</v>
      </c>
      <c r="H386" s="332">
        <v>23200</v>
      </c>
      <c r="I386" s="332">
        <v>200000</v>
      </c>
      <c r="J386" s="332">
        <v>51310000</v>
      </c>
      <c r="K386" s="342">
        <v>1000000000</v>
      </c>
      <c r="L386" s="332">
        <v>200</v>
      </c>
      <c r="M386" s="341">
        <v>885</v>
      </c>
      <c r="N386" s="332">
        <v>450</v>
      </c>
      <c r="O386" s="332">
        <v>2000</v>
      </c>
      <c r="P386" s="332">
        <v>1350</v>
      </c>
      <c r="Q386" s="332">
        <v>1800</v>
      </c>
      <c r="R386" s="332">
        <v>1257</v>
      </c>
    </row>
    <row r="387" spans="1:18">
      <c r="A387" s="187">
        <v>45226</v>
      </c>
      <c r="B387" s="340">
        <v>1</v>
      </c>
      <c r="C387" s="332">
        <v>22400</v>
      </c>
      <c r="D387" s="340">
        <v>2118000</v>
      </c>
      <c r="E387" s="332">
        <v>3700000</v>
      </c>
      <c r="F387" s="332">
        <v>370000</v>
      </c>
      <c r="G387" s="332">
        <v>315000</v>
      </c>
      <c r="H387" s="332">
        <v>23200</v>
      </c>
      <c r="I387" s="332">
        <v>200000</v>
      </c>
      <c r="J387" s="332">
        <v>51310000</v>
      </c>
      <c r="K387" s="342">
        <v>1000000000</v>
      </c>
      <c r="L387" s="332">
        <v>200</v>
      </c>
      <c r="M387" s="341">
        <v>885</v>
      </c>
      <c r="N387" s="332">
        <v>450</v>
      </c>
      <c r="O387" s="332">
        <v>2000</v>
      </c>
      <c r="P387" s="332">
        <v>1350</v>
      </c>
      <c r="Q387" s="332">
        <v>1800</v>
      </c>
      <c r="R387" s="332">
        <v>2541</v>
      </c>
    </row>
    <row r="388" spans="1:18">
      <c r="A388" s="187">
        <v>45229</v>
      </c>
      <c r="B388" s="340">
        <v>1</v>
      </c>
      <c r="C388" s="332">
        <v>22400</v>
      </c>
      <c r="D388" s="340">
        <v>2118000</v>
      </c>
      <c r="E388" s="332">
        <v>3700000</v>
      </c>
      <c r="F388" s="332">
        <v>370000</v>
      </c>
      <c r="G388" s="332">
        <v>315000</v>
      </c>
      <c r="H388" s="332">
        <v>23200</v>
      </c>
      <c r="I388" s="332">
        <v>200000</v>
      </c>
      <c r="J388" s="332">
        <v>51310000</v>
      </c>
      <c r="K388" s="342">
        <v>1000000000</v>
      </c>
      <c r="L388" s="332">
        <v>200</v>
      </c>
      <c r="M388" s="341">
        <v>885</v>
      </c>
      <c r="N388" s="332">
        <v>450</v>
      </c>
      <c r="O388" s="332">
        <v>2000</v>
      </c>
      <c r="P388" s="332">
        <v>1350</v>
      </c>
      <c r="Q388" s="332">
        <v>1800</v>
      </c>
      <c r="R388" s="332">
        <v>2541</v>
      </c>
    </row>
    <row r="389" spans="1:18">
      <c r="A389" s="187">
        <v>45230</v>
      </c>
      <c r="B389" s="340">
        <v>1</v>
      </c>
      <c r="C389" s="332">
        <v>22400</v>
      </c>
      <c r="D389" s="340">
        <v>2118000</v>
      </c>
      <c r="E389" s="332">
        <v>3700000</v>
      </c>
      <c r="F389" s="332">
        <v>370000</v>
      </c>
      <c r="G389" s="332">
        <v>315000</v>
      </c>
      <c r="H389" s="332">
        <v>23200</v>
      </c>
      <c r="I389" s="332">
        <v>200000</v>
      </c>
      <c r="J389" s="332">
        <v>51310000</v>
      </c>
      <c r="K389" s="342">
        <v>1000000000</v>
      </c>
      <c r="L389" s="332">
        <v>200</v>
      </c>
      <c r="M389" s="341">
        <v>885</v>
      </c>
      <c r="N389" s="332">
        <v>450</v>
      </c>
      <c r="O389" s="332">
        <v>2000</v>
      </c>
      <c r="P389" s="332">
        <v>1350</v>
      </c>
      <c r="Q389" s="332">
        <v>1800</v>
      </c>
      <c r="R389" s="332">
        <v>2541</v>
      </c>
    </row>
    <row r="390" spans="1:18">
      <c r="A390" s="187">
        <v>45231</v>
      </c>
      <c r="B390" s="340">
        <v>1</v>
      </c>
      <c r="C390" s="332">
        <v>22400</v>
      </c>
      <c r="D390" s="340">
        <v>2118000</v>
      </c>
      <c r="E390" s="332">
        <v>3700000</v>
      </c>
      <c r="F390" s="332">
        <v>370000</v>
      </c>
      <c r="G390" s="332">
        <v>315000</v>
      </c>
      <c r="H390" s="332">
        <v>23200</v>
      </c>
      <c r="I390" s="332">
        <v>200000</v>
      </c>
      <c r="J390" s="332">
        <v>51310000</v>
      </c>
      <c r="K390" s="342">
        <v>1000000000</v>
      </c>
      <c r="L390" s="332">
        <v>200</v>
      </c>
      <c r="M390" s="341">
        <v>885</v>
      </c>
      <c r="N390" s="332">
        <v>450</v>
      </c>
      <c r="O390" s="332">
        <v>2000</v>
      </c>
      <c r="P390" s="332">
        <v>1350</v>
      </c>
      <c r="Q390" s="332">
        <v>1800</v>
      </c>
      <c r="R390" s="332">
        <v>2541</v>
      </c>
    </row>
    <row r="391" spans="1:18">
      <c r="A391" s="187">
        <v>45232</v>
      </c>
      <c r="B391" s="340">
        <v>1</v>
      </c>
      <c r="C391" s="332">
        <v>22400</v>
      </c>
      <c r="D391" s="340">
        <v>2118000</v>
      </c>
      <c r="E391" s="332">
        <v>3700000</v>
      </c>
      <c r="F391" s="332">
        <v>370000</v>
      </c>
      <c r="G391" s="332">
        <v>315000</v>
      </c>
      <c r="H391" s="332">
        <v>23200</v>
      </c>
      <c r="I391" s="332">
        <v>200000</v>
      </c>
      <c r="J391" s="332">
        <v>51310000</v>
      </c>
      <c r="K391" s="342">
        <v>1000000000</v>
      </c>
      <c r="L391" s="332">
        <v>200</v>
      </c>
      <c r="M391" s="341">
        <v>885</v>
      </c>
      <c r="N391" s="332">
        <v>450</v>
      </c>
      <c r="O391" s="332">
        <v>2000</v>
      </c>
      <c r="P391" s="332">
        <v>1350</v>
      </c>
      <c r="Q391" s="332">
        <v>1800</v>
      </c>
      <c r="R391" s="332">
        <v>2541</v>
      </c>
    </row>
    <row r="392" spans="1:18">
      <c r="A392" s="187">
        <v>45233</v>
      </c>
      <c r="B392" s="340">
        <v>1</v>
      </c>
      <c r="C392" s="332">
        <v>22400</v>
      </c>
      <c r="D392" s="340">
        <v>2118000</v>
      </c>
      <c r="E392" s="332">
        <v>3700000</v>
      </c>
      <c r="F392" s="332">
        <v>370000</v>
      </c>
      <c r="G392" s="332">
        <v>315000</v>
      </c>
      <c r="H392" s="332">
        <v>23200</v>
      </c>
      <c r="I392" s="332">
        <v>200000</v>
      </c>
      <c r="J392" s="332">
        <v>51310000</v>
      </c>
      <c r="K392" s="342">
        <v>1000000000</v>
      </c>
      <c r="L392" s="332">
        <v>200</v>
      </c>
      <c r="M392" s="341">
        <v>885</v>
      </c>
      <c r="N392" s="332">
        <v>450</v>
      </c>
      <c r="O392" s="332">
        <v>2000</v>
      </c>
      <c r="P392" s="332">
        <v>1350</v>
      </c>
      <c r="Q392" s="332">
        <v>1800</v>
      </c>
      <c r="R392" s="332">
        <v>2541</v>
      </c>
    </row>
    <row r="393" spans="1:18">
      <c r="A393" s="187">
        <v>45240</v>
      </c>
      <c r="B393" s="340">
        <v>1</v>
      </c>
      <c r="C393" s="332">
        <v>22400</v>
      </c>
      <c r="D393" s="340">
        <v>2118000</v>
      </c>
      <c r="E393" s="332">
        <v>3700000</v>
      </c>
      <c r="F393" s="332">
        <v>370000</v>
      </c>
      <c r="G393" s="332">
        <v>315000</v>
      </c>
      <c r="H393" s="332">
        <v>23200</v>
      </c>
      <c r="I393" s="332">
        <v>200000</v>
      </c>
      <c r="J393" s="332">
        <v>51310000</v>
      </c>
      <c r="K393" s="342">
        <v>1000000000</v>
      </c>
      <c r="L393" s="332">
        <v>200</v>
      </c>
      <c r="M393" s="341">
        <v>885</v>
      </c>
      <c r="N393" s="332">
        <v>450</v>
      </c>
      <c r="O393" s="332">
        <v>2000</v>
      </c>
      <c r="P393" s="332">
        <v>1350</v>
      </c>
      <c r="Q393" s="332">
        <v>1800</v>
      </c>
      <c r="R393" s="332">
        <v>2541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Y81"/>
  <sheetViews>
    <sheetView workbookViewId="0">
      <pane xSplit="1" ySplit="1" topLeftCell="B65" activePane="bottomRight" state="frozen"/>
      <selection activeCell="L43" sqref="L43"/>
      <selection pane="topRight" activeCell="L43" sqref="L43"/>
      <selection pane="bottomLeft" activeCell="L43" sqref="L43"/>
      <selection pane="bottomRight" activeCell="B81" sqref="B81"/>
    </sheetView>
  </sheetViews>
  <sheetFormatPr defaultColWidth="11" defaultRowHeight="15.75"/>
  <cols>
    <col min="1" max="1" width="11" style="114"/>
    <col min="2" max="2" width="13.125" style="114" customWidth="1"/>
    <col min="3" max="12" width="11" style="114"/>
    <col min="13" max="13" width="21.5" style="114" bestFit="1" customWidth="1"/>
    <col min="14" max="14" width="21.625" style="114" bestFit="1" customWidth="1"/>
    <col min="15" max="15" width="22.125" style="114" bestFit="1" customWidth="1"/>
    <col min="16" max="16" width="21.625" style="114" bestFit="1" customWidth="1"/>
    <col min="17" max="17" width="21.25" style="114" bestFit="1" customWidth="1"/>
    <col min="18" max="18" width="21.875" style="114" bestFit="1" customWidth="1"/>
    <col min="19" max="29" width="11" style="114"/>
    <col min="30" max="30" width="19.125" style="332" bestFit="1" customWidth="1"/>
    <col min="31" max="31" width="19.25" style="332" bestFit="1" customWidth="1"/>
    <col min="32" max="32" width="18.75" style="332" bestFit="1" customWidth="1"/>
    <col min="33" max="33" width="19.75" style="332" bestFit="1" customWidth="1"/>
    <col min="34" max="34" width="19.5" style="332" bestFit="1" customWidth="1"/>
    <col min="35" max="35" width="20.125" style="332" bestFit="1" customWidth="1"/>
    <col min="36" max="36" width="16" style="332" bestFit="1" customWidth="1"/>
    <col min="37" max="37" width="17.625" style="332" bestFit="1" customWidth="1"/>
    <col min="38" max="38" width="17.25" style="332" bestFit="1" customWidth="1"/>
    <col min="39" max="39" width="16.875" style="332" bestFit="1" customWidth="1"/>
    <col min="40" max="40" width="16.625" style="332" bestFit="1" customWidth="1"/>
    <col min="41" max="41" width="17.25" style="332" bestFit="1" customWidth="1"/>
    <col min="42" max="42" width="21.625" style="332" bestFit="1" customWidth="1"/>
    <col min="43" max="43" width="21.375" style="332" bestFit="1" customWidth="1"/>
    <col min="44" max="44" width="21" style="332" bestFit="1" customWidth="1"/>
    <col min="45" max="46" width="20.125" style="332" customWidth="1"/>
    <col min="47" max="47" width="20.125" style="332" bestFit="1" customWidth="1"/>
    <col min="48" max="48" width="22.25" style="332" bestFit="1" customWidth="1"/>
    <col min="49" max="49" width="21.25" style="332" bestFit="1" customWidth="1"/>
    <col min="50" max="51" width="12.25" style="332" bestFit="1" customWidth="1"/>
    <col min="52" max="59" width="13.875" style="332" customWidth="1"/>
    <col min="60" max="60" width="20.625" style="332" bestFit="1" customWidth="1"/>
    <col min="61" max="61" width="12.125" style="332" bestFit="1" customWidth="1"/>
    <col min="62" max="62" width="12.5" style="332" bestFit="1" customWidth="1"/>
    <col min="63" max="63" width="13.25" style="332" bestFit="1" customWidth="1"/>
    <col min="64" max="64" width="13.375" style="332" bestFit="1" customWidth="1"/>
    <col min="65" max="65" width="13.75" style="332" bestFit="1" customWidth="1"/>
    <col min="66" max="66" width="14.125" style="332" bestFit="1" customWidth="1"/>
    <col min="67" max="67" width="13.75" style="332" bestFit="1" customWidth="1"/>
    <col min="68" max="68" width="14.875" style="332" bestFit="1" customWidth="1"/>
    <col min="69" max="69" width="13.375" style="332" bestFit="1" customWidth="1"/>
    <col min="70" max="70" width="14.125" style="332" bestFit="1" customWidth="1"/>
    <col min="71" max="71" width="13.5" style="332" bestFit="1" customWidth="1"/>
    <col min="72" max="72" width="14.125" style="332" bestFit="1" customWidth="1"/>
    <col min="73" max="73" width="13.375" style="332" bestFit="1" customWidth="1"/>
    <col min="74" max="16384" width="11" style="114"/>
  </cols>
  <sheetData>
    <row r="1" spans="1:77" s="362" customFormat="1">
      <c r="A1" s="362" t="s">
        <v>9</v>
      </c>
      <c r="B1" s="360" t="s">
        <v>739</v>
      </c>
      <c r="C1" s="360" t="s">
        <v>740</v>
      </c>
      <c r="D1" s="360" t="s">
        <v>741</v>
      </c>
      <c r="E1" s="360" t="s">
        <v>742</v>
      </c>
      <c r="F1" s="362" t="s">
        <v>743</v>
      </c>
      <c r="G1" s="363" t="s">
        <v>744</v>
      </c>
      <c r="H1" s="363" t="s">
        <v>745</v>
      </c>
      <c r="I1" s="363" t="s">
        <v>746</v>
      </c>
      <c r="J1" s="363" t="s">
        <v>747</v>
      </c>
      <c r="K1" s="363" t="s">
        <v>477</v>
      </c>
      <c r="L1" s="363" t="s">
        <v>483</v>
      </c>
      <c r="M1" s="364" t="s">
        <v>478</v>
      </c>
      <c r="N1" s="364" t="s">
        <v>479</v>
      </c>
      <c r="O1" s="364" t="s">
        <v>480</v>
      </c>
      <c r="P1" s="364" t="s">
        <v>481</v>
      </c>
      <c r="Q1" s="364" t="s">
        <v>469</v>
      </c>
      <c r="R1" s="365" t="s">
        <v>470</v>
      </c>
      <c r="S1" s="363" t="s">
        <v>471</v>
      </c>
      <c r="T1" s="363" t="s">
        <v>472</v>
      </c>
      <c r="U1" s="363" t="s">
        <v>473</v>
      </c>
      <c r="V1" s="363" t="s">
        <v>474</v>
      </c>
      <c r="W1" s="363" t="s">
        <v>445</v>
      </c>
      <c r="X1" s="363" t="s">
        <v>456</v>
      </c>
      <c r="Y1" s="363" t="s">
        <v>446</v>
      </c>
      <c r="Z1" s="363" t="s">
        <v>447</v>
      </c>
      <c r="AA1" s="363" t="s">
        <v>448</v>
      </c>
      <c r="AB1" s="363" t="s">
        <v>428</v>
      </c>
      <c r="AC1" s="363" t="s">
        <v>429</v>
      </c>
      <c r="AD1" s="363" t="s">
        <v>430</v>
      </c>
      <c r="AE1" s="363" t="s">
        <v>431</v>
      </c>
      <c r="AF1" s="363" t="s">
        <v>432</v>
      </c>
      <c r="AG1" s="363" t="s">
        <v>433</v>
      </c>
      <c r="AH1" s="363" t="s">
        <v>405</v>
      </c>
      <c r="AI1" s="363" t="s">
        <v>406</v>
      </c>
      <c r="AJ1" s="363" t="s">
        <v>407</v>
      </c>
      <c r="AK1" s="363" t="s">
        <v>408</v>
      </c>
      <c r="AL1" s="363" t="s">
        <v>409</v>
      </c>
      <c r="AM1" s="363" t="s">
        <v>410</v>
      </c>
      <c r="AN1" s="363" t="s">
        <v>383</v>
      </c>
      <c r="AO1" s="363" t="s">
        <v>384</v>
      </c>
      <c r="AP1" s="363" t="s">
        <v>385</v>
      </c>
      <c r="AQ1" s="363" t="s">
        <v>386</v>
      </c>
      <c r="AR1" s="363" t="s">
        <v>387</v>
      </c>
      <c r="AS1" s="363" t="s">
        <v>388</v>
      </c>
      <c r="AT1" s="363" t="s">
        <v>357</v>
      </c>
      <c r="AU1" s="363" t="s">
        <v>358</v>
      </c>
      <c r="AV1" s="363" t="s">
        <v>359</v>
      </c>
      <c r="AW1" s="363" t="s">
        <v>360</v>
      </c>
      <c r="AX1" s="363" t="s">
        <v>361</v>
      </c>
      <c r="AY1" s="363" t="s">
        <v>297</v>
      </c>
      <c r="AZ1" s="363" t="s">
        <v>298</v>
      </c>
      <c r="BA1" s="363" t="s">
        <v>296</v>
      </c>
      <c r="BB1" s="363" t="s">
        <v>300</v>
      </c>
      <c r="BC1" s="363" t="s">
        <v>299</v>
      </c>
      <c r="BD1" s="363" t="s">
        <v>196</v>
      </c>
      <c r="BE1" s="363" t="s">
        <v>197</v>
      </c>
      <c r="BF1" s="363" t="s">
        <v>198</v>
      </c>
      <c r="BG1" s="363" t="s">
        <v>199</v>
      </c>
      <c r="BH1" s="363" t="s">
        <v>200</v>
      </c>
      <c r="BI1" s="366" t="s">
        <v>201</v>
      </c>
      <c r="BJ1" s="366" t="s">
        <v>202</v>
      </c>
      <c r="BK1" s="366" t="s">
        <v>203</v>
      </c>
      <c r="BL1" s="366" t="s">
        <v>204</v>
      </c>
      <c r="BM1" s="366" t="s">
        <v>219</v>
      </c>
      <c r="BN1" s="366" t="s">
        <v>220</v>
      </c>
      <c r="BO1" s="366" t="s">
        <v>221</v>
      </c>
      <c r="BP1" s="366" t="s">
        <v>222</v>
      </c>
      <c r="BQ1" s="366" t="s">
        <v>223</v>
      </c>
      <c r="BR1" s="366" t="s">
        <v>224</v>
      </c>
      <c r="BS1" s="366" t="s">
        <v>228</v>
      </c>
      <c r="BT1" s="366" t="s">
        <v>229</v>
      </c>
      <c r="BU1" s="366" t="s">
        <v>230</v>
      </c>
      <c r="BV1" s="362" t="s">
        <v>231</v>
      </c>
      <c r="BW1" s="362" t="s">
        <v>232</v>
      </c>
      <c r="BX1" s="362" t="s">
        <v>233</v>
      </c>
      <c r="BY1" s="362" t="s">
        <v>234</v>
      </c>
    </row>
    <row r="2" spans="1:77">
      <c r="A2" s="187">
        <v>44687</v>
      </c>
      <c r="B2" s="332"/>
      <c r="C2" s="332"/>
      <c r="D2" s="332"/>
      <c r="E2" s="332"/>
      <c r="F2" s="332"/>
      <c r="G2" s="332"/>
      <c r="H2" s="332"/>
      <c r="I2" s="332"/>
      <c r="J2" s="332"/>
      <c r="K2" s="332"/>
      <c r="L2" s="332"/>
      <c r="M2" s="332"/>
      <c r="N2" s="332"/>
      <c r="O2" s="332"/>
      <c r="P2" s="332"/>
      <c r="Q2" s="332"/>
      <c r="R2" s="332"/>
      <c r="S2" s="332"/>
      <c r="T2" s="332"/>
      <c r="U2" s="332"/>
      <c r="V2" s="332"/>
      <c r="W2" s="332"/>
      <c r="X2" s="332"/>
      <c r="Y2" s="332"/>
      <c r="Z2" s="332"/>
      <c r="AA2" s="332"/>
      <c r="AB2" s="332"/>
      <c r="AC2" s="332"/>
      <c r="AZ2" s="349"/>
      <c r="BA2" s="349"/>
      <c r="BB2" s="349"/>
      <c r="BC2" s="349"/>
      <c r="BD2" s="349"/>
      <c r="BE2" s="349"/>
      <c r="BF2" s="349"/>
      <c r="BG2" s="349"/>
      <c r="BH2" s="349"/>
      <c r="BV2" s="332"/>
      <c r="BW2" s="332"/>
      <c r="BX2" s="332"/>
      <c r="BY2" s="332"/>
    </row>
    <row r="3" spans="1:77">
      <c r="A3" s="187">
        <v>44694</v>
      </c>
      <c r="B3" s="332"/>
      <c r="C3" s="332"/>
      <c r="D3" s="332"/>
      <c r="E3" s="332"/>
      <c r="F3" s="332"/>
      <c r="G3" s="332"/>
      <c r="H3" s="332"/>
      <c r="I3" s="332"/>
      <c r="J3" s="332"/>
      <c r="K3" s="332"/>
      <c r="L3" s="332"/>
      <c r="M3" s="332"/>
      <c r="N3" s="332"/>
      <c r="O3" s="332"/>
      <c r="P3" s="332"/>
      <c r="Q3" s="332"/>
      <c r="R3" s="332"/>
      <c r="S3" s="332"/>
      <c r="T3" s="332"/>
      <c r="U3" s="332"/>
      <c r="V3" s="332"/>
      <c r="W3" s="332"/>
      <c r="X3" s="332"/>
      <c r="Y3" s="332"/>
      <c r="Z3" s="332"/>
      <c r="AA3" s="332"/>
      <c r="AB3" s="332"/>
      <c r="AC3" s="332"/>
      <c r="AZ3" s="349"/>
      <c r="BA3" s="349"/>
      <c r="BB3" s="349"/>
      <c r="BC3" s="349"/>
      <c r="BD3" s="349"/>
      <c r="BE3" s="349"/>
      <c r="BF3" s="349"/>
      <c r="BG3" s="349"/>
      <c r="BH3" s="349"/>
      <c r="BV3" s="332"/>
      <c r="BW3" s="332"/>
      <c r="BX3" s="332"/>
      <c r="BY3" s="332"/>
    </row>
    <row r="4" spans="1:77">
      <c r="A4" s="187">
        <v>44701</v>
      </c>
      <c r="B4" s="332"/>
      <c r="C4" s="332"/>
      <c r="D4" s="332"/>
      <c r="E4" s="332"/>
      <c r="F4" s="332"/>
      <c r="G4" s="332"/>
      <c r="H4" s="332"/>
      <c r="I4" s="332"/>
      <c r="J4" s="332"/>
      <c r="K4" s="332"/>
      <c r="L4" s="332"/>
      <c r="M4" s="332"/>
      <c r="N4" s="332"/>
      <c r="O4" s="332"/>
      <c r="P4" s="332"/>
      <c r="Q4" s="332"/>
      <c r="R4" s="332"/>
      <c r="S4" s="332"/>
      <c r="T4" s="332"/>
      <c r="U4" s="332"/>
      <c r="V4" s="332"/>
      <c r="W4" s="332"/>
      <c r="X4" s="332"/>
      <c r="Y4" s="332"/>
      <c r="Z4" s="332"/>
      <c r="AA4" s="332"/>
      <c r="AB4" s="332"/>
      <c r="AC4" s="332"/>
      <c r="AZ4" s="349"/>
      <c r="BA4" s="349"/>
      <c r="BB4" s="349"/>
      <c r="BC4" s="349"/>
      <c r="BD4" s="349"/>
      <c r="BE4" s="349"/>
      <c r="BF4" s="349"/>
      <c r="BG4" s="349"/>
      <c r="BH4" s="349"/>
      <c r="BV4" s="332"/>
      <c r="BW4" s="332"/>
      <c r="BX4" s="332"/>
      <c r="BY4" s="332"/>
    </row>
    <row r="5" spans="1:77">
      <c r="A5" s="187">
        <v>44708</v>
      </c>
      <c r="B5" s="332"/>
      <c r="C5" s="332"/>
      <c r="D5" s="332"/>
      <c r="E5" s="332"/>
      <c r="F5" s="332"/>
      <c r="G5" s="332"/>
      <c r="H5" s="332"/>
      <c r="I5" s="332"/>
      <c r="J5" s="332"/>
      <c r="K5" s="332"/>
      <c r="L5" s="332"/>
      <c r="M5" s="332"/>
      <c r="N5" s="332"/>
      <c r="O5" s="332"/>
      <c r="P5" s="332"/>
      <c r="Q5" s="332"/>
      <c r="R5" s="332"/>
      <c r="S5" s="332"/>
      <c r="T5" s="332"/>
      <c r="U5" s="332"/>
      <c r="V5" s="332"/>
      <c r="W5" s="332"/>
      <c r="X5" s="332"/>
      <c r="Y5" s="332"/>
      <c r="Z5" s="332"/>
      <c r="AA5" s="332"/>
      <c r="AB5" s="332"/>
      <c r="AC5" s="332"/>
      <c r="AZ5" s="349"/>
      <c r="BA5" s="349"/>
      <c r="BB5" s="349"/>
      <c r="BC5" s="349"/>
      <c r="BD5" s="349"/>
      <c r="BE5" s="349"/>
      <c r="BF5" s="349"/>
      <c r="BG5" s="349"/>
      <c r="BH5" s="349"/>
      <c r="BV5" s="332"/>
      <c r="BW5" s="332"/>
      <c r="BX5" s="332"/>
      <c r="BY5" s="332"/>
    </row>
    <row r="6" spans="1:77">
      <c r="A6" s="187">
        <v>44715</v>
      </c>
      <c r="B6" s="332"/>
      <c r="C6" s="332"/>
      <c r="D6" s="332"/>
      <c r="E6" s="332"/>
      <c r="F6" s="332"/>
      <c r="G6" s="332"/>
      <c r="H6" s="332"/>
      <c r="I6" s="332"/>
      <c r="J6" s="332"/>
      <c r="K6" s="332"/>
      <c r="L6" s="332"/>
      <c r="M6" s="332"/>
      <c r="N6" s="332"/>
      <c r="O6" s="332"/>
      <c r="P6" s="332"/>
      <c r="Q6" s="332"/>
      <c r="R6" s="332"/>
      <c r="S6" s="332"/>
      <c r="T6" s="332"/>
      <c r="U6" s="332"/>
      <c r="V6" s="332"/>
      <c r="W6" s="332"/>
      <c r="X6" s="332"/>
      <c r="Y6" s="332"/>
      <c r="Z6" s="332"/>
      <c r="AA6" s="332"/>
      <c r="AB6" s="332"/>
      <c r="AC6" s="332"/>
      <c r="AZ6" s="349"/>
      <c r="BA6" s="349"/>
      <c r="BB6" s="349"/>
      <c r="BC6" s="349"/>
      <c r="BD6" s="349"/>
      <c r="BE6" s="349"/>
      <c r="BF6" s="349"/>
      <c r="BG6" s="349"/>
      <c r="BH6" s="349"/>
      <c r="BV6" s="332"/>
      <c r="BW6" s="332"/>
      <c r="BX6" s="332"/>
      <c r="BY6" s="332"/>
    </row>
    <row r="7" spans="1:77">
      <c r="A7" s="187">
        <v>44722</v>
      </c>
      <c r="B7" s="332"/>
      <c r="C7" s="332"/>
      <c r="D7" s="332"/>
      <c r="E7" s="332"/>
      <c r="F7" s="332"/>
      <c r="G7" s="332"/>
      <c r="H7" s="332"/>
      <c r="I7" s="332"/>
      <c r="J7" s="332"/>
      <c r="K7" s="332"/>
      <c r="L7" s="332"/>
      <c r="M7" s="332"/>
      <c r="N7" s="332"/>
      <c r="O7" s="332"/>
      <c r="P7" s="332"/>
      <c r="Q7" s="332"/>
      <c r="R7" s="332"/>
      <c r="S7" s="332"/>
      <c r="T7" s="332"/>
      <c r="U7" s="332"/>
      <c r="V7" s="332"/>
      <c r="W7" s="332"/>
      <c r="X7" s="332"/>
      <c r="Y7" s="332"/>
      <c r="Z7" s="332"/>
      <c r="AA7" s="332"/>
      <c r="AB7" s="332"/>
      <c r="AC7" s="332"/>
      <c r="AZ7" s="349"/>
      <c r="BA7" s="349"/>
      <c r="BB7" s="349"/>
      <c r="BC7" s="349"/>
      <c r="BD7" s="349"/>
      <c r="BE7" s="349"/>
      <c r="BF7" s="349"/>
      <c r="BG7" s="349"/>
      <c r="BH7" s="349"/>
      <c r="BV7" s="332"/>
      <c r="BW7" s="332"/>
      <c r="BX7" s="332"/>
      <c r="BY7" s="332"/>
    </row>
    <row r="8" spans="1:77">
      <c r="A8" s="187">
        <v>44729</v>
      </c>
      <c r="B8" s="332"/>
      <c r="C8" s="332"/>
      <c r="D8" s="332"/>
      <c r="E8" s="332"/>
      <c r="F8" s="332"/>
      <c r="G8" s="332"/>
      <c r="H8" s="332"/>
      <c r="I8" s="332"/>
      <c r="J8" s="332"/>
      <c r="K8" s="332"/>
      <c r="L8" s="332"/>
      <c r="M8" s="332"/>
      <c r="N8" s="332"/>
      <c r="O8" s="332"/>
      <c r="P8" s="332"/>
      <c r="Q8" s="332"/>
      <c r="R8" s="332"/>
      <c r="S8" s="332"/>
      <c r="T8" s="332"/>
      <c r="U8" s="332"/>
      <c r="V8" s="332"/>
      <c r="W8" s="332"/>
      <c r="X8" s="332"/>
      <c r="Y8" s="332"/>
      <c r="Z8" s="332"/>
      <c r="AA8" s="332"/>
      <c r="AB8" s="332"/>
      <c r="AC8" s="332"/>
      <c r="AZ8" s="349"/>
      <c r="BA8" s="349"/>
      <c r="BB8" s="349"/>
      <c r="BC8" s="349"/>
      <c r="BD8" s="349"/>
      <c r="BE8" s="349"/>
      <c r="BF8" s="349"/>
      <c r="BG8" s="349"/>
      <c r="BH8" s="349"/>
      <c r="BV8" s="332"/>
      <c r="BW8" s="332"/>
      <c r="BX8" s="332"/>
      <c r="BY8" s="332"/>
    </row>
    <row r="9" spans="1:77">
      <c r="A9" s="187">
        <v>44736</v>
      </c>
      <c r="B9" s="332"/>
      <c r="C9" s="332"/>
      <c r="D9" s="332"/>
      <c r="E9" s="332"/>
      <c r="F9" s="332"/>
      <c r="G9" s="332"/>
      <c r="H9" s="332"/>
      <c r="I9" s="332"/>
      <c r="J9" s="332"/>
      <c r="K9" s="332"/>
      <c r="L9" s="332"/>
      <c r="M9" s="332"/>
      <c r="N9" s="332"/>
      <c r="O9" s="332"/>
      <c r="P9" s="332"/>
      <c r="Q9" s="332"/>
      <c r="R9" s="332"/>
      <c r="S9" s="332"/>
      <c r="T9" s="332"/>
      <c r="U9" s="332"/>
      <c r="V9" s="332"/>
      <c r="W9" s="332"/>
      <c r="X9" s="332"/>
      <c r="Y9" s="332"/>
      <c r="Z9" s="332"/>
      <c r="AA9" s="332"/>
      <c r="AB9" s="332"/>
      <c r="AC9" s="332"/>
      <c r="AZ9" s="349"/>
      <c r="BA9" s="349"/>
      <c r="BB9" s="349"/>
      <c r="BC9" s="349"/>
      <c r="BD9" s="349"/>
      <c r="BE9" s="349"/>
      <c r="BF9" s="349"/>
      <c r="BG9" s="349"/>
      <c r="BH9" s="349"/>
      <c r="BV9" s="332"/>
      <c r="BW9" s="332"/>
      <c r="BX9" s="332"/>
      <c r="BY9" s="332"/>
    </row>
    <row r="10" spans="1:77">
      <c r="A10" s="187">
        <v>44743</v>
      </c>
      <c r="B10" s="332"/>
      <c r="C10" s="332"/>
      <c r="D10" s="332"/>
      <c r="E10" s="332"/>
      <c r="F10" s="332"/>
      <c r="G10" s="332"/>
      <c r="H10" s="332"/>
      <c r="I10" s="332"/>
      <c r="J10" s="332"/>
      <c r="K10" s="332"/>
      <c r="L10" s="332"/>
      <c r="M10" s="332"/>
      <c r="N10" s="332"/>
      <c r="O10" s="332"/>
      <c r="P10" s="332"/>
      <c r="Q10" s="332"/>
      <c r="R10" s="332"/>
      <c r="S10" s="332"/>
      <c r="T10" s="332"/>
      <c r="U10" s="332"/>
      <c r="V10" s="332"/>
      <c r="W10" s="332"/>
      <c r="X10" s="332"/>
      <c r="Y10" s="332"/>
      <c r="Z10" s="332"/>
      <c r="AA10" s="332"/>
      <c r="AB10" s="332"/>
      <c r="AC10" s="332"/>
      <c r="AZ10" s="349"/>
      <c r="BA10" s="349"/>
      <c r="BB10" s="349"/>
      <c r="BC10" s="349"/>
      <c r="BD10" s="349"/>
      <c r="BE10" s="349"/>
      <c r="BF10" s="349"/>
      <c r="BG10" s="349"/>
      <c r="BH10" s="349"/>
      <c r="BV10" s="332"/>
      <c r="BW10" s="332"/>
      <c r="BX10" s="332"/>
      <c r="BY10" s="332"/>
    </row>
    <row r="11" spans="1:77">
      <c r="A11" s="187">
        <v>44750</v>
      </c>
      <c r="B11" s="332"/>
      <c r="C11" s="332"/>
      <c r="D11" s="332"/>
      <c r="E11" s="332"/>
      <c r="F11" s="332"/>
      <c r="G11" s="332"/>
      <c r="H11" s="332"/>
      <c r="I11" s="332"/>
      <c r="J11" s="332"/>
      <c r="K11" s="332"/>
      <c r="L11" s="332"/>
      <c r="M11" s="332"/>
      <c r="N11" s="332"/>
      <c r="O11" s="332"/>
      <c r="P11" s="332"/>
      <c r="Q11" s="332"/>
      <c r="R11" s="332"/>
      <c r="S11" s="332"/>
      <c r="T11" s="332"/>
      <c r="U11" s="332"/>
      <c r="V11" s="332"/>
      <c r="W11" s="332"/>
      <c r="X11" s="332"/>
      <c r="Y11" s="332"/>
      <c r="Z11" s="332"/>
      <c r="AA11" s="332"/>
      <c r="AB11" s="332"/>
      <c r="AC11" s="332"/>
      <c r="AZ11" s="349"/>
      <c r="BA11" s="349"/>
      <c r="BB11" s="349"/>
      <c r="BC11" s="349"/>
      <c r="BD11" s="349"/>
      <c r="BE11" s="349"/>
      <c r="BF11" s="349"/>
      <c r="BG11" s="349"/>
      <c r="BH11" s="349"/>
      <c r="BO11" s="349"/>
      <c r="BP11" s="349"/>
      <c r="BQ11" s="349"/>
      <c r="BR11" s="349"/>
      <c r="BS11" s="349">
        <v>0</v>
      </c>
      <c r="BT11" s="349">
        <v>0</v>
      </c>
      <c r="BU11" s="349">
        <v>0</v>
      </c>
      <c r="BV11" s="332">
        <v>0</v>
      </c>
      <c r="BW11" s="332">
        <v>0</v>
      </c>
      <c r="BX11" s="332">
        <v>0</v>
      </c>
      <c r="BY11" s="332">
        <v>0</v>
      </c>
    </row>
    <row r="12" spans="1:77">
      <c r="A12" s="187">
        <v>44757</v>
      </c>
      <c r="B12" s="332"/>
      <c r="C12" s="332"/>
      <c r="D12" s="332"/>
      <c r="E12" s="332"/>
      <c r="F12" s="332"/>
      <c r="G12" s="332"/>
      <c r="H12" s="332"/>
      <c r="I12" s="332"/>
      <c r="J12" s="332"/>
      <c r="K12" s="332"/>
      <c r="L12" s="332"/>
      <c r="M12" s="332"/>
      <c r="N12" s="332"/>
      <c r="O12" s="332"/>
      <c r="P12" s="332"/>
      <c r="Q12" s="332"/>
      <c r="R12" s="332"/>
      <c r="S12" s="332"/>
      <c r="T12" s="332"/>
      <c r="U12" s="332"/>
      <c r="V12" s="332"/>
      <c r="W12" s="332"/>
      <c r="X12" s="332"/>
      <c r="Y12" s="332"/>
      <c r="Z12" s="332"/>
      <c r="AA12" s="332"/>
      <c r="AB12" s="332"/>
      <c r="AC12" s="332"/>
      <c r="AZ12" s="349"/>
      <c r="BA12" s="349"/>
      <c r="BB12" s="349"/>
      <c r="BC12" s="349"/>
      <c r="BD12" s="349"/>
      <c r="BE12" s="349"/>
      <c r="BF12" s="349"/>
      <c r="BG12" s="349"/>
      <c r="BH12" s="349"/>
      <c r="BM12" s="349"/>
      <c r="BN12" s="349"/>
      <c r="BO12" s="349"/>
      <c r="BP12" s="349"/>
      <c r="BQ12" s="349"/>
      <c r="BR12" s="349"/>
      <c r="BS12" s="349">
        <v>43</v>
      </c>
      <c r="BT12" s="349">
        <v>568</v>
      </c>
      <c r="BU12" s="349">
        <v>-294</v>
      </c>
      <c r="BV12" s="332">
        <v>2478</v>
      </c>
      <c r="BW12" s="332">
        <v>829</v>
      </c>
      <c r="BX12" s="332">
        <v>-29</v>
      </c>
      <c r="BY12" s="332">
        <v>846</v>
      </c>
    </row>
    <row r="13" spans="1:77">
      <c r="A13" s="187">
        <v>44764</v>
      </c>
      <c r="B13" s="332"/>
      <c r="C13" s="332"/>
      <c r="D13" s="332"/>
      <c r="E13" s="332"/>
      <c r="F13" s="332"/>
      <c r="G13" s="332"/>
      <c r="H13" s="332"/>
      <c r="I13" s="332"/>
      <c r="J13" s="332"/>
      <c r="K13" s="332"/>
      <c r="L13" s="332"/>
      <c r="M13" s="332"/>
      <c r="N13" s="332"/>
      <c r="O13" s="332"/>
      <c r="P13" s="332"/>
      <c r="Q13" s="332"/>
      <c r="R13" s="332"/>
      <c r="S13" s="332"/>
      <c r="T13" s="332"/>
      <c r="U13" s="332"/>
      <c r="V13" s="332"/>
      <c r="W13" s="332"/>
      <c r="X13" s="332"/>
      <c r="Y13" s="332"/>
      <c r="Z13" s="332"/>
      <c r="AA13" s="332"/>
      <c r="AB13" s="332"/>
      <c r="AC13" s="332"/>
      <c r="AZ13" s="349"/>
      <c r="BA13" s="349"/>
      <c r="BB13" s="349"/>
      <c r="BC13" s="349"/>
      <c r="BD13" s="349"/>
      <c r="BE13" s="349"/>
      <c r="BF13" s="349"/>
      <c r="BG13" s="349"/>
      <c r="BM13" s="349"/>
      <c r="BN13" s="349"/>
      <c r="BO13" s="349"/>
      <c r="BP13" s="349"/>
      <c r="BQ13" s="349"/>
      <c r="BR13" s="349"/>
      <c r="BS13" s="349">
        <v>674</v>
      </c>
      <c r="BT13" s="349">
        <v>988</v>
      </c>
      <c r="BU13" s="349">
        <v>-295</v>
      </c>
      <c r="BV13" s="332">
        <v>1876</v>
      </c>
      <c r="BW13" s="332">
        <v>322</v>
      </c>
      <c r="BX13" s="332">
        <v>141</v>
      </c>
      <c r="BY13" s="332">
        <v>2035</v>
      </c>
    </row>
    <row r="14" spans="1:77">
      <c r="A14" s="187">
        <v>44771</v>
      </c>
      <c r="B14" s="332"/>
      <c r="C14" s="332"/>
      <c r="D14" s="332"/>
      <c r="E14" s="332"/>
      <c r="F14" s="332"/>
      <c r="G14" s="332"/>
      <c r="H14" s="332"/>
      <c r="I14" s="332"/>
      <c r="J14" s="332"/>
      <c r="K14" s="332"/>
      <c r="L14" s="332"/>
      <c r="M14" s="332"/>
      <c r="N14" s="332"/>
      <c r="O14" s="332"/>
      <c r="P14" s="332"/>
      <c r="Q14" s="332"/>
      <c r="R14" s="332"/>
      <c r="S14" s="332"/>
      <c r="T14" s="332"/>
      <c r="U14" s="332"/>
      <c r="V14" s="332"/>
      <c r="W14" s="332"/>
      <c r="X14" s="332"/>
      <c r="Y14" s="332"/>
      <c r="Z14" s="332"/>
      <c r="AA14" s="332"/>
      <c r="AB14" s="332"/>
      <c r="AC14" s="332"/>
      <c r="AZ14" s="349"/>
      <c r="BA14" s="349"/>
      <c r="BB14" s="349"/>
      <c r="BC14" s="349"/>
      <c r="BD14" s="349"/>
      <c r="BE14" s="349"/>
      <c r="BF14" s="349"/>
      <c r="BG14" s="349"/>
      <c r="BM14" s="349"/>
      <c r="BN14" s="349"/>
      <c r="BO14" s="349"/>
      <c r="BP14" s="349"/>
      <c r="BQ14" s="349"/>
      <c r="BR14" s="349"/>
      <c r="BS14" s="349">
        <v>960</v>
      </c>
      <c r="BT14" s="349">
        <v>1648</v>
      </c>
      <c r="BU14" s="349">
        <v>-259</v>
      </c>
      <c r="BV14" s="332">
        <v>3746</v>
      </c>
      <c r="BW14" s="332">
        <v>159</v>
      </c>
      <c r="BX14" s="332">
        <v>164</v>
      </c>
      <c r="BY14" s="332">
        <v>2035</v>
      </c>
    </row>
    <row r="15" spans="1:77">
      <c r="A15" s="187">
        <v>44778</v>
      </c>
      <c r="B15" s="332"/>
      <c r="C15" s="332"/>
      <c r="D15" s="332"/>
      <c r="E15" s="332"/>
      <c r="F15" s="332"/>
      <c r="G15" s="332"/>
      <c r="H15" s="332"/>
      <c r="I15" s="332"/>
      <c r="J15" s="332"/>
      <c r="K15" s="332"/>
      <c r="L15" s="332"/>
      <c r="M15" s="332"/>
      <c r="N15" s="332"/>
      <c r="O15" s="332"/>
      <c r="P15" s="332"/>
      <c r="Q15" s="332"/>
      <c r="R15" s="332"/>
      <c r="S15" s="332"/>
      <c r="T15" s="332"/>
      <c r="U15" s="332"/>
      <c r="V15" s="332"/>
      <c r="W15" s="332"/>
      <c r="X15" s="332"/>
      <c r="Y15" s="332"/>
      <c r="Z15" s="332"/>
      <c r="AA15" s="332"/>
      <c r="AB15" s="332"/>
      <c r="AC15" s="332"/>
      <c r="AZ15" s="349"/>
      <c r="BA15" s="349"/>
      <c r="BB15" s="349"/>
      <c r="BC15" s="349"/>
      <c r="BD15" s="349"/>
      <c r="BE15" s="349"/>
      <c r="BF15" s="349"/>
      <c r="BG15" s="349"/>
      <c r="BI15" s="349"/>
      <c r="BJ15" s="349"/>
      <c r="BK15" s="349"/>
      <c r="BL15" s="349"/>
      <c r="BM15" s="349">
        <v>0</v>
      </c>
      <c r="BN15" s="349">
        <v>0</v>
      </c>
      <c r="BO15" s="349">
        <v>0</v>
      </c>
      <c r="BP15" s="349">
        <v>0</v>
      </c>
      <c r="BQ15" s="349">
        <v>0</v>
      </c>
      <c r="BR15" s="349">
        <v>0</v>
      </c>
      <c r="BS15" s="349">
        <v>555</v>
      </c>
      <c r="BT15" s="349">
        <v>1749</v>
      </c>
      <c r="BU15" s="349">
        <v>-442</v>
      </c>
      <c r="BV15" s="332">
        <v>3577</v>
      </c>
      <c r="BW15" s="332">
        <v>636</v>
      </c>
      <c r="BX15" s="332">
        <v>62</v>
      </c>
      <c r="BY15" s="332">
        <v>2203</v>
      </c>
    </row>
    <row r="16" spans="1:77">
      <c r="A16" s="187">
        <v>44785</v>
      </c>
      <c r="B16" s="332"/>
      <c r="C16" s="332"/>
      <c r="D16" s="332"/>
      <c r="E16" s="332"/>
      <c r="F16" s="332"/>
      <c r="G16" s="332"/>
      <c r="H16" s="332"/>
      <c r="I16" s="332"/>
      <c r="J16" s="332"/>
      <c r="K16" s="332"/>
      <c r="L16" s="332"/>
      <c r="M16" s="332"/>
      <c r="N16" s="332"/>
      <c r="O16" s="332"/>
      <c r="P16" s="332"/>
      <c r="Q16" s="332"/>
      <c r="R16" s="332"/>
      <c r="S16" s="332"/>
      <c r="T16" s="332"/>
      <c r="U16" s="332"/>
      <c r="V16" s="332"/>
      <c r="W16" s="332"/>
      <c r="X16" s="332"/>
      <c r="Y16" s="332"/>
      <c r="Z16" s="332"/>
      <c r="AA16" s="332"/>
      <c r="AB16" s="332"/>
      <c r="AC16" s="332"/>
      <c r="AZ16" s="349"/>
      <c r="BA16" s="349"/>
      <c r="BB16" s="349"/>
      <c r="BC16" s="349"/>
      <c r="BD16" s="349"/>
      <c r="BE16" s="349"/>
      <c r="BF16" s="349"/>
      <c r="BG16" s="349"/>
      <c r="BI16" s="349"/>
      <c r="BJ16" s="349"/>
      <c r="BK16" s="349"/>
      <c r="BL16" s="349"/>
      <c r="BM16" s="349">
        <v>448</v>
      </c>
      <c r="BN16" s="349">
        <v>231</v>
      </c>
      <c r="BO16" s="349">
        <v>437</v>
      </c>
      <c r="BP16" s="349">
        <v>718</v>
      </c>
      <c r="BQ16" s="332">
        <v>206</v>
      </c>
      <c r="BR16" s="332">
        <v>78</v>
      </c>
      <c r="BT16" s="349"/>
      <c r="BV16" s="332"/>
      <c r="BW16" s="332"/>
      <c r="BX16" s="332"/>
      <c r="BY16" s="332"/>
    </row>
    <row r="17" spans="1:77">
      <c r="A17" s="187">
        <v>44792</v>
      </c>
      <c r="B17" s="332"/>
      <c r="C17" s="332"/>
      <c r="D17" s="332"/>
      <c r="E17" s="332"/>
      <c r="F17" s="332"/>
      <c r="G17" s="332"/>
      <c r="H17" s="332"/>
      <c r="I17" s="332"/>
      <c r="J17" s="332"/>
      <c r="K17" s="332"/>
      <c r="L17" s="332"/>
      <c r="M17" s="332"/>
      <c r="N17" s="332"/>
      <c r="O17" s="332"/>
      <c r="P17" s="332"/>
      <c r="Q17" s="332"/>
      <c r="R17" s="332"/>
      <c r="S17" s="332"/>
      <c r="T17" s="332"/>
      <c r="U17" s="332"/>
      <c r="V17" s="332"/>
      <c r="W17" s="332"/>
      <c r="X17" s="332"/>
      <c r="Y17" s="332"/>
      <c r="Z17" s="332"/>
      <c r="AA17" s="332"/>
      <c r="AB17" s="332"/>
      <c r="AC17" s="332"/>
      <c r="AZ17" s="349"/>
      <c r="BA17" s="349"/>
      <c r="BB17" s="349"/>
      <c r="BC17" s="349"/>
      <c r="BD17" s="349"/>
      <c r="BE17" s="349"/>
      <c r="BF17" s="349"/>
      <c r="BG17" s="349"/>
      <c r="BI17" s="349"/>
      <c r="BJ17" s="349"/>
      <c r="BK17" s="349"/>
      <c r="BL17" s="349"/>
      <c r="BM17" s="349">
        <v>-1570</v>
      </c>
      <c r="BN17" s="349">
        <v>-800</v>
      </c>
      <c r="BO17" s="349">
        <v>-457</v>
      </c>
      <c r="BP17" s="349">
        <v>-1576</v>
      </c>
      <c r="BQ17" s="332">
        <v>-314</v>
      </c>
      <c r="BR17" s="332">
        <v>-429</v>
      </c>
      <c r="BT17" s="349"/>
      <c r="BV17" s="332"/>
      <c r="BW17" s="332"/>
      <c r="BX17" s="332"/>
      <c r="BY17" s="332"/>
    </row>
    <row r="18" spans="1:77">
      <c r="A18" s="187">
        <v>44799</v>
      </c>
      <c r="B18" s="332"/>
      <c r="C18" s="332"/>
      <c r="D18" s="332"/>
      <c r="E18" s="332"/>
      <c r="F18" s="332"/>
      <c r="G18" s="332"/>
      <c r="H18" s="332"/>
      <c r="I18" s="332"/>
      <c r="J18" s="332"/>
      <c r="K18" s="332"/>
      <c r="L18" s="332"/>
      <c r="M18" s="332"/>
      <c r="N18" s="332"/>
      <c r="O18" s="332"/>
      <c r="P18" s="332"/>
      <c r="Q18" s="332"/>
      <c r="R18" s="332"/>
      <c r="S18" s="332"/>
      <c r="T18" s="332"/>
      <c r="U18" s="332"/>
      <c r="V18" s="332"/>
      <c r="W18" s="332"/>
      <c r="X18" s="332"/>
      <c r="Y18" s="332"/>
      <c r="Z18" s="332"/>
      <c r="AA18" s="332"/>
      <c r="AB18" s="332"/>
      <c r="AC18" s="332"/>
      <c r="AZ18" s="349"/>
      <c r="BA18" s="349"/>
      <c r="BB18" s="349"/>
      <c r="BC18" s="349"/>
      <c r="BD18" s="349">
        <v>0</v>
      </c>
      <c r="BE18" s="349">
        <v>0</v>
      </c>
      <c r="BF18" s="349">
        <v>0</v>
      </c>
      <c r="BG18" s="349">
        <v>0</v>
      </c>
      <c r="BH18" s="349">
        <v>0</v>
      </c>
      <c r="BI18" s="349">
        <v>0</v>
      </c>
      <c r="BJ18" s="349">
        <v>0</v>
      </c>
      <c r="BK18" s="349">
        <v>0</v>
      </c>
      <c r="BL18" s="349">
        <v>0</v>
      </c>
      <c r="BM18" s="349">
        <v>-1710</v>
      </c>
      <c r="BN18" s="349">
        <v>584</v>
      </c>
      <c r="BO18" s="349">
        <v>-187</v>
      </c>
      <c r="BP18" s="349">
        <v>-382</v>
      </c>
      <c r="BQ18" s="332">
        <v>-474</v>
      </c>
      <c r="BR18" s="332">
        <v>-392</v>
      </c>
      <c r="BT18" s="349"/>
      <c r="BV18" s="332"/>
      <c r="BW18" s="332"/>
      <c r="BX18" s="332"/>
      <c r="BY18" s="332"/>
    </row>
    <row r="19" spans="1:77">
      <c r="A19" s="187">
        <v>44806</v>
      </c>
      <c r="B19" s="332"/>
      <c r="C19" s="332"/>
      <c r="D19" s="332"/>
      <c r="E19" s="332"/>
      <c r="F19" s="332"/>
      <c r="G19" s="332"/>
      <c r="H19" s="332"/>
      <c r="I19" s="332"/>
      <c r="J19" s="332"/>
      <c r="K19" s="332"/>
      <c r="L19" s="332"/>
      <c r="M19" s="332"/>
      <c r="N19" s="332"/>
      <c r="O19" s="332"/>
      <c r="P19" s="332"/>
      <c r="Q19" s="332"/>
      <c r="R19" s="332"/>
      <c r="S19" s="332"/>
      <c r="T19" s="332"/>
      <c r="U19" s="332"/>
      <c r="V19" s="332"/>
      <c r="W19" s="332"/>
      <c r="X19" s="332"/>
      <c r="Y19" s="332"/>
      <c r="Z19" s="332"/>
      <c r="AA19" s="332"/>
      <c r="AB19" s="332"/>
      <c r="AC19" s="332"/>
      <c r="BD19" s="332">
        <v>7</v>
      </c>
      <c r="BE19" s="332">
        <v>192</v>
      </c>
      <c r="BF19" s="332">
        <v>280</v>
      </c>
      <c r="BG19" s="332">
        <v>-73</v>
      </c>
      <c r="BH19" s="332">
        <v>684</v>
      </c>
      <c r="BI19" s="332">
        <v>3</v>
      </c>
      <c r="BJ19" s="332">
        <v>-216</v>
      </c>
      <c r="BK19" s="332">
        <v>-29</v>
      </c>
      <c r="BL19" s="332">
        <v>-104</v>
      </c>
      <c r="BV19" s="332"/>
      <c r="BW19" s="332"/>
      <c r="BX19" s="332"/>
      <c r="BY19" s="332"/>
    </row>
    <row r="20" spans="1:77">
      <c r="A20" s="187">
        <v>44813</v>
      </c>
      <c r="B20" s="332"/>
      <c r="C20" s="332"/>
      <c r="D20" s="332"/>
      <c r="E20" s="332"/>
      <c r="F20" s="332"/>
      <c r="G20" s="332"/>
      <c r="H20" s="332"/>
      <c r="I20" s="332"/>
      <c r="J20" s="332"/>
      <c r="K20" s="332"/>
      <c r="L20" s="332"/>
      <c r="M20" s="332"/>
      <c r="N20" s="332"/>
      <c r="O20" s="332"/>
      <c r="P20" s="332"/>
      <c r="Q20" s="332"/>
      <c r="R20" s="332"/>
      <c r="S20" s="332"/>
      <c r="T20" s="332"/>
      <c r="U20" s="332"/>
      <c r="V20" s="332"/>
      <c r="W20" s="332"/>
      <c r="X20" s="332"/>
      <c r="Y20" s="332"/>
      <c r="Z20" s="332"/>
      <c r="AA20" s="332"/>
      <c r="AB20" s="332"/>
      <c r="AC20" s="332"/>
      <c r="BD20" s="332">
        <v>-10</v>
      </c>
      <c r="BE20" s="332">
        <v>288</v>
      </c>
      <c r="BF20" s="332">
        <v>375</v>
      </c>
      <c r="BG20" s="332">
        <v>283</v>
      </c>
      <c r="BH20" s="332">
        <v>684</v>
      </c>
      <c r="BI20" s="332">
        <v>1093</v>
      </c>
      <c r="BJ20" s="332">
        <v>-271</v>
      </c>
      <c r="BK20" s="332">
        <v>-42</v>
      </c>
      <c r="BL20" s="332">
        <v>-178</v>
      </c>
      <c r="BV20" s="332"/>
      <c r="BW20" s="332"/>
      <c r="BX20" s="332"/>
      <c r="BY20" s="332"/>
    </row>
    <row r="21" spans="1:77">
      <c r="A21" s="187">
        <v>44820</v>
      </c>
      <c r="B21" s="332"/>
      <c r="C21" s="332"/>
      <c r="D21" s="332"/>
      <c r="E21" s="332"/>
      <c r="F21" s="332"/>
      <c r="G21" s="332"/>
      <c r="H21" s="332"/>
      <c r="I21" s="332"/>
      <c r="J21" s="332"/>
      <c r="K21" s="332"/>
      <c r="L21" s="332"/>
      <c r="M21" s="332"/>
      <c r="N21" s="332"/>
      <c r="O21" s="332"/>
      <c r="P21" s="332"/>
      <c r="Q21" s="332"/>
      <c r="R21" s="332"/>
      <c r="S21" s="332"/>
      <c r="T21" s="332"/>
      <c r="U21" s="332"/>
      <c r="V21" s="332"/>
      <c r="W21" s="332"/>
      <c r="X21" s="332"/>
      <c r="Y21" s="332"/>
      <c r="Z21" s="332"/>
      <c r="AA21" s="332"/>
      <c r="AB21" s="332"/>
      <c r="AC21" s="332"/>
      <c r="BD21" s="332">
        <v>-251</v>
      </c>
      <c r="BE21" s="332">
        <v>-653</v>
      </c>
      <c r="BF21" s="332">
        <v>239</v>
      </c>
      <c r="BG21" s="332">
        <v>-756</v>
      </c>
      <c r="BH21" s="332">
        <v>-755</v>
      </c>
      <c r="BI21" s="332">
        <v>11</v>
      </c>
      <c r="BJ21" s="332">
        <v>-207</v>
      </c>
      <c r="BK21" s="332">
        <v>361</v>
      </c>
      <c r="BL21" s="332">
        <v>-196</v>
      </c>
      <c r="BV21" s="332"/>
      <c r="BW21" s="332"/>
      <c r="BX21" s="332"/>
      <c r="BY21" s="332"/>
    </row>
    <row r="22" spans="1:77">
      <c r="A22" s="187">
        <v>44827</v>
      </c>
      <c r="B22" s="332"/>
      <c r="C22" s="332"/>
      <c r="D22" s="332"/>
      <c r="E22" s="332"/>
      <c r="F22" s="332"/>
      <c r="G22" s="332"/>
      <c r="H22" s="332"/>
      <c r="I22" s="332"/>
      <c r="J22" s="332"/>
      <c r="K22" s="332"/>
      <c r="L22" s="332"/>
      <c r="M22" s="332"/>
      <c r="N22" s="332"/>
      <c r="O22" s="332"/>
      <c r="P22" s="332"/>
      <c r="Q22" s="332"/>
      <c r="R22" s="332"/>
      <c r="S22" s="332"/>
      <c r="T22" s="332"/>
      <c r="U22" s="332"/>
      <c r="V22" s="332"/>
      <c r="W22" s="332"/>
      <c r="X22" s="332"/>
      <c r="Y22" s="332"/>
      <c r="Z22" s="332"/>
      <c r="AA22" s="332"/>
      <c r="AB22" s="332"/>
      <c r="AC22" s="332"/>
      <c r="BD22" s="332">
        <v>-574</v>
      </c>
      <c r="BE22" s="332">
        <v>-1190</v>
      </c>
      <c r="BF22" s="332">
        <v>139</v>
      </c>
      <c r="BG22" s="332">
        <v>-376</v>
      </c>
      <c r="BH22" s="332">
        <v>-2384</v>
      </c>
      <c r="BI22" s="332">
        <v>1621</v>
      </c>
      <c r="BJ22" s="332">
        <v>1400</v>
      </c>
      <c r="BK22" s="332">
        <v>692</v>
      </c>
      <c r="BL22" s="332">
        <v>1098</v>
      </c>
      <c r="BV22" s="332"/>
      <c r="BW22" s="332"/>
      <c r="BX22" s="332"/>
      <c r="BY22" s="332"/>
    </row>
    <row r="23" spans="1:77">
      <c r="A23" s="187">
        <v>44834</v>
      </c>
      <c r="B23" s="332"/>
      <c r="C23" s="332"/>
      <c r="D23" s="332"/>
      <c r="E23" s="332"/>
      <c r="F23" s="332"/>
      <c r="G23" s="332"/>
      <c r="H23" s="332"/>
      <c r="I23" s="332"/>
      <c r="J23" s="332"/>
      <c r="K23" s="332"/>
      <c r="L23" s="332"/>
      <c r="M23" s="332"/>
      <c r="N23" s="332"/>
      <c r="O23" s="332"/>
      <c r="P23" s="332"/>
      <c r="Q23" s="332"/>
      <c r="R23" s="332"/>
      <c r="S23" s="332"/>
      <c r="T23" s="332"/>
      <c r="U23" s="332"/>
      <c r="V23" s="332"/>
      <c r="W23" s="332"/>
      <c r="X23" s="332"/>
      <c r="Y23" s="332"/>
      <c r="Z23" s="332"/>
      <c r="AA23" s="332"/>
      <c r="AB23" s="332"/>
      <c r="AC23" s="332"/>
      <c r="AY23" s="332">
        <v>0</v>
      </c>
      <c r="AZ23" s="332">
        <v>0</v>
      </c>
      <c r="BA23" s="332">
        <v>0</v>
      </c>
      <c r="BB23" s="332">
        <v>0</v>
      </c>
      <c r="BC23" s="332">
        <v>0</v>
      </c>
      <c r="BD23" s="332">
        <v>-682.7</v>
      </c>
      <c r="BE23" s="332">
        <v>-2518</v>
      </c>
      <c r="BF23" s="332">
        <v>185</v>
      </c>
      <c r="BG23" s="332">
        <v>-1771</v>
      </c>
      <c r="BH23" s="332">
        <v>-1926</v>
      </c>
      <c r="BI23" s="332">
        <v>1289</v>
      </c>
      <c r="BJ23" s="332">
        <v>1051</v>
      </c>
      <c r="BK23" s="332">
        <v>1280</v>
      </c>
      <c r="BL23" s="332">
        <v>702</v>
      </c>
      <c r="BV23" s="332"/>
      <c r="BW23" s="332"/>
      <c r="BX23" s="332"/>
      <c r="BY23" s="332"/>
    </row>
    <row r="24" spans="1:77">
      <c r="A24" s="187">
        <v>44841</v>
      </c>
      <c r="B24" s="332"/>
      <c r="C24" s="332"/>
      <c r="D24" s="332"/>
      <c r="E24" s="332"/>
      <c r="F24" s="332"/>
      <c r="G24" s="332"/>
      <c r="H24" s="332"/>
      <c r="I24" s="332"/>
      <c r="J24" s="332"/>
      <c r="K24" s="332"/>
      <c r="L24" s="332"/>
      <c r="M24" s="332"/>
      <c r="N24" s="332"/>
      <c r="O24" s="332"/>
      <c r="P24" s="332"/>
      <c r="Q24" s="332"/>
      <c r="R24" s="332"/>
      <c r="S24" s="332"/>
      <c r="T24" s="332"/>
      <c r="U24" s="332"/>
      <c r="V24" s="332"/>
      <c r="W24" s="332"/>
      <c r="X24" s="332"/>
      <c r="Y24" s="332"/>
      <c r="Z24" s="332"/>
      <c r="AA24" s="332"/>
      <c r="AB24" s="332"/>
      <c r="AC24" s="332"/>
      <c r="AP24" s="350"/>
      <c r="AQ24" s="350"/>
      <c r="AR24" s="350"/>
      <c r="AS24" s="350"/>
      <c r="AT24" s="350"/>
      <c r="AU24" s="350"/>
      <c r="AV24" s="350"/>
      <c r="AW24" s="350"/>
      <c r="AX24" s="350"/>
      <c r="AY24" s="350">
        <v>253</v>
      </c>
      <c r="AZ24" s="332">
        <v>-1195</v>
      </c>
      <c r="BA24" s="332">
        <v>448</v>
      </c>
      <c r="BB24" s="332">
        <v>-176</v>
      </c>
      <c r="BC24" s="332">
        <v>126</v>
      </c>
      <c r="BV24" s="332"/>
      <c r="BW24" s="332"/>
      <c r="BX24" s="332"/>
      <c r="BY24" s="332"/>
    </row>
    <row r="25" spans="1:77">
      <c r="A25" s="187">
        <v>44848</v>
      </c>
      <c r="B25" s="332"/>
      <c r="C25" s="332"/>
      <c r="D25" s="332"/>
      <c r="E25" s="332"/>
      <c r="F25" s="332"/>
      <c r="G25" s="332"/>
      <c r="H25" s="332"/>
      <c r="I25" s="332"/>
      <c r="J25" s="332"/>
      <c r="K25" s="332"/>
      <c r="L25" s="332"/>
      <c r="M25" s="332"/>
      <c r="N25" s="332"/>
      <c r="O25" s="332"/>
      <c r="P25" s="332"/>
      <c r="Q25" s="332"/>
      <c r="R25" s="332"/>
      <c r="S25" s="332"/>
      <c r="T25" s="332"/>
      <c r="U25" s="332"/>
      <c r="V25" s="332"/>
      <c r="W25" s="332"/>
      <c r="X25" s="332"/>
      <c r="Y25" s="332"/>
      <c r="Z25" s="332"/>
      <c r="AA25" s="332"/>
      <c r="AB25" s="332"/>
      <c r="AC25" s="332"/>
      <c r="AP25" s="350"/>
      <c r="AQ25" s="350"/>
      <c r="AR25" s="350"/>
      <c r="AS25" s="350"/>
      <c r="AT25" s="350"/>
      <c r="AU25" s="350"/>
      <c r="AV25" s="350"/>
      <c r="AW25" s="350"/>
      <c r="AX25" s="350"/>
      <c r="AY25" s="350">
        <v>643</v>
      </c>
      <c r="AZ25" s="332">
        <v>-525</v>
      </c>
      <c r="BA25" s="332">
        <v>-341</v>
      </c>
      <c r="BB25" s="332">
        <v>26</v>
      </c>
      <c r="BC25" s="332">
        <v>353</v>
      </c>
      <c r="BV25" s="332"/>
      <c r="BW25" s="332"/>
      <c r="BX25" s="332"/>
      <c r="BY25" s="332"/>
    </row>
    <row r="26" spans="1:77">
      <c r="A26" s="187">
        <v>44855</v>
      </c>
      <c r="B26" s="332"/>
      <c r="C26" s="332"/>
      <c r="D26" s="332"/>
      <c r="E26" s="332"/>
      <c r="F26" s="332"/>
      <c r="G26" s="332"/>
      <c r="H26" s="332"/>
      <c r="I26" s="332"/>
      <c r="J26" s="332"/>
      <c r="K26" s="332"/>
      <c r="L26" s="332"/>
      <c r="M26" s="332"/>
      <c r="N26" s="332"/>
      <c r="O26" s="332"/>
      <c r="P26" s="332"/>
      <c r="Q26" s="332"/>
      <c r="R26" s="332"/>
      <c r="S26" s="332"/>
      <c r="T26" s="332"/>
      <c r="U26" s="332"/>
      <c r="V26" s="332"/>
      <c r="W26" s="332"/>
      <c r="X26" s="332"/>
      <c r="Y26" s="332"/>
      <c r="Z26" s="332"/>
      <c r="AA26" s="332"/>
      <c r="AB26" s="332"/>
      <c r="AC26" s="332"/>
      <c r="AP26" s="350"/>
      <c r="AQ26" s="350"/>
      <c r="AR26" s="350"/>
      <c r="AS26" s="350"/>
      <c r="AT26" s="350"/>
      <c r="AU26" s="350"/>
      <c r="AV26" s="350"/>
      <c r="AW26" s="350"/>
      <c r="AX26" s="350"/>
      <c r="AY26" s="350">
        <v>883</v>
      </c>
      <c r="AZ26" s="332">
        <v>23</v>
      </c>
      <c r="BA26" s="332">
        <v>319</v>
      </c>
      <c r="BB26" s="332">
        <v>-184</v>
      </c>
      <c r="BC26" s="332">
        <v>394</v>
      </c>
      <c r="BV26" s="332"/>
      <c r="BW26" s="332"/>
      <c r="BX26" s="332"/>
      <c r="BY26" s="332"/>
    </row>
    <row r="27" spans="1:77">
      <c r="A27" s="187">
        <v>44862</v>
      </c>
      <c r="B27" s="332"/>
      <c r="C27" s="332"/>
      <c r="D27" s="332"/>
      <c r="E27" s="332"/>
      <c r="F27" s="332"/>
      <c r="G27" s="332"/>
      <c r="H27" s="332"/>
      <c r="I27" s="332"/>
      <c r="J27" s="332"/>
      <c r="K27" s="332"/>
      <c r="L27" s="332"/>
      <c r="M27" s="332"/>
      <c r="N27" s="332"/>
      <c r="O27" s="332"/>
      <c r="P27" s="332"/>
      <c r="Q27" s="332"/>
      <c r="R27" s="332"/>
      <c r="S27" s="332"/>
      <c r="T27" s="332"/>
      <c r="U27" s="332"/>
      <c r="V27" s="332"/>
      <c r="W27" s="332"/>
      <c r="X27" s="332"/>
      <c r="Y27" s="332"/>
      <c r="Z27" s="332"/>
      <c r="AA27" s="332"/>
      <c r="AB27" s="332"/>
      <c r="AC27" s="332"/>
      <c r="AP27" s="350"/>
      <c r="AQ27" s="350"/>
      <c r="AR27" s="350"/>
      <c r="AS27" s="350"/>
      <c r="AT27" s="350">
        <v>0</v>
      </c>
      <c r="AU27" s="350">
        <v>0</v>
      </c>
      <c r="AV27" s="350">
        <v>0</v>
      </c>
      <c r="AW27" s="350">
        <v>0</v>
      </c>
      <c r="AX27" s="350">
        <v>0</v>
      </c>
      <c r="AY27" s="350">
        <v>258.48</v>
      </c>
      <c r="AZ27" s="332">
        <v>458.87</v>
      </c>
      <c r="BA27" s="332">
        <v>-358.99</v>
      </c>
      <c r="BB27" s="332">
        <v>-1710</v>
      </c>
      <c r="BC27" s="332">
        <v>-803.3</v>
      </c>
      <c r="BV27" s="332"/>
      <c r="BW27" s="332"/>
      <c r="BX27" s="332"/>
      <c r="BY27" s="332"/>
    </row>
    <row r="28" spans="1:77">
      <c r="A28" s="187">
        <v>44869</v>
      </c>
      <c r="B28" s="332"/>
      <c r="C28" s="332"/>
      <c r="D28" s="332"/>
      <c r="E28" s="332"/>
      <c r="F28" s="332"/>
      <c r="G28" s="332"/>
      <c r="H28" s="332"/>
      <c r="I28" s="332"/>
      <c r="J28" s="332"/>
      <c r="K28" s="332"/>
      <c r="L28" s="332"/>
      <c r="M28" s="332"/>
      <c r="N28" s="332"/>
      <c r="O28" s="332"/>
      <c r="P28" s="332"/>
      <c r="Q28" s="332"/>
      <c r="R28" s="332"/>
      <c r="S28" s="332"/>
      <c r="T28" s="332"/>
      <c r="U28" s="332"/>
      <c r="V28" s="332"/>
      <c r="W28" s="332"/>
      <c r="X28" s="332"/>
      <c r="Y28" s="332"/>
      <c r="Z28" s="332"/>
      <c r="AA28" s="332"/>
      <c r="AB28" s="332"/>
      <c r="AC28" s="332"/>
      <c r="AP28" s="350"/>
      <c r="AQ28" s="350"/>
      <c r="AR28" s="350"/>
      <c r="AS28" s="350"/>
      <c r="AT28" s="350">
        <v>-557</v>
      </c>
      <c r="AU28" s="332">
        <v>-536</v>
      </c>
      <c r="AV28" s="332">
        <v>-1306</v>
      </c>
      <c r="AW28" s="332">
        <v>699</v>
      </c>
      <c r="AX28" s="332">
        <v>2788</v>
      </c>
      <c r="BV28" s="332"/>
      <c r="BW28" s="332"/>
      <c r="BX28" s="332"/>
      <c r="BY28" s="332"/>
    </row>
    <row r="29" spans="1:77">
      <c r="A29" s="187">
        <v>44876</v>
      </c>
      <c r="B29" s="332"/>
      <c r="C29" s="332"/>
      <c r="D29" s="332"/>
      <c r="E29" s="332"/>
      <c r="F29" s="332"/>
      <c r="G29" s="332"/>
      <c r="H29" s="332"/>
      <c r="I29" s="332"/>
      <c r="J29" s="332"/>
      <c r="K29" s="332"/>
      <c r="L29" s="332"/>
      <c r="M29" s="332"/>
      <c r="N29" s="332"/>
      <c r="O29" s="332"/>
      <c r="P29" s="332"/>
      <c r="Q29" s="332"/>
      <c r="R29" s="332"/>
      <c r="S29" s="332"/>
      <c r="T29" s="332"/>
      <c r="U29" s="332"/>
      <c r="V29" s="332"/>
      <c r="W29" s="332"/>
      <c r="X29" s="332"/>
      <c r="Y29" s="332"/>
      <c r="Z29" s="332"/>
      <c r="AA29" s="332"/>
      <c r="AB29" s="332"/>
      <c r="AC29" s="332"/>
      <c r="AP29" s="350"/>
      <c r="AQ29" s="350"/>
      <c r="AR29" s="350"/>
      <c r="AS29" s="350"/>
      <c r="AT29" s="350">
        <v>-341</v>
      </c>
      <c r="AU29" s="332">
        <v>-449</v>
      </c>
      <c r="AV29" s="332">
        <v>-1036</v>
      </c>
      <c r="AW29" s="332">
        <v>-1310</v>
      </c>
      <c r="AX29" s="332">
        <v>-147</v>
      </c>
      <c r="BB29" s="351"/>
      <c r="BC29" s="351"/>
      <c r="BD29" s="351"/>
      <c r="BE29" s="351"/>
      <c r="BF29" s="351"/>
      <c r="BV29" s="332"/>
      <c r="BW29" s="332"/>
      <c r="BX29" s="332"/>
      <c r="BY29" s="332"/>
    </row>
    <row r="30" spans="1:77">
      <c r="A30" s="187">
        <v>44883</v>
      </c>
      <c r="B30" s="332"/>
      <c r="C30" s="332"/>
      <c r="D30" s="332"/>
      <c r="E30" s="332"/>
      <c r="F30" s="332"/>
      <c r="G30" s="332"/>
      <c r="H30" s="332"/>
      <c r="I30" s="332"/>
      <c r="J30" s="332"/>
      <c r="K30" s="332"/>
      <c r="L30" s="332"/>
      <c r="M30" s="332"/>
      <c r="N30" s="332"/>
      <c r="O30" s="332"/>
      <c r="P30" s="332"/>
      <c r="Q30" s="332"/>
      <c r="R30" s="332"/>
      <c r="S30" s="332"/>
      <c r="T30" s="332"/>
      <c r="U30" s="332"/>
      <c r="V30" s="332"/>
      <c r="W30" s="332"/>
      <c r="X30" s="332"/>
      <c r="Y30" s="332"/>
      <c r="Z30" s="332"/>
      <c r="AA30" s="332"/>
      <c r="AB30" s="332"/>
      <c r="AC30" s="332"/>
      <c r="AP30" s="350"/>
      <c r="AQ30" s="350"/>
      <c r="AR30" s="350"/>
      <c r="AS30" s="350"/>
      <c r="AT30" s="350">
        <v>689</v>
      </c>
      <c r="AU30" s="332">
        <v>-270</v>
      </c>
      <c r="AV30" s="332">
        <v>-1348</v>
      </c>
      <c r="AW30" s="332">
        <v>-1459</v>
      </c>
      <c r="AX30" s="332">
        <v>-104</v>
      </c>
      <c r="BV30" s="332"/>
      <c r="BW30" s="332"/>
      <c r="BX30" s="332"/>
      <c r="BY30" s="332"/>
    </row>
    <row r="31" spans="1:77">
      <c r="A31" s="187">
        <v>44890</v>
      </c>
      <c r="B31" s="332"/>
      <c r="C31" s="332"/>
      <c r="D31" s="332"/>
      <c r="E31" s="332"/>
      <c r="F31" s="332"/>
      <c r="G31" s="332"/>
      <c r="H31" s="332"/>
      <c r="I31" s="332"/>
      <c r="J31" s="332"/>
      <c r="K31" s="332"/>
      <c r="L31" s="332"/>
      <c r="M31" s="332"/>
      <c r="N31" s="332"/>
      <c r="O31" s="332"/>
      <c r="P31" s="332"/>
      <c r="Q31" s="332"/>
      <c r="R31" s="332"/>
      <c r="S31" s="332"/>
      <c r="T31" s="332"/>
      <c r="U31" s="332"/>
      <c r="V31" s="332"/>
      <c r="W31" s="332"/>
      <c r="X31" s="332"/>
      <c r="Y31" s="332"/>
      <c r="Z31" s="332"/>
      <c r="AA31" s="332"/>
      <c r="AB31" s="332"/>
      <c r="AC31" s="332"/>
      <c r="AJ31" s="350"/>
      <c r="AK31" s="350"/>
      <c r="AL31" s="350"/>
      <c r="AM31" s="350"/>
      <c r="AN31" s="350">
        <v>0</v>
      </c>
      <c r="AO31" s="332">
        <v>0</v>
      </c>
      <c r="AP31" s="350">
        <v>0</v>
      </c>
      <c r="AQ31" s="350">
        <v>0</v>
      </c>
      <c r="AR31" s="350">
        <v>0</v>
      </c>
      <c r="AS31" s="350"/>
      <c r="AT31" s="350">
        <v>46.99</v>
      </c>
      <c r="AU31" s="332">
        <v>-14.78</v>
      </c>
      <c r="AV31" s="332">
        <v>-1379.71</v>
      </c>
      <c r="AW31" s="332">
        <v>-1835.46</v>
      </c>
      <c r="AX31" s="332">
        <v>-76.75</v>
      </c>
      <c r="BV31" s="332"/>
      <c r="BW31" s="332"/>
      <c r="BX31" s="332"/>
      <c r="BY31" s="332"/>
    </row>
    <row r="32" spans="1:77">
      <c r="A32" s="187">
        <v>44897</v>
      </c>
      <c r="B32" s="332"/>
      <c r="C32" s="332"/>
      <c r="D32" s="332"/>
      <c r="E32" s="332"/>
      <c r="F32" s="332"/>
      <c r="G32" s="332"/>
      <c r="H32" s="332"/>
      <c r="I32" s="332"/>
      <c r="J32" s="332"/>
      <c r="K32" s="332"/>
      <c r="L32" s="332"/>
      <c r="M32" s="332"/>
      <c r="N32" s="332"/>
      <c r="O32" s="332"/>
      <c r="P32" s="332"/>
      <c r="Q32" s="332"/>
      <c r="R32" s="332"/>
      <c r="S32" s="332"/>
      <c r="T32" s="332"/>
      <c r="U32" s="332"/>
      <c r="V32" s="332"/>
      <c r="W32" s="332"/>
      <c r="X32" s="332"/>
      <c r="Y32" s="332"/>
      <c r="Z32" s="332"/>
      <c r="AA32" s="332"/>
      <c r="AB32" s="332"/>
      <c r="AC32" s="332"/>
      <c r="AJ32" s="352"/>
      <c r="AK32" s="352"/>
      <c r="AL32" s="352"/>
      <c r="AM32" s="352"/>
      <c r="AN32" s="352">
        <v>-111</v>
      </c>
      <c r="AO32" s="352">
        <v>707</v>
      </c>
      <c r="AP32" s="332">
        <v>-38</v>
      </c>
      <c r="AQ32" s="332">
        <v>-1253</v>
      </c>
      <c r="AR32" s="332">
        <v>-225</v>
      </c>
      <c r="AS32" s="332">
        <v>42</v>
      </c>
      <c r="BV32" s="332"/>
      <c r="BW32" s="332"/>
      <c r="BX32" s="332"/>
      <c r="BY32" s="332"/>
    </row>
    <row r="33" spans="1:77">
      <c r="A33" s="187">
        <v>44904</v>
      </c>
      <c r="B33" s="332"/>
      <c r="C33" s="332"/>
      <c r="D33" s="332"/>
      <c r="E33" s="332"/>
      <c r="F33" s="332"/>
      <c r="G33" s="332"/>
      <c r="H33" s="332"/>
      <c r="I33" s="332"/>
      <c r="J33" s="332"/>
      <c r="K33" s="332"/>
      <c r="L33" s="332"/>
      <c r="M33" s="332"/>
      <c r="N33" s="332"/>
      <c r="O33" s="332"/>
      <c r="P33" s="332"/>
      <c r="Q33" s="332"/>
      <c r="R33" s="332"/>
      <c r="S33" s="332"/>
      <c r="T33" s="332"/>
      <c r="U33" s="332"/>
      <c r="V33" s="332"/>
      <c r="W33" s="332"/>
      <c r="X33" s="332"/>
      <c r="Y33" s="332"/>
      <c r="Z33" s="332"/>
      <c r="AA33" s="332"/>
      <c r="AB33" s="332"/>
      <c r="AC33" s="332"/>
      <c r="AJ33" s="352"/>
      <c r="AK33" s="352"/>
      <c r="AL33" s="352"/>
      <c r="AM33" s="352"/>
      <c r="AN33" s="352">
        <v>-659</v>
      </c>
      <c r="AO33" s="352">
        <v>694</v>
      </c>
      <c r="AP33" s="332">
        <v>-102</v>
      </c>
      <c r="AQ33" s="332">
        <v>-1129</v>
      </c>
      <c r="AR33" s="332">
        <v>517</v>
      </c>
      <c r="AS33" s="332">
        <v>266</v>
      </c>
      <c r="BV33" s="332"/>
      <c r="BW33" s="332"/>
      <c r="BX33" s="332"/>
      <c r="BY33" s="332"/>
    </row>
    <row r="34" spans="1:77">
      <c r="A34" s="187">
        <v>44911</v>
      </c>
      <c r="B34" s="332"/>
      <c r="C34" s="332"/>
      <c r="D34" s="332"/>
      <c r="E34" s="332"/>
      <c r="F34" s="332"/>
      <c r="G34" s="332"/>
      <c r="H34" s="332"/>
      <c r="I34" s="332"/>
      <c r="J34" s="332"/>
      <c r="K34" s="332"/>
      <c r="L34" s="332"/>
      <c r="M34" s="332"/>
      <c r="N34" s="332"/>
      <c r="O34" s="332"/>
      <c r="P34" s="332"/>
      <c r="Q34" s="332"/>
      <c r="R34" s="332"/>
      <c r="S34" s="332"/>
      <c r="T34" s="332"/>
      <c r="U34" s="332"/>
      <c r="V34" s="332"/>
      <c r="W34" s="332"/>
      <c r="X34" s="332"/>
      <c r="Y34" s="332"/>
      <c r="Z34" s="332"/>
      <c r="AA34" s="332"/>
      <c r="AB34" s="332"/>
      <c r="AC34" s="332"/>
      <c r="AJ34" s="353"/>
      <c r="AK34" s="353"/>
      <c r="AL34" s="353"/>
      <c r="AM34" s="353"/>
      <c r="AN34" s="353">
        <v>351</v>
      </c>
      <c r="AO34" s="353">
        <v>257</v>
      </c>
      <c r="AP34" s="332">
        <v>19</v>
      </c>
      <c r="AQ34" s="332">
        <v>-557</v>
      </c>
      <c r="AR34" s="332">
        <v>1053</v>
      </c>
      <c r="AS34" s="332">
        <v>515</v>
      </c>
      <c r="BV34" s="332"/>
      <c r="BW34" s="332"/>
      <c r="BX34" s="332"/>
      <c r="BY34" s="332"/>
    </row>
    <row r="35" spans="1:77">
      <c r="A35" s="187">
        <v>44918</v>
      </c>
      <c r="B35" s="332"/>
      <c r="C35" s="332"/>
      <c r="D35" s="332"/>
      <c r="E35" s="332"/>
      <c r="F35" s="332"/>
      <c r="G35" s="332"/>
      <c r="H35" s="332"/>
      <c r="I35" s="332"/>
      <c r="J35" s="332"/>
      <c r="K35" s="332"/>
      <c r="L35" s="332"/>
      <c r="M35" s="332"/>
      <c r="N35" s="332"/>
      <c r="O35" s="332"/>
      <c r="P35" s="332"/>
      <c r="Q35" s="332"/>
      <c r="R35" s="332"/>
      <c r="S35" s="332"/>
      <c r="T35" s="332"/>
      <c r="U35" s="332"/>
      <c r="V35" s="332"/>
      <c r="W35" s="332"/>
      <c r="X35" s="332"/>
      <c r="Y35" s="332"/>
      <c r="Z35" s="332"/>
      <c r="AA35" s="332"/>
      <c r="AB35" s="332"/>
      <c r="AC35" s="332"/>
      <c r="AJ35" s="353"/>
      <c r="AK35" s="353"/>
      <c r="AL35" s="353"/>
      <c r="AM35" s="353"/>
      <c r="AN35" s="353">
        <v>932</v>
      </c>
      <c r="AO35" s="353">
        <v>-106</v>
      </c>
      <c r="AP35" s="332">
        <v>637</v>
      </c>
      <c r="AQ35" s="332">
        <v>-1751</v>
      </c>
      <c r="AR35" s="332">
        <v>1005</v>
      </c>
      <c r="AS35" s="332">
        <v>485</v>
      </c>
      <c r="BV35" s="332"/>
      <c r="BW35" s="332"/>
      <c r="BX35" s="332"/>
      <c r="BY35" s="332"/>
    </row>
    <row r="36" spans="1:77">
      <c r="A36" s="187">
        <v>44925</v>
      </c>
      <c r="B36" s="332"/>
      <c r="C36" s="332"/>
      <c r="D36" s="332"/>
      <c r="E36" s="332"/>
      <c r="F36" s="332"/>
      <c r="G36" s="332"/>
      <c r="H36" s="332"/>
      <c r="I36" s="332"/>
      <c r="J36" s="332"/>
      <c r="K36" s="332"/>
      <c r="L36" s="332"/>
      <c r="M36" s="332"/>
      <c r="N36" s="332"/>
      <c r="O36" s="332"/>
      <c r="P36" s="332"/>
      <c r="Q36" s="332"/>
      <c r="R36" s="332"/>
      <c r="S36" s="332"/>
      <c r="T36" s="332"/>
      <c r="U36" s="332"/>
      <c r="V36" s="332"/>
      <c r="W36" s="332"/>
      <c r="X36" s="332"/>
      <c r="Y36" s="332"/>
      <c r="Z36" s="332"/>
      <c r="AA36" s="332"/>
      <c r="AB36" s="332"/>
      <c r="AC36" s="332"/>
      <c r="AD36" s="350"/>
      <c r="AE36" s="350"/>
      <c r="AF36" s="350"/>
      <c r="AG36" s="350"/>
      <c r="AH36" s="350">
        <v>0</v>
      </c>
      <c r="AI36" s="350">
        <v>0</v>
      </c>
      <c r="AJ36" s="353">
        <v>0</v>
      </c>
      <c r="AK36" s="353">
        <v>0</v>
      </c>
      <c r="AL36" s="353">
        <v>0</v>
      </c>
      <c r="AM36" s="353">
        <v>0</v>
      </c>
      <c r="AN36" s="353">
        <v>977.71</v>
      </c>
      <c r="AO36" s="353">
        <v>-54.46</v>
      </c>
      <c r="AP36" s="332">
        <v>36.049999999999997</v>
      </c>
      <c r="AQ36" s="332">
        <v>-708.45</v>
      </c>
      <c r="AR36" s="332">
        <v>1153.19</v>
      </c>
      <c r="AS36" s="332">
        <v>531.53</v>
      </c>
      <c r="BV36" s="332"/>
      <c r="BW36" s="332"/>
      <c r="BX36" s="332"/>
      <c r="BY36" s="332"/>
    </row>
    <row r="37" spans="1:77">
      <c r="A37" s="187">
        <v>44932</v>
      </c>
      <c r="B37" s="332"/>
      <c r="C37" s="332"/>
      <c r="D37" s="332"/>
      <c r="E37" s="332"/>
      <c r="F37" s="332"/>
      <c r="G37" s="332"/>
      <c r="H37" s="332"/>
      <c r="I37" s="332"/>
      <c r="J37" s="332"/>
      <c r="K37" s="332"/>
      <c r="L37" s="332"/>
      <c r="M37" s="332"/>
      <c r="N37" s="332"/>
      <c r="O37" s="332"/>
      <c r="P37" s="332"/>
      <c r="Q37" s="332"/>
      <c r="R37" s="332"/>
      <c r="S37" s="332"/>
      <c r="T37" s="332"/>
      <c r="U37" s="332"/>
      <c r="V37" s="332"/>
      <c r="W37" s="332"/>
      <c r="X37" s="332"/>
      <c r="Y37" s="332"/>
      <c r="Z37" s="332"/>
      <c r="AA37" s="332"/>
      <c r="AB37" s="332"/>
      <c r="AC37" s="332"/>
      <c r="AD37" s="354"/>
      <c r="AE37" s="354"/>
      <c r="AF37" s="354"/>
      <c r="AG37" s="354"/>
      <c r="AH37" s="354">
        <v>-159</v>
      </c>
      <c r="AI37" s="354">
        <v>-491</v>
      </c>
      <c r="AJ37" s="332">
        <v>-469</v>
      </c>
      <c r="AK37" s="332">
        <v>186</v>
      </c>
      <c r="AL37" s="332">
        <v>23</v>
      </c>
      <c r="AM37" s="332">
        <v>-4</v>
      </c>
      <c r="BV37" s="332"/>
      <c r="BW37" s="332"/>
      <c r="BX37" s="332"/>
      <c r="BY37" s="332"/>
    </row>
    <row r="38" spans="1:77">
      <c r="A38" s="187">
        <v>44939</v>
      </c>
      <c r="B38" s="332"/>
      <c r="C38" s="332"/>
      <c r="D38" s="332"/>
      <c r="E38" s="332"/>
      <c r="F38" s="332"/>
      <c r="G38" s="332"/>
      <c r="H38" s="332"/>
      <c r="I38" s="332"/>
      <c r="J38" s="332"/>
      <c r="K38" s="332"/>
      <c r="L38" s="332"/>
      <c r="M38" s="332"/>
      <c r="N38" s="332"/>
      <c r="O38" s="332"/>
      <c r="P38" s="332"/>
      <c r="Q38" s="332"/>
      <c r="R38" s="332"/>
      <c r="S38" s="332"/>
      <c r="T38" s="332"/>
      <c r="U38" s="332"/>
      <c r="V38" s="332"/>
      <c r="W38" s="332"/>
      <c r="X38" s="332"/>
      <c r="Y38" s="332"/>
      <c r="Z38" s="332"/>
      <c r="AA38" s="332"/>
      <c r="AB38" s="332"/>
      <c r="AC38" s="332"/>
      <c r="AD38" s="353"/>
      <c r="AE38" s="354"/>
      <c r="AF38" s="354"/>
      <c r="AG38" s="354"/>
      <c r="AH38" s="354">
        <v>604</v>
      </c>
      <c r="AI38" s="354">
        <v>61</v>
      </c>
      <c r="AJ38" s="332">
        <v>-294</v>
      </c>
      <c r="AK38" s="332">
        <v>-428</v>
      </c>
      <c r="AL38" s="332">
        <v>92</v>
      </c>
      <c r="AM38" s="332">
        <v>206</v>
      </c>
      <c r="BV38" s="332"/>
      <c r="BW38" s="332"/>
      <c r="BX38" s="332"/>
      <c r="BY38" s="332"/>
    </row>
    <row r="39" spans="1:77">
      <c r="A39" s="187">
        <v>44946</v>
      </c>
      <c r="B39" s="332"/>
      <c r="C39" s="332"/>
      <c r="D39" s="332"/>
      <c r="E39" s="332"/>
      <c r="F39" s="332"/>
      <c r="G39" s="332"/>
      <c r="H39" s="332"/>
      <c r="I39" s="332"/>
      <c r="J39" s="332"/>
      <c r="K39" s="332"/>
      <c r="L39" s="332"/>
      <c r="M39" s="332"/>
      <c r="N39" s="332"/>
      <c r="O39" s="332"/>
      <c r="P39" s="332"/>
      <c r="Q39" s="332"/>
      <c r="R39" s="332"/>
      <c r="S39" s="332"/>
      <c r="T39" s="332"/>
      <c r="U39" s="332"/>
      <c r="V39" s="332"/>
      <c r="W39" s="332"/>
      <c r="X39" s="332"/>
      <c r="Y39" s="332"/>
      <c r="Z39" s="332"/>
      <c r="AA39" s="332"/>
      <c r="AB39" s="332"/>
      <c r="AC39" s="332"/>
      <c r="AD39" s="353"/>
      <c r="AE39" s="354"/>
      <c r="AF39" s="354"/>
      <c r="AG39" s="354"/>
      <c r="AH39" s="354">
        <v>591</v>
      </c>
      <c r="AI39" s="354">
        <v>126</v>
      </c>
      <c r="AJ39" s="332">
        <v>-446</v>
      </c>
      <c r="AK39" s="332">
        <v>248</v>
      </c>
      <c r="AL39" s="332">
        <v>46</v>
      </c>
      <c r="AM39" s="332">
        <v>338</v>
      </c>
      <c r="BV39" s="332"/>
      <c r="BW39" s="332"/>
      <c r="BX39" s="332"/>
      <c r="BY39" s="332"/>
    </row>
    <row r="40" spans="1:77">
      <c r="A40" s="187">
        <v>44953</v>
      </c>
      <c r="B40" s="332"/>
      <c r="C40" s="332"/>
      <c r="D40" s="332"/>
      <c r="E40" s="332"/>
      <c r="F40" s="332"/>
      <c r="G40" s="332"/>
      <c r="H40" s="332"/>
      <c r="I40" s="332"/>
      <c r="J40" s="332"/>
      <c r="K40" s="332"/>
      <c r="L40" s="332"/>
      <c r="M40" s="332"/>
      <c r="N40" s="332"/>
      <c r="O40" s="332"/>
      <c r="P40" s="332"/>
      <c r="Q40" s="332"/>
      <c r="R40" s="332"/>
      <c r="S40" s="332"/>
      <c r="T40" s="332"/>
      <c r="U40" s="332"/>
      <c r="V40" s="332"/>
      <c r="W40" s="332"/>
      <c r="X40" s="332"/>
      <c r="Y40" s="332"/>
      <c r="Z40" s="332"/>
      <c r="AA40" s="332"/>
      <c r="AB40" s="332">
        <v>0</v>
      </c>
      <c r="AC40" s="332">
        <v>0</v>
      </c>
      <c r="AD40" s="353">
        <v>0</v>
      </c>
      <c r="AE40" s="354">
        <v>0</v>
      </c>
      <c r="AF40" s="354">
        <v>0</v>
      </c>
      <c r="AG40" s="354">
        <v>0</v>
      </c>
      <c r="AH40" s="354">
        <v>631.89</v>
      </c>
      <c r="AI40" s="354">
        <v>-95.42</v>
      </c>
      <c r="AJ40" s="332">
        <v>-128.71</v>
      </c>
      <c r="AK40" s="332">
        <v>261.55</v>
      </c>
      <c r="AL40" s="332">
        <v>14.63</v>
      </c>
      <c r="AM40" s="332">
        <v>294.51</v>
      </c>
      <c r="BV40" s="332"/>
      <c r="BW40" s="332"/>
      <c r="BX40" s="332"/>
      <c r="BY40" s="332"/>
    </row>
    <row r="41" spans="1:77">
      <c r="A41" s="187">
        <v>44960</v>
      </c>
      <c r="B41" s="332"/>
      <c r="C41" s="332"/>
      <c r="D41" s="332"/>
      <c r="E41" s="332"/>
      <c r="F41" s="332"/>
      <c r="G41" s="332"/>
      <c r="H41" s="332"/>
      <c r="I41" s="332"/>
      <c r="J41" s="332"/>
      <c r="K41" s="332"/>
      <c r="L41" s="332"/>
      <c r="M41" s="332"/>
      <c r="N41" s="332"/>
      <c r="O41" s="332"/>
      <c r="P41" s="332"/>
      <c r="Q41" s="332"/>
      <c r="R41" s="332"/>
      <c r="S41" s="332"/>
      <c r="T41" s="332"/>
      <c r="U41" s="332"/>
      <c r="V41" s="332"/>
      <c r="W41" s="332"/>
      <c r="X41" s="353"/>
      <c r="Y41" s="354"/>
      <c r="Z41" s="354"/>
      <c r="AA41" s="354"/>
      <c r="AB41" s="354">
        <v>366</v>
      </c>
      <c r="AC41" s="354">
        <v>203</v>
      </c>
      <c r="AD41" s="332">
        <v>-26</v>
      </c>
      <c r="AE41" s="332">
        <v>-6</v>
      </c>
      <c r="AF41" s="332">
        <v>818</v>
      </c>
      <c r="AG41" s="332">
        <v>473</v>
      </c>
      <c r="BV41" s="332"/>
      <c r="BW41" s="332"/>
      <c r="BX41" s="332"/>
      <c r="BY41" s="332"/>
    </row>
    <row r="42" spans="1:77">
      <c r="A42" s="187">
        <v>44967</v>
      </c>
      <c r="B42" s="332"/>
      <c r="C42" s="332"/>
      <c r="D42" s="332"/>
      <c r="E42" s="332"/>
      <c r="F42" s="332"/>
      <c r="G42" s="332"/>
      <c r="H42" s="332"/>
      <c r="I42" s="332"/>
      <c r="J42" s="332"/>
      <c r="K42" s="332"/>
      <c r="L42" s="332"/>
      <c r="M42" s="332"/>
      <c r="N42" s="332"/>
      <c r="O42" s="332"/>
      <c r="P42" s="332"/>
      <c r="Q42" s="332"/>
      <c r="R42" s="332"/>
      <c r="S42" s="332"/>
      <c r="T42" s="332"/>
      <c r="U42" s="332"/>
      <c r="V42" s="332"/>
      <c r="W42" s="332"/>
      <c r="X42" s="353"/>
      <c r="Y42" s="354"/>
      <c r="Z42" s="354"/>
      <c r="AA42" s="354"/>
      <c r="AB42" s="354">
        <v>793</v>
      </c>
      <c r="AC42" s="354">
        <v>360</v>
      </c>
      <c r="AD42" s="332">
        <v>-222</v>
      </c>
      <c r="AE42" s="332">
        <v>-597</v>
      </c>
      <c r="AF42" s="332">
        <v>167</v>
      </c>
      <c r="AG42" s="332">
        <v>-315</v>
      </c>
      <c r="BV42" s="332"/>
      <c r="BW42" s="332"/>
      <c r="BX42" s="332"/>
      <c r="BY42" s="332"/>
    </row>
    <row r="43" spans="1:77">
      <c r="A43" s="187">
        <v>44974</v>
      </c>
      <c r="B43" s="332"/>
      <c r="C43" s="332"/>
      <c r="D43" s="332"/>
      <c r="E43" s="332"/>
      <c r="F43" s="332"/>
      <c r="G43" s="332"/>
      <c r="H43" s="332"/>
      <c r="I43" s="332"/>
      <c r="J43" s="332"/>
      <c r="K43" s="332"/>
      <c r="L43" s="332"/>
      <c r="M43" s="332"/>
      <c r="N43" s="332"/>
      <c r="O43" s="332"/>
      <c r="P43" s="332"/>
      <c r="Q43" s="332"/>
      <c r="R43" s="332"/>
      <c r="S43" s="332"/>
      <c r="T43" s="332"/>
      <c r="U43" s="332"/>
      <c r="V43" s="332"/>
      <c r="W43" s="332"/>
      <c r="X43" s="353"/>
      <c r="Y43" s="354"/>
      <c r="Z43" s="354"/>
      <c r="AA43" s="354"/>
      <c r="AB43" s="354">
        <v>1676</v>
      </c>
      <c r="AC43" s="354">
        <v>732</v>
      </c>
      <c r="AD43" s="332">
        <v>-1042</v>
      </c>
      <c r="AE43" s="332">
        <v>-660</v>
      </c>
      <c r="AF43" s="332">
        <v>851</v>
      </c>
      <c r="AG43" s="332">
        <v>-208</v>
      </c>
      <c r="BV43" s="332"/>
      <c r="BW43" s="332"/>
      <c r="BX43" s="332"/>
      <c r="BY43" s="332"/>
    </row>
    <row r="44" spans="1:77">
      <c r="A44" s="187">
        <v>44981</v>
      </c>
      <c r="B44" s="332"/>
      <c r="C44" s="332"/>
      <c r="D44" s="332"/>
      <c r="E44" s="332"/>
      <c r="F44" s="332"/>
      <c r="G44" s="332"/>
      <c r="H44" s="332"/>
      <c r="I44" s="332"/>
      <c r="J44" s="332"/>
      <c r="K44" s="332"/>
      <c r="L44" s="332"/>
      <c r="M44" s="332"/>
      <c r="N44" s="332"/>
      <c r="O44" s="332"/>
      <c r="P44" s="332"/>
      <c r="Q44" s="332"/>
      <c r="R44" s="332"/>
      <c r="S44" s="332"/>
      <c r="T44" s="332"/>
      <c r="U44" s="332"/>
      <c r="V44" s="332"/>
      <c r="W44" s="332">
        <v>0</v>
      </c>
      <c r="X44" s="353">
        <v>0</v>
      </c>
      <c r="Y44" s="354">
        <v>0</v>
      </c>
      <c r="Z44" s="354">
        <v>0</v>
      </c>
      <c r="AA44" s="354">
        <v>0</v>
      </c>
      <c r="AB44" s="354">
        <v>1192</v>
      </c>
      <c r="AC44" s="354">
        <v>1072.8599999999999</v>
      </c>
      <c r="AD44" s="332">
        <v>-865.83</v>
      </c>
      <c r="AE44" s="332">
        <v>-1081.26</v>
      </c>
      <c r="AF44" s="332">
        <v>675.16</v>
      </c>
      <c r="AG44" s="332">
        <v>-778.08</v>
      </c>
      <c r="BV44" s="332"/>
      <c r="BW44" s="332"/>
      <c r="BX44" s="332"/>
      <c r="BY44" s="332"/>
    </row>
    <row r="45" spans="1:77">
      <c r="A45" s="187">
        <v>44988</v>
      </c>
      <c r="B45" s="332"/>
      <c r="C45" s="332"/>
      <c r="D45" s="332"/>
      <c r="E45" s="332"/>
      <c r="F45" s="332"/>
      <c r="G45" s="332"/>
      <c r="H45" s="332"/>
      <c r="I45" s="332"/>
      <c r="J45" s="332"/>
      <c r="K45" s="332"/>
      <c r="L45" s="332"/>
      <c r="M45" s="332"/>
      <c r="N45" s="332"/>
      <c r="O45" s="332"/>
      <c r="P45" s="332"/>
      <c r="Q45" s="332"/>
      <c r="R45" s="332"/>
      <c r="S45" s="355"/>
      <c r="T45" s="355"/>
      <c r="U45" s="355"/>
      <c r="V45" s="355"/>
      <c r="W45" s="355">
        <v>792</v>
      </c>
      <c r="X45" s="353">
        <v>354</v>
      </c>
      <c r="Y45" s="354">
        <v>623</v>
      </c>
      <c r="Z45" s="354">
        <v>461</v>
      </c>
      <c r="AA45" s="354">
        <v>-691</v>
      </c>
      <c r="AB45" s="354"/>
      <c r="AC45" s="354"/>
      <c r="BV45" s="332"/>
      <c r="BW45" s="332"/>
      <c r="BX45" s="332"/>
      <c r="BY45" s="332"/>
    </row>
    <row r="46" spans="1:77">
      <c r="A46" s="187">
        <v>44995</v>
      </c>
      <c r="B46" s="332"/>
      <c r="C46" s="332"/>
      <c r="D46" s="332"/>
      <c r="E46" s="332"/>
      <c r="F46" s="332"/>
      <c r="G46" s="332"/>
      <c r="H46" s="332"/>
      <c r="I46" s="332"/>
      <c r="J46" s="332"/>
      <c r="K46" s="332"/>
      <c r="L46" s="332"/>
      <c r="M46" s="332"/>
      <c r="N46" s="332"/>
      <c r="O46" s="332"/>
      <c r="P46" s="332"/>
      <c r="Q46" s="332"/>
      <c r="R46" s="332"/>
      <c r="S46" s="355"/>
      <c r="T46" s="355"/>
      <c r="U46" s="355"/>
      <c r="V46" s="355"/>
      <c r="W46" s="355">
        <v>1524</v>
      </c>
      <c r="X46" s="353">
        <v>441</v>
      </c>
      <c r="Y46" s="354">
        <v>695</v>
      </c>
      <c r="Z46" s="354">
        <v>1232</v>
      </c>
      <c r="AA46" s="354">
        <v>380</v>
      </c>
      <c r="AB46" s="354"/>
      <c r="AC46" s="354"/>
      <c r="BV46" s="332"/>
      <c r="BW46" s="332"/>
      <c r="BX46" s="332"/>
      <c r="BY46" s="332"/>
    </row>
    <row r="47" spans="1:77">
      <c r="A47" s="187">
        <v>45002</v>
      </c>
      <c r="B47" s="332"/>
      <c r="C47" s="332"/>
      <c r="D47" s="332"/>
      <c r="E47" s="332"/>
      <c r="F47" s="332"/>
      <c r="G47" s="332"/>
      <c r="H47" s="332"/>
      <c r="I47" s="332"/>
      <c r="J47" s="332"/>
      <c r="K47" s="332"/>
      <c r="L47" s="332"/>
      <c r="M47" s="332"/>
      <c r="N47" s="332"/>
      <c r="O47" s="332"/>
      <c r="P47" s="332"/>
      <c r="Q47" s="332"/>
      <c r="R47" s="332"/>
      <c r="S47" s="355"/>
      <c r="T47" s="355"/>
      <c r="U47" s="355"/>
      <c r="V47" s="355"/>
      <c r="W47" s="355">
        <v>-1178</v>
      </c>
      <c r="X47" s="353">
        <v>-947</v>
      </c>
      <c r="Y47" s="354">
        <v>-1071</v>
      </c>
      <c r="Z47" s="354">
        <v>1891</v>
      </c>
      <c r="AA47" s="354">
        <v>281</v>
      </c>
      <c r="AB47" s="354"/>
      <c r="AC47" s="354"/>
      <c r="BV47" s="332"/>
      <c r="BW47" s="332"/>
      <c r="BX47" s="332"/>
      <c r="BY47" s="332"/>
    </row>
    <row r="48" spans="1:77">
      <c r="A48" s="187">
        <v>45009</v>
      </c>
      <c r="B48" s="332"/>
      <c r="C48" s="332"/>
      <c r="D48" s="332"/>
      <c r="E48" s="332"/>
      <c r="F48" s="332"/>
      <c r="G48" s="332"/>
      <c r="H48" s="332"/>
      <c r="I48" s="332"/>
      <c r="J48" s="332"/>
      <c r="K48" s="332"/>
      <c r="L48" s="332"/>
      <c r="M48" s="332"/>
      <c r="N48" s="332"/>
      <c r="O48" s="332"/>
      <c r="P48" s="332"/>
      <c r="Q48" s="332"/>
      <c r="R48" s="332"/>
      <c r="S48" s="355"/>
      <c r="T48" s="355"/>
      <c r="U48" s="355"/>
      <c r="V48" s="355"/>
      <c r="W48" s="355">
        <v>-172</v>
      </c>
      <c r="X48" s="353">
        <v>36</v>
      </c>
      <c r="Y48" s="354">
        <v>-559</v>
      </c>
      <c r="Z48" s="354">
        <v>1471</v>
      </c>
      <c r="AA48" s="354">
        <v>-26</v>
      </c>
      <c r="AB48" s="354"/>
      <c r="AC48" s="354"/>
      <c r="BV48" s="332"/>
      <c r="BW48" s="332"/>
      <c r="BX48" s="332"/>
      <c r="BY48" s="332"/>
    </row>
    <row r="49" spans="1:77">
      <c r="A49" s="187">
        <v>45016</v>
      </c>
      <c r="B49" s="332"/>
      <c r="C49" s="332"/>
      <c r="D49" s="332"/>
      <c r="E49" s="332"/>
      <c r="F49" s="332"/>
      <c r="G49" s="332"/>
      <c r="H49" s="332"/>
      <c r="I49" s="332"/>
      <c r="J49" s="332"/>
      <c r="K49" s="332"/>
      <c r="L49" s="332"/>
      <c r="M49" s="332"/>
      <c r="N49" s="332"/>
      <c r="O49" s="332"/>
      <c r="P49" s="332"/>
      <c r="Q49" s="332">
        <v>0</v>
      </c>
      <c r="R49" s="332">
        <v>0</v>
      </c>
      <c r="S49" s="356">
        <v>0</v>
      </c>
      <c r="T49" s="356">
        <v>0</v>
      </c>
      <c r="U49" s="356">
        <v>0</v>
      </c>
      <c r="V49" s="356">
        <v>0</v>
      </c>
      <c r="W49" s="356">
        <v>745.96</v>
      </c>
      <c r="X49" s="353">
        <v>578.16999999999996</v>
      </c>
      <c r="Y49" s="354">
        <v>-157.97</v>
      </c>
      <c r="Z49" s="354">
        <v>1408.29</v>
      </c>
      <c r="AA49" s="354">
        <v>259.17</v>
      </c>
      <c r="AB49" s="354"/>
      <c r="AC49" s="354"/>
      <c r="BV49" s="332"/>
      <c r="BW49" s="332"/>
      <c r="BX49" s="332"/>
      <c r="BY49" s="332"/>
    </row>
    <row r="50" spans="1:77">
      <c r="A50" s="187">
        <v>45023</v>
      </c>
      <c r="B50" s="332"/>
      <c r="C50" s="332"/>
      <c r="D50" s="332"/>
      <c r="E50" s="332"/>
      <c r="F50" s="332"/>
      <c r="G50" s="332"/>
      <c r="H50" s="332"/>
      <c r="I50" s="332"/>
      <c r="J50" s="332"/>
      <c r="K50" s="332"/>
      <c r="L50" s="332"/>
      <c r="M50" s="355"/>
      <c r="N50" s="355"/>
      <c r="O50" s="355"/>
      <c r="P50" s="355"/>
      <c r="Q50" s="355">
        <v>-409</v>
      </c>
      <c r="R50" s="355">
        <v>453</v>
      </c>
      <c r="S50" s="332">
        <v>-195</v>
      </c>
      <c r="T50" s="332">
        <v>525</v>
      </c>
      <c r="U50" s="332">
        <v>476</v>
      </c>
      <c r="V50" s="332">
        <v>603</v>
      </c>
      <c r="W50" s="332"/>
      <c r="X50" s="332"/>
      <c r="Y50" s="332"/>
      <c r="Z50" s="332"/>
      <c r="AA50" s="332"/>
      <c r="AB50" s="332"/>
      <c r="AC50" s="332"/>
      <c r="BV50" s="332"/>
      <c r="BW50" s="332"/>
      <c r="BX50" s="332"/>
      <c r="BY50" s="332"/>
    </row>
    <row r="51" spans="1:77">
      <c r="A51" s="187">
        <v>45030</v>
      </c>
      <c r="B51" s="332"/>
      <c r="C51" s="332"/>
      <c r="D51" s="332"/>
      <c r="E51" s="332"/>
      <c r="F51" s="332"/>
      <c r="G51" s="332"/>
      <c r="H51" s="332"/>
      <c r="I51" s="332"/>
      <c r="J51" s="332"/>
      <c r="K51" s="332"/>
      <c r="L51" s="332"/>
      <c r="M51" s="355"/>
      <c r="N51" s="355"/>
      <c r="O51" s="355"/>
      <c r="P51" s="355"/>
      <c r="Q51" s="355">
        <v>-929</v>
      </c>
      <c r="R51" s="355">
        <v>502</v>
      </c>
      <c r="S51" s="332">
        <v>-371</v>
      </c>
      <c r="T51" s="332">
        <v>401</v>
      </c>
      <c r="U51" s="332">
        <v>527</v>
      </c>
      <c r="V51" s="332">
        <v>539</v>
      </c>
      <c r="W51" s="332"/>
      <c r="X51" s="332"/>
      <c r="Y51" s="332"/>
      <c r="Z51" s="332"/>
      <c r="AA51" s="332"/>
      <c r="AB51" s="332"/>
      <c r="AC51" s="332"/>
      <c r="BV51" s="332"/>
      <c r="BW51" s="332"/>
      <c r="BX51" s="332"/>
      <c r="BY51" s="332"/>
    </row>
    <row r="52" spans="1:77">
      <c r="A52" s="187">
        <v>45037</v>
      </c>
      <c r="B52" s="332"/>
      <c r="C52" s="332"/>
      <c r="D52" s="332"/>
      <c r="E52" s="332"/>
      <c r="F52" s="332"/>
      <c r="G52" s="332"/>
      <c r="H52" s="332"/>
      <c r="I52" s="332"/>
      <c r="J52" s="332"/>
      <c r="K52" s="332"/>
      <c r="L52" s="332"/>
      <c r="M52" s="355"/>
      <c r="N52" s="355"/>
      <c r="O52" s="355"/>
      <c r="P52" s="355"/>
      <c r="Q52" s="355">
        <v>-565</v>
      </c>
      <c r="R52" s="355">
        <v>435</v>
      </c>
      <c r="S52" s="332">
        <v>100</v>
      </c>
      <c r="T52" s="332">
        <v>1132</v>
      </c>
      <c r="U52" s="332">
        <v>264</v>
      </c>
      <c r="V52" s="332">
        <v>1121</v>
      </c>
      <c r="W52" s="332"/>
      <c r="X52" s="332"/>
      <c r="Y52" s="332"/>
      <c r="Z52" s="332"/>
      <c r="AA52" s="332"/>
      <c r="AB52" s="332"/>
      <c r="AC52" s="332"/>
      <c r="BV52" s="332"/>
      <c r="BW52" s="332"/>
      <c r="BX52" s="332"/>
      <c r="BY52" s="332"/>
    </row>
    <row r="53" spans="1:77">
      <c r="A53" s="187">
        <v>45044</v>
      </c>
      <c r="B53" s="332"/>
      <c r="C53" s="332"/>
      <c r="D53" s="332"/>
      <c r="E53" s="332"/>
      <c r="F53" s="332"/>
      <c r="G53" s="332"/>
      <c r="H53" s="332"/>
      <c r="I53" s="332"/>
      <c r="J53" s="332"/>
      <c r="K53" s="332">
        <v>0</v>
      </c>
      <c r="L53" s="332">
        <v>0</v>
      </c>
      <c r="M53" s="355">
        <v>0</v>
      </c>
      <c r="N53" s="355">
        <v>0</v>
      </c>
      <c r="O53" s="355">
        <v>0</v>
      </c>
      <c r="P53" s="355">
        <v>0</v>
      </c>
      <c r="Q53" s="355">
        <v>-584.02</v>
      </c>
      <c r="R53" s="355">
        <v>522.79</v>
      </c>
      <c r="S53" s="332">
        <v>-700.33</v>
      </c>
      <c r="T53" s="332">
        <v>1413.48</v>
      </c>
      <c r="U53" s="332">
        <v>876.48</v>
      </c>
      <c r="V53" s="332">
        <v>1457.25</v>
      </c>
      <c r="W53" s="332"/>
      <c r="X53" s="332"/>
      <c r="Y53" s="332"/>
      <c r="Z53" s="332"/>
      <c r="AA53" s="332"/>
      <c r="AB53" s="332"/>
      <c r="AC53" s="332"/>
      <c r="BV53" s="332"/>
      <c r="BW53" s="332"/>
      <c r="BX53" s="332"/>
      <c r="BY53" s="332"/>
    </row>
    <row r="54" spans="1:77">
      <c r="A54" s="187">
        <v>45051</v>
      </c>
      <c r="B54" s="332"/>
      <c r="C54" s="332"/>
      <c r="D54" s="332"/>
      <c r="E54" s="332"/>
      <c r="F54" s="332"/>
      <c r="G54" s="357"/>
      <c r="H54" s="357"/>
      <c r="I54" s="357"/>
      <c r="J54" s="357"/>
      <c r="K54" s="357">
        <v>469</v>
      </c>
      <c r="L54" s="357">
        <v>306</v>
      </c>
      <c r="M54" s="332">
        <v>36</v>
      </c>
      <c r="N54" s="332">
        <v>-286</v>
      </c>
      <c r="O54" s="332">
        <v>-1103</v>
      </c>
      <c r="P54" s="332">
        <v>-884</v>
      </c>
      <c r="Q54" s="332"/>
      <c r="R54" s="332"/>
      <c r="S54" s="332"/>
      <c r="T54" s="332"/>
      <c r="U54" s="332"/>
      <c r="V54" s="332"/>
      <c r="W54" s="332"/>
      <c r="X54" s="332"/>
      <c r="Y54" s="332"/>
      <c r="Z54" s="332"/>
      <c r="AA54" s="332"/>
      <c r="AB54" s="332"/>
      <c r="AC54" s="332"/>
      <c r="BV54" s="332"/>
      <c r="BW54" s="332"/>
      <c r="BX54" s="332"/>
      <c r="BY54" s="332"/>
    </row>
    <row r="55" spans="1:77">
      <c r="A55" s="187">
        <v>45058</v>
      </c>
      <c r="B55" s="332"/>
      <c r="C55" s="332"/>
      <c r="D55" s="332"/>
      <c r="E55" s="332"/>
      <c r="F55" s="332"/>
      <c r="G55" s="357"/>
      <c r="H55" s="357"/>
      <c r="I55" s="357"/>
      <c r="J55" s="357"/>
      <c r="K55" s="357">
        <v>1333</v>
      </c>
      <c r="L55" s="357">
        <v>472</v>
      </c>
      <c r="M55" s="332">
        <v>533</v>
      </c>
      <c r="N55" s="332">
        <v>-359</v>
      </c>
      <c r="O55" s="332">
        <v>-1097</v>
      </c>
      <c r="P55" s="332">
        <v>-874</v>
      </c>
      <c r="Q55" s="332"/>
      <c r="R55" s="332"/>
      <c r="S55" s="332"/>
      <c r="T55" s="332"/>
      <c r="U55" s="332"/>
      <c r="V55" s="332"/>
      <c r="W55" s="332"/>
      <c r="X55" s="332"/>
      <c r="Y55" s="332"/>
      <c r="Z55" s="332"/>
      <c r="AA55" s="332"/>
      <c r="AB55" s="332"/>
      <c r="AC55" s="332"/>
      <c r="BV55" s="332"/>
      <c r="BW55" s="332"/>
      <c r="BX55" s="332"/>
      <c r="BY55" s="332"/>
    </row>
    <row r="56" spans="1:77">
      <c r="A56" s="187">
        <v>45065</v>
      </c>
      <c r="B56" s="332"/>
      <c r="C56" s="332"/>
      <c r="D56" s="332"/>
      <c r="E56" s="332"/>
      <c r="F56" s="332"/>
      <c r="G56" s="357"/>
      <c r="H56" s="357"/>
      <c r="I56" s="357"/>
      <c r="J56" s="357"/>
      <c r="K56" s="357">
        <v>2400</v>
      </c>
      <c r="L56" s="357">
        <v>178</v>
      </c>
      <c r="M56" s="332">
        <v>381</v>
      </c>
      <c r="N56" s="332">
        <v>-32</v>
      </c>
      <c r="O56" s="332">
        <v>-1409</v>
      </c>
      <c r="P56" s="332">
        <v>-1391</v>
      </c>
      <c r="Q56" s="332"/>
      <c r="R56" s="332"/>
      <c r="S56" s="332"/>
      <c r="T56" s="332"/>
      <c r="U56" s="332"/>
      <c r="V56" s="332"/>
      <c r="W56" s="332"/>
      <c r="X56" s="332"/>
      <c r="Y56" s="332"/>
      <c r="Z56" s="332"/>
      <c r="AA56" s="332"/>
      <c r="AB56" s="332"/>
      <c r="AC56" s="332"/>
      <c r="BV56" s="332"/>
      <c r="BW56" s="332"/>
      <c r="BX56" s="332"/>
      <c r="BY56" s="332"/>
    </row>
    <row r="57" spans="1:77">
      <c r="A57" s="187">
        <v>45072</v>
      </c>
      <c r="B57" s="332"/>
      <c r="C57" s="332"/>
      <c r="D57" s="332"/>
      <c r="E57" s="332"/>
      <c r="F57" s="332"/>
      <c r="G57" s="332"/>
      <c r="H57" s="332"/>
      <c r="I57" s="332"/>
      <c r="J57" s="332"/>
      <c r="K57" s="332"/>
      <c r="L57" s="332"/>
      <c r="M57" s="332"/>
      <c r="N57" s="332"/>
      <c r="O57" s="332"/>
      <c r="P57" s="332"/>
      <c r="Q57" s="332"/>
      <c r="R57" s="332"/>
      <c r="S57" s="332"/>
      <c r="T57" s="332"/>
      <c r="U57" s="332"/>
      <c r="V57" s="332"/>
      <c r="W57" s="332"/>
      <c r="X57" s="332"/>
      <c r="Y57" s="332"/>
      <c r="Z57" s="332"/>
      <c r="AA57" s="332"/>
      <c r="AB57" s="332"/>
      <c r="AC57" s="332"/>
      <c r="BV57" s="332"/>
      <c r="BW57" s="332"/>
      <c r="BX57" s="332"/>
      <c r="BY57" s="332"/>
    </row>
    <row r="58" spans="1:77">
      <c r="A58" s="187">
        <v>45079</v>
      </c>
      <c r="B58" s="332"/>
      <c r="C58" s="332"/>
      <c r="D58" s="332"/>
      <c r="E58" s="332"/>
      <c r="F58" s="332"/>
      <c r="G58" s="332"/>
      <c r="H58" s="332"/>
      <c r="I58" s="332"/>
      <c r="J58" s="332"/>
      <c r="K58" s="332"/>
      <c r="L58" s="332"/>
      <c r="M58" s="332"/>
      <c r="N58" s="332"/>
      <c r="O58" s="332"/>
      <c r="P58" s="332"/>
      <c r="Q58" s="332"/>
      <c r="R58" s="332"/>
      <c r="S58" s="332"/>
      <c r="T58" s="332"/>
      <c r="U58" s="332"/>
      <c r="V58" s="332"/>
      <c r="W58" s="332"/>
      <c r="X58" s="332"/>
      <c r="Y58" s="332"/>
      <c r="Z58" s="332"/>
      <c r="AA58" s="332"/>
      <c r="AB58" s="332"/>
      <c r="AC58" s="332"/>
      <c r="BV58" s="332"/>
      <c r="BW58" s="332"/>
      <c r="BX58" s="332"/>
      <c r="BY58" s="332"/>
    </row>
    <row r="59" spans="1:77">
      <c r="A59" s="187">
        <v>45086</v>
      </c>
      <c r="B59" s="332"/>
      <c r="C59" s="332"/>
      <c r="D59" s="332"/>
      <c r="E59" s="332"/>
      <c r="F59" s="332"/>
      <c r="G59" s="332"/>
      <c r="H59" s="332"/>
      <c r="I59" s="332"/>
      <c r="J59" s="332"/>
      <c r="K59" s="332"/>
      <c r="L59" s="332"/>
      <c r="M59" s="332"/>
      <c r="N59" s="332"/>
      <c r="O59" s="332"/>
      <c r="P59" s="332"/>
      <c r="Q59" s="332"/>
      <c r="R59" s="332"/>
      <c r="S59" s="332"/>
      <c r="T59" s="332"/>
      <c r="U59" s="332"/>
      <c r="V59" s="332"/>
      <c r="W59" s="332"/>
      <c r="X59" s="332"/>
      <c r="Y59" s="332"/>
      <c r="Z59" s="332"/>
      <c r="AA59" s="332"/>
      <c r="AB59" s="332"/>
      <c r="AC59" s="332"/>
      <c r="BV59" s="332"/>
      <c r="BW59" s="332"/>
      <c r="BX59" s="332"/>
      <c r="BY59" s="332"/>
    </row>
    <row r="60" spans="1:77">
      <c r="A60" s="187">
        <v>45093</v>
      </c>
      <c r="B60" s="358"/>
      <c r="C60" s="359"/>
      <c r="D60" s="359"/>
      <c r="E60" s="359"/>
      <c r="F60" s="358"/>
      <c r="G60" s="332"/>
      <c r="H60" s="332"/>
      <c r="I60" s="332"/>
      <c r="J60" s="332"/>
      <c r="K60" s="332"/>
      <c r="L60" s="332"/>
      <c r="M60" s="332"/>
      <c r="N60" s="332"/>
      <c r="O60" s="332"/>
      <c r="P60" s="332"/>
      <c r="Q60" s="332"/>
      <c r="R60" s="332"/>
      <c r="S60" s="332"/>
      <c r="T60" s="332"/>
      <c r="U60" s="332"/>
      <c r="V60" s="332"/>
      <c r="W60" s="332"/>
      <c r="X60" s="332"/>
      <c r="Y60" s="332"/>
      <c r="Z60" s="332"/>
      <c r="AA60" s="332"/>
      <c r="AB60" s="332"/>
      <c r="AC60" s="332"/>
      <c r="BV60" s="332"/>
      <c r="BW60" s="332"/>
      <c r="BX60" s="332"/>
      <c r="BY60" s="332"/>
    </row>
    <row r="61" spans="1:77">
      <c r="A61" s="187">
        <v>45100</v>
      </c>
      <c r="B61" s="358"/>
      <c r="C61" s="359"/>
      <c r="D61" s="359"/>
      <c r="E61" s="359"/>
      <c r="F61" s="359"/>
      <c r="G61" s="332"/>
      <c r="H61" s="332"/>
      <c r="I61" s="332"/>
      <c r="J61" s="332"/>
      <c r="K61" s="332"/>
      <c r="L61" s="332"/>
      <c r="M61" s="332"/>
      <c r="N61" s="332"/>
      <c r="O61" s="332"/>
      <c r="P61" s="332"/>
      <c r="Q61" s="332"/>
      <c r="R61" s="332"/>
      <c r="S61" s="332"/>
      <c r="T61" s="332"/>
      <c r="U61" s="332"/>
      <c r="V61" s="332"/>
      <c r="W61" s="332"/>
      <c r="X61" s="332"/>
      <c r="Y61" s="332"/>
      <c r="Z61" s="332"/>
      <c r="AA61" s="332"/>
      <c r="AB61" s="332"/>
      <c r="AC61" s="332"/>
      <c r="BV61" s="332"/>
      <c r="BW61" s="332"/>
      <c r="BX61" s="332"/>
      <c r="BY61" s="332"/>
    </row>
    <row r="62" spans="1:77">
      <c r="A62" s="187">
        <v>45107</v>
      </c>
      <c r="B62" s="332"/>
      <c r="C62" s="332"/>
      <c r="D62" s="332"/>
      <c r="E62" s="332"/>
      <c r="F62" s="332"/>
      <c r="G62" s="332"/>
      <c r="H62" s="332"/>
      <c r="I62" s="332"/>
      <c r="J62" s="332"/>
      <c r="K62" s="332"/>
      <c r="L62" s="332"/>
      <c r="M62" s="332"/>
      <c r="N62" s="332"/>
      <c r="O62" s="332"/>
      <c r="P62" s="332"/>
      <c r="Q62" s="332"/>
      <c r="R62" s="332"/>
      <c r="S62" s="332"/>
      <c r="T62" s="332"/>
      <c r="U62" s="332"/>
      <c r="V62" s="332"/>
      <c r="W62" s="332"/>
      <c r="X62" s="332"/>
      <c r="Y62" s="332"/>
      <c r="Z62" s="332"/>
      <c r="AA62" s="332"/>
      <c r="AB62" s="332"/>
      <c r="AC62" s="332"/>
      <c r="BV62" s="332"/>
      <c r="BW62" s="332"/>
      <c r="BX62" s="332"/>
      <c r="BY62" s="332"/>
    </row>
    <row r="63" spans="1:77">
      <c r="A63" s="187">
        <v>45114</v>
      </c>
      <c r="B63" s="332"/>
      <c r="C63" s="332"/>
      <c r="D63" s="332"/>
      <c r="E63" s="332"/>
      <c r="F63" s="332"/>
      <c r="G63" s="332"/>
      <c r="H63" s="332"/>
      <c r="I63" s="332"/>
      <c r="J63" s="332"/>
      <c r="K63" s="332"/>
      <c r="L63" s="332"/>
      <c r="M63" s="332"/>
      <c r="N63" s="332"/>
      <c r="O63" s="332"/>
      <c r="P63" s="332"/>
      <c r="Q63" s="332"/>
      <c r="R63" s="332"/>
      <c r="S63" s="332"/>
      <c r="T63" s="332"/>
      <c r="U63" s="332"/>
      <c r="V63" s="332"/>
      <c r="W63" s="332"/>
      <c r="X63" s="332"/>
      <c r="Y63" s="332"/>
      <c r="Z63" s="332"/>
      <c r="AA63" s="332"/>
      <c r="AB63" s="332"/>
      <c r="AC63" s="332"/>
      <c r="BV63" s="332"/>
      <c r="BW63" s="332"/>
      <c r="BX63" s="332"/>
      <c r="BY63" s="332"/>
    </row>
    <row r="64" spans="1:77">
      <c r="A64" s="187">
        <v>45121</v>
      </c>
      <c r="B64" s="332"/>
      <c r="C64" s="332"/>
      <c r="D64" s="332"/>
      <c r="E64" s="332"/>
      <c r="F64" s="332"/>
      <c r="G64" s="332"/>
      <c r="H64" s="332"/>
      <c r="I64" s="332"/>
      <c r="J64" s="332"/>
      <c r="K64" s="332"/>
      <c r="L64" s="332"/>
      <c r="M64" s="332"/>
      <c r="N64" s="332"/>
      <c r="O64" s="332"/>
      <c r="P64" s="332"/>
      <c r="Q64" s="332"/>
      <c r="R64" s="332"/>
      <c r="S64" s="332"/>
      <c r="T64" s="332"/>
      <c r="U64" s="332"/>
      <c r="V64" s="332"/>
      <c r="W64" s="332"/>
      <c r="X64" s="332"/>
      <c r="Y64" s="332"/>
      <c r="Z64" s="332"/>
      <c r="AA64" s="332"/>
      <c r="AB64" s="332"/>
      <c r="AC64" s="332"/>
      <c r="BV64" s="332"/>
      <c r="BW64" s="332"/>
      <c r="BX64" s="332"/>
      <c r="BY64" s="332"/>
    </row>
    <row r="65" spans="1:77">
      <c r="A65" s="187">
        <v>45128</v>
      </c>
      <c r="B65" s="332"/>
      <c r="C65" s="332"/>
      <c r="D65" s="332"/>
      <c r="E65" s="332"/>
      <c r="F65" s="332"/>
      <c r="G65" s="332"/>
      <c r="H65" s="332"/>
      <c r="I65" s="332"/>
      <c r="J65" s="332"/>
      <c r="K65" s="332"/>
      <c r="L65" s="332"/>
      <c r="M65" s="332"/>
      <c r="N65" s="332"/>
      <c r="O65" s="332"/>
      <c r="P65" s="332"/>
      <c r="Q65" s="332"/>
      <c r="R65" s="332"/>
      <c r="S65" s="332"/>
      <c r="T65" s="332"/>
      <c r="U65" s="332"/>
      <c r="V65" s="332"/>
      <c r="W65" s="332"/>
      <c r="X65" s="332"/>
      <c r="Y65" s="332"/>
      <c r="Z65" s="332"/>
      <c r="AA65" s="332"/>
      <c r="AB65" s="332"/>
      <c r="AC65" s="332"/>
      <c r="BV65" s="332"/>
      <c r="BW65" s="332"/>
      <c r="BX65" s="332"/>
      <c r="BY65" s="332"/>
    </row>
    <row r="66" spans="1:77">
      <c r="A66" s="187">
        <v>45135</v>
      </c>
      <c r="B66" s="332"/>
      <c r="C66" s="332"/>
      <c r="D66" s="332"/>
      <c r="E66" s="332"/>
      <c r="F66" s="332"/>
      <c r="G66" s="332"/>
      <c r="H66" s="332"/>
      <c r="I66" s="332"/>
      <c r="J66" s="332"/>
      <c r="K66" s="332"/>
      <c r="L66" s="332"/>
      <c r="M66" s="332"/>
      <c r="N66" s="332"/>
      <c r="O66" s="332"/>
      <c r="P66" s="332"/>
      <c r="Q66" s="332"/>
      <c r="R66" s="332"/>
      <c r="S66" s="332"/>
      <c r="T66" s="332"/>
      <c r="U66" s="332"/>
      <c r="V66" s="332"/>
      <c r="W66" s="332"/>
      <c r="X66" s="332"/>
      <c r="Y66" s="332"/>
      <c r="Z66" s="332"/>
      <c r="AA66" s="332"/>
      <c r="AB66" s="332"/>
      <c r="AC66" s="332"/>
      <c r="BV66" s="332"/>
      <c r="BW66" s="332"/>
      <c r="BX66" s="332"/>
      <c r="BY66" s="332"/>
    </row>
    <row r="67" spans="1:77">
      <c r="A67" s="187">
        <v>45142</v>
      </c>
      <c r="B67" s="332"/>
      <c r="C67" s="332"/>
      <c r="D67" s="332"/>
      <c r="E67" s="332"/>
      <c r="F67" s="332"/>
      <c r="G67" s="332"/>
      <c r="H67" s="332"/>
      <c r="I67" s="332"/>
      <c r="J67" s="332"/>
      <c r="K67" s="332"/>
      <c r="L67" s="332"/>
      <c r="M67" s="332"/>
      <c r="N67" s="332"/>
      <c r="O67" s="332"/>
      <c r="P67" s="332"/>
      <c r="Q67" s="332"/>
      <c r="R67" s="332"/>
      <c r="S67" s="332"/>
      <c r="T67" s="332"/>
      <c r="U67" s="332"/>
      <c r="V67" s="332"/>
      <c r="W67" s="332"/>
      <c r="X67" s="332"/>
      <c r="Y67" s="332"/>
      <c r="Z67" s="332"/>
      <c r="AA67" s="332"/>
      <c r="AB67" s="332"/>
      <c r="AC67" s="332"/>
      <c r="BV67" s="332"/>
      <c r="BW67" s="332"/>
      <c r="BX67" s="332"/>
      <c r="BY67" s="332"/>
    </row>
    <row r="68" spans="1:77">
      <c r="A68" s="187">
        <v>45149</v>
      </c>
      <c r="B68" s="332"/>
      <c r="C68" s="332"/>
      <c r="D68" s="332"/>
      <c r="E68" s="332"/>
      <c r="F68" s="332"/>
      <c r="G68" s="332"/>
      <c r="H68" s="332"/>
      <c r="I68" s="332"/>
      <c r="J68" s="332"/>
      <c r="K68" s="332"/>
      <c r="L68" s="332"/>
      <c r="M68" s="332"/>
      <c r="N68" s="332"/>
      <c r="O68" s="332"/>
      <c r="P68" s="332"/>
      <c r="Q68" s="332"/>
      <c r="R68" s="332"/>
      <c r="S68" s="332"/>
      <c r="T68" s="332"/>
      <c r="U68" s="332"/>
      <c r="V68" s="332"/>
      <c r="W68" s="332"/>
      <c r="X68" s="332"/>
      <c r="Y68" s="332"/>
      <c r="Z68" s="332"/>
      <c r="AA68" s="332"/>
      <c r="AB68" s="332"/>
      <c r="AC68" s="332"/>
      <c r="BV68" s="332"/>
      <c r="BW68" s="332"/>
      <c r="BX68" s="332"/>
      <c r="BY68" s="332"/>
    </row>
    <row r="69" spans="1:77">
      <c r="A69" s="187">
        <v>45156</v>
      </c>
      <c r="B69" s="332"/>
      <c r="C69" s="332"/>
      <c r="D69" s="332"/>
      <c r="E69" s="332"/>
      <c r="F69" s="332"/>
      <c r="G69" s="332"/>
      <c r="H69" s="332"/>
      <c r="I69" s="332"/>
      <c r="J69" s="332"/>
      <c r="K69" s="332"/>
      <c r="L69" s="332"/>
      <c r="M69" s="332"/>
      <c r="N69" s="332"/>
      <c r="O69" s="332"/>
      <c r="P69" s="332"/>
      <c r="Q69" s="332"/>
      <c r="R69" s="332"/>
      <c r="S69" s="332"/>
      <c r="T69" s="332"/>
      <c r="U69" s="332"/>
      <c r="V69" s="332"/>
      <c r="W69" s="332"/>
      <c r="X69" s="332"/>
      <c r="Y69" s="332"/>
      <c r="Z69" s="332"/>
      <c r="AA69" s="332"/>
      <c r="AB69" s="332"/>
      <c r="AC69" s="332"/>
      <c r="BV69" s="332"/>
      <c r="BW69" s="332"/>
      <c r="BX69" s="332"/>
      <c r="BY69" s="332"/>
    </row>
    <row r="70" spans="1:77">
      <c r="A70" s="187">
        <v>45163</v>
      </c>
      <c r="B70" s="332"/>
      <c r="C70" s="332"/>
      <c r="D70" s="332"/>
      <c r="E70" s="332"/>
      <c r="F70" s="332"/>
      <c r="G70" s="332"/>
      <c r="H70" s="332"/>
      <c r="I70" s="332"/>
      <c r="J70" s="332"/>
      <c r="K70" s="332"/>
      <c r="L70" s="332"/>
      <c r="M70" s="332"/>
      <c r="N70" s="332"/>
      <c r="O70" s="332"/>
      <c r="P70" s="332"/>
      <c r="Q70" s="332"/>
      <c r="R70" s="332"/>
      <c r="S70" s="332"/>
      <c r="T70" s="332"/>
      <c r="U70" s="332"/>
      <c r="V70" s="332"/>
      <c r="W70" s="332"/>
      <c r="X70" s="332"/>
      <c r="Y70" s="332"/>
      <c r="Z70" s="332"/>
      <c r="AA70" s="332"/>
      <c r="AB70" s="332"/>
      <c r="AC70" s="332"/>
      <c r="BV70" s="332"/>
      <c r="BW70" s="332"/>
      <c r="BX70" s="332"/>
      <c r="BY70" s="332"/>
    </row>
    <row r="71" spans="1:77">
      <c r="A71" s="187">
        <v>45170</v>
      </c>
      <c r="B71" s="332"/>
      <c r="C71" s="332"/>
      <c r="D71" s="332"/>
      <c r="E71" s="332"/>
      <c r="F71" s="332"/>
      <c r="G71" s="332"/>
      <c r="H71" s="332"/>
      <c r="I71" s="332"/>
      <c r="J71" s="332"/>
      <c r="K71" s="332"/>
      <c r="L71" s="332"/>
      <c r="M71" s="332"/>
      <c r="N71" s="332"/>
      <c r="O71" s="332"/>
      <c r="P71" s="332"/>
      <c r="Q71" s="332"/>
      <c r="R71" s="332"/>
      <c r="S71" s="332"/>
      <c r="T71" s="332"/>
      <c r="U71" s="332"/>
      <c r="V71" s="332"/>
      <c r="W71" s="332"/>
      <c r="X71" s="332"/>
      <c r="Y71" s="332"/>
      <c r="Z71" s="332"/>
      <c r="AA71" s="332"/>
      <c r="AB71" s="332"/>
      <c r="AC71" s="332"/>
      <c r="BV71" s="332"/>
      <c r="BW71" s="332"/>
      <c r="BX71" s="332"/>
      <c r="BY71" s="332"/>
    </row>
    <row r="72" spans="1:77">
      <c r="A72" s="187">
        <v>45177</v>
      </c>
      <c r="B72" s="332"/>
      <c r="C72" s="332"/>
      <c r="D72" s="332"/>
      <c r="E72" s="332"/>
      <c r="F72" s="332"/>
      <c r="G72" s="332"/>
      <c r="H72" s="332"/>
      <c r="I72" s="332"/>
      <c r="J72" s="332"/>
      <c r="K72" s="332"/>
      <c r="L72" s="332"/>
      <c r="M72" s="332"/>
      <c r="N72" s="332"/>
      <c r="O72" s="332"/>
      <c r="P72" s="332"/>
      <c r="Q72" s="332"/>
      <c r="R72" s="332"/>
      <c r="S72" s="332"/>
      <c r="T72" s="332"/>
      <c r="U72" s="332"/>
      <c r="V72" s="332"/>
      <c r="W72" s="332"/>
      <c r="X72" s="332"/>
      <c r="Y72" s="332"/>
      <c r="Z72" s="332"/>
      <c r="AA72" s="332"/>
      <c r="AB72" s="332"/>
      <c r="AC72" s="332"/>
      <c r="BV72" s="332"/>
      <c r="BW72" s="332"/>
      <c r="BX72" s="332"/>
      <c r="BY72" s="332"/>
    </row>
    <row r="73" spans="1:77">
      <c r="A73" s="187">
        <v>45184</v>
      </c>
      <c r="B73" s="332"/>
      <c r="C73" s="332"/>
      <c r="D73" s="332"/>
      <c r="E73" s="332"/>
      <c r="F73" s="332"/>
      <c r="G73" s="332"/>
      <c r="H73" s="332"/>
      <c r="I73" s="332"/>
      <c r="J73" s="332"/>
      <c r="K73" s="332"/>
      <c r="L73" s="332"/>
      <c r="M73" s="332"/>
      <c r="N73" s="332"/>
      <c r="O73" s="332"/>
      <c r="P73" s="332"/>
      <c r="Q73" s="332"/>
      <c r="R73" s="332"/>
      <c r="S73" s="332"/>
      <c r="T73" s="332"/>
      <c r="U73" s="332"/>
      <c r="V73" s="332"/>
      <c r="W73" s="332"/>
      <c r="X73" s="332"/>
      <c r="Y73" s="332"/>
      <c r="Z73" s="332"/>
      <c r="AA73" s="332"/>
      <c r="AB73" s="332"/>
      <c r="AC73" s="332"/>
      <c r="BV73" s="332"/>
      <c r="BW73" s="332"/>
      <c r="BX73" s="332"/>
      <c r="BY73" s="332"/>
    </row>
    <row r="74" spans="1:77">
      <c r="A74" s="187">
        <v>45191</v>
      </c>
      <c r="B74" s="332"/>
      <c r="C74" s="332"/>
      <c r="D74" s="332"/>
      <c r="E74" s="332"/>
      <c r="F74" s="332"/>
      <c r="G74" s="332"/>
      <c r="H74" s="332"/>
      <c r="I74" s="332"/>
      <c r="J74" s="332"/>
      <c r="K74" s="332"/>
      <c r="L74" s="332"/>
      <c r="M74" s="332"/>
      <c r="N74" s="332"/>
      <c r="O74" s="332"/>
      <c r="P74" s="332"/>
      <c r="Q74" s="332"/>
      <c r="R74" s="332"/>
      <c r="S74" s="332"/>
      <c r="T74" s="332"/>
      <c r="U74" s="332"/>
      <c r="V74" s="332"/>
      <c r="W74" s="332"/>
      <c r="X74" s="332"/>
      <c r="Y74" s="332"/>
      <c r="Z74" s="332"/>
      <c r="AA74" s="332"/>
      <c r="AB74" s="332"/>
      <c r="AC74" s="332"/>
      <c r="BV74" s="332"/>
      <c r="BW74" s="332"/>
      <c r="BX74" s="332"/>
      <c r="BY74" s="332"/>
    </row>
    <row r="75" spans="1:77">
      <c r="A75" s="187">
        <v>45198</v>
      </c>
      <c r="B75" s="332"/>
      <c r="C75" s="332"/>
      <c r="D75" s="332"/>
      <c r="E75" s="332"/>
      <c r="F75" s="332">
        <v>0</v>
      </c>
      <c r="G75" s="332">
        <v>0</v>
      </c>
      <c r="H75" s="332">
        <v>0</v>
      </c>
      <c r="I75" s="332">
        <v>0</v>
      </c>
      <c r="J75" s="332">
        <v>0</v>
      </c>
      <c r="K75" s="332"/>
      <c r="L75" s="332"/>
      <c r="M75" s="332"/>
      <c r="N75" s="332"/>
      <c r="O75" s="332"/>
      <c r="P75" s="332"/>
      <c r="Q75" s="332"/>
      <c r="R75" s="332"/>
      <c r="S75" s="332"/>
      <c r="T75" s="332"/>
      <c r="U75" s="332"/>
      <c r="V75" s="332"/>
      <c r="W75" s="332"/>
      <c r="X75" s="332"/>
      <c r="Y75" s="332"/>
      <c r="Z75" s="332"/>
      <c r="AA75" s="332"/>
      <c r="AB75" s="332"/>
      <c r="AC75" s="332"/>
      <c r="BV75" s="332"/>
      <c r="BW75" s="332"/>
      <c r="BX75" s="332"/>
      <c r="BY75" s="332"/>
    </row>
    <row r="76" spans="1:77">
      <c r="A76" s="187">
        <v>45205</v>
      </c>
      <c r="B76" s="332"/>
      <c r="C76" s="332"/>
      <c r="D76" s="332"/>
      <c r="E76" s="332"/>
      <c r="F76" s="332">
        <v>1250</v>
      </c>
      <c r="G76" s="332">
        <v>-20</v>
      </c>
      <c r="H76" s="332">
        <v>-921</v>
      </c>
      <c r="I76" s="332">
        <v>-2762</v>
      </c>
      <c r="J76" s="332">
        <v>14</v>
      </c>
      <c r="K76" s="332"/>
      <c r="L76" s="332"/>
      <c r="M76" s="332"/>
      <c r="N76" s="332"/>
      <c r="O76" s="332"/>
      <c r="P76" s="332"/>
      <c r="Q76" s="332"/>
      <c r="R76" s="332"/>
      <c r="S76" s="332"/>
      <c r="T76" s="332"/>
      <c r="U76" s="332"/>
      <c r="V76" s="332"/>
      <c r="W76" s="332"/>
      <c r="X76" s="332"/>
      <c r="Y76" s="332"/>
      <c r="Z76" s="332"/>
      <c r="AA76" s="332"/>
      <c r="AB76" s="332"/>
      <c r="AC76" s="332"/>
      <c r="BV76" s="332"/>
      <c r="BW76" s="332"/>
      <c r="BX76" s="332"/>
      <c r="BY76" s="332"/>
    </row>
    <row r="77" spans="1:77">
      <c r="A77" s="187">
        <v>45212</v>
      </c>
      <c r="B77" s="332"/>
      <c r="C77" s="332"/>
      <c r="D77" s="332"/>
      <c r="E77" s="332"/>
      <c r="F77" s="332">
        <v>1138</v>
      </c>
      <c r="G77" s="332">
        <v>-212</v>
      </c>
      <c r="H77" s="332">
        <v>-2681</v>
      </c>
      <c r="I77" s="332">
        <v>-1517</v>
      </c>
      <c r="J77" s="332">
        <v>-290</v>
      </c>
      <c r="K77" s="332"/>
      <c r="L77" s="332"/>
      <c r="M77" s="332"/>
      <c r="N77" s="332"/>
      <c r="O77" s="332"/>
      <c r="P77" s="332"/>
      <c r="Q77" s="332"/>
      <c r="R77" s="332"/>
      <c r="S77" s="332"/>
      <c r="T77" s="332"/>
      <c r="U77" s="332"/>
      <c r="V77" s="332"/>
      <c r="W77" s="332"/>
      <c r="X77" s="332"/>
      <c r="Y77" s="332"/>
      <c r="Z77" s="332"/>
      <c r="AA77" s="332"/>
      <c r="AB77" s="332"/>
      <c r="AC77" s="332"/>
      <c r="BV77" s="332"/>
      <c r="BW77" s="332"/>
      <c r="BX77" s="332"/>
      <c r="BY77" s="332"/>
    </row>
    <row r="78" spans="1:77">
      <c r="A78" s="187">
        <v>45219</v>
      </c>
      <c r="B78" s="332"/>
      <c r="C78" s="332"/>
      <c r="D78" s="332"/>
      <c r="E78" s="332"/>
      <c r="F78" s="332">
        <v>1794</v>
      </c>
      <c r="G78" s="332">
        <v>-10</v>
      </c>
      <c r="H78" s="332">
        <v>-4712</v>
      </c>
      <c r="I78" s="332">
        <v>-3692</v>
      </c>
      <c r="J78" s="332">
        <v>-422</v>
      </c>
      <c r="K78" s="332"/>
      <c r="L78" s="332"/>
      <c r="M78" s="332"/>
      <c r="N78" s="332"/>
      <c r="O78" s="332"/>
      <c r="P78" s="332"/>
      <c r="Q78" s="332"/>
      <c r="R78" s="332"/>
      <c r="S78" s="332"/>
      <c r="T78" s="332"/>
      <c r="U78" s="332"/>
      <c r="V78" s="332"/>
      <c r="W78" s="332"/>
      <c r="X78" s="332"/>
      <c r="Y78" s="332"/>
      <c r="Z78" s="332"/>
      <c r="AA78" s="332"/>
      <c r="AB78" s="332"/>
      <c r="AC78" s="332"/>
      <c r="BV78" s="332"/>
      <c r="BW78" s="332"/>
      <c r="BX78" s="332"/>
      <c r="BY78" s="332"/>
    </row>
    <row r="79" spans="1:77">
      <c r="A79" s="187">
        <v>45226</v>
      </c>
      <c r="B79" s="332"/>
      <c r="C79" s="332"/>
      <c r="D79" s="332"/>
      <c r="E79" s="332"/>
      <c r="F79" s="332">
        <v>2504</v>
      </c>
      <c r="G79" s="332">
        <v>838</v>
      </c>
      <c r="H79" s="332">
        <v>-4634</v>
      </c>
      <c r="I79" s="332">
        <v>-2109</v>
      </c>
      <c r="J79" s="332">
        <v>-505</v>
      </c>
      <c r="K79" s="332"/>
      <c r="L79" s="332"/>
      <c r="M79" s="332"/>
      <c r="N79" s="332"/>
      <c r="O79" s="332"/>
      <c r="P79" s="332"/>
      <c r="Q79" s="332"/>
      <c r="R79" s="332"/>
      <c r="S79" s="332"/>
      <c r="T79" s="332"/>
      <c r="U79" s="332"/>
      <c r="V79" s="332"/>
      <c r="W79" s="332"/>
      <c r="X79" s="332"/>
      <c r="Y79" s="332"/>
      <c r="Z79" s="332"/>
      <c r="AA79" s="332"/>
      <c r="AB79" s="332"/>
      <c r="AC79" s="332"/>
      <c r="BV79" s="332"/>
      <c r="BW79" s="332"/>
      <c r="BX79" s="332"/>
      <c r="BY79" s="332"/>
    </row>
    <row r="80" spans="1:77">
      <c r="A80" s="187">
        <v>45233</v>
      </c>
      <c r="B80" s="332">
        <v>-259</v>
      </c>
      <c r="C80" s="332">
        <v>-645</v>
      </c>
      <c r="D80" s="332">
        <v>-590</v>
      </c>
      <c r="E80" s="332">
        <v>-3883</v>
      </c>
      <c r="F80" s="332"/>
      <c r="G80" s="332"/>
      <c r="H80" s="332"/>
      <c r="I80" s="332"/>
      <c r="J80" s="332"/>
      <c r="K80" s="332"/>
      <c r="L80" s="332"/>
      <c r="M80" s="332"/>
      <c r="N80" s="332"/>
      <c r="O80" s="332"/>
      <c r="P80" s="332"/>
      <c r="Q80" s="332"/>
      <c r="R80" s="332"/>
      <c r="S80" s="332"/>
      <c r="T80" s="332"/>
      <c r="U80" s="332"/>
      <c r="V80" s="332"/>
      <c r="W80" s="332"/>
      <c r="X80" s="332"/>
      <c r="Y80" s="332"/>
      <c r="Z80" s="332"/>
      <c r="AA80" s="332"/>
      <c r="AB80" s="332"/>
      <c r="AC80" s="332"/>
      <c r="BV80" s="332"/>
      <c r="BW80" s="332"/>
      <c r="BX80" s="332"/>
      <c r="BY80" s="332"/>
    </row>
    <row r="81" spans="1:1">
      <c r="A81" s="187">
        <v>45240</v>
      </c>
    </row>
  </sheetData>
  <conditionalFormatting sqref="G54:L56">
    <cfRule type="cellIs" dxfId="47" priority="1" operator="greaterThan">
      <formula>0</formula>
    </cfRule>
    <cfRule type="cellIs" dxfId="46" priority="2" operator="equal">
      <formula>0</formula>
    </cfRule>
    <cfRule type="cellIs" dxfId="45" priority="3" operator="lessThan">
      <formula>0</formula>
    </cfRule>
  </conditionalFormatting>
  <conditionalFormatting sqref="M50:R53">
    <cfRule type="cellIs" dxfId="44" priority="10" operator="greaterThan">
      <formula>0</formula>
    </cfRule>
    <cfRule type="cellIs" dxfId="43" priority="11" operator="equal">
      <formula>0</formula>
    </cfRule>
    <cfRule type="cellIs" dxfId="42" priority="12" operator="lessThan">
      <formula>0</formula>
    </cfRule>
  </conditionalFormatting>
  <conditionalFormatting sqref="S45:W49">
    <cfRule type="cellIs" dxfId="41" priority="22" operator="greaterThan">
      <formula>0</formula>
    </cfRule>
    <cfRule type="cellIs" dxfId="40" priority="23" operator="equal">
      <formula>0</formula>
    </cfRule>
    <cfRule type="cellIs" dxfId="39" priority="24" operator="lessThan">
      <formula>0</formula>
    </cfRule>
  </conditionalFormatting>
  <conditionalFormatting sqref="X41:AC49">
    <cfRule type="cellIs" dxfId="38" priority="37" operator="greaterThan">
      <formula>0</formula>
    </cfRule>
    <cfRule type="cellIs" dxfId="37" priority="38" operator="equal">
      <formula>0</formula>
    </cfRule>
    <cfRule type="cellIs" dxfId="36" priority="39" operator="lessThan">
      <formula>0</formula>
    </cfRule>
  </conditionalFormatting>
  <conditionalFormatting sqref="AD37:AI40">
    <cfRule type="cellIs" dxfId="35" priority="67" operator="greaterThan">
      <formula>0</formula>
    </cfRule>
    <cfRule type="cellIs" dxfId="34" priority="68" operator="equal">
      <formula>0</formula>
    </cfRule>
    <cfRule type="cellIs" dxfId="33" priority="69" operator="lessThan">
      <formula>0</formula>
    </cfRule>
  </conditionalFormatting>
  <conditionalFormatting sqref="AJ32:AO36">
    <cfRule type="cellIs" dxfId="32" priority="88" operator="greaterThan">
      <formula>0</formula>
    </cfRule>
    <cfRule type="cellIs" dxfId="31" priority="89" operator="equal">
      <formula>0</formula>
    </cfRule>
    <cfRule type="cellIs" dxfId="30" priority="90" operator="lessThan">
      <formula>0</formula>
    </cfRule>
  </conditionalFormatting>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Y81"/>
  <sheetViews>
    <sheetView workbookViewId="0">
      <pane xSplit="1" ySplit="1" topLeftCell="B51" activePane="bottomRight" state="frozen"/>
      <selection activeCell="R21" sqref="R21"/>
      <selection pane="topRight" activeCell="R21" sqref="R21"/>
      <selection pane="bottomLeft" activeCell="R21" sqref="R21"/>
      <selection pane="bottomRight" activeCell="A81" sqref="A81"/>
    </sheetView>
  </sheetViews>
  <sheetFormatPr defaultColWidth="10.625" defaultRowHeight="15.75"/>
  <cols>
    <col min="1" max="51" width="10.625" style="114"/>
    <col min="52" max="73" width="10.625" style="332"/>
    <col min="74" max="16384" width="10.625" style="114"/>
  </cols>
  <sheetData>
    <row r="1" spans="1:77" s="367" customFormat="1">
      <c r="A1" s="367" t="s">
        <v>9</v>
      </c>
      <c r="B1" s="379" t="s">
        <v>739</v>
      </c>
      <c r="C1" s="379" t="s">
        <v>740</v>
      </c>
      <c r="D1" s="379" t="s">
        <v>741</v>
      </c>
      <c r="E1" s="379" t="s">
        <v>742</v>
      </c>
      <c r="F1" s="368" t="s">
        <v>743</v>
      </c>
      <c r="G1" s="369" t="s">
        <v>744</v>
      </c>
      <c r="H1" s="369" t="s">
        <v>745</v>
      </c>
      <c r="I1" s="369" t="s">
        <v>746</v>
      </c>
      <c r="J1" s="369" t="s">
        <v>747</v>
      </c>
      <c r="K1" s="369" t="s">
        <v>477</v>
      </c>
      <c r="L1" s="369" t="s">
        <v>483</v>
      </c>
      <c r="M1" s="370" t="s">
        <v>478</v>
      </c>
      <c r="N1" s="370" t="s">
        <v>479</v>
      </c>
      <c r="O1" s="370" t="s">
        <v>480</v>
      </c>
      <c r="P1" s="370" t="s">
        <v>481</v>
      </c>
      <c r="Q1" s="370" t="s">
        <v>469</v>
      </c>
      <c r="R1" s="371" t="s">
        <v>470</v>
      </c>
      <c r="S1" s="369" t="s">
        <v>471</v>
      </c>
      <c r="T1" s="369" t="s">
        <v>472</v>
      </c>
      <c r="U1" s="369" t="s">
        <v>473</v>
      </c>
      <c r="V1" s="369" t="s">
        <v>474</v>
      </c>
      <c r="W1" s="369" t="s">
        <v>445</v>
      </c>
      <c r="X1" s="369" t="s">
        <v>456</v>
      </c>
      <c r="Y1" s="369" t="s">
        <v>446</v>
      </c>
      <c r="Z1" s="369" t="s">
        <v>447</v>
      </c>
      <c r="AA1" s="369" t="s">
        <v>448</v>
      </c>
      <c r="AB1" s="369" t="s">
        <v>428</v>
      </c>
      <c r="AC1" s="369" t="s">
        <v>429</v>
      </c>
      <c r="AD1" s="369" t="s">
        <v>430</v>
      </c>
      <c r="AE1" s="369" t="s">
        <v>431</v>
      </c>
      <c r="AF1" s="369" t="s">
        <v>432</v>
      </c>
      <c r="AG1" s="369" t="s">
        <v>433</v>
      </c>
      <c r="AH1" s="369" t="s">
        <v>405</v>
      </c>
      <c r="AI1" s="369" t="s">
        <v>406</v>
      </c>
      <c r="AJ1" s="369" t="s">
        <v>407</v>
      </c>
      <c r="AK1" s="369" t="s">
        <v>408</v>
      </c>
      <c r="AL1" s="369" t="s">
        <v>409</v>
      </c>
      <c r="AM1" s="369" t="s">
        <v>410</v>
      </c>
      <c r="AN1" s="369" t="s">
        <v>383</v>
      </c>
      <c r="AO1" s="369" t="s">
        <v>384</v>
      </c>
      <c r="AP1" s="369" t="s">
        <v>385</v>
      </c>
      <c r="AQ1" s="369" t="s">
        <v>386</v>
      </c>
      <c r="AR1" s="369" t="s">
        <v>387</v>
      </c>
      <c r="AS1" s="369" t="s">
        <v>388</v>
      </c>
      <c r="AT1" s="369" t="s">
        <v>357</v>
      </c>
      <c r="AU1" s="372" t="s">
        <v>358</v>
      </c>
      <c r="AV1" s="372" t="s">
        <v>359</v>
      </c>
      <c r="AW1" s="372" t="s">
        <v>360</v>
      </c>
      <c r="AX1" s="372" t="s">
        <v>361</v>
      </c>
      <c r="AY1" s="372" t="s">
        <v>297</v>
      </c>
      <c r="AZ1" s="373" t="s">
        <v>298</v>
      </c>
      <c r="BA1" s="373" t="s">
        <v>296</v>
      </c>
      <c r="BB1" s="373" t="s">
        <v>300</v>
      </c>
      <c r="BC1" s="374" t="s">
        <v>299</v>
      </c>
      <c r="BD1" s="373" t="s">
        <v>196</v>
      </c>
      <c r="BE1" s="373" t="s">
        <v>197</v>
      </c>
      <c r="BF1" s="373" t="s">
        <v>198</v>
      </c>
      <c r="BG1" s="374" t="s">
        <v>199</v>
      </c>
      <c r="BH1" s="373" t="s">
        <v>200</v>
      </c>
      <c r="BI1" s="375" t="s">
        <v>201</v>
      </c>
      <c r="BJ1" s="375" t="s">
        <v>202</v>
      </c>
      <c r="BK1" s="375" t="s">
        <v>203</v>
      </c>
      <c r="BL1" s="375" t="s">
        <v>204</v>
      </c>
      <c r="BM1" s="376" t="s">
        <v>219</v>
      </c>
      <c r="BN1" s="376" t="s">
        <v>220</v>
      </c>
      <c r="BO1" s="376" t="s">
        <v>221</v>
      </c>
      <c r="BP1" s="376" t="s">
        <v>222</v>
      </c>
      <c r="BQ1" s="375" t="s">
        <v>748</v>
      </c>
      <c r="BR1" s="376" t="s">
        <v>749</v>
      </c>
      <c r="BS1" s="375" t="s">
        <v>750</v>
      </c>
      <c r="BT1" s="376" t="s">
        <v>751</v>
      </c>
      <c r="BU1" s="375" t="s">
        <v>230</v>
      </c>
      <c r="BV1" s="367" t="s">
        <v>752</v>
      </c>
      <c r="BW1" s="367" t="s">
        <v>232</v>
      </c>
      <c r="BX1" s="367" t="s">
        <v>753</v>
      </c>
      <c r="BY1" s="367" t="s">
        <v>234</v>
      </c>
    </row>
    <row r="2" spans="1:77">
      <c r="A2" s="187">
        <v>44687</v>
      </c>
      <c r="B2" s="332"/>
      <c r="C2" s="332"/>
      <c r="D2" s="332"/>
      <c r="E2" s="332"/>
      <c r="F2" s="332"/>
      <c r="G2" s="332"/>
      <c r="H2" s="332"/>
      <c r="I2" s="332"/>
      <c r="J2" s="332"/>
      <c r="K2" s="332"/>
      <c r="L2" s="332"/>
      <c r="M2" s="332"/>
      <c r="N2" s="332"/>
      <c r="O2" s="332"/>
      <c r="P2" s="332"/>
      <c r="Q2" s="332"/>
      <c r="R2" s="332"/>
      <c r="S2" s="332"/>
      <c r="T2" s="332"/>
      <c r="U2" s="332"/>
      <c r="V2" s="332"/>
      <c r="W2" s="332"/>
      <c r="X2" s="332"/>
      <c r="Y2" s="332"/>
      <c r="Z2" s="332"/>
      <c r="AA2" s="332"/>
      <c r="AB2" s="332"/>
      <c r="AC2" s="332"/>
      <c r="AD2" s="332"/>
      <c r="AE2" s="332"/>
      <c r="AF2" s="332"/>
      <c r="AG2" s="332"/>
      <c r="AH2" s="332"/>
      <c r="AI2" s="332"/>
      <c r="AJ2" s="332"/>
      <c r="AK2" s="332"/>
      <c r="AL2" s="332"/>
      <c r="AM2" s="332"/>
      <c r="AN2" s="332"/>
      <c r="AO2" s="332"/>
      <c r="AP2" s="332"/>
      <c r="AQ2" s="332"/>
      <c r="AR2" s="332"/>
      <c r="AS2" s="332"/>
      <c r="AT2" s="332"/>
      <c r="AU2" s="332"/>
      <c r="AV2" s="332"/>
      <c r="AW2" s="332"/>
      <c r="AX2" s="332"/>
      <c r="AY2" s="332"/>
      <c r="AZ2" s="349"/>
      <c r="BA2" s="349"/>
      <c r="BB2" s="349"/>
      <c r="BC2" s="349"/>
      <c r="BD2" s="349"/>
      <c r="BE2" s="349"/>
      <c r="BF2" s="349"/>
      <c r="BG2" s="349"/>
      <c r="BH2" s="349"/>
      <c r="BV2" s="332"/>
      <c r="BW2" s="332"/>
      <c r="BX2" s="332"/>
      <c r="BY2" s="332"/>
    </row>
    <row r="3" spans="1:77">
      <c r="A3" s="187">
        <v>44694</v>
      </c>
      <c r="B3" s="332"/>
      <c r="C3" s="332"/>
      <c r="D3" s="332"/>
      <c r="E3" s="332"/>
      <c r="F3" s="332"/>
      <c r="G3" s="332"/>
      <c r="H3" s="332"/>
      <c r="I3" s="332"/>
      <c r="J3" s="332"/>
      <c r="K3" s="332"/>
      <c r="L3" s="332"/>
      <c r="M3" s="332"/>
      <c r="N3" s="332"/>
      <c r="O3" s="332"/>
      <c r="P3" s="332"/>
      <c r="Q3" s="332"/>
      <c r="R3" s="332"/>
      <c r="S3" s="332"/>
      <c r="T3" s="332"/>
      <c r="U3" s="332"/>
      <c r="V3" s="332"/>
      <c r="W3" s="332"/>
      <c r="X3" s="332"/>
      <c r="Y3" s="332"/>
      <c r="Z3" s="332"/>
      <c r="AA3" s="332"/>
      <c r="AB3" s="332"/>
      <c r="AC3" s="332"/>
      <c r="AD3" s="332"/>
      <c r="AE3" s="332"/>
      <c r="AF3" s="332"/>
      <c r="AG3" s="332"/>
      <c r="AH3" s="332"/>
      <c r="AI3" s="332"/>
      <c r="AJ3" s="332"/>
      <c r="AK3" s="332"/>
      <c r="AL3" s="332"/>
      <c r="AM3" s="332"/>
      <c r="AN3" s="332"/>
      <c r="AO3" s="332"/>
      <c r="AP3" s="332"/>
      <c r="AQ3" s="332"/>
      <c r="AR3" s="332"/>
      <c r="AS3" s="332"/>
      <c r="AT3" s="332"/>
      <c r="AU3" s="332"/>
      <c r="AV3" s="332"/>
      <c r="AW3" s="332"/>
      <c r="AX3" s="332"/>
      <c r="AY3" s="332"/>
      <c r="AZ3" s="349"/>
      <c r="BA3" s="349"/>
      <c r="BB3" s="349"/>
      <c r="BC3" s="349"/>
      <c r="BD3" s="349"/>
      <c r="BE3" s="349"/>
      <c r="BF3" s="349"/>
      <c r="BG3" s="349"/>
      <c r="BH3" s="349"/>
      <c r="BV3" s="332"/>
      <c r="BW3" s="332"/>
      <c r="BX3" s="332"/>
      <c r="BY3" s="332"/>
    </row>
    <row r="4" spans="1:77">
      <c r="A4" s="187">
        <v>44701</v>
      </c>
      <c r="B4" s="332"/>
      <c r="C4" s="332"/>
      <c r="D4" s="332"/>
      <c r="E4" s="332"/>
      <c r="F4" s="332"/>
      <c r="G4" s="332"/>
      <c r="H4" s="332"/>
      <c r="I4" s="332"/>
      <c r="J4" s="332"/>
      <c r="K4" s="332"/>
      <c r="L4" s="332"/>
      <c r="M4" s="332"/>
      <c r="N4" s="332"/>
      <c r="O4" s="332"/>
      <c r="P4" s="332"/>
      <c r="Q4" s="332"/>
      <c r="R4" s="332"/>
      <c r="S4" s="332"/>
      <c r="T4" s="332"/>
      <c r="U4" s="332"/>
      <c r="V4" s="332"/>
      <c r="W4" s="332"/>
      <c r="X4" s="332"/>
      <c r="Y4" s="332"/>
      <c r="Z4" s="332"/>
      <c r="AA4" s="332"/>
      <c r="AB4" s="332"/>
      <c r="AC4" s="332"/>
      <c r="AD4" s="332"/>
      <c r="AE4" s="332"/>
      <c r="AF4" s="332"/>
      <c r="AG4" s="332"/>
      <c r="AH4" s="332"/>
      <c r="AI4" s="332"/>
      <c r="AJ4" s="332"/>
      <c r="AK4" s="332"/>
      <c r="AL4" s="332"/>
      <c r="AM4" s="332"/>
      <c r="AN4" s="332"/>
      <c r="AO4" s="332"/>
      <c r="AP4" s="332"/>
      <c r="AQ4" s="332"/>
      <c r="AR4" s="332"/>
      <c r="AS4" s="332"/>
      <c r="AT4" s="332"/>
      <c r="AU4" s="332"/>
      <c r="AV4" s="332"/>
      <c r="AW4" s="332"/>
      <c r="AX4" s="332"/>
      <c r="AY4" s="332"/>
      <c r="AZ4" s="349"/>
      <c r="BA4" s="349"/>
      <c r="BB4" s="349"/>
      <c r="BC4" s="349"/>
      <c r="BD4" s="349"/>
      <c r="BE4" s="349"/>
      <c r="BF4" s="349"/>
      <c r="BG4" s="349"/>
      <c r="BH4" s="349"/>
      <c r="BV4" s="332"/>
      <c r="BW4" s="332"/>
      <c r="BX4" s="332"/>
      <c r="BY4" s="332"/>
    </row>
    <row r="5" spans="1:77">
      <c r="A5" s="187">
        <v>44708</v>
      </c>
      <c r="B5" s="332"/>
      <c r="C5" s="332"/>
      <c r="D5" s="332"/>
      <c r="E5" s="332"/>
      <c r="F5" s="332"/>
      <c r="G5" s="332"/>
      <c r="H5" s="332"/>
      <c r="I5" s="332"/>
      <c r="J5" s="332"/>
      <c r="K5" s="332"/>
      <c r="L5" s="332"/>
      <c r="M5" s="332"/>
      <c r="N5" s="332"/>
      <c r="O5" s="332"/>
      <c r="P5" s="332"/>
      <c r="Q5" s="332"/>
      <c r="R5" s="332"/>
      <c r="S5" s="332"/>
      <c r="T5" s="332"/>
      <c r="U5" s="332"/>
      <c r="V5" s="332"/>
      <c r="W5" s="332"/>
      <c r="X5" s="332"/>
      <c r="Y5" s="332"/>
      <c r="Z5" s="332"/>
      <c r="AA5" s="332"/>
      <c r="AB5" s="332"/>
      <c r="AC5" s="332"/>
      <c r="AD5" s="332"/>
      <c r="AE5" s="332"/>
      <c r="AF5" s="332"/>
      <c r="AG5" s="332"/>
      <c r="AH5" s="332"/>
      <c r="AI5" s="332"/>
      <c r="AJ5" s="332"/>
      <c r="AK5" s="332"/>
      <c r="AL5" s="332"/>
      <c r="AM5" s="332"/>
      <c r="AN5" s="332"/>
      <c r="AO5" s="332"/>
      <c r="AP5" s="332"/>
      <c r="AQ5" s="332"/>
      <c r="AR5" s="332"/>
      <c r="AS5" s="332"/>
      <c r="AT5" s="332"/>
      <c r="AU5" s="332"/>
      <c r="AV5" s="332"/>
      <c r="AW5" s="332"/>
      <c r="AX5" s="332"/>
      <c r="AY5" s="332"/>
      <c r="AZ5" s="349"/>
      <c r="BA5" s="349"/>
      <c r="BB5" s="349"/>
      <c r="BC5" s="349"/>
      <c r="BD5" s="349"/>
      <c r="BE5" s="349"/>
      <c r="BF5" s="349"/>
      <c r="BG5" s="349"/>
      <c r="BH5" s="349"/>
      <c r="BV5" s="332"/>
      <c r="BW5" s="332"/>
      <c r="BX5" s="332"/>
      <c r="BY5" s="332"/>
    </row>
    <row r="6" spans="1:77">
      <c r="A6" s="187">
        <v>44715</v>
      </c>
      <c r="B6" s="332"/>
      <c r="C6" s="332"/>
      <c r="D6" s="332"/>
      <c r="E6" s="332"/>
      <c r="F6" s="332"/>
      <c r="G6" s="332"/>
      <c r="H6" s="332"/>
      <c r="I6" s="332"/>
      <c r="J6" s="332"/>
      <c r="K6" s="332"/>
      <c r="L6" s="332"/>
      <c r="M6" s="332"/>
      <c r="N6" s="332"/>
      <c r="O6" s="332"/>
      <c r="P6" s="332"/>
      <c r="Q6" s="332"/>
      <c r="R6" s="332"/>
      <c r="S6" s="332"/>
      <c r="T6" s="332"/>
      <c r="U6" s="332"/>
      <c r="V6" s="332"/>
      <c r="W6" s="332"/>
      <c r="X6" s="332"/>
      <c r="Y6" s="332"/>
      <c r="Z6" s="332"/>
      <c r="AA6" s="332"/>
      <c r="AB6" s="332"/>
      <c r="AC6" s="332"/>
      <c r="AD6" s="332"/>
      <c r="AE6" s="332"/>
      <c r="AF6" s="332"/>
      <c r="AG6" s="332"/>
      <c r="AH6" s="332"/>
      <c r="AI6" s="332"/>
      <c r="AJ6" s="332"/>
      <c r="AK6" s="332"/>
      <c r="AL6" s="332"/>
      <c r="AM6" s="332"/>
      <c r="AN6" s="332"/>
      <c r="AO6" s="332"/>
      <c r="AP6" s="332"/>
      <c r="AQ6" s="332"/>
      <c r="AR6" s="332"/>
      <c r="AS6" s="332"/>
      <c r="AT6" s="332"/>
      <c r="AU6" s="332"/>
      <c r="AV6" s="332"/>
      <c r="AW6" s="332"/>
      <c r="AX6" s="332"/>
      <c r="AY6" s="332"/>
      <c r="AZ6" s="349"/>
      <c r="BA6" s="349"/>
      <c r="BB6" s="349"/>
      <c r="BC6" s="349"/>
      <c r="BD6" s="349"/>
      <c r="BE6" s="349"/>
      <c r="BF6" s="349"/>
      <c r="BG6" s="349"/>
      <c r="BH6" s="349"/>
      <c r="BV6" s="332"/>
      <c r="BW6" s="332"/>
      <c r="BX6" s="332"/>
      <c r="BY6" s="332"/>
    </row>
    <row r="7" spans="1:77">
      <c r="A7" s="187">
        <v>44722</v>
      </c>
      <c r="B7" s="332"/>
      <c r="C7" s="332"/>
      <c r="D7" s="332"/>
      <c r="E7" s="332"/>
      <c r="F7" s="332"/>
      <c r="G7" s="332"/>
      <c r="H7" s="332"/>
      <c r="I7" s="332"/>
      <c r="J7" s="332"/>
      <c r="K7" s="332"/>
      <c r="L7" s="332"/>
      <c r="M7" s="332"/>
      <c r="N7" s="332"/>
      <c r="O7" s="332"/>
      <c r="P7" s="332"/>
      <c r="Q7" s="332"/>
      <c r="R7" s="332"/>
      <c r="S7" s="332"/>
      <c r="T7" s="332"/>
      <c r="U7" s="332"/>
      <c r="V7" s="332"/>
      <c r="W7" s="332"/>
      <c r="X7" s="332"/>
      <c r="Y7" s="332"/>
      <c r="Z7" s="332"/>
      <c r="AA7" s="332"/>
      <c r="AB7" s="332"/>
      <c r="AC7" s="332"/>
      <c r="AD7" s="332"/>
      <c r="AE7" s="332"/>
      <c r="AF7" s="332"/>
      <c r="AG7" s="332"/>
      <c r="AH7" s="332"/>
      <c r="AI7" s="332"/>
      <c r="AJ7" s="332"/>
      <c r="AK7" s="332"/>
      <c r="AL7" s="332"/>
      <c r="AM7" s="332"/>
      <c r="AN7" s="332"/>
      <c r="AO7" s="332"/>
      <c r="AP7" s="332"/>
      <c r="AQ7" s="332"/>
      <c r="AR7" s="332"/>
      <c r="AS7" s="332"/>
      <c r="AT7" s="332"/>
      <c r="AU7" s="332"/>
      <c r="AV7" s="332"/>
      <c r="AW7" s="332"/>
      <c r="AX7" s="332"/>
      <c r="AY7" s="332"/>
      <c r="AZ7" s="349"/>
      <c r="BA7" s="349"/>
      <c r="BB7" s="349"/>
      <c r="BC7" s="349"/>
      <c r="BD7" s="349"/>
      <c r="BE7" s="349"/>
      <c r="BF7" s="349"/>
      <c r="BG7" s="349"/>
      <c r="BH7" s="349"/>
      <c r="BV7" s="332"/>
      <c r="BW7" s="332"/>
      <c r="BX7" s="332"/>
      <c r="BY7" s="332"/>
    </row>
    <row r="8" spans="1:77">
      <c r="A8" s="187">
        <v>44729</v>
      </c>
      <c r="B8" s="332"/>
      <c r="C8" s="332"/>
      <c r="D8" s="332"/>
      <c r="E8" s="332"/>
      <c r="F8" s="332"/>
      <c r="G8" s="332"/>
      <c r="H8" s="332"/>
      <c r="I8" s="332"/>
      <c r="J8" s="332"/>
      <c r="K8" s="332"/>
      <c r="L8" s="332"/>
      <c r="M8" s="332"/>
      <c r="N8" s="332"/>
      <c r="O8" s="332"/>
      <c r="P8" s="332"/>
      <c r="Q8" s="332"/>
      <c r="R8" s="332"/>
      <c r="S8" s="332"/>
      <c r="T8" s="332"/>
      <c r="U8" s="332"/>
      <c r="V8" s="332"/>
      <c r="W8" s="332"/>
      <c r="X8" s="332"/>
      <c r="Y8" s="332"/>
      <c r="Z8" s="332"/>
      <c r="AA8" s="332"/>
      <c r="AB8" s="332"/>
      <c r="AC8" s="332"/>
      <c r="AD8" s="332"/>
      <c r="AE8" s="332"/>
      <c r="AF8" s="332"/>
      <c r="AG8" s="332"/>
      <c r="AH8" s="332"/>
      <c r="AI8" s="332"/>
      <c r="AJ8" s="332"/>
      <c r="AK8" s="332"/>
      <c r="AL8" s="332"/>
      <c r="AM8" s="332"/>
      <c r="AN8" s="332"/>
      <c r="AO8" s="332"/>
      <c r="AP8" s="332"/>
      <c r="AQ8" s="332"/>
      <c r="AR8" s="332"/>
      <c r="AS8" s="332"/>
      <c r="AT8" s="332"/>
      <c r="AU8" s="332"/>
      <c r="AV8" s="332"/>
      <c r="AW8" s="332"/>
      <c r="AX8" s="332"/>
      <c r="AY8" s="332"/>
      <c r="AZ8" s="349"/>
      <c r="BA8" s="349"/>
      <c r="BB8" s="349"/>
      <c r="BC8" s="349"/>
      <c r="BD8" s="349"/>
      <c r="BE8" s="349"/>
      <c r="BF8" s="349"/>
      <c r="BG8" s="349"/>
      <c r="BH8" s="349"/>
      <c r="BV8" s="332"/>
      <c r="BW8" s="332"/>
      <c r="BX8" s="332"/>
      <c r="BY8" s="332"/>
    </row>
    <row r="9" spans="1:77">
      <c r="A9" s="187">
        <v>44736</v>
      </c>
      <c r="B9" s="332"/>
      <c r="C9" s="332"/>
      <c r="D9" s="332"/>
      <c r="E9" s="332"/>
      <c r="F9" s="332"/>
      <c r="G9" s="332"/>
      <c r="H9" s="332"/>
      <c r="I9" s="332"/>
      <c r="J9" s="332"/>
      <c r="K9" s="332"/>
      <c r="L9" s="332"/>
      <c r="M9" s="332"/>
      <c r="N9" s="332"/>
      <c r="O9" s="332"/>
      <c r="P9" s="332"/>
      <c r="Q9" s="332"/>
      <c r="R9" s="332"/>
      <c r="S9" s="332"/>
      <c r="T9" s="332"/>
      <c r="U9" s="332"/>
      <c r="V9" s="332"/>
      <c r="W9" s="332"/>
      <c r="X9" s="332"/>
      <c r="Y9" s="332"/>
      <c r="Z9" s="332"/>
      <c r="AA9" s="332"/>
      <c r="AB9" s="332"/>
      <c r="AC9" s="332"/>
      <c r="AD9" s="332"/>
      <c r="AE9" s="332"/>
      <c r="AF9" s="332"/>
      <c r="AG9" s="332"/>
      <c r="AH9" s="332"/>
      <c r="AI9" s="332"/>
      <c r="AJ9" s="332"/>
      <c r="AK9" s="332"/>
      <c r="AL9" s="332"/>
      <c r="AM9" s="332"/>
      <c r="AN9" s="332"/>
      <c r="AO9" s="332"/>
      <c r="AP9" s="332"/>
      <c r="AQ9" s="332"/>
      <c r="AR9" s="332"/>
      <c r="AS9" s="332"/>
      <c r="AT9" s="332"/>
      <c r="AU9" s="332"/>
      <c r="AV9" s="332"/>
      <c r="AW9" s="332"/>
      <c r="AX9" s="332"/>
      <c r="AY9" s="332"/>
      <c r="AZ9" s="349"/>
      <c r="BA9" s="349"/>
      <c r="BB9" s="349"/>
      <c r="BC9" s="349"/>
      <c r="BD9" s="349"/>
      <c r="BE9" s="349"/>
      <c r="BF9" s="349"/>
      <c r="BG9" s="349"/>
      <c r="BH9" s="349"/>
      <c r="BV9" s="332"/>
      <c r="BW9" s="332"/>
      <c r="BX9" s="332"/>
      <c r="BY9" s="332"/>
    </row>
    <row r="10" spans="1:77">
      <c r="A10" s="187">
        <v>44743</v>
      </c>
      <c r="B10" s="332"/>
      <c r="C10" s="332"/>
      <c r="D10" s="332"/>
      <c r="E10" s="332"/>
      <c r="F10" s="332"/>
      <c r="G10" s="332"/>
      <c r="H10" s="332"/>
      <c r="I10" s="332"/>
      <c r="J10" s="332"/>
      <c r="K10" s="332"/>
      <c r="L10" s="332"/>
      <c r="M10" s="332"/>
      <c r="N10" s="332"/>
      <c r="O10" s="332"/>
      <c r="P10" s="332"/>
      <c r="Q10" s="332"/>
      <c r="R10" s="332"/>
      <c r="S10" s="332"/>
      <c r="T10" s="332"/>
      <c r="U10" s="332"/>
      <c r="V10" s="332"/>
      <c r="W10" s="332"/>
      <c r="X10" s="332"/>
      <c r="Y10" s="332"/>
      <c r="Z10" s="332"/>
      <c r="AA10" s="332"/>
      <c r="AB10" s="332"/>
      <c r="AC10" s="332"/>
      <c r="AD10" s="332"/>
      <c r="AE10" s="332"/>
      <c r="AF10" s="332"/>
      <c r="AG10" s="332"/>
      <c r="AH10" s="332"/>
      <c r="AI10" s="332"/>
      <c r="AJ10" s="332"/>
      <c r="AK10" s="332"/>
      <c r="AL10" s="332"/>
      <c r="AM10" s="332"/>
      <c r="AN10" s="332"/>
      <c r="AO10" s="332"/>
      <c r="AP10" s="332"/>
      <c r="AQ10" s="332"/>
      <c r="AR10" s="332"/>
      <c r="AS10" s="332"/>
      <c r="AT10" s="332"/>
      <c r="AU10" s="332"/>
      <c r="AV10" s="332"/>
      <c r="AW10" s="332"/>
      <c r="AX10" s="332"/>
      <c r="AY10" s="332"/>
      <c r="AZ10" s="349"/>
      <c r="BA10" s="349"/>
      <c r="BB10" s="349"/>
      <c r="BC10" s="349"/>
      <c r="BD10" s="349"/>
      <c r="BE10" s="349"/>
      <c r="BF10" s="349"/>
      <c r="BG10" s="349"/>
      <c r="BH10" s="349"/>
      <c r="BV10" s="332"/>
      <c r="BW10" s="332"/>
      <c r="BX10" s="332"/>
      <c r="BY10" s="332"/>
    </row>
    <row r="11" spans="1:77">
      <c r="A11" s="187">
        <v>44750</v>
      </c>
      <c r="B11" s="332"/>
      <c r="C11" s="332"/>
      <c r="D11" s="332"/>
      <c r="E11" s="332"/>
      <c r="F11" s="332"/>
      <c r="G11" s="332"/>
      <c r="H11" s="332"/>
      <c r="I11" s="332"/>
      <c r="J11" s="332"/>
      <c r="K11" s="332"/>
      <c r="L11" s="332"/>
      <c r="M11" s="332"/>
      <c r="N11" s="332"/>
      <c r="O11" s="332"/>
      <c r="P11" s="332"/>
      <c r="Q11" s="332"/>
      <c r="R11" s="332"/>
      <c r="S11" s="332"/>
      <c r="T11" s="332"/>
      <c r="U11" s="332"/>
      <c r="V11" s="332"/>
      <c r="W11" s="332"/>
      <c r="X11" s="332"/>
      <c r="Y11" s="332"/>
      <c r="Z11" s="332"/>
      <c r="AA11" s="332"/>
      <c r="AB11" s="332"/>
      <c r="AC11" s="332"/>
      <c r="AD11" s="332"/>
      <c r="AE11" s="332"/>
      <c r="AF11" s="332"/>
      <c r="AG11" s="332"/>
      <c r="AH11" s="332"/>
      <c r="AI11" s="332"/>
      <c r="AJ11" s="332"/>
      <c r="AK11" s="332"/>
      <c r="AL11" s="332"/>
      <c r="AM11" s="332"/>
      <c r="AN11" s="332"/>
      <c r="AO11" s="332"/>
      <c r="AP11" s="332"/>
      <c r="AQ11" s="332"/>
      <c r="AR11" s="332"/>
      <c r="AS11" s="332"/>
      <c r="AT11" s="332"/>
      <c r="AU11" s="332"/>
      <c r="AV11" s="332"/>
      <c r="AW11" s="332"/>
      <c r="AX11" s="332"/>
      <c r="AY11" s="332"/>
      <c r="AZ11" s="349"/>
      <c r="BA11" s="349"/>
      <c r="BB11" s="349"/>
      <c r="BC11" s="349"/>
      <c r="BD11" s="349"/>
      <c r="BE11" s="349"/>
      <c r="BF11" s="349"/>
      <c r="BG11" s="349"/>
      <c r="BH11" s="349"/>
      <c r="BV11" s="332"/>
      <c r="BW11" s="332"/>
      <c r="BX11" s="332"/>
      <c r="BY11" s="332"/>
    </row>
    <row r="12" spans="1:77">
      <c r="A12" s="187">
        <v>44757</v>
      </c>
      <c r="B12" s="332"/>
      <c r="C12" s="332"/>
      <c r="D12" s="332"/>
      <c r="E12" s="332"/>
      <c r="F12" s="332"/>
      <c r="G12" s="332"/>
      <c r="H12" s="332"/>
      <c r="I12" s="332"/>
      <c r="J12" s="332"/>
      <c r="K12" s="332"/>
      <c r="L12" s="332"/>
      <c r="M12" s="332"/>
      <c r="N12" s="332"/>
      <c r="O12" s="332"/>
      <c r="P12" s="332"/>
      <c r="Q12" s="332"/>
      <c r="R12" s="332"/>
      <c r="S12" s="332"/>
      <c r="T12" s="332"/>
      <c r="U12" s="332"/>
      <c r="V12" s="332"/>
      <c r="W12" s="332"/>
      <c r="X12" s="332"/>
      <c r="Y12" s="332"/>
      <c r="Z12" s="332"/>
      <c r="AA12" s="332"/>
      <c r="AB12" s="332"/>
      <c r="AC12" s="332"/>
      <c r="AD12" s="332"/>
      <c r="AE12" s="332"/>
      <c r="AF12" s="332"/>
      <c r="AG12" s="332"/>
      <c r="AH12" s="332"/>
      <c r="AI12" s="332"/>
      <c r="AJ12" s="332"/>
      <c r="AK12" s="332"/>
      <c r="AL12" s="332"/>
      <c r="AM12" s="332"/>
      <c r="AN12" s="332"/>
      <c r="AO12" s="332"/>
      <c r="AP12" s="332"/>
      <c r="AQ12" s="332"/>
      <c r="AR12" s="332"/>
      <c r="AS12" s="332"/>
      <c r="AT12" s="332"/>
      <c r="AU12" s="332"/>
      <c r="AV12" s="332"/>
      <c r="AW12" s="332"/>
      <c r="AX12" s="332"/>
      <c r="AY12" s="332"/>
      <c r="AZ12" s="349"/>
      <c r="BA12" s="349"/>
      <c r="BB12" s="349"/>
      <c r="BC12" s="349"/>
      <c r="BD12" s="349"/>
      <c r="BE12" s="349"/>
      <c r="BF12" s="349"/>
      <c r="BG12" s="349"/>
      <c r="BH12" s="349"/>
      <c r="BM12" s="349"/>
      <c r="BN12" s="349"/>
      <c r="BS12" s="332">
        <v>35239.629999999997</v>
      </c>
      <c r="BT12" s="332">
        <v>72492.95</v>
      </c>
      <c r="BU12" s="332">
        <v>23157.47</v>
      </c>
      <c r="BV12" s="332">
        <v>63431.33</v>
      </c>
      <c r="BW12" s="332">
        <v>64438.18</v>
      </c>
      <c r="BX12" s="332">
        <v>12082.16</v>
      </c>
      <c r="BY12" s="332">
        <v>52356.02</v>
      </c>
    </row>
    <row r="13" spans="1:77">
      <c r="A13" s="187">
        <v>44764</v>
      </c>
      <c r="B13" s="332"/>
      <c r="C13" s="332"/>
      <c r="D13" s="332"/>
      <c r="E13" s="332"/>
      <c r="F13" s="332"/>
      <c r="G13" s="332"/>
      <c r="H13" s="332"/>
      <c r="I13" s="332"/>
      <c r="J13" s="332"/>
      <c r="K13" s="332"/>
      <c r="L13" s="332"/>
      <c r="M13" s="332"/>
      <c r="N13" s="332"/>
      <c r="O13" s="332"/>
      <c r="P13" s="332"/>
      <c r="Q13" s="332"/>
      <c r="R13" s="332"/>
      <c r="S13" s="332"/>
      <c r="T13" s="332"/>
      <c r="U13" s="332"/>
      <c r="V13" s="332"/>
      <c r="W13" s="332"/>
      <c r="X13" s="332"/>
      <c r="Y13" s="332"/>
      <c r="Z13" s="332"/>
      <c r="AA13" s="332"/>
      <c r="AB13" s="332"/>
      <c r="AC13" s="332"/>
      <c r="AD13" s="332"/>
      <c r="AE13" s="332"/>
      <c r="AF13" s="332"/>
      <c r="AG13" s="332"/>
      <c r="AH13" s="332"/>
      <c r="AI13" s="332"/>
      <c r="AJ13" s="332"/>
      <c r="AK13" s="332"/>
      <c r="AL13" s="332"/>
      <c r="AM13" s="332"/>
      <c r="AN13" s="332"/>
      <c r="AO13" s="332"/>
      <c r="AP13" s="332"/>
      <c r="AQ13" s="332"/>
      <c r="AR13" s="332"/>
      <c r="AS13" s="332"/>
      <c r="AT13" s="332"/>
      <c r="AU13" s="332"/>
      <c r="AV13" s="332"/>
      <c r="AW13" s="332"/>
      <c r="AX13" s="332"/>
      <c r="AY13" s="332"/>
      <c r="AZ13" s="349"/>
      <c r="BA13" s="349"/>
      <c r="BB13" s="349"/>
      <c r="BC13" s="349"/>
      <c r="BD13" s="349"/>
      <c r="BE13" s="349"/>
      <c r="BF13" s="349"/>
      <c r="BG13" s="349"/>
      <c r="BM13" s="349"/>
      <c r="BN13" s="349"/>
      <c r="BS13" s="332">
        <v>35239.629999999997</v>
      </c>
      <c r="BT13" s="332">
        <v>72492.95</v>
      </c>
      <c r="BU13" s="332">
        <v>23157.47</v>
      </c>
      <c r="BV13" s="332">
        <v>63431.33</v>
      </c>
      <c r="BW13" s="332">
        <v>64438.18</v>
      </c>
      <c r="BX13" s="332">
        <v>12082.16</v>
      </c>
      <c r="BY13" s="332">
        <v>52356.02</v>
      </c>
    </row>
    <row r="14" spans="1:77">
      <c r="A14" s="187">
        <v>44771</v>
      </c>
      <c r="B14" s="332"/>
      <c r="C14" s="332"/>
      <c r="D14" s="332"/>
      <c r="E14" s="332"/>
      <c r="F14" s="332"/>
      <c r="G14" s="332"/>
      <c r="H14" s="332"/>
      <c r="I14" s="332"/>
      <c r="J14" s="332"/>
      <c r="K14" s="332"/>
      <c r="L14" s="332"/>
      <c r="M14" s="332"/>
      <c r="N14" s="332"/>
      <c r="O14" s="332"/>
      <c r="P14" s="332"/>
      <c r="Q14" s="332"/>
      <c r="R14" s="332"/>
      <c r="S14" s="332"/>
      <c r="T14" s="332"/>
      <c r="U14" s="332"/>
      <c r="V14" s="332"/>
      <c r="W14" s="332"/>
      <c r="X14" s="332"/>
      <c r="Y14" s="332"/>
      <c r="Z14" s="332"/>
      <c r="AA14" s="332"/>
      <c r="AB14" s="332"/>
      <c r="AC14" s="332"/>
      <c r="AD14" s="332"/>
      <c r="AE14" s="332"/>
      <c r="AF14" s="332"/>
      <c r="AG14" s="332"/>
      <c r="AH14" s="332"/>
      <c r="AI14" s="332"/>
      <c r="AJ14" s="332"/>
      <c r="AK14" s="332"/>
      <c r="AL14" s="332"/>
      <c r="AM14" s="332"/>
      <c r="AN14" s="332"/>
      <c r="AO14" s="332"/>
      <c r="AP14" s="332"/>
      <c r="AQ14" s="332"/>
      <c r="AR14" s="332"/>
      <c r="AS14" s="332"/>
      <c r="AT14" s="332"/>
      <c r="AU14" s="332"/>
      <c r="AV14" s="332"/>
      <c r="AW14" s="332"/>
      <c r="AX14" s="332"/>
      <c r="AY14" s="332"/>
      <c r="AZ14" s="349"/>
      <c r="BA14" s="349"/>
      <c r="BB14" s="349"/>
      <c r="BC14" s="349"/>
      <c r="BD14" s="349"/>
      <c r="BE14" s="349"/>
      <c r="BF14" s="349"/>
      <c r="BG14" s="349"/>
      <c r="BM14" s="349"/>
      <c r="BN14" s="349"/>
      <c r="BS14" s="332">
        <v>35239.629999999997</v>
      </c>
      <c r="BT14" s="332">
        <v>72492.95</v>
      </c>
      <c r="BU14" s="332">
        <v>23157.47</v>
      </c>
      <c r="BV14" s="332">
        <v>63431.33</v>
      </c>
      <c r="BW14" s="332">
        <v>64438.18</v>
      </c>
      <c r="BX14" s="332">
        <v>12082.16</v>
      </c>
      <c r="BY14" s="332">
        <v>52356.02</v>
      </c>
    </row>
    <row r="15" spans="1:77">
      <c r="A15" s="187">
        <v>44778</v>
      </c>
      <c r="B15" s="332"/>
      <c r="C15" s="332"/>
      <c r="D15" s="332"/>
      <c r="E15" s="332"/>
      <c r="F15" s="332"/>
      <c r="G15" s="332"/>
      <c r="H15" s="332"/>
      <c r="I15" s="332"/>
      <c r="J15" s="332"/>
      <c r="K15" s="332"/>
      <c r="L15" s="332"/>
      <c r="M15" s="332"/>
      <c r="N15" s="332"/>
      <c r="O15" s="332"/>
      <c r="P15" s="332"/>
      <c r="Q15" s="332"/>
      <c r="R15" s="332"/>
      <c r="S15" s="332"/>
      <c r="T15" s="332"/>
      <c r="U15" s="332"/>
      <c r="V15" s="332"/>
      <c r="W15" s="332"/>
      <c r="X15" s="332"/>
      <c r="Y15" s="332"/>
      <c r="Z15" s="332"/>
      <c r="AA15" s="332"/>
      <c r="AB15" s="332"/>
      <c r="AC15" s="332"/>
      <c r="AD15" s="332"/>
      <c r="AE15" s="332"/>
      <c r="AF15" s="332"/>
      <c r="AG15" s="332"/>
      <c r="AH15" s="332"/>
      <c r="AI15" s="332"/>
      <c r="AJ15" s="332"/>
      <c r="AK15" s="332"/>
      <c r="AL15" s="332"/>
      <c r="AM15" s="332"/>
      <c r="AN15" s="332"/>
      <c r="AO15" s="332"/>
      <c r="AP15" s="332"/>
      <c r="AQ15" s="332"/>
      <c r="AR15" s="332"/>
      <c r="AS15" s="332"/>
      <c r="AT15" s="332"/>
      <c r="AU15" s="332"/>
      <c r="AV15" s="332"/>
      <c r="AW15" s="332"/>
      <c r="AX15" s="332"/>
      <c r="AY15" s="332"/>
      <c r="AZ15" s="349"/>
      <c r="BA15" s="349"/>
      <c r="BB15" s="349"/>
      <c r="BC15" s="349"/>
      <c r="BD15" s="349"/>
      <c r="BE15" s="349"/>
      <c r="BF15" s="349"/>
      <c r="BG15" s="349"/>
      <c r="BM15" s="349"/>
      <c r="BN15" s="349"/>
      <c r="BS15" s="332">
        <v>35239.629999999997</v>
      </c>
      <c r="BT15" s="332">
        <v>72492.95</v>
      </c>
      <c r="BU15" s="332">
        <v>23157.47</v>
      </c>
      <c r="BV15" s="332">
        <v>63431.33</v>
      </c>
      <c r="BW15" s="332">
        <v>64438.18</v>
      </c>
      <c r="BX15" s="332">
        <v>12082.16</v>
      </c>
      <c r="BY15" s="332">
        <v>52356.02</v>
      </c>
    </row>
    <row r="16" spans="1:77">
      <c r="A16" s="187">
        <v>44785</v>
      </c>
      <c r="B16" s="332"/>
      <c r="C16" s="332"/>
      <c r="D16" s="332"/>
      <c r="E16" s="332"/>
      <c r="F16" s="332"/>
      <c r="G16" s="332"/>
      <c r="H16" s="332"/>
      <c r="I16" s="332"/>
      <c r="J16" s="332"/>
      <c r="K16" s="332"/>
      <c r="L16" s="332"/>
      <c r="M16" s="332"/>
      <c r="N16" s="332"/>
      <c r="O16" s="332"/>
      <c r="P16" s="332"/>
      <c r="Q16" s="332"/>
      <c r="R16" s="332"/>
      <c r="S16" s="332"/>
      <c r="T16" s="332"/>
      <c r="U16" s="332"/>
      <c r="V16" s="332"/>
      <c r="W16" s="332"/>
      <c r="X16" s="332"/>
      <c r="Y16" s="332"/>
      <c r="Z16" s="332"/>
      <c r="AA16" s="332"/>
      <c r="AB16" s="332"/>
      <c r="AC16" s="332"/>
      <c r="AD16" s="332"/>
      <c r="AE16" s="332"/>
      <c r="AF16" s="332"/>
      <c r="AG16" s="332"/>
      <c r="AH16" s="332"/>
      <c r="AI16" s="332"/>
      <c r="AJ16" s="332"/>
      <c r="AK16" s="332"/>
      <c r="AL16" s="332"/>
      <c r="AM16" s="332"/>
      <c r="AN16" s="332"/>
      <c r="AO16" s="332"/>
      <c r="AP16" s="332"/>
      <c r="AQ16" s="332"/>
      <c r="AR16" s="332"/>
      <c r="AS16" s="332"/>
      <c r="AT16" s="332"/>
      <c r="AU16" s="332"/>
      <c r="AV16" s="332"/>
      <c r="AW16" s="332"/>
      <c r="AX16" s="332"/>
      <c r="AY16" s="332"/>
      <c r="AZ16" s="349"/>
      <c r="BA16" s="349"/>
      <c r="BB16" s="349"/>
      <c r="BC16" s="349"/>
      <c r="BD16" s="349"/>
      <c r="BE16" s="349"/>
      <c r="BF16" s="349"/>
      <c r="BG16" s="349"/>
      <c r="BM16" s="332">
        <v>80547.72</v>
      </c>
      <c r="BN16" s="332">
        <v>51349.17</v>
      </c>
      <c r="BO16" s="349">
        <v>27184.86</v>
      </c>
      <c r="BP16" s="349">
        <v>103705.2</v>
      </c>
      <c r="BQ16" s="332">
        <v>33225.94</v>
      </c>
      <c r="BR16" s="332">
        <v>32219.09</v>
      </c>
      <c r="BT16" s="349"/>
      <c r="BV16" s="332"/>
      <c r="BW16" s="332"/>
      <c r="BX16" s="332"/>
      <c r="BY16" s="332"/>
    </row>
    <row r="17" spans="1:77">
      <c r="A17" s="187">
        <v>44792</v>
      </c>
      <c r="B17" s="332"/>
      <c r="C17" s="332"/>
      <c r="D17" s="332"/>
      <c r="E17" s="332"/>
      <c r="F17" s="332"/>
      <c r="G17" s="332"/>
      <c r="H17" s="332"/>
      <c r="I17" s="332"/>
      <c r="J17" s="332"/>
      <c r="K17" s="332"/>
      <c r="L17" s="332"/>
      <c r="M17" s="332"/>
      <c r="N17" s="332"/>
      <c r="O17" s="332"/>
      <c r="P17" s="332"/>
      <c r="Q17" s="332"/>
      <c r="R17" s="332"/>
      <c r="S17" s="332"/>
      <c r="T17" s="332"/>
      <c r="U17" s="332"/>
      <c r="V17" s="332"/>
      <c r="W17" s="332"/>
      <c r="X17" s="332"/>
      <c r="Y17" s="332"/>
      <c r="Z17" s="332"/>
      <c r="AA17" s="332"/>
      <c r="AB17" s="332"/>
      <c r="AC17" s="332"/>
      <c r="AD17" s="332"/>
      <c r="AE17" s="332"/>
      <c r="AF17" s="332"/>
      <c r="AG17" s="332"/>
      <c r="AH17" s="332"/>
      <c r="AI17" s="332"/>
      <c r="AJ17" s="332"/>
      <c r="AK17" s="332"/>
      <c r="AL17" s="332"/>
      <c r="AM17" s="332"/>
      <c r="AN17" s="332"/>
      <c r="AO17" s="332"/>
      <c r="AP17" s="332"/>
      <c r="AQ17" s="332"/>
      <c r="AR17" s="332"/>
      <c r="AS17" s="332"/>
      <c r="AT17" s="332"/>
      <c r="AU17" s="332"/>
      <c r="AV17" s="332"/>
      <c r="AW17" s="332"/>
      <c r="AX17" s="332"/>
      <c r="AY17" s="332"/>
      <c r="AZ17" s="349"/>
      <c r="BA17" s="349"/>
      <c r="BB17" s="349"/>
      <c r="BC17" s="349"/>
      <c r="BD17" s="349"/>
      <c r="BE17" s="349"/>
      <c r="BF17" s="349"/>
      <c r="BG17" s="349"/>
      <c r="BM17" s="332">
        <v>80547.72</v>
      </c>
      <c r="BN17" s="332">
        <v>51349.17</v>
      </c>
      <c r="BO17" s="349">
        <v>27184.86</v>
      </c>
      <c r="BP17" s="349">
        <v>103705.2</v>
      </c>
      <c r="BQ17" s="332">
        <v>33225.94</v>
      </c>
      <c r="BR17" s="332">
        <v>32219.09</v>
      </c>
      <c r="BT17" s="349"/>
      <c r="BV17" s="332"/>
      <c r="BW17" s="332"/>
      <c r="BX17" s="332"/>
      <c r="BY17" s="332"/>
    </row>
    <row r="18" spans="1:77">
      <c r="A18" s="187">
        <v>44799</v>
      </c>
      <c r="B18" s="332"/>
      <c r="C18" s="332"/>
      <c r="D18" s="332"/>
      <c r="E18" s="332"/>
      <c r="F18" s="332"/>
      <c r="G18" s="332"/>
      <c r="H18" s="332"/>
      <c r="I18" s="332"/>
      <c r="J18" s="332"/>
      <c r="K18" s="332"/>
      <c r="L18" s="332"/>
      <c r="M18" s="332"/>
      <c r="N18" s="332"/>
      <c r="O18" s="332"/>
      <c r="P18" s="332"/>
      <c r="Q18" s="332"/>
      <c r="R18" s="332"/>
      <c r="S18" s="332"/>
      <c r="T18" s="332"/>
      <c r="U18" s="332"/>
      <c r="V18" s="332"/>
      <c r="W18" s="332"/>
      <c r="X18" s="332"/>
      <c r="Y18" s="332"/>
      <c r="Z18" s="332"/>
      <c r="AA18" s="332"/>
      <c r="AB18" s="332"/>
      <c r="AC18" s="332"/>
      <c r="AD18" s="332"/>
      <c r="AE18" s="332"/>
      <c r="AF18" s="332"/>
      <c r="AG18" s="332"/>
      <c r="AH18" s="332"/>
      <c r="AI18" s="332"/>
      <c r="AJ18" s="332"/>
      <c r="AK18" s="332"/>
      <c r="AL18" s="332"/>
      <c r="AM18" s="332"/>
      <c r="AN18" s="332"/>
      <c r="AO18" s="332"/>
      <c r="AP18" s="332"/>
      <c r="AQ18" s="332"/>
      <c r="AR18" s="332"/>
      <c r="AS18" s="332"/>
      <c r="AT18" s="332"/>
      <c r="AU18" s="332"/>
      <c r="AV18" s="332"/>
      <c r="AW18" s="332"/>
      <c r="AX18" s="332"/>
      <c r="AY18" s="332"/>
      <c r="AZ18" s="349"/>
      <c r="BA18" s="349"/>
      <c r="BB18" s="349"/>
      <c r="BC18" s="349"/>
      <c r="BD18" s="349"/>
      <c r="BE18" s="349"/>
      <c r="BF18" s="349"/>
      <c r="BG18" s="349"/>
      <c r="BM18" s="332">
        <v>80547.72</v>
      </c>
      <c r="BN18" s="332">
        <v>51349.17</v>
      </c>
      <c r="BO18" s="349">
        <v>27184.86</v>
      </c>
      <c r="BP18" s="349">
        <v>103705.2</v>
      </c>
      <c r="BQ18" s="332">
        <v>33225.94</v>
      </c>
      <c r="BR18" s="332">
        <v>32219.09</v>
      </c>
      <c r="BT18" s="349"/>
      <c r="BV18" s="332"/>
      <c r="BW18" s="332"/>
      <c r="BX18" s="332"/>
      <c r="BY18" s="332"/>
    </row>
    <row r="19" spans="1:77">
      <c r="A19" s="187">
        <v>44806</v>
      </c>
      <c r="B19" s="332"/>
      <c r="C19" s="332"/>
      <c r="D19" s="332"/>
      <c r="E19" s="332"/>
      <c r="F19" s="332"/>
      <c r="G19" s="332"/>
      <c r="H19" s="332"/>
      <c r="I19" s="332"/>
      <c r="J19" s="332"/>
      <c r="K19" s="332"/>
      <c r="L19" s="332"/>
      <c r="M19" s="332"/>
      <c r="N19" s="332"/>
      <c r="O19" s="332"/>
      <c r="P19" s="332"/>
      <c r="Q19" s="332"/>
      <c r="R19" s="332"/>
      <c r="S19" s="332"/>
      <c r="T19" s="332"/>
      <c r="U19" s="332"/>
      <c r="V19" s="332"/>
      <c r="W19" s="332"/>
      <c r="X19" s="332"/>
      <c r="Y19" s="332"/>
      <c r="Z19" s="332"/>
      <c r="AA19" s="332"/>
      <c r="AB19" s="332"/>
      <c r="AC19" s="332"/>
      <c r="AD19" s="332"/>
      <c r="AE19" s="332"/>
      <c r="AF19" s="332"/>
      <c r="AG19" s="332"/>
      <c r="AH19" s="332"/>
      <c r="AI19" s="332"/>
      <c r="AJ19" s="332"/>
      <c r="AK19" s="332"/>
      <c r="AL19" s="332"/>
      <c r="AM19" s="332"/>
      <c r="AN19" s="332"/>
      <c r="AO19" s="332"/>
      <c r="AP19" s="332"/>
      <c r="AQ19" s="332"/>
      <c r="AR19" s="332"/>
      <c r="AS19" s="332"/>
      <c r="AT19" s="332"/>
      <c r="AU19" s="332"/>
      <c r="AV19" s="332"/>
      <c r="AW19" s="332"/>
      <c r="AX19" s="332"/>
      <c r="AY19" s="332"/>
      <c r="BD19" s="332">
        <v>12429.13</v>
      </c>
      <c r="BE19" s="332">
        <v>33985.43</v>
      </c>
      <c r="BF19" s="332">
        <v>22184.13</v>
      </c>
      <c r="BG19" s="332">
        <v>49410.1</v>
      </c>
      <c r="BH19" s="332">
        <v>36301.300000000003</v>
      </c>
      <c r="BI19" s="332">
        <v>46783.72</v>
      </c>
      <c r="BJ19" s="332">
        <v>47003.13</v>
      </c>
      <c r="BK19" s="332">
        <v>33123.56</v>
      </c>
      <c r="BL19" s="332">
        <v>36069.760000000002</v>
      </c>
      <c r="BV19" s="332"/>
      <c r="BW19" s="332"/>
      <c r="BX19" s="332"/>
      <c r="BY19" s="332"/>
    </row>
    <row r="20" spans="1:77">
      <c r="A20" s="187">
        <v>44813</v>
      </c>
      <c r="B20" s="332"/>
      <c r="C20" s="332"/>
      <c r="D20" s="332"/>
      <c r="E20" s="332"/>
      <c r="F20" s="332"/>
      <c r="G20" s="332"/>
      <c r="H20" s="332"/>
      <c r="I20" s="332"/>
      <c r="J20" s="332"/>
      <c r="K20" s="332"/>
      <c r="L20" s="332"/>
      <c r="M20" s="332"/>
      <c r="N20" s="332"/>
      <c r="O20" s="332"/>
      <c r="P20" s="332"/>
      <c r="Q20" s="332"/>
      <c r="R20" s="332"/>
      <c r="S20" s="332"/>
      <c r="T20" s="332"/>
      <c r="U20" s="332"/>
      <c r="V20" s="332"/>
      <c r="W20" s="332"/>
      <c r="X20" s="332"/>
      <c r="Y20" s="332"/>
      <c r="Z20" s="332"/>
      <c r="AA20" s="332"/>
      <c r="AB20" s="332"/>
      <c r="AC20" s="332"/>
      <c r="AD20" s="332"/>
      <c r="AE20" s="332"/>
      <c r="AF20" s="332"/>
      <c r="AG20" s="332"/>
      <c r="AH20" s="332"/>
      <c r="AI20" s="332"/>
      <c r="AJ20" s="332"/>
      <c r="AK20" s="332"/>
      <c r="AL20" s="332"/>
      <c r="AM20" s="332"/>
      <c r="AN20" s="332"/>
      <c r="AO20" s="332"/>
      <c r="AP20" s="332"/>
      <c r="AQ20" s="332"/>
      <c r="AR20" s="332"/>
      <c r="AS20" s="332"/>
      <c r="AT20" s="332"/>
      <c r="AU20" s="332"/>
      <c r="AV20" s="332"/>
      <c r="AW20" s="332"/>
      <c r="AX20" s="332"/>
      <c r="AY20" s="332"/>
      <c r="BD20" s="332">
        <v>12429.13</v>
      </c>
      <c r="BE20" s="332">
        <v>33985.43</v>
      </c>
      <c r="BF20" s="332">
        <v>22184.13</v>
      </c>
      <c r="BG20" s="332">
        <v>49410.1</v>
      </c>
      <c r="BH20" s="332">
        <v>36301.300000000003</v>
      </c>
      <c r="BI20" s="332">
        <v>46783.72</v>
      </c>
      <c r="BJ20" s="332">
        <v>47003.13</v>
      </c>
      <c r="BK20" s="332">
        <v>33123.56</v>
      </c>
      <c r="BL20" s="332">
        <v>36069.760000000002</v>
      </c>
      <c r="BV20" s="332"/>
      <c r="BW20" s="332"/>
      <c r="BX20" s="332"/>
      <c r="BY20" s="332"/>
    </row>
    <row r="21" spans="1:77">
      <c r="A21" s="187">
        <v>44820</v>
      </c>
      <c r="B21" s="332"/>
      <c r="C21" s="332"/>
      <c r="D21" s="332"/>
      <c r="E21" s="332"/>
      <c r="F21" s="332"/>
      <c r="G21" s="332"/>
      <c r="H21" s="332"/>
      <c r="I21" s="332"/>
      <c r="J21" s="332"/>
      <c r="K21" s="332"/>
      <c r="L21" s="332"/>
      <c r="M21" s="332"/>
      <c r="N21" s="332"/>
      <c r="O21" s="332"/>
      <c r="P21" s="332"/>
      <c r="Q21" s="332"/>
      <c r="R21" s="332"/>
      <c r="S21" s="332"/>
      <c r="T21" s="332"/>
      <c r="U21" s="332"/>
      <c r="V21" s="332"/>
      <c r="W21" s="332"/>
      <c r="X21" s="332"/>
      <c r="Y21" s="332"/>
      <c r="Z21" s="332"/>
      <c r="AA21" s="332"/>
      <c r="AB21" s="332"/>
      <c r="AC21" s="332"/>
      <c r="AD21" s="332"/>
      <c r="AE21" s="332"/>
      <c r="AF21" s="332"/>
      <c r="AG21" s="332"/>
      <c r="AH21" s="332"/>
      <c r="AI21" s="332"/>
      <c r="AJ21" s="332"/>
      <c r="AK21" s="332"/>
      <c r="AL21" s="332"/>
      <c r="AM21" s="332"/>
      <c r="AN21" s="332"/>
      <c r="AO21" s="332"/>
      <c r="AP21" s="332"/>
      <c r="AQ21" s="332"/>
      <c r="AR21" s="332"/>
      <c r="AS21" s="332"/>
      <c r="AT21" s="332"/>
      <c r="AU21" s="332"/>
      <c r="AV21" s="332"/>
      <c r="AW21" s="332"/>
      <c r="AX21" s="332"/>
      <c r="AY21" s="332"/>
      <c r="BD21" s="332">
        <v>12429.13</v>
      </c>
      <c r="BE21" s="332">
        <v>33985.43</v>
      </c>
      <c r="BF21" s="332">
        <v>22184.13</v>
      </c>
      <c r="BG21" s="332">
        <v>49410.1</v>
      </c>
      <c r="BH21" s="332">
        <v>36301.300000000003</v>
      </c>
      <c r="BI21" s="332">
        <v>46783.72</v>
      </c>
      <c r="BJ21" s="332">
        <v>47003.13</v>
      </c>
      <c r="BK21" s="332">
        <v>33123.56</v>
      </c>
      <c r="BL21" s="332">
        <v>36069.760000000002</v>
      </c>
      <c r="BV21" s="332"/>
      <c r="BW21" s="332"/>
      <c r="BX21" s="332"/>
      <c r="BY21" s="332"/>
    </row>
    <row r="22" spans="1:77">
      <c r="A22" s="187">
        <v>44827</v>
      </c>
      <c r="B22" s="332"/>
      <c r="C22" s="332"/>
      <c r="D22" s="332"/>
      <c r="E22" s="332"/>
      <c r="F22" s="332"/>
      <c r="G22" s="332"/>
      <c r="H22" s="332"/>
      <c r="I22" s="332"/>
      <c r="J22" s="332"/>
      <c r="K22" s="332"/>
      <c r="L22" s="332"/>
      <c r="M22" s="332"/>
      <c r="N22" s="332"/>
      <c r="O22" s="332"/>
      <c r="P22" s="332"/>
      <c r="Q22" s="332"/>
      <c r="R22" s="332"/>
      <c r="S22" s="332"/>
      <c r="T22" s="332"/>
      <c r="U22" s="332"/>
      <c r="V22" s="332"/>
      <c r="W22" s="332"/>
      <c r="X22" s="332"/>
      <c r="Y22" s="332"/>
      <c r="Z22" s="332"/>
      <c r="AA22" s="332"/>
      <c r="AB22" s="332"/>
      <c r="AC22" s="332"/>
      <c r="AD22" s="332"/>
      <c r="AE22" s="332"/>
      <c r="AF22" s="332"/>
      <c r="AG22" s="332"/>
      <c r="AH22" s="332"/>
      <c r="AI22" s="332"/>
      <c r="AJ22" s="332"/>
      <c r="AK22" s="332"/>
      <c r="AL22" s="332"/>
      <c r="AM22" s="332"/>
      <c r="AN22" s="332"/>
      <c r="AO22" s="332"/>
      <c r="AP22" s="332"/>
      <c r="AQ22" s="332"/>
      <c r="AR22" s="332"/>
      <c r="AS22" s="332"/>
      <c r="AT22" s="332"/>
      <c r="AU22" s="332"/>
      <c r="AV22" s="332"/>
      <c r="AW22" s="332"/>
      <c r="AX22" s="332"/>
      <c r="AY22" s="332"/>
      <c r="BD22" s="332">
        <v>12429.13</v>
      </c>
      <c r="BE22" s="332">
        <v>33985.43</v>
      </c>
      <c r="BF22" s="332">
        <v>22184.13</v>
      </c>
      <c r="BG22" s="332">
        <v>49410.1</v>
      </c>
      <c r="BH22" s="332">
        <v>36301.300000000003</v>
      </c>
      <c r="BI22" s="332">
        <v>46783.72</v>
      </c>
      <c r="BJ22" s="332">
        <v>47003.13</v>
      </c>
      <c r="BK22" s="332">
        <v>33123.56</v>
      </c>
      <c r="BL22" s="332">
        <v>36069.760000000002</v>
      </c>
      <c r="BV22" s="332"/>
      <c r="BW22" s="332"/>
      <c r="BX22" s="332"/>
      <c r="BY22" s="332"/>
    </row>
    <row r="23" spans="1:77">
      <c r="A23" s="187">
        <v>44834</v>
      </c>
      <c r="B23" s="332"/>
      <c r="C23" s="332"/>
      <c r="D23" s="332"/>
      <c r="E23" s="332"/>
      <c r="F23" s="332"/>
      <c r="G23" s="332"/>
      <c r="H23" s="332"/>
      <c r="I23" s="332"/>
      <c r="J23" s="332"/>
      <c r="K23" s="332"/>
      <c r="L23" s="332"/>
      <c r="M23" s="332"/>
      <c r="N23" s="332"/>
      <c r="O23" s="332"/>
      <c r="P23" s="332"/>
      <c r="Q23" s="332"/>
      <c r="R23" s="332"/>
      <c r="S23" s="332"/>
      <c r="T23" s="332"/>
      <c r="U23" s="332"/>
      <c r="V23" s="332"/>
      <c r="W23" s="332"/>
      <c r="X23" s="332"/>
      <c r="Y23" s="332"/>
      <c r="Z23" s="332"/>
      <c r="AA23" s="332"/>
      <c r="AB23" s="332"/>
      <c r="AC23" s="332"/>
      <c r="AD23" s="332"/>
      <c r="AE23" s="332"/>
      <c r="AF23" s="332"/>
      <c r="AG23" s="332"/>
      <c r="AH23" s="332"/>
      <c r="AI23" s="332"/>
      <c r="AJ23" s="332"/>
      <c r="AK23" s="332"/>
      <c r="AL23" s="332"/>
      <c r="AM23" s="332"/>
      <c r="AN23" s="332"/>
      <c r="AO23" s="332"/>
      <c r="AP23" s="332"/>
      <c r="AQ23" s="332"/>
      <c r="AR23" s="332"/>
      <c r="AS23" s="332"/>
      <c r="AT23" s="332"/>
      <c r="AU23" s="332"/>
      <c r="AV23" s="332"/>
      <c r="AW23" s="332"/>
      <c r="AX23" s="332"/>
      <c r="AY23" s="332"/>
      <c r="BD23" s="332">
        <v>12429.13</v>
      </c>
      <c r="BE23" s="332">
        <v>33985.43</v>
      </c>
      <c r="BF23" s="332">
        <v>22184.13</v>
      </c>
      <c r="BG23" s="332">
        <v>49410.1</v>
      </c>
      <c r="BH23" s="332">
        <v>36301.300000000003</v>
      </c>
      <c r="BI23" s="332">
        <v>46783.72</v>
      </c>
      <c r="BJ23" s="332">
        <v>47003.13</v>
      </c>
      <c r="BK23" s="332">
        <v>33123.56</v>
      </c>
      <c r="BL23" s="332">
        <v>36069.760000000002</v>
      </c>
      <c r="BV23" s="332"/>
      <c r="BW23" s="332"/>
      <c r="BX23" s="332"/>
      <c r="BY23" s="332"/>
    </row>
    <row r="24" spans="1:77">
      <c r="A24" s="187">
        <v>44841</v>
      </c>
      <c r="B24" s="332"/>
      <c r="C24" s="332"/>
      <c r="D24" s="332"/>
      <c r="E24" s="332"/>
      <c r="F24" s="332"/>
      <c r="G24" s="332"/>
      <c r="H24" s="332"/>
      <c r="I24" s="332"/>
      <c r="J24" s="332"/>
      <c r="K24" s="332"/>
      <c r="L24" s="332"/>
      <c r="M24" s="332"/>
      <c r="N24" s="332"/>
      <c r="O24" s="332"/>
      <c r="P24" s="332"/>
      <c r="Q24" s="332"/>
      <c r="R24" s="332"/>
      <c r="S24" s="332"/>
      <c r="T24" s="332"/>
      <c r="U24" s="332"/>
      <c r="V24" s="332"/>
      <c r="W24" s="332"/>
      <c r="X24" s="332"/>
      <c r="Y24" s="332"/>
      <c r="Z24" s="332"/>
      <c r="AA24" s="332"/>
      <c r="AB24" s="332"/>
      <c r="AC24" s="332"/>
      <c r="AD24" s="332"/>
      <c r="AE24" s="332"/>
      <c r="AF24" s="332"/>
      <c r="AG24" s="332"/>
      <c r="AH24" s="332"/>
      <c r="AI24" s="332"/>
      <c r="AJ24" s="332"/>
      <c r="AK24" s="332"/>
      <c r="AL24" s="332"/>
      <c r="AM24" s="332"/>
      <c r="AN24" s="332"/>
      <c r="AO24" s="332"/>
      <c r="AP24" s="350"/>
      <c r="AQ24" s="350"/>
      <c r="AR24" s="350"/>
      <c r="AS24" s="350"/>
      <c r="AT24" s="350"/>
      <c r="AU24" s="378"/>
      <c r="AV24" s="378"/>
      <c r="AW24" s="378"/>
      <c r="AX24" s="378"/>
      <c r="AY24" s="378">
        <v>54000</v>
      </c>
      <c r="AZ24" s="332">
        <v>54000</v>
      </c>
      <c r="BA24" s="332">
        <v>54000</v>
      </c>
      <c r="BB24" s="332">
        <v>53000</v>
      </c>
      <c r="BC24" s="332">
        <v>52000</v>
      </c>
      <c r="BV24" s="332"/>
      <c r="BW24" s="332"/>
      <c r="BX24" s="332"/>
      <c r="BY24" s="332"/>
    </row>
    <row r="25" spans="1:77">
      <c r="A25" s="187">
        <v>44848</v>
      </c>
      <c r="B25" s="332"/>
      <c r="C25" s="332"/>
      <c r="D25" s="332"/>
      <c r="E25" s="332"/>
      <c r="F25" s="332"/>
      <c r="G25" s="332"/>
      <c r="H25" s="332"/>
      <c r="I25" s="332"/>
      <c r="J25" s="332"/>
      <c r="K25" s="332"/>
      <c r="L25" s="332"/>
      <c r="M25" s="332"/>
      <c r="N25" s="332"/>
      <c r="O25" s="332"/>
      <c r="P25" s="332"/>
      <c r="Q25" s="332"/>
      <c r="R25" s="332"/>
      <c r="S25" s="332"/>
      <c r="T25" s="332"/>
      <c r="U25" s="332"/>
      <c r="V25" s="332"/>
      <c r="W25" s="332"/>
      <c r="X25" s="332"/>
      <c r="Y25" s="332"/>
      <c r="Z25" s="332"/>
      <c r="AA25" s="332"/>
      <c r="AB25" s="332"/>
      <c r="AC25" s="332"/>
      <c r="AD25" s="332"/>
      <c r="AE25" s="332"/>
      <c r="AF25" s="332"/>
      <c r="AG25" s="332"/>
      <c r="AH25" s="332"/>
      <c r="AI25" s="332"/>
      <c r="AJ25" s="332"/>
      <c r="AK25" s="332"/>
      <c r="AL25" s="332"/>
      <c r="AM25" s="332"/>
      <c r="AN25" s="332"/>
      <c r="AO25" s="332"/>
      <c r="AP25" s="350"/>
      <c r="AQ25" s="350"/>
      <c r="AR25" s="350"/>
      <c r="AS25" s="350"/>
      <c r="AT25" s="350"/>
      <c r="AU25" s="378"/>
      <c r="AV25" s="378"/>
      <c r="AW25" s="378"/>
      <c r="AX25" s="378"/>
      <c r="AY25" s="378">
        <v>54000</v>
      </c>
      <c r="AZ25" s="332">
        <v>54000</v>
      </c>
      <c r="BA25" s="332">
        <v>54000</v>
      </c>
      <c r="BB25" s="332">
        <v>53000</v>
      </c>
      <c r="BC25" s="332">
        <v>52000</v>
      </c>
      <c r="BV25" s="332"/>
      <c r="BW25" s="332"/>
      <c r="BX25" s="332"/>
      <c r="BY25" s="332"/>
    </row>
    <row r="26" spans="1:77">
      <c r="A26" s="187">
        <v>44855</v>
      </c>
      <c r="B26" s="332"/>
      <c r="C26" s="332"/>
      <c r="D26" s="332"/>
      <c r="E26" s="332"/>
      <c r="F26" s="332"/>
      <c r="G26" s="332"/>
      <c r="H26" s="332"/>
      <c r="I26" s="332"/>
      <c r="J26" s="332"/>
      <c r="K26" s="332"/>
      <c r="L26" s="332"/>
      <c r="M26" s="332"/>
      <c r="N26" s="332"/>
      <c r="O26" s="332"/>
      <c r="P26" s="332"/>
      <c r="Q26" s="332"/>
      <c r="R26" s="332"/>
      <c r="S26" s="332"/>
      <c r="T26" s="332"/>
      <c r="U26" s="332"/>
      <c r="V26" s="332"/>
      <c r="W26" s="332"/>
      <c r="X26" s="332"/>
      <c r="Y26" s="332"/>
      <c r="Z26" s="332"/>
      <c r="AA26" s="332"/>
      <c r="AB26" s="332"/>
      <c r="AC26" s="332"/>
      <c r="AD26" s="332"/>
      <c r="AE26" s="332"/>
      <c r="AF26" s="332"/>
      <c r="AG26" s="332"/>
      <c r="AH26" s="332"/>
      <c r="AI26" s="332"/>
      <c r="AJ26" s="332"/>
      <c r="AK26" s="332"/>
      <c r="AL26" s="332"/>
      <c r="AM26" s="332"/>
      <c r="AN26" s="332"/>
      <c r="AO26" s="332"/>
      <c r="AP26" s="350"/>
      <c r="AQ26" s="350"/>
      <c r="AR26" s="350"/>
      <c r="AS26" s="350"/>
      <c r="AT26" s="350"/>
      <c r="AU26" s="378"/>
      <c r="AV26" s="378"/>
      <c r="AW26" s="378"/>
      <c r="AX26" s="378"/>
      <c r="AY26" s="378">
        <v>54000</v>
      </c>
      <c r="AZ26" s="332">
        <v>54000</v>
      </c>
      <c r="BA26" s="332">
        <v>54000</v>
      </c>
      <c r="BB26" s="332">
        <v>53000</v>
      </c>
      <c r="BC26" s="332">
        <v>52000</v>
      </c>
      <c r="BV26" s="332"/>
      <c r="BW26" s="332"/>
      <c r="BX26" s="332"/>
      <c r="BY26" s="332"/>
    </row>
    <row r="27" spans="1:77">
      <c r="A27" s="187">
        <v>44862</v>
      </c>
      <c r="B27" s="332"/>
      <c r="C27" s="332"/>
      <c r="D27" s="332"/>
      <c r="E27" s="332"/>
      <c r="F27" s="332"/>
      <c r="G27" s="332"/>
      <c r="H27" s="332"/>
      <c r="I27" s="332"/>
      <c r="J27" s="332"/>
      <c r="K27" s="332"/>
      <c r="L27" s="332"/>
      <c r="M27" s="332"/>
      <c r="N27" s="332"/>
      <c r="O27" s="332"/>
      <c r="P27" s="332"/>
      <c r="Q27" s="332"/>
      <c r="R27" s="332"/>
      <c r="S27" s="332"/>
      <c r="T27" s="332"/>
      <c r="U27" s="332"/>
      <c r="V27" s="332"/>
      <c r="W27" s="332"/>
      <c r="X27" s="332"/>
      <c r="Y27" s="332"/>
      <c r="Z27" s="332"/>
      <c r="AA27" s="332"/>
      <c r="AB27" s="332"/>
      <c r="AC27" s="332"/>
      <c r="AD27" s="332"/>
      <c r="AE27" s="332"/>
      <c r="AF27" s="332"/>
      <c r="AG27" s="332"/>
      <c r="AH27" s="332"/>
      <c r="AI27" s="332"/>
      <c r="AJ27" s="332"/>
      <c r="AK27" s="332"/>
      <c r="AL27" s="332"/>
      <c r="AM27" s="332"/>
      <c r="AN27" s="332"/>
      <c r="AO27" s="332"/>
      <c r="AP27" s="332"/>
      <c r="AQ27" s="332"/>
      <c r="AR27" s="332"/>
      <c r="AS27" s="332"/>
      <c r="AT27" s="332"/>
      <c r="AU27" s="378"/>
      <c r="AV27" s="378"/>
      <c r="AW27" s="378"/>
      <c r="AX27" s="378"/>
      <c r="AY27" s="378">
        <v>54000</v>
      </c>
      <c r="AZ27" s="332">
        <v>54000</v>
      </c>
      <c r="BA27" s="332">
        <v>54000</v>
      </c>
      <c r="BB27" s="332">
        <v>53000</v>
      </c>
      <c r="BC27" s="332">
        <v>52000</v>
      </c>
      <c r="BV27" s="332"/>
      <c r="BW27" s="332"/>
      <c r="BX27" s="332"/>
      <c r="BY27" s="332"/>
    </row>
    <row r="28" spans="1:77">
      <c r="A28" s="187">
        <v>44869</v>
      </c>
      <c r="B28" s="332"/>
      <c r="C28" s="332"/>
      <c r="D28" s="332"/>
      <c r="E28" s="332"/>
      <c r="F28" s="332"/>
      <c r="G28" s="332"/>
      <c r="H28" s="332"/>
      <c r="I28" s="332"/>
      <c r="J28" s="332"/>
      <c r="K28" s="332"/>
      <c r="L28" s="332"/>
      <c r="M28" s="332"/>
      <c r="N28" s="332"/>
      <c r="O28" s="332"/>
      <c r="P28" s="332"/>
      <c r="Q28" s="332"/>
      <c r="R28" s="332"/>
      <c r="S28" s="332"/>
      <c r="T28" s="332"/>
      <c r="U28" s="332"/>
      <c r="V28" s="332"/>
      <c r="W28" s="332"/>
      <c r="X28" s="332"/>
      <c r="Y28" s="332"/>
      <c r="Z28" s="332"/>
      <c r="AA28" s="332"/>
      <c r="AB28" s="332"/>
      <c r="AC28" s="332"/>
      <c r="AD28" s="332"/>
      <c r="AE28" s="332"/>
      <c r="AF28" s="332"/>
      <c r="AG28" s="332"/>
      <c r="AH28" s="332"/>
      <c r="AI28" s="332"/>
      <c r="AJ28" s="332"/>
      <c r="AK28" s="332"/>
      <c r="AL28" s="332"/>
      <c r="AM28" s="332"/>
      <c r="AN28" s="332"/>
      <c r="AO28" s="332"/>
      <c r="AP28" s="378"/>
      <c r="AQ28" s="378"/>
      <c r="AR28" s="378"/>
      <c r="AS28" s="378"/>
      <c r="AT28" s="378">
        <v>37000</v>
      </c>
      <c r="AU28" s="332">
        <v>40000</v>
      </c>
      <c r="AV28" s="378">
        <v>41000</v>
      </c>
      <c r="AW28" s="332">
        <v>48000</v>
      </c>
      <c r="AX28" s="332">
        <v>70833.73</v>
      </c>
      <c r="AY28" s="332"/>
      <c r="BV28" s="332"/>
      <c r="BW28" s="332"/>
      <c r="BX28" s="332"/>
      <c r="BY28" s="332"/>
    </row>
    <row r="29" spans="1:77">
      <c r="A29" s="187">
        <v>44876</v>
      </c>
      <c r="B29" s="332"/>
      <c r="C29" s="332"/>
      <c r="D29" s="332"/>
      <c r="E29" s="332"/>
      <c r="F29" s="332"/>
      <c r="G29" s="332"/>
      <c r="H29" s="332"/>
      <c r="I29" s="332"/>
      <c r="J29" s="332"/>
      <c r="K29" s="332"/>
      <c r="L29" s="332"/>
      <c r="M29" s="332"/>
      <c r="N29" s="332"/>
      <c r="O29" s="332"/>
      <c r="P29" s="332"/>
      <c r="Q29" s="332"/>
      <c r="R29" s="332"/>
      <c r="S29" s="332"/>
      <c r="T29" s="332"/>
      <c r="U29" s="332"/>
      <c r="V29" s="332"/>
      <c r="W29" s="332"/>
      <c r="X29" s="332"/>
      <c r="Y29" s="332"/>
      <c r="Z29" s="332"/>
      <c r="AA29" s="332"/>
      <c r="AB29" s="332"/>
      <c r="AC29" s="332"/>
      <c r="AD29" s="332"/>
      <c r="AE29" s="332"/>
      <c r="AF29" s="332"/>
      <c r="AG29" s="332"/>
      <c r="AH29" s="332"/>
      <c r="AI29" s="332"/>
      <c r="AJ29" s="332"/>
      <c r="AK29" s="332"/>
      <c r="AL29" s="332"/>
      <c r="AM29" s="332"/>
      <c r="AN29" s="332"/>
      <c r="AO29" s="332"/>
      <c r="AP29" s="378"/>
      <c r="AQ29" s="378"/>
      <c r="AR29" s="378"/>
      <c r="AS29" s="378"/>
      <c r="AT29" s="378">
        <v>37000</v>
      </c>
      <c r="AU29" s="332">
        <v>40000</v>
      </c>
      <c r="AV29" s="332">
        <v>41000</v>
      </c>
      <c r="AW29" s="332">
        <v>48000</v>
      </c>
      <c r="AX29" s="332">
        <v>70833.73</v>
      </c>
      <c r="AY29" s="332"/>
      <c r="BV29" s="332"/>
      <c r="BW29" s="332"/>
      <c r="BX29" s="332"/>
      <c r="BY29" s="332"/>
    </row>
    <row r="30" spans="1:77">
      <c r="A30" s="187">
        <v>44883</v>
      </c>
      <c r="B30" s="332"/>
      <c r="C30" s="332"/>
      <c r="D30" s="332"/>
      <c r="E30" s="332"/>
      <c r="F30" s="332"/>
      <c r="G30" s="332"/>
      <c r="H30" s="332"/>
      <c r="I30" s="332"/>
      <c r="J30" s="332"/>
      <c r="K30" s="332"/>
      <c r="L30" s="332"/>
      <c r="M30" s="332"/>
      <c r="N30" s="332"/>
      <c r="O30" s="332"/>
      <c r="P30" s="332"/>
      <c r="Q30" s="332"/>
      <c r="R30" s="332"/>
      <c r="S30" s="332"/>
      <c r="T30" s="332"/>
      <c r="U30" s="332"/>
      <c r="V30" s="332"/>
      <c r="W30" s="332"/>
      <c r="X30" s="332"/>
      <c r="Y30" s="332"/>
      <c r="Z30" s="332"/>
      <c r="AA30" s="332"/>
      <c r="AB30" s="332"/>
      <c r="AC30" s="332"/>
      <c r="AD30" s="332"/>
      <c r="AE30" s="332"/>
      <c r="AF30" s="332"/>
      <c r="AG30" s="332"/>
      <c r="AH30" s="332"/>
      <c r="AI30" s="332"/>
      <c r="AJ30" s="332"/>
      <c r="AK30" s="332"/>
      <c r="AL30" s="332"/>
      <c r="AM30" s="332"/>
      <c r="AN30" s="332"/>
      <c r="AO30" s="332"/>
      <c r="AP30" s="378"/>
      <c r="AQ30" s="378"/>
      <c r="AR30" s="378"/>
      <c r="AS30" s="378"/>
      <c r="AT30" s="378">
        <v>37000</v>
      </c>
      <c r="AU30" s="332">
        <v>40000</v>
      </c>
      <c r="AV30" s="332">
        <v>41000</v>
      </c>
      <c r="AW30" s="332">
        <v>48000</v>
      </c>
      <c r="AX30" s="332">
        <v>70833.73</v>
      </c>
      <c r="AY30" s="332"/>
      <c r="BV30" s="332"/>
      <c r="BW30" s="332"/>
      <c r="BX30" s="332"/>
      <c r="BY30" s="332"/>
    </row>
    <row r="31" spans="1:77">
      <c r="A31" s="187">
        <v>44890</v>
      </c>
      <c r="B31" s="332"/>
      <c r="C31" s="332"/>
      <c r="D31" s="332"/>
      <c r="E31" s="332"/>
      <c r="F31" s="332"/>
      <c r="G31" s="332"/>
      <c r="H31" s="332"/>
      <c r="I31" s="332"/>
      <c r="J31" s="332"/>
      <c r="K31" s="332"/>
      <c r="L31" s="332"/>
      <c r="M31" s="332"/>
      <c r="N31" s="332"/>
      <c r="O31" s="332"/>
      <c r="P31" s="332"/>
      <c r="Q31" s="332"/>
      <c r="R31" s="332"/>
      <c r="S31" s="332"/>
      <c r="T31" s="332"/>
      <c r="U31" s="332"/>
      <c r="V31" s="332"/>
      <c r="W31" s="332"/>
      <c r="X31" s="332"/>
      <c r="Y31" s="332"/>
      <c r="Z31" s="332"/>
      <c r="AA31" s="332"/>
      <c r="AB31" s="332"/>
      <c r="AC31" s="332"/>
      <c r="AD31" s="332"/>
      <c r="AE31" s="332"/>
      <c r="AF31" s="332"/>
      <c r="AG31" s="332"/>
      <c r="AH31" s="332"/>
      <c r="AI31" s="332"/>
      <c r="AJ31" s="332"/>
      <c r="AK31" s="332"/>
      <c r="AL31" s="332"/>
      <c r="AM31" s="332"/>
      <c r="AN31" s="332"/>
      <c r="AO31" s="332"/>
      <c r="AP31" s="378"/>
      <c r="AQ31" s="378"/>
      <c r="AR31" s="378"/>
      <c r="AS31" s="378"/>
      <c r="AT31" s="378">
        <v>37000</v>
      </c>
      <c r="AU31" s="332">
        <v>40000</v>
      </c>
      <c r="AV31" s="332">
        <v>41000</v>
      </c>
      <c r="AW31" s="332">
        <v>48000</v>
      </c>
      <c r="AX31" s="332">
        <v>70833.73</v>
      </c>
      <c r="AY31" s="332"/>
      <c r="BV31" s="332"/>
      <c r="BW31" s="332"/>
      <c r="BX31" s="332"/>
      <c r="BY31" s="332"/>
    </row>
    <row r="32" spans="1:77">
      <c r="A32" s="187">
        <v>44897</v>
      </c>
      <c r="B32" s="332"/>
      <c r="C32" s="332"/>
      <c r="D32" s="332"/>
      <c r="E32" s="332"/>
      <c r="F32" s="332"/>
      <c r="G32" s="332"/>
      <c r="H32" s="332"/>
      <c r="I32" s="332"/>
      <c r="J32" s="332"/>
      <c r="K32" s="332"/>
      <c r="L32" s="332"/>
      <c r="M32" s="332"/>
      <c r="N32" s="332"/>
      <c r="O32" s="332"/>
      <c r="P32" s="332"/>
      <c r="Q32" s="332"/>
      <c r="R32" s="332"/>
      <c r="S32" s="332"/>
      <c r="T32" s="332"/>
      <c r="U32" s="332"/>
      <c r="V32" s="332"/>
      <c r="W32" s="332"/>
      <c r="X32" s="332"/>
      <c r="Y32" s="332"/>
      <c r="Z32" s="332"/>
      <c r="AA32" s="332"/>
      <c r="AB32" s="332"/>
      <c r="AC32" s="332"/>
      <c r="AD32" s="332"/>
      <c r="AE32" s="332"/>
      <c r="AF32" s="332"/>
      <c r="AG32" s="332"/>
      <c r="AH32" s="332"/>
      <c r="AI32" s="332"/>
      <c r="AJ32" s="378"/>
      <c r="AK32" s="378"/>
      <c r="AL32" s="378"/>
      <c r="AM32" s="378"/>
      <c r="AN32" s="378">
        <v>31000</v>
      </c>
      <c r="AO32" s="378">
        <v>32000</v>
      </c>
      <c r="AP32" s="332">
        <v>53000</v>
      </c>
      <c r="AQ32" s="332">
        <v>36000</v>
      </c>
      <c r="AR32" s="332">
        <v>41000</v>
      </c>
      <c r="AS32" s="332">
        <v>38000</v>
      </c>
      <c r="AT32" s="332"/>
      <c r="AU32" s="332"/>
      <c r="AV32" s="332"/>
      <c r="AW32" s="332"/>
      <c r="AX32" s="332"/>
      <c r="AY32" s="332"/>
      <c r="BV32" s="332"/>
      <c r="BW32" s="332"/>
      <c r="BX32" s="332"/>
      <c r="BY32" s="332"/>
    </row>
    <row r="33" spans="1:77">
      <c r="A33" s="187">
        <v>44904</v>
      </c>
      <c r="B33" s="332"/>
      <c r="C33" s="332"/>
      <c r="D33" s="332"/>
      <c r="E33" s="332"/>
      <c r="F33" s="332"/>
      <c r="G33" s="332"/>
      <c r="H33" s="332"/>
      <c r="I33" s="332"/>
      <c r="J33" s="332"/>
      <c r="K33" s="332"/>
      <c r="L33" s="332"/>
      <c r="M33" s="332"/>
      <c r="N33" s="332"/>
      <c r="O33" s="332"/>
      <c r="P33" s="332"/>
      <c r="Q33" s="332"/>
      <c r="R33" s="332"/>
      <c r="S33" s="332"/>
      <c r="T33" s="332"/>
      <c r="U33" s="332"/>
      <c r="V33" s="332"/>
      <c r="W33" s="332"/>
      <c r="X33" s="332"/>
      <c r="Y33" s="332"/>
      <c r="Z33" s="332"/>
      <c r="AA33" s="332"/>
      <c r="AB33" s="332"/>
      <c r="AC33" s="332"/>
      <c r="AD33" s="332"/>
      <c r="AE33" s="332"/>
      <c r="AF33" s="332"/>
      <c r="AG33" s="332"/>
      <c r="AH33" s="332"/>
      <c r="AI33" s="332"/>
      <c r="AJ33" s="378"/>
      <c r="AK33" s="378"/>
      <c r="AL33" s="378"/>
      <c r="AM33" s="378"/>
      <c r="AN33" s="378">
        <v>31000</v>
      </c>
      <c r="AO33" s="378">
        <v>32000</v>
      </c>
      <c r="AP33" s="332">
        <v>53000</v>
      </c>
      <c r="AQ33" s="332">
        <v>36000</v>
      </c>
      <c r="AR33" s="332">
        <v>41000</v>
      </c>
      <c r="AS33" s="332">
        <v>38000</v>
      </c>
      <c r="AT33" s="332"/>
      <c r="AU33" s="332"/>
      <c r="AV33" s="332"/>
      <c r="AW33" s="332"/>
      <c r="AX33" s="332"/>
      <c r="AY33" s="332"/>
      <c r="BV33" s="332"/>
      <c r="BW33" s="332"/>
      <c r="BX33" s="332"/>
      <c r="BY33" s="332"/>
    </row>
    <row r="34" spans="1:77">
      <c r="A34" s="187">
        <v>44911</v>
      </c>
      <c r="B34" s="332"/>
      <c r="C34" s="332"/>
      <c r="D34" s="332"/>
      <c r="E34" s="332"/>
      <c r="F34" s="332"/>
      <c r="G34" s="332"/>
      <c r="H34" s="332"/>
      <c r="I34" s="332"/>
      <c r="J34" s="332"/>
      <c r="K34" s="332"/>
      <c r="L34" s="332"/>
      <c r="M34" s="332"/>
      <c r="N34" s="332"/>
      <c r="O34" s="332"/>
      <c r="P34" s="332"/>
      <c r="Q34" s="332"/>
      <c r="R34" s="332"/>
      <c r="S34" s="332"/>
      <c r="T34" s="332"/>
      <c r="U34" s="332"/>
      <c r="V34" s="332"/>
      <c r="W34" s="332"/>
      <c r="X34" s="332"/>
      <c r="Y34" s="332"/>
      <c r="Z34" s="332"/>
      <c r="AA34" s="332"/>
      <c r="AB34" s="332"/>
      <c r="AC34" s="332"/>
      <c r="AD34" s="332"/>
      <c r="AE34" s="332"/>
      <c r="AF34" s="332"/>
      <c r="AG34" s="332"/>
      <c r="AH34" s="332"/>
      <c r="AI34" s="332"/>
      <c r="AJ34" s="378"/>
      <c r="AK34" s="378"/>
      <c r="AL34" s="378"/>
      <c r="AM34" s="378"/>
      <c r="AN34" s="378">
        <v>31000</v>
      </c>
      <c r="AO34" s="378">
        <v>32000</v>
      </c>
      <c r="AP34" s="332">
        <v>53000</v>
      </c>
      <c r="AQ34" s="332">
        <v>36000</v>
      </c>
      <c r="AR34" s="332">
        <v>41000</v>
      </c>
      <c r="AS34" s="332">
        <v>38000</v>
      </c>
      <c r="AT34" s="332"/>
      <c r="AU34" s="332"/>
      <c r="AV34" s="332"/>
      <c r="AW34" s="332"/>
      <c r="AX34" s="332"/>
      <c r="AY34" s="332"/>
      <c r="BV34" s="332"/>
      <c r="BW34" s="332"/>
      <c r="BX34" s="332"/>
      <c r="BY34" s="332"/>
    </row>
    <row r="35" spans="1:77">
      <c r="A35" s="187">
        <v>44918</v>
      </c>
      <c r="B35" s="332"/>
      <c r="C35" s="332"/>
      <c r="D35" s="332"/>
      <c r="E35" s="332"/>
      <c r="F35" s="332"/>
      <c r="G35" s="332"/>
      <c r="H35" s="332"/>
      <c r="I35" s="332"/>
      <c r="J35" s="332"/>
      <c r="K35" s="332"/>
      <c r="L35" s="332"/>
      <c r="M35" s="332"/>
      <c r="N35" s="332"/>
      <c r="O35" s="332"/>
      <c r="P35" s="332"/>
      <c r="Q35" s="332"/>
      <c r="R35" s="332"/>
      <c r="S35" s="332"/>
      <c r="T35" s="332"/>
      <c r="U35" s="332"/>
      <c r="V35" s="332"/>
      <c r="W35" s="332"/>
      <c r="X35" s="332"/>
      <c r="Y35" s="332"/>
      <c r="Z35" s="332"/>
      <c r="AA35" s="332"/>
      <c r="AB35" s="332"/>
      <c r="AC35" s="332"/>
      <c r="AD35" s="332"/>
      <c r="AE35" s="332"/>
      <c r="AF35" s="332"/>
      <c r="AG35" s="332"/>
      <c r="AH35" s="332"/>
      <c r="AI35" s="332"/>
      <c r="AJ35" s="378"/>
      <c r="AK35" s="378"/>
      <c r="AL35" s="378"/>
      <c r="AM35" s="378"/>
      <c r="AN35" s="378">
        <v>31000</v>
      </c>
      <c r="AO35" s="378">
        <v>32000</v>
      </c>
      <c r="AP35" s="332">
        <v>53000</v>
      </c>
      <c r="AQ35" s="332">
        <v>36000</v>
      </c>
      <c r="AR35" s="332">
        <v>41000</v>
      </c>
      <c r="AS35" s="332">
        <v>38000</v>
      </c>
      <c r="AT35" s="332"/>
      <c r="AU35" s="332"/>
      <c r="AV35" s="332"/>
      <c r="AW35" s="332"/>
      <c r="AX35" s="332"/>
      <c r="AY35" s="332"/>
      <c r="BV35" s="332"/>
      <c r="BW35" s="332"/>
      <c r="BX35" s="332"/>
      <c r="BY35" s="332"/>
    </row>
    <row r="36" spans="1:77">
      <c r="A36" s="187">
        <v>44925</v>
      </c>
      <c r="B36" s="332"/>
      <c r="C36" s="332"/>
      <c r="D36" s="332"/>
      <c r="E36" s="332"/>
      <c r="F36" s="332"/>
      <c r="G36" s="332"/>
      <c r="H36" s="332"/>
      <c r="I36" s="332"/>
      <c r="J36" s="332"/>
      <c r="K36" s="332"/>
      <c r="L36" s="332"/>
      <c r="M36" s="332"/>
      <c r="N36" s="332"/>
      <c r="O36" s="332"/>
      <c r="P36" s="332"/>
      <c r="Q36" s="332"/>
      <c r="R36" s="332"/>
      <c r="S36" s="332"/>
      <c r="T36" s="332"/>
      <c r="U36" s="332"/>
      <c r="V36" s="332"/>
      <c r="W36" s="332"/>
      <c r="X36" s="332"/>
      <c r="Y36" s="332"/>
      <c r="Z36" s="332"/>
      <c r="AA36" s="332"/>
      <c r="AB36" s="332"/>
      <c r="AC36" s="332"/>
      <c r="AD36" s="332"/>
      <c r="AE36" s="332"/>
      <c r="AF36" s="332"/>
      <c r="AG36" s="332"/>
      <c r="AH36" s="332"/>
      <c r="AI36" s="332"/>
      <c r="AJ36" s="378"/>
      <c r="AK36" s="378"/>
      <c r="AL36" s="378"/>
      <c r="AM36" s="378"/>
      <c r="AN36" s="378">
        <v>31000</v>
      </c>
      <c r="AO36" s="378">
        <v>32000</v>
      </c>
      <c r="AP36" s="332">
        <v>53000</v>
      </c>
      <c r="AQ36" s="332">
        <v>36000</v>
      </c>
      <c r="AR36" s="332">
        <v>41000</v>
      </c>
      <c r="AS36" s="332">
        <v>38000</v>
      </c>
      <c r="AT36" s="332"/>
      <c r="AU36" s="332"/>
      <c r="AV36" s="332"/>
      <c r="AW36" s="332"/>
      <c r="AX36" s="332"/>
      <c r="AY36" s="332"/>
      <c r="BV36" s="332"/>
      <c r="BW36" s="332"/>
      <c r="BX36" s="332"/>
      <c r="BY36" s="332"/>
    </row>
    <row r="37" spans="1:77">
      <c r="A37" s="187">
        <v>44932</v>
      </c>
      <c r="B37" s="332"/>
      <c r="C37" s="332"/>
      <c r="D37" s="332"/>
      <c r="E37" s="332"/>
      <c r="F37" s="332"/>
      <c r="G37" s="332"/>
      <c r="H37" s="332"/>
      <c r="I37" s="332"/>
      <c r="J37" s="332"/>
      <c r="K37" s="332"/>
      <c r="L37" s="332"/>
      <c r="M37" s="332"/>
      <c r="N37" s="332"/>
      <c r="O37" s="332"/>
      <c r="P37" s="332"/>
      <c r="Q37" s="332"/>
      <c r="R37" s="332"/>
      <c r="S37" s="332"/>
      <c r="T37" s="332"/>
      <c r="U37" s="332"/>
      <c r="V37" s="332"/>
      <c r="W37" s="332"/>
      <c r="X37" s="332"/>
      <c r="Y37" s="332"/>
      <c r="Z37" s="332"/>
      <c r="AA37" s="332"/>
      <c r="AB37" s="332"/>
      <c r="AC37" s="332"/>
      <c r="AD37" s="332"/>
      <c r="AE37" s="332"/>
      <c r="AF37" s="332"/>
      <c r="AG37" s="332"/>
      <c r="AH37" s="332">
        <v>37024.699999999997</v>
      </c>
      <c r="AI37" s="332">
        <v>38000</v>
      </c>
      <c r="AJ37" s="332">
        <v>40000</v>
      </c>
      <c r="AK37" s="332">
        <v>48903.23</v>
      </c>
      <c r="AL37" s="332">
        <v>32224</v>
      </c>
      <c r="AM37" s="332">
        <v>35000</v>
      </c>
      <c r="AN37" s="332"/>
      <c r="AO37" s="332"/>
      <c r="AP37" s="332"/>
      <c r="AQ37" s="332"/>
      <c r="AR37" s="332"/>
      <c r="AS37" s="332"/>
      <c r="AT37" s="332"/>
      <c r="AU37" s="332"/>
      <c r="AV37" s="332"/>
      <c r="AW37" s="332"/>
      <c r="AX37" s="332"/>
      <c r="AY37" s="332"/>
      <c r="BV37" s="332"/>
      <c r="BW37" s="332"/>
      <c r="BX37" s="332"/>
      <c r="BY37" s="332"/>
    </row>
    <row r="38" spans="1:77">
      <c r="A38" s="187">
        <v>44939</v>
      </c>
      <c r="B38" s="332"/>
      <c r="C38" s="332"/>
      <c r="D38" s="332"/>
      <c r="E38" s="332"/>
      <c r="F38" s="332"/>
      <c r="G38" s="332"/>
      <c r="H38" s="332"/>
      <c r="I38" s="332"/>
      <c r="J38" s="332"/>
      <c r="K38" s="332"/>
      <c r="L38" s="332"/>
      <c r="M38" s="332"/>
      <c r="N38" s="332"/>
      <c r="O38" s="332"/>
      <c r="P38" s="332"/>
      <c r="Q38" s="332"/>
      <c r="R38" s="332"/>
      <c r="S38" s="332"/>
      <c r="T38" s="332"/>
      <c r="U38" s="332"/>
      <c r="V38" s="332"/>
      <c r="W38" s="332"/>
      <c r="X38" s="332"/>
      <c r="Y38" s="332"/>
      <c r="Z38" s="332"/>
      <c r="AA38" s="332"/>
      <c r="AB38" s="332"/>
      <c r="AC38" s="332"/>
      <c r="AD38" s="332"/>
      <c r="AE38" s="332"/>
      <c r="AF38" s="332"/>
      <c r="AG38" s="332"/>
      <c r="AH38" s="332">
        <v>37024.699999999997</v>
      </c>
      <c r="AI38" s="332">
        <v>38000</v>
      </c>
      <c r="AJ38" s="332">
        <v>40000</v>
      </c>
      <c r="AK38" s="332">
        <v>48903.23</v>
      </c>
      <c r="AL38" s="332">
        <v>32224</v>
      </c>
      <c r="AM38" s="332">
        <v>35000</v>
      </c>
      <c r="AN38" s="332"/>
      <c r="AO38" s="332"/>
      <c r="AP38" s="332"/>
      <c r="AQ38" s="332"/>
      <c r="AR38" s="332"/>
      <c r="AS38" s="332"/>
      <c r="AT38" s="332"/>
      <c r="AU38" s="332"/>
      <c r="AV38" s="332"/>
      <c r="AW38" s="332"/>
      <c r="AX38" s="332"/>
      <c r="AY38" s="332"/>
      <c r="BV38" s="332"/>
      <c r="BW38" s="332"/>
      <c r="BX38" s="332"/>
      <c r="BY38" s="332"/>
    </row>
    <row r="39" spans="1:77">
      <c r="A39" s="187">
        <v>44946</v>
      </c>
      <c r="B39" s="332"/>
      <c r="C39" s="332"/>
      <c r="D39" s="332"/>
      <c r="E39" s="332"/>
      <c r="F39" s="332"/>
      <c r="G39" s="332"/>
      <c r="H39" s="332"/>
      <c r="I39" s="332"/>
      <c r="J39" s="332"/>
      <c r="K39" s="332"/>
      <c r="L39" s="332"/>
      <c r="M39" s="332"/>
      <c r="N39" s="332"/>
      <c r="O39" s="332"/>
      <c r="P39" s="332"/>
      <c r="Q39" s="332"/>
      <c r="R39" s="332"/>
      <c r="S39" s="332"/>
      <c r="T39" s="332"/>
      <c r="U39" s="332"/>
      <c r="V39" s="332"/>
      <c r="W39" s="332"/>
      <c r="X39" s="332"/>
      <c r="Y39" s="332"/>
      <c r="Z39" s="332"/>
      <c r="AA39" s="332"/>
      <c r="AB39" s="332"/>
      <c r="AC39" s="332"/>
      <c r="AD39" s="332"/>
      <c r="AE39" s="332"/>
      <c r="AF39" s="332"/>
      <c r="AG39" s="332"/>
      <c r="AH39" s="332">
        <v>37024.699999999997</v>
      </c>
      <c r="AI39" s="332">
        <v>38000</v>
      </c>
      <c r="AJ39" s="332">
        <v>40000</v>
      </c>
      <c r="AK39" s="332">
        <v>48903.23</v>
      </c>
      <c r="AL39" s="332">
        <v>32224</v>
      </c>
      <c r="AM39" s="332">
        <v>35000</v>
      </c>
      <c r="AN39" s="332"/>
      <c r="AO39" s="332"/>
      <c r="AP39" s="332"/>
      <c r="AQ39" s="332"/>
      <c r="AR39" s="332"/>
      <c r="AS39" s="332"/>
      <c r="AT39" s="332"/>
      <c r="AU39" s="332"/>
      <c r="AV39" s="332"/>
      <c r="AW39" s="332"/>
      <c r="AX39" s="332"/>
      <c r="AY39" s="332"/>
      <c r="BV39" s="332"/>
      <c r="BW39" s="332"/>
      <c r="BX39" s="332"/>
      <c r="BY39" s="332"/>
    </row>
    <row r="40" spans="1:77">
      <c r="A40" s="187">
        <v>44953</v>
      </c>
      <c r="B40" s="332"/>
      <c r="C40" s="332"/>
      <c r="D40" s="332"/>
      <c r="E40" s="332"/>
      <c r="F40" s="332"/>
      <c r="G40" s="332"/>
      <c r="H40" s="332"/>
      <c r="I40" s="332"/>
      <c r="J40" s="332"/>
      <c r="K40" s="332"/>
      <c r="L40" s="332"/>
      <c r="M40" s="332"/>
      <c r="N40" s="332"/>
      <c r="O40" s="332"/>
      <c r="P40" s="332"/>
      <c r="Q40" s="332"/>
      <c r="R40" s="332"/>
      <c r="S40" s="332"/>
      <c r="T40" s="332"/>
      <c r="U40" s="332"/>
      <c r="V40" s="332"/>
      <c r="W40" s="332"/>
      <c r="X40" s="332"/>
      <c r="Y40" s="332"/>
      <c r="Z40" s="332"/>
      <c r="AA40" s="332"/>
      <c r="AB40" s="332"/>
      <c r="AC40" s="332"/>
      <c r="AD40" s="332"/>
      <c r="AE40" s="332"/>
      <c r="AF40" s="332"/>
      <c r="AG40" s="332"/>
      <c r="AH40" s="332">
        <v>37024.699999999997</v>
      </c>
      <c r="AI40" s="332">
        <v>38000</v>
      </c>
      <c r="AJ40" s="332">
        <v>40000</v>
      </c>
      <c r="AK40" s="332">
        <v>48903.23</v>
      </c>
      <c r="AL40" s="332">
        <v>32224</v>
      </c>
      <c r="AM40" s="332">
        <v>35000</v>
      </c>
      <c r="AN40" s="332"/>
      <c r="AO40" s="332"/>
      <c r="AP40" s="332"/>
      <c r="AQ40" s="332"/>
      <c r="AR40" s="332"/>
      <c r="AS40" s="332"/>
      <c r="AT40" s="332"/>
      <c r="AU40" s="332"/>
      <c r="AV40" s="332"/>
      <c r="AW40" s="332"/>
      <c r="AX40" s="332"/>
      <c r="AY40" s="332"/>
      <c r="BV40" s="332"/>
      <c r="BW40" s="332"/>
      <c r="BX40" s="332"/>
      <c r="BY40" s="332"/>
    </row>
    <row r="41" spans="1:77">
      <c r="A41" s="187">
        <v>44960</v>
      </c>
      <c r="B41" s="332"/>
      <c r="C41" s="332"/>
      <c r="D41" s="332"/>
      <c r="E41" s="332"/>
      <c r="F41" s="332"/>
      <c r="G41" s="332"/>
      <c r="H41" s="332"/>
      <c r="I41" s="332"/>
      <c r="J41" s="332"/>
      <c r="K41" s="332"/>
      <c r="L41" s="332"/>
      <c r="M41" s="332"/>
      <c r="N41" s="332"/>
      <c r="O41" s="332"/>
      <c r="P41" s="332"/>
      <c r="Q41" s="332"/>
      <c r="R41" s="332"/>
      <c r="S41" s="332"/>
      <c r="T41" s="332"/>
      <c r="U41" s="332"/>
      <c r="V41" s="332"/>
      <c r="W41" s="332"/>
      <c r="X41" s="332"/>
      <c r="Y41" s="332"/>
      <c r="Z41" s="332"/>
      <c r="AA41" s="332"/>
      <c r="AB41" s="332">
        <v>44000</v>
      </c>
      <c r="AC41" s="332">
        <v>41000</v>
      </c>
      <c r="AD41" s="332">
        <v>31000</v>
      </c>
      <c r="AE41" s="332">
        <v>34026.68</v>
      </c>
      <c r="AF41" s="332">
        <v>41000</v>
      </c>
      <c r="AG41" s="332">
        <v>40000</v>
      </c>
      <c r="AH41" s="332"/>
      <c r="AI41" s="332"/>
      <c r="AJ41" s="332"/>
      <c r="AK41" s="332"/>
      <c r="AL41" s="332"/>
      <c r="AM41" s="332"/>
      <c r="AN41" s="332"/>
      <c r="AO41" s="332"/>
      <c r="AP41" s="332"/>
      <c r="AQ41" s="332"/>
      <c r="AR41" s="332"/>
      <c r="AS41" s="332"/>
      <c r="AT41" s="332"/>
      <c r="AU41" s="332"/>
      <c r="AV41" s="332"/>
      <c r="AW41" s="332"/>
      <c r="AX41" s="332"/>
      <c r="AY41" s="332"/>
      <c r="BV41" s="332"/>
      <c r="BW41" s="332"/>
      <c r="BX41" s="332"/>
      <c r="BY41" s="332"/>
    </row>
    <row r="42" spans="1:77">
      <c r="A42" s="187">
        <v>44967</v>
      </c>
      <c r="B42" s="332"/>
      <c r="C42" s="332"/>
      <c r="D42" s="332"/>
      <c r="E42" s="332"/>
      <c r="F42" s="332"/>
      <c r="G42" s="332"/>
      <c r="H42" s="332"/>
      <c r="I42" s="332"/>
      <c r="J42" s="332"/>
      <c r="K42" s="332"/>
      <c r="L42" s="332"/>
      <c r="M42" s="332"/>
      <c r="N42" s="332"/>
      <c r="O42" s="332"/>
      <c r="P42" s="332"/>
      <c r="Q42" s="332"/>
      <c r="R42" s="332"/>
      <c r="S42" s="332"/>
      <c r="T42" s="332"/>
      <c r="U42" s="332"/>
      <c r="V42" s="332"/>
      <c r="W42" s="332"/>
      <c r="X42" s="332"/>
      <c r="Y42" s="332"/>
      <c r="Z42" s="332"/>
      <c r="AA42" s="332"/>
      <c r="AB42" s="332">
        <v>44000</v>
      </c>
      <c r="AC42" s="332">
        <v>41000</v>
      </c>
      <c r="AD42" s="332">
        <v>31000</v>
      </c>
      <c r="AE42" s="332">
        <v>34026.68</v>
      </c>
      <c r="AF42" s="332">
        <v>41000</v>
      </c>
      <c r="AG42" s="332">
        <v>40000</v>
      </c>
      <c r="AH42" s="332"/>
      <c r="AI42" s="332"/>
      <c r="AJ42" s="332"/>
      <c r="AK42" s="332"/>
      <c r="AL42" s="332"/>
      <c r="AM42" s="332"/>
      <c r="AN42" s="332"/>
      <c r="AO42" s="332"/>
      <c r="AP42" s="332"/>
      <c r="AQ42" s="332"/>
      <c r="AR42" s="332"/>
      <c r="AS42" s="332"/>
      <c r="AT42" s="332"/>
      <c r="AU42" s="332"/>
      <c r="AV42" s="332"/>
      <c r="AW42" s="332"/>
      <c r="AX42" s="332"/>
      <c r="AY42" s="332"/>
      <c r="BV42" s="332"/>
      <c r="BW42" s="332"/>
      <c r="BX42" s="332"/>
      <c r="BY42" s="332"/>
    </row>
    <row r="43" spans="1:77">
      <c r="A43" s="187">
        <v>44974</v>
      </c>
      <c r="B43" s="332"/>
      <c r="C43" s="332"/>
      <c r="D43" s="332"/>
      <c r="E43" s="332"/>
      <c r="F43" s="332"/>
      <c r="G43" s="332"/>
      <c r="H43" s="332"/>
      <c r="I43" s="332"/>
      <c r="J43" s="332"/>
      <c r="K43" s="332"/>
      <c r="L43" s="332"/>
      <c r="M43" s="332"/>
      <c r="N43" s="332"/>
      <c r="O43" s="332"/>
      <c r="P43" s="332"/>
      <c r="Q43" s="332"/>
      <c r="R43" s="332"/>
      <c r="S43" s="332"/>
      <c r="T43" s="332"/>
      <c r="U43" s="332"/>
      <c r="V43" s="332"/>
      <c r="W43" s="332"/>
      <c r="X43" s="332"/>
      <c r="Y43" s="332"/>
      <c r="Z43" s="332"/>
      <c r="AA43" s="332"/>
      <c r="AB43" s="332">
        <v>44000</v>
      </c>
      <c r="AC43" s="332">
        <v>41000</v>
      </c>
      <c r="AD43" s="332">
        <v>31000</v>
      </c>
      <c r="AE43" s="332">
        <v>34026.68</v>
      </c>
      <c r="AF43" s="332">
        <v>41000</v>
      </c>
      <c r="AG43" s="332">
        <v>40000</v>
      </c>
      <c r="AH43" s="332"/>
      <c r="AI43" s="332"/>
      <c r="AJ43" s="332"/>
      <c r="AK43" s="332"/>
      <c r="AL43" s="332"/>
      <c r="AM43" s="332"/>
      <c r="AN43" s="332"/>
      <c r="AO43" s="332"/>
      <c r="AP43" s="332"/>
      <c r="AQ43" s="332"/>
      <c r="AR43" s="332"/>
      <c r="AS43" s="332"/>
      <c r="AT43" s="332"/>
      <c r="AU43" s="332"/>
      <c r="AV43" s="332"/>
      <c r="AW43" s="332"/>
      <c r="AX43" s="332"/>
      <c r="AY43" s="332"/>
      <c r="BV43" s="332"/>
      <c r="BW43" s="332"/>
      <c r="BX43" s="332"/>
      <c r="BY43" s="332"/>
    </row>
    <row r="44" spans="1:77">
      <c r="A44" s="187">
        <v>44981</v>
      </c>
      <c r="B44" s="332"/>
      <c r="C44" s="332"/>
      <c r="D44" s="332"/>
      <c r="E44" s="332"/>
      <c r="F44" s="332"/>
      <c r="G44" s="332"/>
      <c r="H44" s="332"/>
      <c r="I44" s="332"/>
      <c r="J44" s="332"/>
      <c r="K44" s="332"/>
      <c r="L44" s="332"/>
      <c r="M44" s="332"/>
      <c r="N44" s="332"/>
      <c r="O44" s="332"/>
      <c r="P44" s="332"/>
      <c r="Q44" s="332"/>
      <c r="R44" s="332"/>
      <c r="S44" s="332"/>
      <c r="T44" s="332"/>
      <c r="U44" s="332"/>
      <c r="V44" s="332"/>
      <c r="W44" s="332"/>
      <c r="X44" s="332"/>
      <c r="Y44" s="332"/>
      <c r="Z44" s="332"/>
      <c r="AA44" s="332"/>
      <c r="AB44" s="332">
        <v>44000</v>
      </c>
      <c r="AC44" s="332">
        <v>41000</v>
      </c>
      <c r="AD44" s="332">
        <v>31000</v>
      </c>
      <c r="AE44" s="332">
        <v>34026.68</v>
      </c>
      <c r="AF44" s="332">
        <v>41000</v>
      </c>
      <c r="AG44" s="332">
        <v>40000</v>
      </c>
      <c r="AH44" s="332"/>
      <c r="AI44" s="332"/>
      <c r="AJ44" s="332"/>
      <c r="AK44" s="332"/>
      <c r="AL44" s="332"/>
      <c r="AM44" s="332"/>
      <c r="AN44" s="332"/>
      <c r="AO44" s="332"/>
      <c r="AP44" s="332"/>
      <c r="AQ44" s="332"/>
      <c r="AR44" s="332"/>
      <c r="AS44" s="332"/>
      <c r="AT44" s="332"/>
      <c r="AU44" s="332"/>
      <c r="AV44" s="332"/>
      <c r="AW44" s="332"/>
      <c r="AX44" s="332"/>
      <c r="AY44" s="332"/>
      <c r="BV44" s="332"/>
      <c r="BW44" s="332"/>
      <c r="BX44" s="332"/>
      <c r="BY44" s="332"/>
    </row>
    <row r="45" spans="1:77">
      <c r="A45" s="187">
        <v>44988</v>
      </c>
      <c r="B45" s="332"/>
      <c r="C45" s="332"/>
      <c r="D45" s="332"/>
      <c r="E45" s="332"/>
      <c r="F45" s="332"/>
      <c r="G45" s="332"/>
      <c r="H45" s="332"/>
      <c r="I45" s="332"/>
      <c r="J45" s="332"/>
      <c r="K45" s="332"/>
      <c r="L45" s="332"/>
      <c r="M45" s="332"/>
      <c r="N45" s="332"/>
      <c r="O45" s="332"/>
      <c r="P45" s="332"/>
      <c r="Q45" s="332"/>
      <c r="R45" s="332"/>
      <c r="S45" s="332"/>
      <c r="T45" s="332"/>
      <c r="U45" s="332"/>
      <c r="V45" s="332"/>
      <c r="W45" s="332">
        <v>51000</v>
      </c>
      <c r="X45" s="332">
        <v>30626.07</v>
      </c>
      <c r="Y45" s="332">
        <v>32000</v>
      </c>
      <c r="Z45" s="332">
        <v>50290.77</v>
      </c>
      <c r="AA45" s="332">
        <v>62000</v>
      </c>
      <c r="AB45" s="332"/>
      <c r="AC45" s="332"/>
      <c r="AD45" s="332"/>
      <c r="AE45" s="332"/>
      <c r="AF45" s="332"/>
      <c r="AG45" s="332"/>
      <c r="AH45" s="332"/>
      <c r="AI45" s="332"/>
      <c r="AJ45" s="332"/>
      <c r="AK45" s="332"/>
      <c r="AL45" s="332"/>
      <c r="AM45" s="332"/>
      <c r="AN45" s="332"/>
      <c r="AO45" s="332"/>
      <c r="AP45" s="332"/>
      <c r="AQ45" s="332"/>
      <c r="AR45" s="332"/>
      <c r="AS45" s="332"/>
      <c r="AT45" s="332"/>
      <c r="AU45" s="332"/>
      <c r="AV45" s="332"/>
      <c r="AW45" s="332"/>
      <c r="AX45" s="332"/>
      <c r="AY45" s="332"/>
      <c r="BV45" s="332"/>
      <c r="BW45" s="332"/>
      <c r="BX45" s="332"/>
      <c r="BY45" s="332"/>
    </row>
    <row r="46" spans="1:77">
      <c r="A46" s="187">
        <v>44995</v>
      </c>
      <c r="B46" s="332"/>
      <c r="C46" s="332"/>
      <c r="D46" s="332"/>
      <c r="E46" s="332"/>
      <c r="F46" s="332"/>
      <c r="G46" s="332"/>
      <c r="H46" s="332"/>
      <c r="I46" s="332"/>
      <c r="J46" s="332"/>
      <c r="K46" s="332"/>
      <c r="L46" s="332"/>
      <c r="M46" s="332"/>
      <c r="N46" s="332"/>
      <c r="O46" s="332"/>
      <c r="P46" s="332"/>
      <c r="Q46" s="332"/>
      <c r="R46" s="332"/>
      <c r="S46" s="332"/>
      <c r="T46" s="332"/>
      <c r="U46" s="332"/>
      <c r="V46" s="332"/>
      <c r="W46" s="332">
        <v>51000</v>
      </c>
      <c r="X46" s="332">
        <v>30626.07</v>
      </c>
      <c r="Y46" s="332">
        <v>32000</v>
      </c>
      <c r="Z46" s="332">
        <v>50290.77</v>
      </c>
      <c r="AA46" s="332">
        <v>62000</v>
      </c>
      <c r="AB46" s="332"/>
      <c r="AC46" s="332"/>
      <c r="AD46" s="332"/>
      <c r="AE46" s="332"/>
      <c r="AF46" s="332"/>
      <c r="AG46" s="332"/>
      <c r="AH46" s="332"/>
      <c r="AI46" s="332"/>
      <c r="AJ46" s="332"/>
      <c r="AK46" s="332"/>
      <c r="AL46" s="332"/>
      <c r="AM46" s="332"/>
      <c r="AN46" s="332"/>
      <c r="AO46" s="332"/>
      <c r="AP46" s="332"/>
      <c r="AQ46" s="332"/>
      <c r="AR46" s="332"/>
      <c r="AS46" s="332"/>
      <c r="AT46" s="332"/>
      <c r="AU46" s="332"/>
      <c r="AV46" s="332"/>
      <c r="AW46" s="332"/>
      <c r="AX46" s="332"/>
      <c r="AY46" s="332"/>
      <c r="BV46" s="332"/>
      <c r="BW46" s="332"/>
      <c r="BX46" s="332"/>
      <c r="BY46" s="332"/>
    </row>
    <row r="47" spans="1:77">
      <c r="A47" s="187">
        <v>45002</v>
      </c>
      <c r="B47" s="332"/>
      <c r="C47" s="332"/>
      <c r="D47" s="332"/>
      <c r="E47" s="332"/>
      <c r="F47" s="332"/>
      <c r="G47" s="332"/>
      <c r="H47" s="332"/>
      <c r="I47" s="332"/>
      <c r="J47" s="332"/>
      <c r="K47" s="332"/>
      <c r="L47" s="332"/>
      <c r="M47" s="332"/>
      <c r="N47" s="332"/>
      <c r="O47" s="332"/>
      <c r="P47" s="332"/>
      <c r="Q47" s="332"/>
      <c r="R47" s="332"/>
      <c r="S47" s="332"/>
      <c r="T47" s="332"/>
      <c r="U47" s="332"/>
      <c r="V47" s="332"/>
      <c r="W47" s="332">
        <v>51000</v>
      </c>
      <c r="X47" s="332">
        <v>30626.07</v>
      </c>
      <c r="Y47" s="332">
        <v>32000</v>
      </c>
      <c r="Z47" s="332">
        <v>50290.77</v>
      </c>
      <c r="AA47" s="332">
        <v>62000</v>
      </c>
      <c r="AB47" s="332"/>
      <c r="AC47" s="332"/>
      <c r="AD47" s="332"/>
      <c r="AE47" s="332"/>
      <c r="AF47" s="332"/>
      <c r="AG47" s="332"/>
      <c r="AH47" s="332"/>
      <c r="AI47" s="332"/>
      <c r="AJ47" s="332"/>
      <c r="AK47" s="332"/>
      <c r="AL47" s="332"/>
      <c r="AM47" s="332"/>
      <c r="AN47" s="332"/>
      <c r="AO47" s="332"/>
      <c r="AP47" s="332"/>
      <c r="AQ47" s="332"/>
      <c r="AR47" s="332"/>
      <c r="AS47" s="332"/>
      <c r="AT47" s="332"/>
      <c r="AU47" s="332"/>
      <c r="AV47" s="332"/>
      <c r="AW47" s="332"/>
      <c r="AX47" s="332"/>
      <c r="AY47" s="332"/>
      <c r="BV47" s="332"/>
      <c r="BW47" s="332"/>
      <c r="BX47" s="332"/>
      <c r="BY47" s="332"/>
    </row>
    <row r="48" spans="1:77">
      <c r="A48" s="187">
        <v>45009</v>
      </c>
      <c r="B48" s="332"/>
      <c r="C48" s="332"/>
      <c r="D48" s="332"/>
      <c r="E48" s="332"/>
      <c r="F48" s="332"/>
      <c r="G48" s="332"/>
      <c r="H48" s="332"/>
      <c r="I48" s="332"/>
      <c r="J48" s="332"/>
      <c r="K48" s="332"/>
      <c r="L48" s="332"/>
      <c r="M48" s="332"/>
      <c r="N48" s="332"/>
      <c r="O48" s="332"/>
      <c r="P48" s="332"/>
      <c r="Q48" s="332"/>
      <c r="R48" s="332"/>
      <c r="S48" s="332"/>
      <c r="T48" s="332"/>
      <c r="U48" s="332"/>
      <c r="V48" s="332"/>
      <c r="W48" s="332">
        <v>51000</v>
      </c>
      <c r="X48" s="332">
        <v>30626.07</v>
      </c>
      <c r="Y48" s="332">
        <v>32000</v>
      </c>
      <c r="Z48" s="332">
        <v>50290.77</v>
      </c>
      <c r="AA48" s="332">
        <v>62000</v>
      </c>
      <c r="AB48" s="332"/>
      <c r="AC48" s="332"/>
      <c r="AD48" s="332"/>
      <c r="AE48" s="332"/>
      <c r="AF48" s="332"/>
      <c r="AG48" s="332"/>
      <c r="AH48" s="332"/>
      <c r="AI48" s="332"/>
      <c r="AJ48" s="332"/>
      <c r="AK48" s="332"/>
      <c r="AL48" s="332"/>
      <c r="AM48" s="332"/>
      <c r="AN48" s="332"/>
      <c r="AO48" s="332"/>
      <c r="AP48" s="332"/>
      <c r="AQ48" s="332"/>
      <c r="AR48" s="332"/>
      <c r="AS48" s="332"/>
      <c r="AT48" s="332"/>
      <c r="AU48" s="332"/>
      <c r="AV48" s="332"/>
      <c r="AW48" s="332"/>
      <c r="AX48" s="332"/>
      <c r="AY48" s="332"/>
      <c r="BV48" s="332"/>
      <c r="BW48" s="332"/>
      <c r="BX48" s="332"/>
      <c r="BY48" s="332"/>
    </row>
    <row r="49" spans="1:77">
      <c r="A49" s="187">
        <v>45016</v>
      </c>
      <c r="B49" s="332"/>
      <c r="C49" s="332"/>
      <c r="D49" s="332"/>
      <c r="E49" s="332"/>
      <c r="F49" s="332"/>
      <c r="G49" s="332"/>
      <c r="H49" s="332"/>
      <c r="I49" s="332"/>
      <c r="J49" s="332"/>
      <c r="K49" s="332"/>
      <c r="L49" s="332"/>
      <c r="M49" s="332"/>
      <c r="N49" s="332"/>
      <c r="O49" s="332"/>
      <c r="P49" s="332"/>
      <c r="Q49" s="332"/>
      <c r="R49" s="332"/>
      <c r="S49" s="332"/>
      <c r="T49" s="332"/>
      <c r="U49" s="332"/>
      <c r="V49" s="332"/>
      <c r="W49" s="332">
        <v>51000</v>
      </c>
      <c r="X49" s="332">
        <v>30626.07</v>
      </c>
      <c r="Y49" s="332">
        <v>32000</v>
      </c>
      <c r="Z49" s="332">
        <v>50290.77</v>
      </c>
      <c r="AA49" s="332">
        <v>62000</v>
      </c>
      <c r="AB49" s="332"/>
      <c r="AC49" s="332"/>
      <c r="AD49" s="332"/>
      <c r="AE49" s="332"/>
      <c r="AF49" s="332"/>
      <c r="AG49" s="332"/>
      <c r="AH49" s="332"/>
      <c r="AI49" s="332"/>
      <c r="AJ49" s="332"/>
      <c r="AK49" s="332"/>
      <c r="AL49" s="332"/>
      <c r="AM49" s="332"/>
      <c r="AN49" s="332"/>
      <c r="AO49" s="332"/>
      <c r="AP49" s="332"/>
      <c r="AQ49" s="332"/>
      <c r="AR49" s="332"/>
      <c r="AS49" s="332"/>
      <c r="AT49" s="332"/>
      <c r="AU49" s="332"/>
      <c r="AV49" s="332"/>
      <c r="AW49" s="332"/>
      <c r="AX49" s="332"/>
      <c r="AY49" s="332"/>
      <c r="BV49" s="332"/>
      <c r="BW49" s="332"/>
      <c r="BX49" s="332"/>
      <c r="BY49" s="332"/>
    </row>
    <row r="50" spans="1:77">
      <c r="A50" s="187">
        <v>45023</v>
      </c>
      <c r="B50" s="332"/>
      <c r="C50" s="332"/>
      <c r="D50" s="332"/>
      <c r="E50" s="332"/>
      <c r="F50" s="332"/>
      <c r="G50" s="332"/>
      <c r="H50" s="332"/>
      <c r="I50" s="332"/>
      <c r="J50" s="332"/>
      <c r="K50" s="332"/>
      <c r="L50" s="332"/>
      <c r="M50" s="332"/>
      <c r="N50" s="332"/>
      <c r="O50" s="332"/>
      <c r="P50" s="332"/>
      <c r="Q50" s="332">
        <v>40000</v>
      </c>
      <c r="R50" s="332">
        <v>22926.18</v>
      </c>
      <c r="S50" s="332">
        <v>49626.77</v>
      </c>
      <c r="T50" s="332">
        <v>37990.720000000001</v>
      </c>
      <c r="U50" s="332">
        <v>41809.120000000003</v>
      </c>
      <c r="V50" s="332">
        <v>37000</v>
      </c>
      <c r="W50" s="332"/>
      <c r="X50" s="332"/>
      <c r="Y50" s="332"/>
      <c r="Z50" s="332"/>
      <c r="AA50" s="332"/>
      <c r="AB50" s="332"/>
      <c r="AC50" s="332"/>
      <c r="AD50" s="332"/>
      <c r="AE50" s="332"/>
      <c r="AF50" s="332"/>
      <c r="AG50" s="332"/>
      <c r="AH50" s="332"/>
      <c r="AI50" s="332"/>
      <c r="AJ50" s="332"/>
      <c r="AK50" s="332"/>
      <c r="AL50" s="332"/>
      <c r="AM50" s="332"/>
      <c r="AN50" s="332"/>
      <c r="AO50" s="332"/>
      <c r="AP50" s="332"/>
      <c r="AQ50" s="332"/>
      <c r="AR50" s="332"/>
      <c r="AS50" s="332"/>
      <c r="AT50" s="332"/>
      <c r="AU50" s="332"/>
      <c r="AV50" s="332"/>
      <c r="AW50" s="332"/>
      <c r="AX50" s="332"/>
      <c r="AY50" s="332"/>
      <c r="BV50" s="332"/>
      <c r="BW50" s="332"/>
      <c r="BX50" s="332"/>
      <c r="BY50" s="332"/>
    </row>
    <row r="51" spans="1:77">
      <c r="A51" s="187">
        <v>45030</v>
      </c>
      <c r="B51" s="332"/>
      <c r="C51" s="332"/>
      <c r="D51" s="332"/>
      <c r="E51" s="332"/>
      <c r="F51" s="332"/>
      <c r="G51" s="332"/>
      <c r="H51" s="332"/>
      <c r="I51" s="332"/>
      <c r="J51" s="332"/>
      <c r="K51" s="332"/>
      <c r="L51" s="332"/>
      <c r="M51" s="332"/>
      <c r="N51" s="332"/>
      <c r="O51" s="332"/>
      <c r="P51" s="332"/>
      <c r="Q51" s="332">
        <v>40000</v>
      </c>
      <c r="R51" s="332">
        <v>22926.18</v>
      </c>
      <c r="S51" s="332">
        <v>49626.77</v>
      </c>
      <c r="T51" s="332">
        <v>37990.720000000001</v>
      </c>
      <c r="U51" s="332">
        <v>41809.120000000003</v>
      </c>
      <c r="V51" s="332">
        <v>37000</v>
      </c>
      <c r="W51" s="332"/>
      <c r="X51" s="332"/>
      <c r="Y51" s="332"/>
      <c r="Z51" s="332"/>
      <c r="AA51" s="332"/>
      <c r="AB51" s="332"/>
      <c r="AC51" s="332"/>
      <c r="AD51" s="332"/>
      <c r="AE51" s="332"/>
      <c r="AF51" s="332"/>
      <c r="AG51" s="332"/>
      <c r="AH51" s="332"/>
      <c r="AI51" s="332"/>
      <c r="AJ51" s="332"/>
      <c r="AK51" s="332"/>
      <c r="AL51" s="332"/>
      <c r="AM51" s="332"/>
      <c r="AN51" s="332"/>
      <c r="AO51" s="332"/>
      <c r="AP51" s="332"/>
      <c r="AQ51" s="332"/>
      <c r="AR51" s="332"/>
      <c r="AS51" s="332"/>
      <c r="AT51" s="332"/>
      <c r="AU51" s="332"/>
      <c r="AV51" s="332"/>
      <c r="AW51" s="332"/>
      <c r="AX51" s="332"/>
      <c r="AY51" s="332"/>
      <c r="BV51" s="332"/>
      <c r="BW51" s="332"/>
      <c r="BX51" s="332"/>
      <c r="BY51" s="332"/>
    </row>
    <row r="52" spans="1:77">
      <c r="A52" s="187">
        <v>45037</v>
      </c>
      <c r="B52" s="332"/>
      <c r="C52" s="332"/>
      <c r="D52" s="332"/>
      <c r="E52" s="332"/>
      <c r="F52" s="332"/>
      <c r="G52" s="332"/>
      <c r="H52" s="332"/>
      <c r="I52" s="332"/>
      <c r="J52" s="332"/>
      <c r="K52" s="332"/>
      <c r="L52" s="332"/>
      <c r="M52" s="332"/>
      <c r="N52" s="332"/>
      <c r="O52" s="332"/>
      <c r="P52" s="332"/>
      <c r="Q52" s="332">
        <v>40000</v>
      </c>
      <c r="R52" s="332">
        <v>22926.18</v>
      </c>
      <c r="S52" s="332">
        <v>49626.77</v>
      </c>
      <c r="T52" s="332">
        <v>37990.720000000001</v>
      </c>
      <c r="U52" s="332">
        <v>41809.120000000003</v>
      </c>
      <c r="V52" s="332">
        <v>37000</v>
      </c>
      <c r="W52" s="332"/>
      <c r="X52" s="332"/>
      <c r="Y52" s="332"/>
      <c r="Z52" s="332"/>
      <c r="AA52" s="332"/>
      <c r="AB52" s="332"/>
      <c r="AC52" s="332"/>
      <c r="AD52" s="332"/>
      <c r="AE52" s="332"/>
      <c r="AF52" s="332"/>
      <c r="AG52" s="332"/>
      <c r="AH52" s="332"/>
      <c r="AI52" s="332"/>
      <c r="AJ52" s="332"/>
      <c r="AK52" s="332"/>
      <c r="AL52" s="332"/>
      <c r="AM52" s="332"/>
      <c r="AN52" s="332"/>
      <c r="AO52" s="332"/>
      <c r="AP52" s="332"/>
      <c r="AQ52" s="332"/>
      <c r="AR52" s="332"/>
      <c r="AS52" s="332"/>
      <c r="AT52" s="332"/>
      <c r="AU52" s="332"/>
      <c r="AV52" s="332"/>
      <c r="AW52" s="332"/>
      <c r="AX52" s="332"/>
      <c r="AY52" s="332"/>
      <c r="BV52" s="332"/>
      <c r="BW52" s="332"/>
      <c r="BX52" s="332"/>
      <c r="BY52" s="332"/>
    </row>
    <row r="53" spans="1:77">
      <c r="A53" s="187">
        <v>45044</v>
      </c>
      <c r="B53" s="332"/>
      <c r="C53" s="332"/>
      <c r="D53" s="332"/>
      <c r="E53" s="332"/>
      <c r="F53" s="332"/>
      <c r="G53" s="332"/>
      <c r="H53" s="332"/>
      <c r="I53" s="332"/>
      <c r="J53" s="332"/>
      <c r="K53" s="332"/>
      <c r="L53" s="332"/>
      <c r="M53" s="332"/>
      <c r="N53" s="332"/>
      <c r="O53" s="332"/>
      <c r="P53" s="332"/>
      <c r="Q53" s="332">
        <v>40000</v>
      </c>
      <c r="R53" s="332">
        <v>22926.18</v>
      </c>
      <c r="S53" s="332">
        <v>49626.77</v>
      </c>
      <c r="T53" s="332">
        <v>37990.720000000001</v>
      </c>
      <c r="U53" s="332">
        <v>41809.120000000003</v>
      </c>
      <c r="V53" s="332">
        <v>37000</v>
      </c>
      <c r="W53" s="332"/>
      <c r="X53" s="332"/>
      <c r="Y53" s="332"/>
      <c r="Z53" s="332"/>
      <c r="AA53" s="332"/>
      <c r="AB53" s="332"/>
      <c r="AC53" s="332"/>
      <c r="AD53" s="332"/>
      <c r="AE53" s="332"/>
      <c r="AF53" s="332"/>
      <c r="AG53" s="332"/>
      <c r="AH53" s="332"/>
      <c r="AI53" s="332"/>
      <c r="AJ53" s="332"/>
      <c r="AK53" s="332"/>
      <c r="AL53" s="332"/>
      <c r="AM53" s="332"/>
      <c r="AN53" s="332"/>
      <c r="AO53" s="332"/>
      <c r="AP53" s="332"/>
      <c r="AQ53" s="332"/>
      <c r="AR53" s="332"/>
      <c r="AS53" s="332"/>
      <c r="AT53" s="332"/>
      <c r="AU53" s="332"/>
      <c r="AV53" s="332"/>
      <c r="AW53" s="332"/>
      <c r="AX53" s="332"/>
      <c r="AY53" s="332"/>
      <c r="BV53" s="332"/>
      <c r="BW53" s="332"/>
      <c r="BX53" s="332"/>
      <c r="BY53" s="332"/>
    </row>
    <row r="54" spans="1:77">
      <c r="A54" s="187">
        <v>45051</v>
      </c>
      <c r="B54" s="332"/>
      <c r="C54" s="332"/>
      <c r="D54" s="332"/>
      <c r="E54" s="332"/>
      <c r="F54" s="332"/>
      <c r="G54" s="332"/>
      <c r="H54" s="332"/>
      <c r="I54" s="332"/>
      <c r="J54" s="332"/>
      <c r="K54" s="332">
        <v>60000</v>
      </c>
      <c r="L54" s="332">
        <v>23982.26</v>
      </c>
      <c r="M54" s="332">
        <v>35000</v>
      </c>
      <c r="N54" s="332">
        <v>36545.800000000003</v>
      </c>
      <c r="O54" s="332">
        <v>38000</v>
      </c>
      <c r="P54" s="332">
        <v>37000</v>
      </c>
      <c r="Q54" s="332"/>
      <c r="R54" s="332"/>
      <c r="S54" s="332"/>
      <c r="T54" s="332"/>
      <c r="U54" s="332"/>
      <c r="V54" s="332"/>
      <c r="W54" s="332"/>
      <c r="X54" s="332"/>
      <c r="Y54" s="332"/>
      <c r="Z54" s="332"/>
      <c r="AA54" s="332"/>
      <c r="AB54" s="332"/>
      <c r="AC54" s="332"/>
      <c r="AD54" s="332"/>
      <c r="AE54" s="332"/>
      <c r="AF54" s="332"/>
      <c r="AG54" s="332"/>
      <c r="AH54" s="332"/>
      <c r="AI54" s="332"/>
      <c r="AJ54" s="332"/>
      <c r="AK54" s="332"/>
      <c r="AL54" s="332"/>
      <c r="AM54" s="332"/>
      <c r="AN54" s="332"/>
      <c r="AO54" s="332"/>
      <c r="AP54" s="332"/>
      <c r="AQ54" s="332"/>
      <c r="AR54" s="332"/>
      <c r="AS54" s="332"/>
      <c r="AT54" s="332"/>
      <c r="AU54" s="332"/>
      <c r="AV54" s="332"/>
      <c r="AW54" s="332"/>
      <c r="AX54" s="332"/>
      <c r="AY54" s="332"/>
      <c r="BV54" s="332"/>
      <c r="BW54" s="332"/>
      <c r="BX54" s="332"/>
      <c r="BY54" s="332"/>
    </row>
    <row r="55" spans="1:77">
      <c r="A55" s="187">
        <v>45058</v>
      </c>
      <c r="B55" s="332"/>
      <c r="C55" s="332"/>
      <c r="D55" s="332"/>
      <c r="E55" s="332"/>
      <c r="F55" s="332"/>
      <c r="G55" s="332"/>
      <c r="H55" s="332"/>
      <c r="I55" s="332"/>
      <c r="J55" s="332"/>
      <c r="K55" s="332">
        <v>60000</v>
      </c>
      <c r="L55" s="332">
        <v>23982.26</v>
      </c>
      <c r="M55" s="332">
        <v>35000</v>
      </c>
      <c r="N55" s="332">
        <v>36545.800000000003</v>
      </c>
      <c r="O55" s="332">
        <v>38000</v>
      </c>
      <c r="P55" s="332">
        <v>37000</v>
      </c>
      <c r="Q55" s="332"/>
      <c r="R55" s="332"/>
      <c r="S55" s="332"/>
      <c r="T55" s="332"/>
      <c r="U55" s="332"/>
      <c r="V55" s="332"/>
      <c r="W55" s="332"/>
      <c r="X55" s="332"/>
      <c r="Y55" s="332"/>
      <c r="Z55" s="332"/>
      <c r="AA55" s="332"/>
      <c r="AB55" s="332"/>
      <c r="AC55" s="332"/>
      <c r="AD55" s="332"/>
      <c r="AE55" s="332"/>
      <c r="AF55" s="332"/>
      <c r="AG55" s="332"/>
      <c r="AH55" s="332"/>
      <c r="AI55" s="332"/>
      <c r="AJ55" s="332"/>
      <c r="AK55" s="332"/>
      <c r="AL55" s="332"/>
      <c r="AM55" s="332"/>
      <c r="AN55" s="332"/>
      <c r="AO55" s="332"/>
      <c r="AP55" s="332"/>
      <c r="AQ55" s="332"/>
      <c r="AR55" s="332"/>
      <c r="AS55" s="332"/>
      <c r="AT55" s="332"/>
      <c r="AU55" s="332"/>
      <c r="AV55" s="332"/>
      <c r="AW55" s="332"/>
      <c r="AX55" s="332"/>
      <c r="AY55" s="332"/>
      <c r="BV55" s="332"/>
      <c r="BW55" s="332"/>
      <c r="BX55" s="332"/>
      <c r="BY55" s="332"/>
    </row>
    <row r="56" spans="1:77">
      <c r="A56" s="187">
        <v>45065</v>
      </c>
      <c r="B56" s="332"/>
      <c r="C56" s="332"/>
      <c r="D56" s="332"/>
      <c r="E56" s="332"/>
      <c r="F56" s="332"/>
      <c r="G56" s="332"/>
      <c r="H56" s="332"/>
      <c r="I56" s="332"/>
      <c r="J56" s="332"/>
      <c r="K56" s="332">
        <v>60000</v>
      </c>
      <c r="L56" s="332">
        <v>23982.26</v>
      </c>
      <c r="M56" s="332">
        <v>35000</v>
      </c>
      <c r="N56" s="332">
        <v>36545.800000000003</v>
      </c>
      <c r="O56" s="332">
        <v>38000</v>
      </c>
      <c r="P56" s="332">
        <v>37000</v>
      </c>
      <c r="Q56" s="332"/>
      <c r="R56" s="332"/>
      <c r="S56" s="332"/>
      <c r="T56" s="332"/>
      <c r="U56" s="332"/>
      <c r="V56" s="332"/>
      <c r="W56" s="332"/>
      <c r="X56" s="332"/>
      <c r="Y56" s="332"/>
      <c r="Z56" s="332"/>
      <c r="AA56" s="332"/>
      <c r="AB56" s="332"/>
      <c r="AC56" s="332"/>
      <c r="AD56" s="332"/>
      <c r="AE56" s="332"/>
      <c r="AF56" s="332"/>
      <c r="AG56" s="332"/>
      <c r="AH56" s="332"/>
      <c r="AI56" s="332"/>
      <c r="AJ56" s="332"/>
      <c r="AK56" s="332"/>
      <c r="AL56" s="332"/>
      <c r="AM56" s="332"/>
      <c r="AN56" s="332"/>
      <c r="AO56" s="332"/>
      <c r="AP56" s="332"/>
      <c r="AQ56" s="332"/>
      <c r="AR56" s="332"/>
      <c r="AS56" s="332"/>
      <c r="AT56" s="332"/>
      <c r="AU56" s="332"/>
      <c r="AV56" s="332"/>
      <c r="AW56" s="332"/>
      <c r="AX56" s="332"/>
      <c r="AY56" s="332"/>
      <c r="BV56" s="332"/>
      <c r="BW56" s="332"/>
      <c r="BX56" s="332"/>
      <c r="BY56" s="332"/>
    </row>
    <row r="57" spans="1:77">
      <c r="A57" s="187">
        <v>45072</v>
      </c>
      <c r="B57" s="332"/>
      <c r="C57" s="332"/>
      <c r="D57" s="332"/>
      <c r="E57" s="332"/>
      <c r="F57" s="332"/>
      <c r="G57" s="332"/>
      <c r="H57" s="332"/>
      <c r="I57" s="332"/>
      <c r="J57" s="332"/>
      <c r="K57" s="332"/>
      <c r="L57" s="332"/>
      <c r="M57" s="332"/>
      <c r="N57" s="332"/>
      <c r="O57" s="332"/>
      <c r="P57" s="332"/>
      <c r="Q57" s="332"/>
      <c r="R57" s="332"/>
      <c r="S57" s="332"/>
      <c r="T57" s="332"/>
      <c r="U57" s="332"/>
      <c r="V57" s="332"/>
      <c r="W57" s="332"/>
      <c r="X57" s="332"/>
      <c r="Y57" s="332"/>
      <c r="Z57" s="332"/>
      <c r="AA57" s="332"/>
      <c r="AB57" s="332"/>
      <c r="AC57" s="332"/>
      <c r="AD57" s="332"/>
      <c r="AE57" s="332"/>
      <c r="AF57" s="332"/>
      <c r="AG57" s="332"/>
      <c r="AH57" s="332"/>
      <c r="AI57" s="332"/>
      <c r="AJ57" s="332"/>
      <c r="AK57" s="332"/>
      <c r="AL57" s="332"/>
      <c r="AM57" s="332"/>
      <c r="AN57" s="332"/>
      <c r="AO57" s="332"/>
      <c r="AP57" s="332"/>
      <c r="AQ57" s="332"/>
      <c r="AR57" s="332"/>
      <c r="AS57" s="332"/>
      <c r="AT57" s="332"/>
      <c r="AU57" s="332"/>
      <c r="AV57" s="332"/>
      <c r="AW57" s="332"/>
      <c r="AX57" s="332"/>
      <c r="AY57" s="332"/>
      <c r="BV57" s="332"/>
      <c r="BW57" s="332"/>
      <c r="BX57" s="332"/>
      <c r="BY57" s="332"/>
    </row>
    <row r="58" spans="1:77">
      <c r="A58" s="187">
        <v>45079</v>
      </c>
      <c r="B58" s="332"/>
      <c r="C58" s="332"/>
      <c r="D58" s="332"/>
      <c r="E58" s="332"/>
      <c r="F58" s="332"/>
      <c r="G58" s="332"/>
      <c r="H58" s="332"/>
      <c r="I58" s="332"/>
      <c r="J58" s="332"/>
      <c r="K58" s="332"/>
      <c r="L58" s="332"/>
      <c r="M58" s="332"/>
      <c r="N58" s="332"/>
      <c r="O58" s="332"/>
      <c r="P58" s="332"/>
      <c r="Q58" s="332"/>
      <c r="R58" s="332"/>
      <c r="S58" s="332"/>
      <c r="T58" s="332"/>
      <c r="U58" s="332"/>
      <c r="V58" s="332"/>
      <c r="W58" s="332"/>
      <c r="X58" s="332"/>
      <c r="Y58" s="332"/>
      <c r="Z58" s="332"/>
      <c r="AA58" s="332"/>
      <c r="AB58" s="332"/>
      <c r="AC58" s="332"/>
      <c r="AD58" s="332"/>
      <c r="AE58" s="332"/>
      <c r="AF58" s="332"/>
      <c r="AG58" s="332"/>
      <c r="AH58" s="332"/>
      <c r="AI58" s="332"/>
      <c r="AJ58" s="332"/>
      <c r="AK58" s="332"/>
      <c r="AL58" s="332"/>
      <c r="AM58" s="332"/>
      <c r="AN58" s="332"/>
      <c r="AO58" s="332"/>
      <c r="AP58" s="332"/>
      <c r="AQ58" s="332"/>
      <c r="AR58" s="332"/>
      <c r="AS58" s="332"/>
      <c r="AT58" s="332"/>
      <c r="AU58" s="332"/>
      <c r="AV58" s="332"/>
      <c r="AW58" s="332"/>
      <c r="AX58" s="332"/>
      <c r="AY58" s="332"/>
      <c r="BV58" s="332"/>
      <c r="BW58" s="332"/>
      <c r="BX58" s="332"/>
      <c r="BY58" s="332"/>
    </row>
    <row r="59" spans="1:77">
      <c r="A59" s="187">
        <v>45086</v>
      </c>
      <c r="B59" s="332"/>
      <c r="C59" s="332"/>
      <c r="D59" s="332"/>
      <c r="E59" s="332"/>
      <c r="F59" s="332"/>
      <c r="G59" s="332"/>
      <c r="H59" s="332"/>
      <c r="I59" s="332"/>
      <c r="J59" s="332"/>
      <c r="K59" s="332"/>
      <c r="L59" s="332"/>
      <c r="M59" s="332"/>
      <c r="N59" s="332"/>
      <c r="O59" s="332"/>
      <c r="P59" s="332"/>
      <c r="Q59" s="332"/>
      <c r="R59" s="332"/>
      <c r="S59" s="332"/>
      <c r="T59" s="332"/>
      <c r="U59" s="332"/>
      <c r="V59" s="332"/>
      <c r="W59" s="332"/>
      <c r="X59" s="332"/>
      <c r="Y59" s="332"/>
      <c r="Z59" s="332"/>
      <c r="AA59" s="332"/>
      <c r="AB59" s="332"/>
      <c r="AC59" s="332"/>
      <c r="AD59" s="332"/>
      <c r="AE59" s="332"/>
      <c r="AF59" s="332"/>
      <c r="AG59" s="332"/>
      <c r="AH59" s="332"/>
      <c r="AI59" s="332"/>
      <c r="AJ59" s="332"/>
      <c r="AK59" s="332"/>
      <c r="AL59" s="332"/>
      <c r="AM59" s="332"/>
      <c r="AN59" s="332"/>
      <c r="AO59" s="332"/>
      <c r="AP59" s="332"/>
      <c r="AQ59" s="332"/>
      <c r="AR59" s="332"/>
      <c r="AS59" s="332"/>
      <c r="AT59" s="332"/>
      <c r="AU59" s="332"/>
      <c r="AV59" s="332"/>
      <c r="AW59" s="332"/>
      <c r="AX59" s="332"/>
      <c r="AY59" s="332"/>
      <c r="BV59" s="332"/>
      <c r="BW59" s="332"/>
      <c r="BX59" s="332"/>
      <c r="BY59" s="332"/>
    </row>
    <row r="60" spans="1:77">
      <c r="A60" s="187">
        <v>45093</v>
      </c>
      <c r="B60" s="332"/>
      <c r="C60" s="332"/>
      <c r="D60" s="332"/>
      <c r="E60" s="332"/>
      <c r="F60" s="332"/>
      <c r="G60" s="332"/>
      <c r="H60" s="332"/>
      <c r="I60" s="332"/>
      <c r="J60" s="332"/>
      <c r="K60" s="332"/>
      <c r="L60" s="332"/>
      <c r="M60" s="332"/>
      <c r="N60" s="332"/>
      <c r="O60" s="332"/>
      <c r="P60" s="332"/>
      <c r="Q60" s="332"/>
      <c r="R60" s="332"/>
      <c r="S60" s="332"/>
      <c r="T60" s="332"/>
      <c r="U60" s="332"/>
      <c r="V60" s="332"/>
      <c r="W60" s="332"/>
      <c r="X60" s="332"/>
      <c r="Y60" s="332"/>
      <c r="Z60" s="332"/>
      <c r="AA60" s="332"/>
      <c r="AB60" s="332"/>
      <c r="AC60" s="332"/>
      <c r="AD60" s="332"/>
      <c r="AE60" s="332"/>
      <c r="AF60" s="332"/>
      <c r="AG60" s="332"/>
      <c r="AH60" s="332"/>
      <c r="AI60" s="332"/>
      <c r="AJ60" s="332"/>
      <c r="AK60" s="332"/>
      <c r="AL60" s="332"/>
      <c r="AM60" s="332"/>
      <c r="AN60" s="332"/>
      <c r="AO60" s="332"/>
      <c r="AP60" s="332"/>
      <c r="AQ60" s="332"/>
      <c r="AR60" s="332"/>
      <c r="AS60" s="332"/>
      <c r="AT60" s="332"/>
      <c r="AU60" s="332"/>
      <c r="AV60" s="332"/>
      <c r="AW60" s="332"/>
      <c r="AX60" s="332"/>
      <c r="AY60" s="332"/>
      <c r="BV60" s="332"/>
      <c r="BW60" s="332"/>
      <c r="BX60" s="332"/>
      <c r="BY60" s="332"/>
    </row>
    <row r="61" spans="1:77">
      <c r="A61" s="187">
        <v>45100</v>
      </c>
      <c r="B61" s="332"/>
      <c r="C61" s="332"/>
      <c r="D61" s="332"/>
      <c r="E61" s="332"/>
      <c r="F61" s="332"/>
      <c r="G61" s="332"/>
      <c r="H61" s="332"/>
      <c r="I61" s="332"/>
      <c r="J61" s="332"/>
      <c r="K61" s="332"/>
      <c r="L61" s="332"/>
      <c r="M61" s="332"/>
      <c r="N61" s="332"/>
      <c r="O61" s="332"/>
      <c r="P61" s="332"/>
      <c r="Q61" s="332"/>
      <c r="R61" s="332"/>
      <c r="S61" s="332"/>
      <c r="T61" s="332"/>
      <c r="U61" s="332"/>
      <c r="V61" s="332"/>
      <c r="W61" s="332"/>
      <c r="X61" s="332"/>
      <c r="Y61" s="332"/>
      <c r="Z61" s="332"/>
      <c r="AA61" s="332"/>
      <c r="AB61" s="332"/>
      <c r="AC61" s="332"/>
      <c r="AD61" s="332"/>
      <c r="AE61" s="332"/>
      <c r="AF61" s="332"/>
      <c r="AG61" s="332"/>
      <c r="AH61" s="332"/>
      <c r="AI61" s="332"/>
      <c r="AJ61" s="332"/>
      <c r="AK61" s="332"/>
      <c r="AL61" s="332"/>
      <c r="AM61" s="332"/>
      <c r="AN61" s="332"/>
      <c r="AO61" s="332"/>
      <c r="AP61" s="332"/>
      <c r="AQ61" s="332"/>
      <c r="AR61" s="332"/>
      <c r="AS61" s="332"/>
      <c r="AT61" s="332"/>
      <c r="AU61" s="332"/>
      <c r="AV61" s="332"/>
      <c r="AW61" s="332"/>
      <c r="AX61" s="332"/>
      <c r="AY61" s="332"/>
      <c r="BV61" s="332"/>
      <c r="BW61" s="332"/>
      <c r="BX61" s="332"/>
      <c r="BY61" s="332"/>
    </row>
    <row r="62" spans="1:77">
      <c r="A62" s="187">
        <v>45107</v>
      </c>
      <c r="B62" s="332"/>
      <c r="C62" s="332"/>
      <c r="D62" s="332"/>
      <c r="E62" s="332"/>
      <c r="F62" s="332"/>
      <c r="G62" s="332"/>
      <c r="H62" s="332"/>
      <c r="I62" s="332"/>
      <c r="J62" s="332"/>
      <c r="K62" s="332"/>
      <c r="L62" s="332"/>
      <c r="M62" s="332"/>
      <c r="N62" s="332"/>
      <c r="O62" s="332"/>
      <c r="P62" s="332"/>
      <c r="Q62" s="332"/>
      <c r="R62" s="332"/>
      <c r="S62" s="332"/>
      <c r="T62" s="332"/>
      <c r="U62" s="332"/>
      <c r="V62" s="332"/>
      <c r="W62" s="332"/>
      <c r="X62" s="332"/>
      <c r="Y62" s="332"/>
      <c r="Z62" s="332"/>
      <c r="AA62" s="332"/>
      <c r="AB62" s="332"/>
      <c r="AC62" s="332"/>
      <c r="AD62" s="332"/>
      <c r="AE62" s="332"/>
      <c r="AF62" s="332"/>
      <c r="AG62" s="332"/>
      <c r="AH62" s="332"/>
      <c r="AI62" s="332"/>
      <c r="AJ62" s="332"/>
      <c r="AK62" s="332"/>
      <c r="AL62" s="332"/>
      <c r="AM62" s="332"/>
      <c r="AN62" s="332"/>
      <c r="AO62" s="332"/>
      <c r="AP62" s="332"/>
      <c r="AQ62" s="332"/>
      <c r="AR62" s="332"/>
      <c r="AS62" s="332"/>
      <c r="AT62" s="332"/>
      <c r="AU62" s="332"/>
      <c r="AV62" s="332"/>
      <c r="AW62" s="332"/>
      <c r="AX62" s="332"/>
      <c r="AY62" s="332"/>
      <c r="BV62" s="332"/>
      <c r="BW62" s="332"/>
      <c r="BX62" s="332"/>
      <c r="BY62" s="332"/>
    </row>
    <row r="63" spans="1:77">
      <c r="A63" s="187">
        <v>45114</v>
      </c>
      <c r="B63" s="332"/>
      <c r="C63" s="332"/>
      <c r="D63" s="332"/>
      <c r="E63" s="332"/>
      <c r="F63" s="332"/>
      <c r="G63" s="332"/>
      <c r="H63" s="332"/>
      <c r="I63" s="332"/>
      <c r="J63" s="332"/>
      <c r="K63" s="332"/>
      <c r="L63" s="332"/>
      <c r="M63" s="332"/>
      <c r="N63" s="332"/>
      <c r="O63" s="332"/>
      <c r="P63" s="332"/>
      <c r="Q63" s="332"/>
      <c r="R63" s="332"/>
      <c r="S63" s="332"/>
      <c r="T63" s="332"/>
      <c r="U63" s="332"/>
      <c r="V63" s="332"/>
      <c r="W63" s="332"/>
      <c r="X63" s="332"/>
      <c r="Y63" s="332"/>
      <c r="Z63" s="332"/>
      <c r="AA63" s="332"/>
      <c r="AB63" s="332"/>
      <c r="AC63" s="332"/>
      <c r="AD63" s="332"/>
      <c r="AE63" s="332"/>
      <c r="AF63" s="332"/>
      <c r="AG63" s="332"/>
      <c r="AH63" s="332"/>
      <c r="AI63" s="332"/>
      <c r="AJ63" s="332"/>
      <c r="AK63" s="332"/>
      <c r="AL63" s="332"/>
      <c r="AM63" s="332"/>
      <c r="AN63" s="332"/>
      <c r="AO63" s="332"/>
      <c r="AP63" s="332"/>
      <c r="AQ63" s="332"/>
      <c r="AR63" s="332"/>
      <c r="AS63" s="332"/>
      <c r="AT63" s="332"/>
      <c r="AU63" s="332"/>
      <c r="AV63" s="332"/>
      <c r="AW63" s="332"/>
      <c r="AX63" s="332"/>
      <c r="AY63" s="332"/>
      <c r="BV63" s="332"/>
      <c r="BW63" s="332"/>
      <c r="BX63" s="332"/>
      <c r="BY63" s="332"/>
    </row>
    <row r="64" spans="1:77">
      <c r="A64" s="187">
        <v>45121</v>
      </c>
      <c r="B64" s="332"/>
      <c r="C64" s="332"/>
      <c r="D64" s="332"/>
      <c r="E64" s="332"/>
      <c r="F64" s="332"/>
      <c r="G64" s="332"/>
      <c r="H64" s="332"/>
      <c r="I64" s="332"/>
      <c r="J64" s="332"/>
      <c r="K64" s="332"/>
      <c r="L64" s="332"/>
      <c r="M64" s="332"/>
      <c r="N64" s="332"/>
      <c r="O64" s="332"/>
      <c r="P64" s="332"/>
      <c r="Q64" s="332"/>
      <c r="R64" s="332"/>
      <c r="S64" s="332"/>
      <c r="T64" s="332"/>
      <c r="U64" s="332"/>
      <c r="V64" s="332"/>
      <c r="W64" s="332"/>
      <c r="X64" s="332"/>
      <c r="Y64" s="332"/>
      <c r="Z64" s="332"/>
      <c r="AA64" s="332"/>
      <c r="AB64" s="332"/>
      <c r="AC64" s="332"/>
      <c r="AD64" s="332"/>
      <c r="AE64" s="332"/>
      <c r="AF64" s="332"/>
      <c r="AG64" s="332"/>
      <c r="AH64" s="332"/>
      <c r="AI64" s="332"/>
      <c r="AJ64" s="332"/>
      <c r="AK64" s="332"/>
      <c r="AL64" s="332"/>
      <c r="AM64" s="332"/>
      <c r="AN64" s="332"/>
      <c r="AO64" s="332"/>
      <c r="AP64" s="332"/>
      <c r="AQ64" s="332"/>
      <c r="AR64" s="332"/>
      <c r="AS64" s="332"/>
      <c r="AT64" s="332"/>
      <c r="AU64" s="332"/>
      <c r="AV64" s="332"/>
      <c r="AW64" s="332"/>
      <c r="AX64" s="332"/>
      <c r="AY64" s="332"/>
      <c r="BV64" s="332"/>
      <c r="BW64" s="332"/>
      <c r="BX64" s="332"/>
      <c r="BY64" s="332"/>
    </row>
    <row r="65" spans="1:77">
      <c r="A65" s="187">
        <v>45128</v>
      </c>
      <c r="B65" s="332"/>
      <c r="C65" s="332"/>
      <c r="D65" s="332"/>
      <c r="E65" s="332"/>
      <c r="F65" s="332"/>
      <c r="G65" s="332"/>
      <c r="H65" s="332"/>
      <c r="I65" s="332"/>
      <c r="J65" s="332"/>
      <c r="K65" s="332"/>
      <c r="L65" s="332"/>
      <c r="M65" s="332"/>
      <c r="N65" s="332"/>
      <c r="O65" s="332"/>
      <c r="P65" s="332"/>
      <c r="Q65" s="332"/>
      <c r="R65" s="332"/>
      <c r="S65" s="332"/>
      <c r="T65" s="332"/>
      <c r="U65" s="332"/>
      <c r="V65" s="332"/>
      <c r="W65" s="332"/>
      <c r="X65" s="332"/>
      <c r="Y65" s="332"/>
      <c r="Z65" s="332"/>
      <c r="AA65" s="332"/>
      <c r="AB65" s="332"/>
      <c r="AC65" s="332"/>
      <c r="AD65" s="332"/>
      <c r="AE65" s="332"/>
      <c r="AF65" s="332"/>
      <c r="AG65" s="332"/>
      <c r="AH65" s="332"/>
      <c r="AI65" s="332"/>
      <c r="AJ65" s="332"/>
      <c r="AK65" s="332"/>
      <c r="AL65" s="332"/>
      <c r="AM65" s="332"/>
      <c r="AN65" s="332"/>
      <c r="AO65" s="332"/>
      <c r="AP65" s="332"/>
      <c r="AQ65" s="332"/>
      <c r="AR65" s="332"/>
      <c r="AS65" s="332"/>
      <c r="AT65" s="332"/>
      <c r="AU65" s="332"/>
      <c r="AV65" s="332"/>
      <c r="AW65" s="332"/>
      <c r="AX65" s="332"/>
      <c r="AY65" s="332"/>
      <c r="BV65" s="332"/>
      <c r="BW65" s="332"/>
      <c r="BX65" s="332"/>
      <c r="BY65" s="332"/>
    </row>
    <row r="66" spans="1:77">
      <c r="A66" s="187">
        <v>45135</v>
      </c>
      <c r="B66" s="332"/>
      <c r="C66" s="332"/>
      <c r="D66" s="332"/>
      <c r="E66" s="332"/>
      <c r="F66" s="332"/>
      <c r="G66" s="332"/>
      <c r="H66" s="332"/>
      <c r="I66" s="332"/>
      <c r="J66" s="332"/>
      <c r="K66" s="332"/>
      <c r="L66" s="332"/>
      <c r="M66" s="332"/>
      <c r="N66" s="332"/>
      <c r="O66" s="332"/>
      <c r="P66" s="332"/>
      <c r="Q66" s="332"/>
      <c r="R66" s="332"/>
      <c r="S66" s="332"/>
      <c r="T66" s="332"/>
      <c r="U66" s="332"/>
      <c r="V66" s="332"/>
      <c r="W66" s="332"/>
      <c r="X66" s="332"/>
      <c r="Y66" s="332"/>
      <c r="Z66" s="332"/>
      <c r="AA66" s="332"/>
      <c r="AB66" s="332"/>
      <c r="AC66" s="332"/>
      <c r="AD66" s="332"/>
      <c r="AE66" s="332"/>
      <c r="AF66" s="332"/>
      <c r="AG66" s="332"/>
      <c r="AH66" s="332"/>
      <c r="AI66" s="332"/>
      <c r="AJ66" s="332"/>
      <c r="AK66" s="332"/>
      <c r="AL66" s="332"/>
      <c r="AM66" s="332"/>
      <c r="AN66" s="332"/>
      <c r="AO66" s="332"/>
      <c r="AP66" s="332"/>
      <c r="AQ66" s="332"/>
      <c r="AR66" s="332"/>
      <c r="AS66" s="332"/>
      <c r="AT66" s="332"/>
      <c r="AU66" s="332"/>
      <c r="AV66" s="332"/>
      <c r="AW66" s="332"/>
      <c r="AX66" s="332"/>
      <c r="AY66" s="332"/>
      <c r="BV66" s="332"/>
      <c r="BW66" s="332"/>
      <c r="BX66" s="332"/>
      <c r="BY66" s="332"/>
    </row>
    <row r="67" spans="1:77">
      <c r="A67" s="187">
        <v>45142</v>
      </c>
      <c r="B67" s="332"/>
      <c r="C67" s="332"/>
      <c r="D67" s="332"/>
      <c r="E67" s="332"/>
      <c r="F67" s="332"/>
      <c r="G67" s="332"/>
      <c r="H67" s="332"/>
      <c r="I67" s="332"/>
      <c r="J67" s="332"/>
      <c r="K67" s="332"/>
      <c r="L67" s="332"/>
      <c r="M67" s="332"/>
      <c r="N67" s="332"/>
      <c r="O67" s="332"/>
      <c r="P67" s="332"/>
      <c r="Q67" s="332"/>
      <c r="R67" s="332"/>
      <c r="S67" s="332"/>
      <c r="T67" s="332"/>
      <c r="U67" s="332"/>
      <c r="V67" s="332"/>
      <c r="W67" s="332"/>
      <c r="X67" s="332"/>
      <c r="Y67" s="332"/>
      <c r="Z67" s="332"/>
      <c r="AA67" s="332"/>
      <c r="AB67" s="332"/>
      <c r="AC67" s="332"/>
      <c r="AD67" s="332"/>
      <c r="AE67" s="332"/>
      <c r="AF67" s="332"/>
      <c r="AG67" s="332"/>
      <c r="AH67" s="332"/>
      <c r="AI67" s="332"/>
      <c r="AJ67" s="332"/>
      <c r="AK67" s="332"/>
      <c r="AL67" s="332"/>
      <c r="AM67" s="332"/>
      <c r="AN67" s="332"/>
      <c r="AO67" s="332"/>
      <c r="AP67" s="332"/>
      <c r="AQ67" s="332"/>
      <c r="AR67" s="332"/>
      <c r="AS67" s="332"/>
      <c r="AT67" s="332"/>
      <c r="AU67" s="332"/>
      <c r="AV67" s="332"/>
      <c r="AW67" s="332"/>
      <c r="AX67" s="332"/>
      <c r="AY67" s="332"/>
      <c r="BV67" s="332"/>
      <c r="BW67" s="332"/>
      <c r="BX67" s="332"/>
      <c r="BY67" s="332"/>
    </row>
    <row r="68" spans="1:77">
      <c r="A68" s="187">
        <v>45149</v>
      </c>
      <c r="B68" s="332"/>
      <c r="C68" s="332"/>
      <c r="D68" s="332"/>
      <c r="E68" s="332"/>
      <c r="F68" s="332"/>
      <c r="G68" s="332"/>
      <c r="H68" s="332"/>
      <c r="I68" s="332"/>
      <c r="J68" s="332"/>
      <c r="K68" s="332"/>
      <c r="L68" s="332"/>
      <c r="M68" s="332"/>
      <c r="N68" s="332"/>
      <c r="O68" s="332"/>
      <c r="P68" s="332"/>
      <c r="Q68" s="332"/>
      <c r="R68" s="332"/>
      <c r="S68" s="332"/>
      <c r="T68" s="332"/>
      <c r="U68" s="332"/>
      <c r="V68" s="332"/>
      <c r="W68" s="332"/>
      <c r="X68" s="332"/>
      <c r="Y68" s="332"/>
      <c r="Z68" s="332"/>
      <c r="AA68" s="332"/>
      <c r="AB68" s="332"/>
      <c r="AC68" s="332"/>
      <c r="AD68" s="332"/>
      <c r="AE68" s="332"/>
      <c r="AF68" s="332"/>
      <c r="AG68" s="332"/>
      <c r="AH68" s="332"/>
      <c r="AI68" s="332"/>
      <c r="AJ68" s="332"/>
      <c r="AK68" s="332"/>
      <c r="AL68" s="332"/>
      <c r="AM68" s="332"/>
      <c r="AN68" s="332"/>
      <c r="AO68" s="332"/>
      <c r="AP68" s="332"/>
      <c r="AQ68" s="332"/>
      <c r="AR68" s="332"/>
      <c r="AS68" s="332"/>
      <c r="AT68" s="332"/>
      <c r="AU68" s="332"/>
      <c r="AV68" s="332"/>
      <c r="AW68" s="332"/>
      <c r="AX68" s="332"/>
      <c r="AY68" s="332"/>
      <c r="BV68" s="332"/>
      <c r="BW68" s="332"/>
      <c r="BX68" s="332"/>
      <c r="BY68" s="332"/>
    </row>
    <row r="69" spans="1:77">
      <c r="A69" s="187">
        <v>45156</v>
      </c>
      <c r="B69" s="332"/>
      <c r="C69" s="332"/>
      <c r="D69" s="332"/>
      <c r="E69" s="332"/>
      <c r="F69" s="332"/>
      <c r="G69" s="332"/>
      <c r="H69" s="332"/>
      <c r="I69" s="332"/>
      <c r="J69" s="332"/>
      <c r="K69" s="332"/>
      <c r="L69" s="332"/>
      <c r="M69" s="332"/>
      <c r="N69" s="332"/>
      <c r="O69" s="332"/>
      <c r="P69" s="332"/>
      <c r="Q69" s="332"/>
      <c r="R69" s="332"/>
      <c r="S69" s="332"/>
      <c r="T69" s="332"/>
      <c r="U69" s="332"/>
      <c r="V69" s="332"/>
      <c r="W69" s="332"/>
      <c r="X69" s="332"/>
      <c r="Y69" s="332"/>
      <c r="Z69" s="332"/>
      <c r="AA69" s="332"/>
      <c r="AB69" s="332"/>
      <c r="AC69" s="332"/>
      <c r="AD69" s="332"/>
      <c r="AE69" s="332"/>
      <c r="AF69" s="332"/>
      <c r="AG69" s="332"/>
      <c r="AH69" s="332"/>
      <c r="AI69" s="332"/>
      <c r="AJ69" s="332"/>
      <c r="AK69" s="332"/>
      <c r="AL69" s="332"/>
      <c r="AM69" s="332"/>
      <c r="AN69" s="332"/>
      <c r="AO69" s="332"/>
      <c r="AP69" s="332"/>
      <c r="AQ69" s="332"/>
      <c r="AR69" s="332"/>
      <c r="AS69" s="332"/>
      <c r="AT69" s="332"/>
      <c r="AU69" s="332"/>
      <c r="AV69" s="332"/>
      <c r="AW69" s="332"/>
      <c r="AX69" s="332"/>
      <c r="AY69" s="332"/>
      <c r="BV69" s="332"/>
      <c r="BW69" s="332"/>
      <c r="BX69" s="332"/>
      <c r="BY69" s="332"/>
    </row>
    <row r="70" spans="1:77">
      <c r="A70" s="187">
        <v>45163</v>
      </c>
      <c r="B70" s="332"/>
      <c r="C70" s="332"/>
      <c r="D70" s="332"/>
      <c r="E70" s="332"/>
      <c r="F70" s="332"/>
      <c r="G70" s="332"/>
      <c r="H70" s="332"/>
      <c r="I70" s="332"/>
      <c r="J70" s="332"/>
      <c r="K70" s="332"/>
      <c r="L70" s="332"/>
      <c r="M70" s="332"/>
      <c r="N70" s="332"/>
      <c r="O70" s="332"/>
      <c r="P70" s="332"/>
      <c r="Q70" s="332"/>
      <c r="R70" s="332"/>
      <c r="S70" s="332"/>
      <c r="T70" s="332"/>
      <c r="U70" s="332"/>
      <c r="V70" s="332"/>
      <c r="W70" s="332"/>
      <c r="X70" s="332"/>
      <c r="Y70" s="332"/>
      <c r="Z70" s="332"/>
      <c r="AA70" s="332"/>
      <c r="AB70" s="332"/>
      <c r="AC70" s="332"/>
      <c r="AD70" s="332"/>
      <c r="AE70" s="332"/>
      <c r="AF70" s="332"/>
      <c r="AG70" s="332"/>
      <c r="AH70" s="332"/>
      <c r="AI70" s="332"/>
      <c r="AJ70" s="332"/>
      <c r="AK70" s="332"/>
      <c r="AL70" s="332"/>
      <c r="AM70" s="332"/>
      <c r="AN70" s="332"/>
      <c r="AO70" s="332"/>
      <c r="AP70" s="332"/>
      <c r="AQ70" s="332"/>
      <c r="AR70" s="332"/>
      <c r="AS70" s="332"/>
      <c r="AT70" s="332"/>
      <c r="AU70" s="332"/>
      <c r="AV70" s="332"/>
      <c r="AW70" s="332"/>
      <c r="AX70" s="332"/>
      <c r="AY70" s="332"/>
      <c r="BV70" s="332"/>
      <c r="BW70" s="332"/>
      <c r="BX70" s="332"/>
      <c r="BY70" s="332"/>
    </row>
    <row r="71" spans="1:77">
      <c r="A71" s="187">
        <v>45170</v>
      </c>
      <c r="B71" s="332"/>
      <c r="C71" s="332"/>
      <c r="D71" s="332"/>
      <c r="E71" s="332"/>
      <c r="F71" s="332"/>
      <c r="G71" s="332"/>
      <c r="H71" s="332"/>
      <c r="I71" s="332"/>
      <c r="J71" s="332"/>
      <c r="K71" s="332"/>
      <c r="L71" s="332"/>
      <c r="M71" s="332"/>
      <c r="N71" s="332"/>
      <c r="O71" s="332"/>
      <c r="P71" s="332"/>
      <c r="Q71" s="332"/>
      <c r="R71" s="332"/>
      <c r="S71" s="332"/>
      <c r="T71" s="332"/>
      <c r="U71" s="332"/>
      <c r="V71" s="332"/>
      <c r="W71" s="332"/>
      <c r="X71" s="332"/>
      <c r="Y71" s="332"/>
      <c r="Z71" s="332"/>
      <c r="AA71" s="332"/>
      <c r="AB71" s="332"/>
      <c r="AC71" s="332"/>
      <c r="AD71" s="332"/>
      <c r="AE71" s="332"/>
      <c r="AF71" s="332"/>
      <c r="AG71" s="332"/>
      <c r="AH71" s="332"/>
      <c r="AI71" s="332"/>
      <c r="AJ71" s="332"/>
      <c r="AK71" s="332"/>
      <c r="AL71" s="332"/>
      <c r="AM71" s="332"/>
      <c r="AN71" s="332"/>
      <c r="AO71" s="332"/>
      <c r="AP71" s="332"/>
      <c r="AQ71" s="332"/>
      <c r="AR71" s="332"/>
      <c r="AS71" s="332"/>
      <c r="AT71" s="332"/>
      <c r="AU71" s="332"/>
      <c r="AV71" s="332"/>
      <c r="AW71" s="332"/>
      <c r="AX71" s="332"/>
      <c r="AY71" s="332"/>
      <c r="BV71" s="332"/>
      <c r="BW71" s="332"/>
      <c r="BX71" s="332"/>
      <c r="BY71" s="332"/>
    </row>
    <row r="72" spans="1:77">
      <c r="A72" s="187">
        <v>45177</v>
      </c>
      <c r="B72" s="332"/>
      <c r="C72" s="332"/>
      <c r="D72" s="332"/>
      <c r="E72" s="332"/>
      <c r="F72" s="332"/>
      <c r="G72" s="332"/>
      <c r="H72" s="332"/>
      <c r="I72" s="332"/>
      <c r="J72" s="332"/>
      <c r="K72" s="332"/>
      <c r="L72" s="332"/>
      <c r="M72" s="332"/>
      <c r="N72" s="332"/>
      <c r="O72" s="332"/>
      <c r="P72" s="332"/>
      <c r="Q72" s="332"/>
      <c r="R72" s="332"/>
      <c r="S72" s="332"/>
      <c r="T72" s="332"/>
      <c r="U72" s="332"/>
      <c r="V72" s="332"/>
      <c r="W72" s="332"/>
      <c r="X72" s="332"/>
      <c r="Y72" s="332"/>
      <c r="Z72" s="332"/>
      <c r="AA72" s="332"/>
      <c r="AB72" s="332"/>
      <c r="AC72" s="332"/>
      <c r="AD72" s="332"/>
      <c r="AE72" s="332"/>
      <c r="AF72" s="332"/>
      <c r="AG72" s="332"/>
      <c r="AH72" s="332"/>
      <c r="AI72" s="332"/>
      <c r="AJ72" s="332"/>
      <c r="AK72" s="332"/>
      <c r="AL72" s="332"/>
      <c r="AM72" s="332"/>
      <c r="AN72" s="332"/>
      <c r="AO72" s="332"/>
      <c r="AP72" s="332"/>
      <c r="AQ72" s="332"/>
      <c r="AR72" s="332"/>
      <c r="AS72" s="332"/>
      <c r="AT72" s="332"/>
      <c r="AU72" s="332"/>
      <c r="AV72" s="332"/>
      <c r="AW72" s="332"/>
      <c r="AX72" s="332"/>
      <c r="AY72" s="332"/>
      <c r="BV72" s="332"/>
      <c r="BW72" s="332"/>
      <c r="BX72" s="332"/>
      <c r="BY72" s="332"/>
    </row>
    <row r="73" spans="1:77">
      <c r="A73" s="187">
        <v>45184</v>
      </c>
      <c r="B73" s="332"/>
      <c r="C73" s="332"/>
      <c r="D73" s="332"/>
      <c r="E73" s="332"/>
      <c r="F73" s="332"/>
      <c r="G73" s="332"/>
      <c r="H73" s="332"/>
      <c r="I73" s="332"/>
      <c r="J73" s="332"/>
      <c r="K73" s="332"/>
      <c r="L73" s="332"/>
      <c r="M73" s="332"/>
      <c r="N73" s="332"/>
      <c r="O73" s="332"/>
      <c r="P73" s="332"/>
      <c r="Q73" s="332"/>
      <c r="R73" s="332"/>
      <c r="S73" s="332"/>
      <c r="T73" s="332"/>
      <c r="U73" s="332"/>
      <c r="V73" s="332"/>
      <c r="W73" s="332"/>
      <c r="X73" s="332"/>
      <c r="Y73" s="332"/>
      <c r="Z73" s="332"/>
      <c r="AA73" s="332"/>
      <c r="AB73" s="332"/>
      <c r="AC73" s="332"/>
      <c r="AD73" s="332"/>
      <c r="AE73" s="332"/>
      <c r="AF73" s="332"/>
      <c r="AG73" s="332"/>
      <c r="AH73" s="332"/>
      <c r="AI73" s="332"/>
      <c r="AJ73" s="332"/>
      <c r="AK73" s="332"/>
      <c r="AL73" s="332"/>
      <c r="AM73" s="332"/>
      <c r="AN73" s="332"/>
      <c r="AO73" s="332"/>
      <c r="AP73" s="332"/>
      <c r="AQ73" s="332"/>
      <c r="AR73" s="332"/>
      <c r="AS73" s="332"/>
      <c r="AT73" s="332"/>
      <c r="AU73" s="332"/>
      <c r="AV73" s="332"/>
      <c r="AW73" s="332"/>
      <c r="AX73" s="332"/>
      <c r="AY73" s="332"/>
      <c r="BV73" s="332"/>
      <c r="BW73" s="332"/>
      <c r="BX73" s="332"/>
      <c r="BY73" s="332"/>
    </row>
    <row r="74" spans="1:77">
      <c r="A74" s="187">
        <v>45191</v>
      </c>
      <c r="B74" s="332"/>
      <c r="C74" s="332"/>
      <c r="D74" s="332"/>
      <c r="E74" s="332"/>
      <c r="F74" s="332"/>
      <c r="G74" s="332"/>
      <c r="H74" s="332"/>
      <c r="I74" s="332"/>
      <c r="J74" s="332"/>
      <c r="K74" s="332"/>
      <c r="L74" s="332"/>
      <c r="M74" s="332"/>
      <c r="N74" s="332"/>
      <c r="O74" s="332"/>
      <c r="P74" s="332"/>
      <c r="Q74" s="332"/>
      <c r="R74" s="332"/>
      <c r="S74" s="332"/>
      <c r="T74" s="332"/>
      <c r="U74" s="332"/>
      <c r="V74" s="332"/>
      <c r="W74" s="332"/>
      <c r="X74" s="332"/>
      <c r="Y74" s="332"/>
      <c r="Z74" s="332"/>
      <c r="AA74" s="332"/>
      <c r="AB74" s="332"/>
      <c r="AC74" s="332"/>
      <c r="AD74" s="332"/>
      <c r="AE74" s="332"/>
      <c r="AF74" s="332"/>
      <c r="AG74" s="332"/>
      <c r="AH74" s="332"/>
      <c r="AI74" s="332"/>
      <c r="AJ74" s="332"/>
      <c r="AK74" s="332"/>
      <c r="AL74" s="332"/>
      <c r="AM74" s="332"/>
      <c r="AN74" s="332"/>
      <c r="AO74" s="332"/>
      <c r="AP74" s="332"/>
      <c r="AQ74" s="332"/>
      <c r="AR74" s="332"/>
      <c r="AS74" s="332"/>
      <c r="AT74" s="332"/>
      <c r="AU74" s="332"/>
      <c r="AV74" s="332"/>
      <c r="AW74" s="332"/>
      <c r="AX74" s="332"/>
      <c r="AY74" s="332"/>
      <c r="BV74" s="332"/>
      <c r="BW74" s="332"/>
      <c r="BX74" s="332"/>
      <c r="BY74" s="332"/>
    </row>
    <row r="75" spans="1:77">
      <c r="A75" s="187">
        <v>45198</v>
      </c>
      <c r="B75" s="332"/>
      <c r="C75" s="332"/>
      <c r="D75" s="332"/>
      <c r="E75" s="332"/>
      <c r="F75" s="332">
        <v>65000</v>
      </c>
      <c r="G75" s="332">
        <v>60000</v>
      </c>
      <c r="H75" s="332">
        <v>110000</v>
      </c>
      <c r="I75" s="332">
        <v>100000</v>
      </c>
      <c r="J75" s="332">
        <v>140000</v>
      </c>
      <c r="K75" s="332"/>
      <c r="L75" s="332"/>
      <c r="M75" s="332"/>
      <c r="N75" s="332"/>
      <c r="O75" s="332"/>
      <c r="P75" s="332"/>
      <c r="Q75" s="332"/>
      <c r="R75" s="332"/>
      <c r="S75" s="332"/>
      <c r="T75" s="332"/>
      <c r="U75" s="332"/>
      <c r="V75" s="332"/>
      <c r="W75" s="332"/>
      <c r="X75" s="332"/>
      <c r="Y75" s="332"/>
      <c r="Z75" s="332"/>
      <c r="AA75" s="332"/>
      <c r="AB75" s="332"/>
      <c r="AC75" s="332"/>
      <c r="AD75" s="332"/>
      <c r="AE75" s="332"/>
      <c r="AF75" s="332"/>
      <c r="AG75" s="332"/>
      <c r="AH75" s="332"/>
      <c r="AI75" s="332"/>
      <c r="AJ75" s="332"/>
      <c r="AK75" s="332"/>
      <c r="AL75" s="332"/>
      <c r="AM75" s="332"/>
      <c r="AN75" s="332"/>
      <c r="AO75" s="332"/>
      <c r="AP75" s="332"/>
      <c r="AQ75" s="332"/>
      <c r="AR75" s="332"/>
      <c r="AS75" s="332"/>
      <c r="AT75" s="332"/>
      <c r="AU75" s="332"/>
      <c r="AV75" s="332"/>
      <c r="AW75" s="332"/>
      <c r="AX75" s="332"/>
      <c r="AY75" s="332"/>
      <c r="BV75" s="332"/>
      <c r="BW75" s="332"/>
      <c r="BX75" s="332"/>
      <c r="BY75" s="332"/>
    </row>
    <row r="76" spans="1:77">
      <c r="A76" s="187">
        <v>45205</v>
      </c>
      <c r="B76" s="332"/>
      <c r="C76" s="332"/>
      <c r="D76" s="332"/>
      <c r="E76" s="332"/>
      <c r="F76" s="332">
        <v>65000</v>
      </c>
      <c r="G76" s="332">
        <v>60000</v>
      </c>
      <c r="H76" s="332">
        <v>110000</v>
      </c>
      <c r="I76" s="332">
        <v>100000</v>
      </c>
      <c r="J76" s="332">
        <v>140000</v>
      </c>
      <c r="K76" s="332"/>
      <c r="L76" s="332"/>
      <c r="M76" s="332"/>
      <c r="N76" s="332"/>
      <c r="O76" s="332"/>
      <c r="P76" s="332"/>
      <c r="Q76" s="332"/>
      <c r="R76" s="332"/>
      <c r="S76" s="332"/>
      <c r="T76" s="332"/>
      <c r="U76" s="332"/>
      <c r="V76" s="332"/>
      <c r="W76" s="332"/>
      <c r="X76" s="332"/>
      <c r="Y76" s="332"/>
      <c r="Z76" s="332"/>
      <c r="AA76" s="332"/>
      <c r="AB76" s="332"/>
      <c r="AC76" s="332"/>
      <c r="AD76" s="332"/>
      <c r="AE76" s="332"/>
      <c r="AF76" s="332"/>
      <c r="AG76" s="332"/>
      <c r="AH76" s="332"/>
      <c r="AI76" s="332"/>
      <c r="AJ76" s="332"/>
      <c r="AK76" s="332"/>
      <c r="AL76" s="332"/>
      <c r="AM76" s="332"/>
      <c r="AN76" s="332"/>
      <c r="AO76" s="332"/>
      <c r="AP76" s="332"/>
      <c r="AQ76" s="332"/>
      <c r="AR76" s="332"/>
      <c r="AS76" s="332"/>
      <c r="AT76" s="332"/>
      <c r="AU76" s="332"/>
      <c r="AV76" s="332"/>
      <c r="AW76" s="332"/>
      <c r="AX76" s="332"/>
      <c r="AY76" s="332"/>
      <c r="BV76" s="332"/>
      <c r="BW76" s="332"/>
      <c r="BX76" s="332"/>
      <c r="BY76" s="332"/>
    </row>
    <row r="77" spans="1:77">
      <c r="A77" s="187">
        <v>45212</v>
      </c>
      <c r="B77" s="332"/>
      <c r="C77" s="332"/>
      <c r="D77" s="332"/>
      <c r="E77" s="332"/>
      <c r="F77" s="332">
        <v>65000</v>
      </c>
      <c r="G77" s="332">
        <v>60000</v>
      </c>
      <c r="H77" s="332">
        <v>110000</v>
      </c>
      <c r="I77" s="332">
        <v>100000</v>
      </c>
      <c r="J77" s="332">
        <v>140000</v>
      </c>
      <c r="K77" s="332"/>
      <c r="L77" s="332"/>
      <c r="M77" s="332"/>
      <c r="N77" s="332"/>
      <c r="O77" s="332"/>
      <c r="P77" s="332"/>
      <c r="Q77" s="332"/>
      <c r="R77" s="332"/>
      <c r="S77" s="332"/>
      <c r="T77" s="332"/>
      <c r="U77" s="332"/>
      <c r="V77" s="332"/>
      <c r="W77" s="332"/>
      <c r="X77" s="332"/>
      <c r="Y77" s="332"/>
      <c r="Z77" s="332"/>
      <c r="AA77" s="332"/>
      <c r="AB77" s="332"/>
      <c r="AC77" s="332"/>
      <c r="AD77" s="332"/>
      <c r="AE77" s="332"/>
      <c r="AF77" s="332"/>
      <c r="AG77" s="332"/>
      <c r="AH77" s="332"/>
      <c r="AI77" s="332"/>
      <c r="AJ77" s="332"/>
      <c r="AK77" s="332"/>
      <c r="AL77" s="332"/>
      <c r="AM77" s="332"/>
      <c r="AN77" s="332"/>
      <c r="AO77" s="332"/>
      <c r="AP77" s="332"/>
      <c r="AQ77" s="332"/>
      <c r="AR77" s="332"/>
      <c r="AS77" s="332"/>
      <c r="AT77" s="332"/>
      <c r="AU77" s="332"/>
      <c r="AV77" s="332"/>
      <c r="AW77" s="332"/>
      <c r="AX77" s="332"/>
      <c r="AY77" s="332"/>
      <c r="BV77" s="332"/>
      <c r="BW77" s="332"/>
      <c r="BX77" s="332"/>
      <c r="BY77" s="332"/>
    </row>
    <row r="78" spans="1:77">
      <c r="A78" s="187">
        <v>45219</v>
      </c>
      <c r="B78" s="332"/>
      <c r="C78" s="332"/>
      <c r="D78" s="332"/>
      <c r="E78" s="332"/>
      <c r="F78" s="332">
        <v>65000</v>
      </c>
      <c r="G78" s="332">
        <v>60000</v>
      </c>
      <c r="H78" s="332">
        <v>110000</v>
      </c>
      <c r="I78" s="332">
        <v>100000</v>
      </c>
      <c r="J78" s="332">
        <v>140000</v>
      </c>
      <c r="K78" s="332"/>
      <c r="L78" s="332"/>
      <c r="M78" s="332"/>
      <c r="N78" s="332"/>
      <c r="O78" s="332"/>
      <c r="P78" s="332"/>
      <c r="Q78" s="332"/>
      <c r="R78" s="332"/>
      <c r="S78" s="332"/>
      <c r="T78" s="332"/>
      <c r="U78" s="332"/>
      <c r="V78" s="332"/>
      <c r="W78" s="332"/>
      <c r="X78" s="332"/>
      <c r="Y78" s="332"/>
      <c r="Z78" s="332"/>
      <c r="AA78" s="332"/>
      <c r="AB78" s="332"/>
      <c r="AC78" s="332"/>
      <c r="AD78" s="332"/>
      <c r="AE78" s="332"/>
      <c r="AF78" s="332"/>
      <c r="AG78" s="332"/>
      <c r="AH78" s="332"/>
      <c r="AI78" s="332"/>
      <c r="AJ78" s="332"/>
      <c r="AK78" s="332"/>
      <c r="AL78" s="332"/>
      <c r="AM78" s="332"/>
      <c r="AN78" s="332"/>
      <c r="AO78" s="332"/>
      <c r="AP78" s="332"/>
      <c r="AQ78" s="332"/>
      <c r="AR78" s="332"/>
      <c r="AS78" s="332"/>
      <c r="AT78" s="332"/>
      <c r="AU78" s="332"/>
      <c r="AV78" s="332"/>
      <c r="AW78" s="332"/>
      <c r="AX78" s="332"/>
      <c r="AY78" s="332"/>
      <c r="BV78" s="332"/>
      <c r="BW78" s="332"/>
      <c r="BX78" s="332"/>
      <c r="BY78" s="332"/>
    </row>
    <row r="79" spans="1:77">
      <c r="A79" s="187">
        <v>45226</v>
      </c>
      <c r="B79" s="332"/>
      <c r="C79" s="332"/>
      <c r="D79" s="332"/>
      <c r="E79" s="332"/>
      <c r="F79" s="332">
        <v>65000</v>
      </c>
      <c r="G79" s="332">
        <v>60000</v>
      </c>
      <c r="H79" s="332">
        <v>110000</v>
      </c>
      <c r="I79" s="332">
        <v>100000</v>
      </c>
      <c r="J79" s="332">
        <v>140000</v>
      </c>
      <c r="K79" s="332"/>
      <c r="L79" s="332"/>
      <c r="M79" s="332"/>
      <c r="N79" s="332"/>
      <c r="O79" s="332"/>
      <c r="P79" s="332"/>
      <c r="Q79" s="332"/>
      <c r="R79" s="332"/>
      <c r="S79" s="332"/>
      <c r="T79" s="332"/>
      <c r="U79" s="332"/>
      <c r="V79" s="332"/>
      <c r="W79" s="332"/>
      <c r="X79" s="332"/>
      <c r="Y79" s="332"/>
      <c r="Z79" s="332"/>
      <c r="AA79" s="332"/>
      <c r="AB79" s="332"/>
      <c r="AC79" s="332"/>
      <c r="AD79" s="332"/>
      <c r="AE79" s="332"/>
      <c r="AF79" s="332"/>
      <c r="AG79" s="332"/>
      <c r="AH79" s="332"/>
      <c r="AI79" s="332"/>
      <c r="AJ79" s="332"/>
      <c r="AK79" s="332"/>
      <c r="AL79" s="332"/>
      <c r="AM79" s="332"/>
      <c r="AN79" s="332"/>
      <c r="AO79" s="332"/>
      <c r="AP79" s="332"/>
      <c r="AQ79" s="332"/>
      <c r="AR79" s="332"/>
      <c r="AS79" s="332"/>
      <c r="AT79" s="332"/>
      <c r="AU79" s="332"/>
      <c r="AV79" s="332"/>
      <c r="AW79" s="332"/>
      <c r="AX79" s="332"/>
      <c r="AY79" s="332"/>
      <c r="BV79" s="332"/>
      <c r="BW79" s="332"/>
      <c r="BX79" s="332"/>
      <c r="BY79" s="332"/>
    </row>
    <row r="80" spans="1:77">
      <c r="A80" s="187">
        <v>45233</v>
      </c>
      <c r="B80" s="332">
        <v>110000</v>
      </c>
      <c r="C80" s="332">
        <v>120000</v>
      </c>
      <c r="D80" s="332">
        <v>100000</v>
      </c>
      <c r="E80" s="332">
        <v>170000</v>
      </c>
      <c r="F80" s="332"/>
      <c r="G80" s="332"/>
      <c r="H80" s="332"/>
      <c r="I80" s="332"/>
      <c r="J80" s="332"/>
      <c r="K80" s="332"/>
      <c r="L80" s="332"/>
      <c r="M80" s="332"/>
      <c r="N80" s="332"/>
      <c r="O80" s="332"/>
      <c r="P80" s="332"/>
      <c r="Q80" s="332"/>
      <c r="R80" s="332"/>
      <c r="S80" s="332"/>
      <c r="T80" s="332"/>
      <c r="U80" s="332"/>
      <c r="V80" s="332"/>
      <c r="W80" s="332"/>
      <c r="X80" s="332"/>
      <c r="Y80" s="332"/>
      <c r="Z80" s="332"/>
      <c r="AA80" s="332"/>
      <c r="AB80" s="332"/>
      <c r="AC80" s="332"/>
      <c r="AD80" s="332"/>
      <c r="AE80" s="332"/>
      <c r="AF80" s="332"/>
      <c r="AG80" s="332"/>
      <c r="AH80" s="332"/>
      <c r="AI80" s="332"/>
      <c r="AJ80" s="332"/>
      <c r="AK80" s="332"/>
      <c r="AL80" s="332"/>
      <c r="AM80" s="332"/>
      <c r="AN80" s="332"/>
      <c r="AO80" s="332"/>
      <c r="AP80" s="332"/>
      <c r="AQ80" s="332"/>
      <c r="AR80" s="332"/>
      <c r="AS80" s="332"/>
      <c r="AT80" s="332"/>
      <c r="AU80" s="332"/>
      <c r="AV80" s="332"/>
      <c r="AW80" s="332"/>
      <c r="AX80" s="332"/>
      <c r="AY80" s="332"/>
      <c r="BV80" s="332"/>
      <c r="BW80" s="332"/>
      <c r="BX80" s="332"/>
      <c r="BY80" s="332"/>
    </row>
    <row r="81" spans="1:6">
      <c r="A81" s="187">
        <v>45240</v>
      </c>
      <c r="B81" s="332">
        <v>110000</v>
      </c>
      <c r="C81" s="332">
        <v>120000</v>
      </c>
      <c r="D81" s="332">
        <v>100000</v>
      </c>
      <c r="E81" s="332">
        <v>170000</v>
      </c>
      <c r="F81" s="332"/>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80"/>
  <sheetViews>
    <sheetView workbookViewId="0">
      <pane xSplit="1" ySplit="1" topLeftCell="B50" activePane="bottomRight" state="frozen"/>
      <selection activeCell="L43" sqref="L43"/>
      <selection pane="topRight" activeCell="L43" sqref="L43"/>
      <selection pane="bottomLeft" activeCell="L43" sqref="L43"/>
      <selection pane="bottomRight" activeCell="B1" sqref="B1"/>
    </sheetView>
  </sheetViews>
  <sheetFormatPr defaultRowHeight="15.75"/>
  <cols>
    <col min="1" max="1" width="10.25" style="114" bestFit="1" customWidth="1"/>
    <col min="2" max="2" width="22.125" style="114" bestFit="1" customWidth="1"/>
    <col min="3" max="3" width="21.75" style="332" bestFit="1" customWidth="1"/>
    <col min="4" max="4" width="20.25" style="332" bestFit="1" customWidth="1"/>
    <col min="5" max="6" width="20.25" style="332" customWidth="1"/>
    <col min="7" max="7" width="20.25" style="114" bestFit="1" customWidth="1"/>
    <col min="8" max="8" width="19.625" style="114" bestFit="1" customWidth="1"/>
    <col min="9" max="9" width="19.25" style="114" bestFit="1" customWidth="1"/>
    <col min="10" max="10" width="20.25" style="114" bestFit="1" customWidth="1"/>
    <col min="11" max="11" width="19.25" style="114" bestFit="1" customWidth="1"/>
    <col min="12" max="12" width="11" style="114" bestFit="1" customWidth="1"/>
    <col min="13" max="13" width="15.625" style="114" bestFit="1" customWidth="1"/>
    <col min="14" max="14" width="12" style="332" bestFit="1" customWidth="1"/>
    <col min="15" max="15" width="12.5" style="332" bestFit="1" customWidth="1"/>
    <col min="16" max="16" width="12.375" style="332" bestFit="1" customWidth="1"/>
    <col min="17" max="16384" width="9" style="114"/>
  </cols>
  <sheetData>
    <row r="1" spans="1:16">
      <c r="A1" s="115" t="s">
        <v>9</v>
      </c>
      <c r="B1" s="347" t="s">
        <v>492</v>
      </c>
      <c r="C1" s="343" t="s">
        <v>482</v>
      </c>
      <c r="D1" s="380" t="s">
        <v>425</v>
      </c>
      <c r="E1" s="345" t="s">
        <v>455</v>
      </c>
      <c r="F1" s="344" t="s">
        <v>444</v>
      </c>
      <c r="G1" s="381" t="s">
        <v>421</v>
      </c>
      <c r="H1" s="381" t="s">
        <v>420</v>
      </c>
      <c r="I1" s="382" t="s">
        <v>369</v>
      </c>
      <c r="J1" s="346" t="s">
        <v>354</v>
      </c>
      <c r="K1" s="346" t="s">
        <v>355</v>
      </c>
      <c r="L1" s="347" t="s">
        <v>246</v>
      </c>
      <c r="M1" s="347" t="s">
        <v>283</v>
      </c>
      <c r="N1" s="348" t="s">
        <v>225</v>
      </c>
      <c r="O1" s="348" t="s">
        <v>226</v>
      </c>
      <c r="P1" s="348" t="s">
        <v>227</v>
      </c>
    </row>
    <row r="2" spans="1:16">
      <c r="A2" s="187">
        <v>44687</v>
      </c>
      <c r="B2" s="332"/>
      <c r="G2" s="332"/>
      <c r="H2" s="332"/>
      <c r="I2" s="332"/>
      <c r="J2" s="332"/>
      <c r="K2" s="332"/>
      <c r="L2" s="332"/>
      <c r="M2" s="332"/>
      <c r="N2" s="349">
        <v>-857</v>
      </c>
      <c r="O2" s="349">
        <v>274</v>
      </c>
      <c r="P2" s="349">
        <v>37806</v>
      </c>
    </row>
    <row r="3" spans="1:16">
      <c r="A3" s="187">
        <v>44694</v>
      </c>
      <c r="B3" s="332"/>
      <c r="G3" s="332"/>
      <c r="H3" s="332"/>
      <c r="I3" s="332"/>
      <c r="J3" s="332"/>
      <c r="K3" s="332"/>
      <c r="L3" s="332"/>
      <c r="M3" s="332"/>
      <c r="N3" s="349">
        <v>340</v>
      </c>
      <c r="O3" s="349">
        <v>265</v>
      </c>
      <c r="P3" s="349">
        <v>41149</v>
      </c>
    </row>
    <row r="4" spans="1:16">
      <c r="A4" s="187">
        <v>44701</v>
      </c>
      <c r="B4" s="332"/>
      <c r="G4" s="332"/>
      <c r="H4" s="332"/>
      <c r="I4" s="332"/>
      <c r="J4" s="332"/>
      <c r="K4" s="332"/>
      <c r="L4" s="332"/>
      <c r="M4" s="332"/>
      <c r="N4" s="349">
        <v>1120</v>
      </c>
      <c r="O4" s="349">
        <v>532</v>
      </c>
      <c r="P4" s="349">
        <v>49320</v>
      </c>
    </row>
    <row r="5" spans="1:16">
      <c r="A5" s="187">
        <v>44708</v>
      </c>
      <c r="B5" s="332"/>
      <c r="G5" s="332"/>
      <c r="H5" s="332"/>
      <c r="I5" s="332"/>
      <c r="J5" s="332"/>
      <c r="K5" s="332"/>
      <c r="L5" s="332"/>
      <c r="M5" s="332"/>
      <c r="N5" s="349">
        <v>616</v>
      </c>
      <c r="O5" s="349">
        <v>1159</v>
      </c>
      <c r="P5" s="349">
        <v>53097</v>
      </c>
    </row>
    <row r="6" spans="1:16">
      <c r="A6" s="187">
        <v>44715</v>
      </c>
      <c r="B6" s="332"/>
      <c r="G6" s="332"/>
      <c r="H6" s="332"/>
      <c r="I6" s="332"/>
      <c r="J6" s="332"/>
      <c r="K6" s="332"/>
      <c r="L6" s="332"/>
      <c r="M6" s="332"/>
      <c r="N6" s="349">
        <v>2337</v>
      </c>
      <c r="O6" s="349">
        <v>5435</v>
      </c>
      <c r="P6" s="349">
        <v>50471</v>
      </c>
    </row>
    <row r="7" spans="1:16">
      <c r="A7" s="187">
        <v>44722</v>
      </c>
      <c r="B7" s="332"/>
      <c r="G7" s="332"/>
      <c r="H7" s="332"/>
      <c r="I7" s="332"/>
      <c r="J7" s="332"/>
      <c r="K7" s="332"/>
      <c r="L7" s="332"/>
      <c r="M7" s="332"/>
      <c r="N7" s="349">
        <v>2133</v>
      </c>
      <c r="O7" s="349">
        <v>4570</v>
      </c>
      <c r="P7" s="349">
        <v>44561</v>
      </c>
    </row>
    <row r="8" spans="1:16">
      <c r="A8" s="187">
        <v>44729</v>
      </c>
      <c r="B8" s="332"/>
      <c r="G8" s="332"/>
      <c r="H8" s="332"/>
      <c r="I8" s="332"/>
      <c r="J8" s="332"/>
      <c r="K8" s="332"/>
      <c r="L8" s="332"/>
      <c r="M8" s="332"/>
      <c r="N8" s="349">
        <v>-3157</v>
      </c>
      <c r="O8" s="349">
        <v>3123</v>
      </c>
      <c r="P8" s="349">
        <v>40733</v>
      </c>
    </row>
    <row r="9" spans="1:16">
      <c r="A9" s="187">
        <v>44736</v>
      </c>
      <c r="B9" s="332"/>
      <c r="G9" s="332"/>
      <c r="H9" s="332"/>
      <c r="I9" s="332"/>
      <c r="J9" s="332"/>
      <c r="K9" s="332"/>
      <c r="L9" s="332"/>
      <c r="M9" s="332"/>
      <c r="N9" s="349">
        <v>-8698</v>
      </c>
      <c r="O9" s="349">
        <v>-4021</v>
      </c>
      <c r="P9" s="349">
        <v>34040</v>
      </c>
    </row>
    <row r="10" spans="1:16">
      <c r="A10" s="187">
        <v>44743</v>
      </c>
      <c r="B10" s="332"/>
      <c r="G10" s="332"/>
      <c r="H10" s="332"/>
      <c r="I10" s="332"/>
      <c r="J10" s="332"/>
      <c r="K10" s="332"/>
      <c r="L10" s="332"/>
      <c r="M10" s="332"/>
      <c r="N10" s="349">
        <v>-10054</v>
      </c>
      <c r="O10" s="349">
        <v>-4593</v>
      </c>
      <c r="P10" s="349">
        <v>34514</v>
      </c>
    </row>
    <row r="11" spans="1:16">
      <c r="A11" s="187">
        <v>44750</v>
      </c>
      <c r="B11" s="332"/>
      <c r="G11" s="332"/>
      <c r="H11" s="332"/>
      <c r="I11" s="332"/>
      <c r="J11" s="332"/>
      <c r="K11" s="332"/>
      <c r="L11" s="332"/>
      <c r="M11" s="332"/>
      <c r="N11" s="349">
        <v>-11332</v>
      </c>
      <c r="O11" s="349">
        <v>-6960</v>
      </c>
      <c r="P11" s="349">
        <v>41886</v>
      </c>
    </row>
    <row r="12" spans="1:16">
      <c r="A12" s="187">
        <v>44757</v>
      </c>
      <c r="B12" s="332"/>
      <c r="G12" s="332"/>
      <c r="H12" s="332"/>
      <c r="I12" s="332"/>
      <c r="J12" s="332"/>
      <c r="K12" s="332"/>
      <c r="L12" s="332"/>
      <c r="M12" s="332"/>
      <c r="N12" s="349"/>
      <c r="O12" s="349"/>
      <c r="P12" s="349">
        <v>40339</v>
      </c>
    </row>
    <row r="13" spans="1:16">
      <c r="A13" s="187">
        <v>44764</v>
      </c>
      <c r="B13" s="332"/>
      <c r="G13" s="332"/>
      <c r="H13" s="332"/>
      <c r="I13" s="332"/>
      <c r="J13" s="332"/>
      <c r="K13" s="332"/>
      <c r="L13" s="332"/>
      <c r="M13" s="332"/>
      <c r="P13" s="349"/>
    </row>
    <row r="14" spans="1:16">
      <c r="A14" s="187">
        <v>44771</v>
      </c>
      <c r="B14" s="332"/>
      <c r="G14" s="332"/>
      <c r="H14" s="332"/>
      <c r="I14" s="332"/>
      <c r="J14" s="332"/>
      <c r="K14" s="332"/>
      <c r="L14" s="332"/>
      <c r="M14" s="332"/>
    </row>
    <row r="15" spans="1:16">
      <c r="A15" s="187">
        <v>44778</v>
      </c>
      <c r="B15" s="332"/>
      <c r="G15" s="332"/>
      <c r="H15" s="332"/>
      <c r="I15" s="332"/>
      <c r="J15" s="332"/>
      <c r="K15" s="332"/>
      <c r="L15" s="332"/>
      <c r="M15" s="332"/>
    </row>
    <row r="16" spans="1:16">
      <c r="A16" s="187">
        <v>44785</v>
      </c>
      <c r="B16" s="332"/>
      <c r="G16" s="332"/>
      <c r="H16" s="332"/>
      <c r="I16" s="332"/>
      <c r="J16" s="332"/>
      <c r="K16" s="332"/>
      <c r="L16" s="332"/>
      <c r="M16" s="332"/>
    </row>
    <row r="17" spans="1:20">
      <c r="A17" s="187">
        <v>44792</v>
      </c>
      <c r="B17" s="332"/>
      <c r="G17" s="332"/>
      <c r="H17" s="332"/>
      <c r="I17" s="332"/>
      <c r="J17" s="332"/>
      <c r="K17" s="332"/>
      <c r="L17" s="332"/>
      <c r="M17" s="332"/>
    </row>
    <row r="18" spans="1:20">
      <c r="A18" s="187">
        <v>44799</v>
      </c>
      <c r="B18" s="332"/>
      <c r="G18" s="332"/>
      <c r="H18" s="332"/>
      <c r="I18" s="332"/>
      <c r="J18" s="332"/>
      <c r="K18" s="332"/>
      <c r="L18" s="332"/>
      <c r="M18" s="332"/>
    </row>
    <row r="19" spans="1:20">
      <c r="A19" s="187">
        <v>44806</v>
      </c>
      <c r="B19" s="332"/>
      <c r="G19" s="332"/>
      <c r="H19" s="332"/>
      <c r="I19" s="332"/>
      <c r="J19" s="332"/>
      <c r="K19" s="332"/>
      <c r="L19" s="332"/>
      <c r="M19" s="332"/>
    </row>
    <row r="20" spans="1:20">
      <c r="A20" s="187">
        <v>44813</v>
      </c>
      <c r="B20" s="332"/>
      <c r="G20" s="332"/>
      <c r="H20" s="332"/>
      <c r="I20" s="332"/>
      <c r="J20" s="332"/>
      <c r="K20" s="332"/>
      <c r="L20" s="332"/>
      <c r="M20" s="332"/>
    </row>
    <row r="21" spans="1:20">
      <c r="A21" s="187">
        <v>44820</v>
      </c>
      <c r="B21" s="332"/>
      <c r="G21" s="332"/>
      <c r="H21" s="332"/>
      <c r="I21" s="332"/>
      <c r="J21" s="332">
        <v>0</v>
      </c>
      <c r="K21" s="332">
        <v>0</v>
      </c>
      <c r="L21" s="332">
        <v>0</v>
      </c>
      <c r="M21" s="332"/>
    </row>
    <row r="22" spans="1:20">
      <c r="A22" s="187">
        <v>44827</v>
      </c>
      <c r="B22" s="332"/>
      <c r="G22" s="332"/>
      <c r="H22" s="332"/>
      <c r="I22" s="332"/>
      <c r="J22" s="332">
        <v>1190</v>
      </c>
      <c r="K22" s="332">
        <v>-913</v>
      </c>
      <c r="L22" s="332">
        <v>2016</v>
      </c>
      <c r="M22" s="332">
        <v>0</v>
      </c>
    </row>
    <row r="23" spans="1:20">
      <c r="A23" s="187">
        <v>44834</v>
      </c>
      <c r="B23" s="332"/>
      <c r="G23" s="332"/>
      <c r="H23" s="332"/>
      <c r="I23" s="332"/>
      <c r="J23" s="332">
        <v>986</v>
      </c>
      <c r="K23" s="332">
        <v>-597</v>
      </c>
      <c r="L23" s="332">
        <v>46</v>
      </c>
      <c r="M23" s="332">
        <v>2122</v>
      </c>
    </row>
    <row r="24" spans="1:20">
      <c r="A24" s="187">
        <v>44841</v>
      </c>
      <c r="B24" s="332"/>
      <c r="G24" s="332"/>
      <c r="H24" s="332"/>
      <c r="I24" s="332"/>
      <c r="J24" s="332">
        <v>1267</v>
      </c>
      <c r="K24" s="332">
        <v>411</v>
      </c>
      <c r="L24" s="332">
        <v>2053</v>
      </c>
      <c r="M24" s="332">
        <v>2099</v>
      </c>
      <c r="T24" s="377"/>
    </row>
    <row r="25" spans="1:20">
      <c r="A25" s="187">
        <v>44848</v>
      </c>
      <c r="B25" s="332"/>
      <c r="G25" s="332"/>
      <c r="H25" s="332"/>
      <c r="I25" s="332"/>
      <c r="J25" s="332">
        <v>1462</v>
      </c>
      <c r="K25" s="332">
        <v>239</v>
      </c>
      <c r="L25" s="332">
        <v>1574</v>
      </c>
      <c r="M25" s="332"/>
      <c r="T25" s="383"/>
    </row>
    <row r="26" spans="1:20">
      <c r="A26" s="187">
        <v>44855</v>
      </c>
      <c r="B26" s="332"/>
      <c r="G26" s="332"/>
      <c r="H26" s="332"/>
      <c r="I26" s="332">
        <v>0</v>
      </c>
      <c r="J26" s="332">
        <v>1476</v>
      </c>
      <c r="K26" s="332">
        <v>-850</v>
      </c>
      <c r="L26" s="332">
        <v>1534.12</v>
      </c>
      <c r="M26" s="332"/>
      <c r="T26" s="377"/>
    </row>
    <row r="27" spans="1:20">
      <c r="A27" s="187">
        <v>44862</v>
      </c>
      <c r="B27" s="332"/>
      <c r="G27" s="332"/>
      <c r="H27" s="332"/>
      <c r="I27" s="332">
        <v>239</v>
      </c>
      <c r="J27" s="332">
        <v>1231</v>
      </c>
      <c r="K27" s="332">
        <v>419</v>
      </c>
      <c r="L27" s="332"/>
      <c r="M27" s="332"/>
    </row>
    <row r="28" spans="1:20">
      <c r="A28" s="187">
        <v>44869</v>
      </c>
      <c r="B28" s="332"/>
      <c r="G28" s="332"/>
      <c r="H28" s="332"/>
      <c r="I28" s="386">
        <v>3568</v>
      </c>
      <c r="J28" s="350">
        <v>2372</v>
      </c>
      <c r="K28" s="386">
        <v>972</v>
      </c>
      <c r="L28" s="332"/>
      <c r="M28" s="332"/>
    </row>
    <row r="29" spans="1:20">
      <c r="A29" s="187">
        <v>44876</v>
      </c>
      <c r="B29" s="332"/>
      <c r="G29" s="332"/>
      <c r="H29" s="332"/>
      <c r="I29" s="386">
        <v>-758</v>
      </c>
      <c r="J29" s="350">
        <v>317</v>
      </c>
      <c r="K29" s="386">
        <v>1305</v>
      </c>
      <c r="L29" s="332"/>
      <c r="M29" s="332"/>
    </row>
    <row r="30" spans="1:20">
      <c r="A30" s="187">
        <v>44883</v>
      </c>
      <c r="B30" s="332"/>
      <c r="G30" s="332"/>
      <c r="H30" s="332"/>
      <c r="I30" s="386">
        <v>-1501</v>
      </c>
      <c r="J30" s="350">
        <v>325</v>
      </c>
      <c r="K30" s="386">
        <v>-1330</v>
      </c>
      <c r="L30" s="332"/>
      <c r="M30" s="332"/>
    </row>
    <row r="31" spans="1:20">
      <c r="A31" s="187">
        <v>44890</v>
      </c>
      <c r="B31" s="332"/>
      <c r="G31" s="332"/>
      <c r="H31" s="332"/>
      <c r="I31" s="386">
        <v>-1749</v>
      </c>
      <c r="J31" s="350">
        <v>597</v>
      </c>
      <c r="K31" s="386">
        <v>-718</v>
      </c>
      <c r="L31" s="332"/>
      <c r="M31" s="332"/>
    </row>
    <row r="32" spans="1:20">
      <c r="A32" s="187">
        <v>44897</v>
      </c>
      <c r="B32" s="332"/>
      <c r="G32" s="332"/>
      <c r="H32" s="332"/>
      <c r="I32" s="353">
        <v>-791</v>
      </c>
      <c r="J32" s="353">
        <v>332</v>
      </c>
      <c r="K32" s="353">
        <v>1126</v>
      </c>
      <c r="L32" s="332"/>
      <c r="M32" s="332"/>
    </row>
    <row r="33" spans="1:13">
      <c r="A33" s="187">
        <v>44904</v>
      </c>
      <c r="B33" s="332"/>
      <c r="G33" s="332"/>
      <c r="H33" s="332"/>
      <c r="I33" s="353">
        <v>-951</v>
      </c>
      <c r="J33" s="353">
        <v>-1069</v>
      </c>
      <c r="K33" s="353">
        <v>2296</v>
      </c>
      <c r="L33" s="332"/>
      <c r="M33" s="332"/>
    </row>
    <row r="34" spans="1:13">
      <c r="A34" s="187">
        <v>44911</v>
      </c>
      <c r="B34" s="332"/>
      <c r="G34" s="332"/>
      <c r="H34" s="332"/>
      <c r="I34" s="353">
        <v>-1705</v>
      </c>
      <c r="J34" s="353">
        <v>-1350</v>
      </c>
      <c r="K34" s="353">
        <v>331</v>
      </c>
      <c r="L34" s="332"/>
      <c r="M34" s="332"/>
    </row>
    <row r="35" spans="1:13">
      <c r="A35" s="187">
        <v>44918</v>
      </c>
      <c r="B35" s="332"/>
      <c r="G35" s="332"/>
      <c r="H35" s="332"/>
      <c r="I35" s="353">
        <v>-122</v>
      </c>
      <c r="J35" s="353">
        <v>-258</v>
      </c>
      <c r="K35" s="353">
        <v>887</v>
      </c>
      <c r="L35" s="332"/>
      <c r="M35" s="332"/>
    </row>
    <row r="36" spans="1:13">
      <c r="A36" s="187">
        <v>44925</v>
      </c>
      <c r="B36" s="332"/>
      <c r="G36" s="332"/>
      <c r="H36" s="332"/>
      <c r="I36" s="353">
        <v>-1864</v>
      </c>
      <c r="J36" s="353">
        <v>-568</v>
      </c>
      <c r="K36" s="353">
        <v>2397</v>
      </c>
      <c r="L36" s="332"/>
      <c r="M36" s="332"/>
    </row>
    <row r="37" spans="1:13">
      <c r="A37" s="187">
        <v>44932</v>
      </c>
      <c r="B37" s="332"/>
      <c r="G37" s="332"/>
      <c r="H37" s="332"/>
      <c r="I37" s="353">
        <v>-1090</v>
      </c>
      <c r="J37" s="353">
        <v>715</v>
      </c>
      <c r="K37" s="353">
        <v>3403</v>
      </c>
      <c r="L37" s="332"/>
      <c r="M37" s="332"/>
    </row>
    <row r="38" spans="1:13">
      <c r="A38" s="187">
        <v>44939</v>
      </c>
      <c r="B38" s="332"/>
      <c r="G38" s="332"/>
      <c r="H38" s="332"/>
      <c r="I38" s="353">
        <v>-536</v>
      </c>
      <c r="J38" s="353">
        <v>690</v>
      </c>
      <c r="K38" s="353">
        <v>3309</v>
      </c>
      <c r="L38" s="332"/>
      <c r="M38" s="332"/>
    </row>
    <row r="39" spans="1:13">
      <c r="A39" s="187">
        <v>44946</v>
      </c>
      <c r="B39" s="332"/>
      <c r="G39" s="353">
        <v>-5</v>
      </c>
      <c r="H39" s="353">
        <v>235</v>
      </c>
      <c r="I39" s="353">
        <v>-1476</v>
      </c>
      <c r="J39" s="353">
        <v>404.94</v>
      </c>
      <c r="K39" s="353">
        <v>3475.45</v>
      </c>
      <c r="L39" s="332"/>
      <c r="M39" s="332"/>
    </row>
    <row r="40" spans="1:13">
      <c r="A40" s="187">
        <v>44953</v>
      </c>
      <c r="B40" s="332"/>
      <c r="D40" s="353">
        <v>-418</v>
      </c>
      <c r="E40" s="353"/>
      <c r="F40" s="353"/>
      <c r="G40" s="353">
        <v>391</v>
      </c>
      <c r="H40" s="353">
        <v>739</v>
      </c>
      <c r="I40" s="353">
        <v>-230.56</v>
      </c>
      <c r="J40" s="332"/>
      <c r="K40" s="332"/>
      <c r="L40" s="332"/>
      <c r="M40" s="332"/>
    </row>
    <row r="41" spans="1:13">
      <c r="A41" s="187">
        <v>44960</v>
      </c>
      <c r="B41" s="332"/>
      <c r="D41" s="353">
        <v>-857</v>
      </c>
      <c r="E41" s="353"/>
      <c r="F41" s="353"/>
      <c r="G41" s="353">
        <v>215</v>
      </c>
      <c r="H41" s="353">
        <v>1258</v>
      </c>
      <c r="I41" s="332"/>
      <c r="J41" s="332"/>
      <c r="K41" s="332"/>
      <c r="L41" s="332"/>
      <c r="M41" s="332"/>
    </row>
    <row r="42" spans="1:13">
      <c r="A42" s="187">
        <v>44967</v>
      </c>
      <c r="B42" s="332"/>
      <c r="D42" s="353">
        <v>-1300</v>
      </c>
      <c r="E42" s="353"/>
      <c r="F42" s="353"/>
      <c r="G42" s="353">
        <v>1586</v>
      </c>
      <c r="H42" s="353">
        <v>1457</v>
      </c>
      <c r="I42" s="332"/>
      <c r="J42" s="332"/>
      <c r="K42" s="332"/>
      <c r="L42" s="332"/>
      <c r="M42" s="332"/>
    </row>
    <row r="43" spans="1:13">
      <c r="A43" s="187">
        <v>44974</v>
      </c>
      <c r="B43" s="332"/>
      <c r="D43" s="353">
        <v>-1388</v>
      </c>
      <c r="E43" s="353"/>
      <c r="F43" s="353"/>
      <c r="G43" s="353">
        <v>2369.63</v>
      </c>
      <c r="H43" s="353">
        <v>1922</v>
      </c>
      <c r="I43" s="332"/>
      <c r="J43" s="332"/>
      <c r="K43" s="332"/>
      <c r="L43" s="332"/>
      <c r="M43" s="332"/>
    </row>
    <row r="44" spans="1:13">
      <c r="A44" s="187">
        <v>44981</v>
      </c>
      <c r="B44" s="332"/>
      <c r="D44" s="384">
        <v>-1375</v>
      </c>
      <c r="E44" s="353">
        <v>0</v>
      </c>
      <c r="F44" s="353">
        <v>0</v>
      </c>
      <c r="G44" s="332"/>
      <c r="H44" s="384">
        <v>2361.71</v>
      </c>
      <c r="I44" s="332"/>
      <c r="J44" s="332"/>
      <c r="K44" s="332"/>
      <c r="L44" s="332"/>
      <c r="M44" s="332"/>
    </row>
    <row r="45" spans="1:13">
      <c r="A45" s="187">
        <v>44988</v>
      </c>
      <c r="B45" s="332"/>
      <c r="D45" s="384">
        <v>-2738</v>
      </c>
      <c r="E45" s="384">
        <v>475</v>
      </c>
      <c r="F45" s="384">
        <v>-450</v>
      </c>
      <c r="G45" s="332"/>
      <c r="H45" s="332"/>
      <c r="I45" s="332"/>
      <c r="J45" s="332"/>
      <c r="K45" s="332"/>
      <c r="L45" s="332"/>
      <c r="M45" s="332"/>
    </row>
    <row r="46" spans="1:13">
      <c r="A46" s="187">
        <v>44995</v>
      </c>
      <c r="B46" s="332"/>
      <c r="D46" s="384">
        <v>-2845</v>
      </c>
      <c r="E46" s="384">
        <v>621</v>
      </c>
      <c r="F46" s="384">
        <v>409</v>
      </c>
      <c r="G46" s="332"/>
      <c r="H46" s="332"/>
      <c r="I46" s="332"/>
      <c r="J46" s="332"/>
      <c r="K46" s="332"/>
      <c r="L46" s="332"/>
      <c r="M46" s="332"/>
    </row>
    <row r="47" spans="1:13">
      <c r="A47" s="187">
        <v>45002</v>
      </c>
      <c r="B47" s="332"/>
      <c r="D47" s="384">
        <v>-2987</v>
      </c>
      <c r="E47" s="384">
        <v>-1720</v>
      </c>
      <c r="F47" s="384">
        <v>-1121</v>
      </c>
      <c r="G47" s="332"/>
      <c r="H47" s="332"/>
      <c r="I47" s="332"/>
      <c r="J47" s="332"/>
      <c r="K47" s="332"/>
      <c r="L47" s="332"/>
      <c r="M47" s="332"/>
    </row>
    <row r="48" spans="1:13">
      <c r="A48" s="187">
        <v>45009</v>
      </c>
      <c r="B48" s="332"/>
      <c r="D48" s="384">
        <v>-2618</v>
      </c>
      <c r="E48" s="384">
        <v>-62</v>
      </c>
      <c r="F48" s="384">
        <v>-1260</v>
      </c>
      <c r="G48" s="332"/>
      <c r="H48" s="332"/>
      <c r="I48" s="332"/>
      <c r="J48" s="332"/>
      <c r="K48" s="332"/>
      <c r="L48" s="332"/>
      <c r="M48" s="332"/>
    </row>
    <row r="49" spans="1:13">
      <c r="A49" s="187">
        <v>45016</v>
      </c>
      <c r="B49" s="332"/>
      <c r="C49" s="332">
        <v>0</v>
      </c>
      <c r="D49" s="356">
        <v>-2554</v>
      </c>
      <c r="E49" s="356">
        <v>799.42</v>
      </c>
      <c r="F49" s="356">
        <v>-571.08000000000004</v>
      </c>
      <c r="G49" s="332"/>
      <c r="H49" s="332"/>
      <c r="I49" s="332"/>
      <c r="J49" s="332"/>
      <c r="K49" s="332"/>
      <c r="L49" s="332"/>
      <c r="M49" s="332"/>
    </row>
    <row r="50" spans="1:13">
      <c r="A50" s="187">
        <v>45023</v>
      </c>
      <c r="B50" s="332"/>
      <c r="C50" s="384">
        <v>958</v>
      </c>
      <c r="D50" s="384">
        <v>-1868</v>
      </c>
      <c r="G50" s="332"/>
      <c r="H50" s="332"/>
      <c r="I50" s="332"/>
      <c r="J50" s="332"/>
      <c r="K50" s="332"/>
      <c r="L50" s="332"/>
      <c r="M50" s="332"/>
    </row>
    <row r="51" spans="1:13">
      <c r="A51" s="187">
        <v>45030</v>
      </c>
      <c r="B51" s="332"/>
      <c r="C51" s="384">
        <v>1062</v>
      </c>
      <c r="D51" s="384">
        <v>-1506</v>
      </c>
      <c r="G51" s="332"/>
      <c r="H51" s="332"/>
      <c r="I51" s="332"/>
      <c r="J51" s="332"/>
      <c r="K51" s="332"/>
      <c r="L51" s="332"/>
      <c r="M51" s="332"/>
    </row>
    <row r="52" spans="1:13">
      <c r="A52" s="187">
        <v>45037</v>
      </c>
      <c r="B52" s="332"/>
      <c r="C52" s="384">
        <v>918</v>
      </c>
      <c r="D52" s="384">
        <v>-262</v>
      </c>
      <c r="G52" s="332"/>
      <c r="H52" s="332"/>
      <c r="I52" s="332"/>
      <c r="J52" s="332"/>
      <c r="K52" s="332"/>
      <c r="L52" s="332"/>
      <c r="M52" s="332"/>
    </row>
    <row r="53" spans="1:13">
      <c r="A53" s="187">
        <v>45044</v>
      </c>
      <c r="B53" s="332"/>
      <c r="C53" s="357">
        <v>1483</v>
      </c>
      <c r="D53" s="357">
        <v>325</v>
      </c>
      <c r="G53" s="332"/>
      <c r="H53" s="332"/>
      <c r="I53" s="332"/>
      <c r="J53" s="332"/>
      <c r="K53" s="332"/>
      <c r="L53" s="332"/>
      <c r="M53" s="332"/>
    </row>
    <row r="54" spans="1:13">
      <c r="A54" s="187">
        <v>45051</v>
      </c>
      <c r="B54" s="332"/>
      <c r="C54" s="357">
        <v>1782</v>
      </c>
      <c r="G54" s="332"/>
      <c r="H54" s="332"/>
      <c r="I54" s="332"/>
      <c r="J54" s="332"/>
      <c r="K54" s="332"/>
      <c r="L54" s="332"/>
      <c r="M54" s="332"/>
    </row>
    <row r="55" spans="1:13">
      <c r="A55" s="187">
        <v>45058</v>
      </c>
      <c r="B55" s="332"/>
      <c r="C55" s="357">
        <v>2129</v>
      </c>
      <c r="G55" s="332"/>
      <c r="H55" s="332"/>
      <c r="I55" s="332"/>
      <c r="J55" s="332"/>
      <c r="K55" s="332"/>
      <c r="L55" s="332"/>
      <c r="M55" s="332"/>
    </row>
    <row r="56" spans="1:13">
      <c r="A56" s="187">
        <v>45065</v>
      </c>
      <c r="B56" s="332"/>
      <c r="C56" s="357">
        <v>1516</v>
      </c>
      <c r="G56" s="332"/>
      <c r="H56" s="332"/>
      <c r="I56" s="332"/>
      <c r="J56" s="332"/>
      <c r="K56" s="332"/>
      <c r="L56" s="332"/>
      <c r="M56" s="332"/>
    </row>
    <row r="57" spans="1:13">
      <c r="A57" s="187">
        <v>45072</v>
      </c>
      <c r="B57" s="332"/>
      <c r="G57" s="332"/>
      <c r="H57" s="332"/>
      <c r="I57" s="332"/>
      <c r="J57" s="332"/>
      <c r="K57" s="332"/>
      <c r="L57" s="332"/>
      <c r="M57" s="332"/>
    </row>
    <row r="58" spans="1:13">
      <c r="A58" s="187">
        <v>45079</v>
      </c>
      <c r="B58" s="332"/>
      <c r="G58" s="332"/>
      <c r="H58" s="332"/>
      <c r="I58" s="332"/>
      <c r="J58" s="332"/>
      <c r="K58" s="332"/>
      <c r="L58" s="332"/>
      <c r="M58" s="332"/>
    </row>
    <row r="59" spans="1:13">
      <c r="A59" s="187">
        <v>45086</v>
      </c>
      <c r="B59" s="385"/>
      <c r="G59" s="332"/>
      <c r="H59" s="332"/>
      <c r="I59" s="332"/>
      <c r="J59" s="332"/>
      <c r="K59" s="332"/>
      <c r="L59" s="332"/>
      <c r="M59" s="332"/>
    </row>
    <row r="60" spans="1:13">
      <c r="A60" s="187">
        <v>45093</v>
      </c>
      <c r="B60" s="385"/>
      <c r="G60" s="332"/>
      <c r="H60" s="332"/>
      <c r="I60" s="332"/>
      <c r="J60" s="332"/>
      <c r="K60" s="332"/>
      <c r="L60" s="332"/>
      <c r="M60" s="332"/>
    </row>
    <row r="61" spans="1:13">
      <c r="A61" s="187">
        <v>45100</v>
      </c>
      <c r="B61" s="332"/>
      <c r="G61" s="332"/>
      <c r="H61" s="332"/>
      <c r="I61" s="332"/>
      <c r="J61" s="332"/>
      <c r="K61" s="332"/>
      <c r="L61" s="332"/>
      <c r="M61" s="332"/>
    </row>
    <row r="62" spans="1:13">
      <c r="A62" s="187">
        <v>45107</v>
      </c>
      <c r="B62" s="332"/>
      <c r="G62" s="332"/>
      <c r="H62" s="332"/>
      <c r="I62" s="332"/>
      <c r="J62" s="332"/>
      <c r="K62" s="332"/>
      <c r="L62" s="332"/>
      <c r="M62" s="332"/>
    </row>
    <row r="63" spans="1:13">
      <c r="A63" s="187">
        <v>45114</v>
      </c>
      <c r="B63" s="332"/>
      <c r="G63" s="332"/>
      <c r="H63" s="332"/>
      <c r="I63" s="332"/>
      <c r="J63" s="332"/>
      <c r="K63" s="332"/>
      <c r="L63" s="332"/>
      <c r="M63" s="332"/>
    </row>
    <row r="64" spans="1:13">
      <c r="A64" s="187">
        <v>45121</v>
      </c>
      <c r="B64" s="332"/>
      <c r="G64" s="332"/>
      <c r="H64" s="332"/>
      <c r="I64" s="332"/>
      <c r="J64" s="332"/>
      <c r="K64" s="332"/>
      <c r="L64" s="332"/>
      <c r="M64" s="332"/>
    </row>
    <row r="65" spans="1:13">
      <c r="A65" s="187">
        <v>45128</v>
      </c>
      <c r="B65" s="332"/>
      <c r="G65" s="332"/>
      <c r="H65" s="332"/>
      <c r="I65" s="332"/>
      <c r="J65" s="332"/>
      <c r="K65" s="332"/>
      <c r="L65" s="332"/>
      <c r="M65" s="332"/>
    </row>
    <row r="66" spans="1:13">
      <c r="A66" s="187">
        <v>45135</v>
      </c>
      <c r="B66" s="332"/>
      <c r="G66" s="332"/>
      <c r="H66" s="332"/>
      <c r="I66" s="332"/>
      <c r="J66" s="332"/>
      <c r="K66" s="332"/>
      <c r="L66" s="332"/>
      <c r="M66" s="332"/>
    </row>
    <row r="67" spans="1:13">
      <c r="A67" s="187">
        <v>45142</v>
      </c>
      <c r="B67" s="332"/>
      <c r="G67" s="332"/>
      <c r="H67" s="332"/>
      <c r="I67" s="332"/>
      <c r="J67" s="332"/>
      <c r="K67" s="332"/>
      <c r="L67" s="332"/>
      <c r="M67" s="332"/>
    </row>
    <row r="68" spans="1:13">
      <c r="A68" s="187">
        <v>45149</v>
      </c>
      <c r="B68" s="332"/>
      <c r="G68" s="332"/>
      <c r="H68" s="332"/>
      <c r="I68" s="332"/>
      <c r="J68" s="332"/>
      <c r="K68" s="332"/>
      <c r="L68" s="332"/>
      <c r="M68" s="332"/>
    </row>
    <row r="69" spans="1:13">
      <c r="A69" s="187">
        <v>45156</v>
      </c>
      <c r="B69" s="332"/>
      <c r="G69" s="332"/>
      <c r="H69" s="332"/>
      <c r="I69" s="332"/>
      <c r="J69" s="332"/>
      <c r="K69" s="332"/>
      <c r="L69" s="332"/>
      <c r="M69" s="332"/>
    </row>
    <row r="70" spans="1:13">
      <c r="A70" s="187">
        <v>45163</v>
      </c>
      <c r="B70" s="332"/>
      <c r="G70" s="332"/>
      <c r="H70" s="332"/>
      <c r="I70" s="332"/>
      <c r="J70" s="332"/>
      <c r="K70" s="332"/>
      <c r="L70" s="332"/>
      <c r="M70" s="332"/>
    </row>
    <row r="71" spans="1:13">
      <c r="A71" s="187">
        <v>45170</v>
      </c>
      <c r="B71" s="332"/>
      <c r="G71" s="332"/>
      <c r="H71" s="332"/>
      <c r="I71" s="332"/>
      <c r="J71" s="332"/>
      <c r="K71" s="332"/>
      <c r="L71" s="332"/>
      <c r="M71" s="332"/>
    </row>
    <row r="72" spans="1:13">
      <c r="A72" s="187">
        <v>45177</v>
      </c>
      <c r="B72" s="332"/>
      <c r="G72" s="332"/>
      <c r="H72" s="332"/>
      <c r="I72" s="332"/>
      <c r="J72" s="332"/>
      <c r="K72" s="332"/>
      <c r="L72" s="332"/>
      <c r="M72" s="332"/>
    </row>
    <row r="73" spans="1:13">
      <c r="A73" s="187">
        <v>45184</v>
      </c>
      <c r="B73" s="332"/>
      <c r="G73" s="332"/>
      <c r="H73" s="332"/>
      <c r="I73" s="332"/>
      <c r="J73" s="332"/>
      <c r="K73" s="332"/>
      <c r="L73" s="332"/>
      <c r="M73" s="332"/>
    </row>
    <row r="74" spans="1:13">
      <c r="A74" s="187">
        <v>45191</v>
      </c>
      <c r="B74" s="332"/>
      <c r="G74" s="332"/>
      <c r="H74" s="332"/>
      <c r="I74" s="332"/>
      <c r="J74" s="332"/>
      <c r="K74" s="332"/>
      <c r="L74" s="332"/>
      <c r="M74" s="332"/>
    </row>
    <row r="75" spans="1:13">
      <c r="A75" s="187">
        <v>45198</v>
      </c>
      <c r="B75" s="332"/>
      <c r="G75" s="332"/>
      <c r="H75" s="332"/>
      <c r="I75" s="332"/>
      <c r="J75" s="332"/>
      <c r="K75" s="332"/>
      <c r="L75" s="332"/>
      <c r="M75" s="332"/>
    </row>
    <row r="76" spans="1:13">
      <c r="A76" s="187">
        <v>45205</v>
      </c>
      <c r="B76" s="332">
        <v>34</v>
      </c>
      <c r="G76" s="332"/>
      <c r="H76" s="332"/>
      <c r="I76" s="332"/>
      <c r="J76" s="332"/>
      <c r="K76" s="332"/>
      <c r="L76" s="332"/>
      <c r="M76" s="332"/>
    </row>
    <row r="77" spans="1:13">
      <c r="A77" s="187">
        <v>45212</v>
      </c>
      <c r="B77" s="332">
        <v>182</v>
      </c>
      <c r="G77" s="332"/>
      <c r="H77" s="332"/>
      <c r="I77" s="332"/>
      <c r="J77" s="332"/>
      <c r="K77" s="332"/>
      <c r="L77" s="332"/>
      <c r="M77" s="332"/>
    </row>
    <row r="78" spans="1:13">
      <c r="A78" s="187">
        <v>45219</v>
      </c>
      <c r="B78" s="332">
        <v>832</v>
      </c>
      <c r="G78" s="332"/>
      <c r="H78" s="332"/>
      <c r="I78" s="332"/>
      <c r="J78" s="332"/>
      <c r="K78" s="332"/>
      <c r="L78" s="332"/>
      <c r="M78" s="332"/>
    </row>
    <row r="79" spans="1:13">
      <c r="A79" s="187">
        <v>45226</v>
      </c>
      <c r="B79" s="332">
        <v>897</v>
      </c>
      <c r="G79" s="332"/>
      <c r="H79" s="332"/>
      <c r="I79" s="332"/>
      <c r="J79" s="332"/>
      <c r="K79" s="332"/>
      <c r="L79" s="332"/>
      <c r="M79" s="332"/>
    </row>
    <row r="80" spans="1:13">
      <c r="A80" s="187">
        <v>45233</v>
      </c>
      <c r="B80" s="332">
        <v>1108</v>
      </c>
      <c r="G80" s="332"/>
      <c r="H80" s="332"/>
      <c r="I80" s="332"/>
      <c r="J80" s="332"/>
      <c r="K80" s="332"/>
      <c r="L80" s="332"/>
      <c r="M80" s="332"/>
    </row>
  </sheetData>
  <conditionalFormatting sqref="C50:C56">
    <cfRule type="cellIs" dxfId="29" priority="1" operator="greaterThan">
      <formula>0</formula>
    </cfRule>
    <cfRule type="cellIs" dxfId="28" priority="2" operator="equal">
      <formula>0</formula>
    </cfRule>
    <cfRule type="cellIs" dxfId="27" priority="3" operator="lessThan">
      <formula>0</formula>
    </cfRule>
  </conditionalFormatting>
  <conditionalFormatting sqref="D45:D53">
    <cfRule type="cellIs" dxfId="26" priority="10" operator="greaterThan">
      <formula>0</formula>
    </cfRule>
    <cfRule type="cellIs" dxfId="25" priority="11" operator="equal">
      <formula>0</formula>
    </cfRule>
    <cfRule type="cellIs" dxfId="24" priority="12" operator="lessThan">
      <formula>0</formula>
    </cfRule>
  </conditionalFormatting>
  <conditionalFormatting sqref="D40:F44">
    <cfRule type="cellIs" dxfId="23" priority="64" operator="greaterThan">
      <formula>0</formula>
    </cfRule>
    <cfRule type="cellIs" dxfId="22" priority="65" operator="equal">
      <formula>0</formula>
    </cfRule>
    <cfRule type="cellIs" dxfId="21" priority="66" operator="lessThan">
      <formula>0</formula>
    </cfRule>
  </conditionalFormatting>
  <conditionalFormatting sqref="E45:F49">
    <cfRule type="cellIs" dxfId="20" priority="37" operator="greaterThan">
      <formula>0</formula>
    </cfRule>
    <cfRule type="cellIs" dxfId="19" priority="38" operator="equal">
      <formula>0</formula>
    </cfRule>
    <cfRule type="cellIs" dxfId="18" priority="39" operator="lessThan">
      <formula>0</formula>
    </cfRule>
  </conditionalFormatting>
  <conditionalFormatting sqref="G41:H43">
    <cfRule type="cellIs" dxfId="17" priority="73" operator="greaterThan">
      <formula>0</formula>
    </cfRule>
    <cfRule type="cellIs" dxfId="16" priority="74" operator="equal">
      <formula>0</formula>
    </cfRule>
    <cfRule type="cellIs" dxfId="15" priority="75" operator="lessThan">
      <formula>0</formula>
    </cfRule>
  </conditionalFormatting>
  <conditionalFormatting sqref="G39:I40">
    <cfRule type="cellIs" dxfId="14" priority="91" operator="greaterThan">
      <formula>0</formula>
    </cfRule>
    <cfRule type="cellIs" dxfId="13" priority="92" operator="equal">
      <formula>0</formula>
    </cfRule>
    <cfRule type="cellIs" dxfId="12" priority="93" operator="lessThan">
      <formula>0</formula>
    </cfRule>
  </conditionalFormatting>
  <conditionalFormatting sqref="H44">
    <cfRule type="cellIs" dxfId="11" priority="67" operator="greaterThan">
      <formula>0</formula>
    </cfRule>
    <cfRule type="cellIs" dxfId="10" priority="68" operator="equal">
      <formula>0</formula>
    </cfRule>
    <cfRule type="cellIs" dxfId="9" priority="69" operator="lessThan">
      <formula>0</formula>
    </cfRule>
  </conditionalFormatting>
  <conditionalFormatting sqref="I32:K38">
    <cfRule type="cellIs" dxfId="8" priority="103" operator="greaterThan">
      <formula>0</formula>
    </cfRule>
    <cfRule type="cellIs" dxfId="7" priority="104" operator="equal">
      <formula>0</formula>
    </cfRule>
    <cfRule type="cellIs" dxfId="6" priority="105" operator="lessThan">
      <formula>0</formula>
    </cfRule>
  </conditionalFormatting>
  <conditionalFormatting sqref="J39:K39">
    <cfRule type="cellIs" dxfId="5" priority="97" operator="greaterThan">
      <formula>0</formula>
    </cfRule>
    <cfRule type="cellIs" dxfId="4" priority="98" operator="equal">
      <formula>0</formula>
    </cfRule>
    <cfRule type="cellIs" dxfId="3" priority="99" operator="lessThan">
      <formula>0</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Intro</vt:lpstr>
      <vt:lpstr>1. Current Position</vt:lpstr>
      <vt:lpstr>2. NAV Record</vt:lpstr>
      <vt:lpstr>3. FX_Current</vt:lpstr>
      <vt:lpstr>4. FIEQCMDT_Price</vt:lpstr>
      <vt:lpstr>4. FIEQCMDT_Quantity</vt:lpstr>
      <vt:lpstr>5. FX_S_MtM</vt:lpstr>
      <vt:lpstr>5. FX_S_Notional in EUR</vt:lpstr>
      <vt:lpstr>5. FX_D_MtM</vt:lpstr>
      <vt:lpstr>5. FX_D_Notional in EUR</vt:lpstr>
      <vt:lpstr>7. Transaction Record</vt:lpstr>
      <vt:lpstr>8. FX_EURFCU</vt:lpstr>
      <vt:lpstr>9. Margin</vt:lpstr>
      <vt:lpstr>10. BM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Macro</cp:lastModifiedBy>
  <cp:lastPrinted>2022-08-27T22:22:13Z</cp:lastPrinted>
  <dcterms:created xsi:type="dcterms:W3CDTF">2022-06-14T11:51:08Z</dcterms:created>
  <dcterms:modified xsi:type="dcterms:W3CDTF">2023-11-12T04:49:39Z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preadsheetBuilder_1">
    <vt:lpwstr>eyIwIjoiSGlzdG9yeSIsIjEiOjAsIjIiOjAsIjMiOjAsIjQiOjEsIjUiOjEsIjYiOjEsIjciOjEsIjgiOjAsIjkiOjEsIjEwIjowLCIxMSI6MCwiMTIiOjB9</vt:lpwstr>
  </property>
  <property fmtid="{D5CDD505-2E9C-101B-9397-08002B2CF9AE}" pid="3" name="SpreadsheetBuilder_2">
    <vt:lpwstr>eyIwIjoiSGlzdG9yeSIsIjEiOjAsIjIiOjAsIjMiOjAsIjQiOjAsIjUiOjEsIjYiOjEsIjciOjEsIjgiOjAsIjkiOjEsIjEwIjowLCIxMSI6MCwiMTIiOjB9</vt:lpwstr>
  </property>
  <property fmtid="{D5CDD505-2E9C-101B-9397-08002B2CF9AE}" pid="4" name="SpreadsheetBuilder_3">
    <vt:lpwstr>eyIwIjoiSGlzdG9yeSIsIjEiOjAsIjIiOjAsIjMiOjAsIjQiOjAsIjUiOjEsIjYiOjEsIjciOjEsIjgiOjAsIjkiOjEsIjEwIjowLCIxMSI6MCwiMTIiOjB9</vt:lpwstr>
  </property>
  <property fmtid="{D5CDD505-2E9C-101B-9397-08002B2CF9AE}" pid="5" name="SpreadsheetBuilder_4">
    <vt:lpwstr>eyIwIjoiSGlzdG9yeSIsIjEiOjAsIjIiOjAsIjMiOjAsIjQiOjAsIjUiOjEsIjYiOjEsIjciOjEsIjgiOjAsIjkiOjEsIjEwIjowLCIxMSI6MCwiMTIiOjB9</vt:lpwstr>
  </property>
  <property fmtid="{D5CDD505-2E9C-101B-9397-08002B2CF9AE}" pid="6" name="SpreadsheetBuilder_5">
    <vt:lpwstr>eyIwIjoiSGlzdG9yeSIsIjEiOjAsIjIiOjAsIjMiOjAsIjQiOjAsIjUiOjEsIjYiOjEsIjciOjEsIjgiOjAsIjkiOjEsIjEwIjowLCIxMSI6MCwiMTIiOjB9</vt:lpwstr>
  </property>
  <property fmtid="{D5CDD505-2E9C-101B-9397-08002B2CF9AE}" pid="7" name="SpreadsheetBuilder_6">
    <vt:lpwstr>eyIwIjoiSGlzdG9yeSIsIjEiOjAsIjIiOjAsIjMiOjAsIjQiOjAsIjUiOjEsIjYiOjEsIjciOjEsIjgiOjAsIjkiOjEsIjEwIjowLCIxMSI6MCwiMTIiOjB9</vt:lpwstr>
  </property>
  <property fmtid="{D5CDD505-2E9C-101B-9397-08002B2CF9AE}" pid="8" name="SpreadsheetBuilder_7">
    <vt:lpwstr>eyIwIjoiSGlzdG9yeSIsIjEiOjAsIjIiOjEsIjMiOjAsIjQiOjAsIjUiOjEsIjYiOjEsIjciOjEsIjgiOjAsIjkiOjEsIjEwIjowLCIxMSI6MCwiMTIiOjB9</vt:lpwstr>
  </property>
  <property fmtid="{D5CDD505-2E9C-101B-9397-08002B2CF9AE}" pid="9" name="SpreadsheetBuilder_8">
    <vt:lpwstr>eyIwIjoiSGlzdG9yeSIsIjEiOjAsIjIiOjEsIjMiOjAsIjQiOjAsIjUiOjEsIjYiOjEsIjciOjEsIjgiOjAsIjkiOjEsIjEwIjowLCIxMSI6MCwiMTIiOjB9</vt:lpwstr>
  </property>
  <property fmtid="{D5CDD505-2E9C-101B-9397-08002B2CF9AE}" pid="10" name="SpreadsheetBuilder_9">
    <vt:lpwstr>eyIwIjoiSGlzdG9yeSIsIjEiOjAsIjIiOjEsIjMiOjAsIjQiOjAsIjUiOjEsIjYiOjEsIjciOjEsIjgiOjAsIjkiOjEsIjEwIjowLCIxMSI6MCwiMTIiOjB9</vt:lpwstr>
  </property>
  <property fmtid="{D5CDD505-2E9C-101B-9397-08002B2CF9AE}" pid="11" name="SpreadsheetBuilder_10">
    <vt:lpwstr>eyIwIjoiSGlzdG9yeSIsIjEiOjAsIjIiOjEsIjMiOjAsIjQiOjAsIjUiOjEsIjYiOjEsIjciOjEsIjgiOjAsIjkiOjEsIjEwIjowLCIxMSI6MCwiMTIiOjB9</vt:lpwstr>
  </property>
  <property fmtid="{D5CDD505-2E9C-101B-9397-08002B2CF9AE}" pid="12" name="SpreadsheetBuilder_11">
    <vt:lpwstr>eyIwIjoiSGlzdG9yeSIsIjEiOjAsIjIiOjEsIjMiOjAsIjQiOjAsIjUiOjEsIjYiOjEsIjciOjEsIjgiOjAsIjkiOjEsIjEwIjowLCIxMSI6MCwiMTIiOjB9</vt:lpwstr>
  </property>
  <property fmtid="{D5CDD505-2E9C-101B-9397-08002B2CF9AE}" pid="13" name="SpreadsheetBuilder_12">
    <vt:lpwstr>eyIwIjoiSGlzdG9yeSIsIjEiOjAsIjIiOjEsIjMiOjAsIjQiOjAsIjUiOjEsIjYiOjEsIjciOjEsIjgiOjAsIjkiOjEsIjEwIjowLCIxMSI6MCwiMTIiOjB9</vt:lpwstr>
  </property>
  <property fmtid="{D5CDD505-2E9C-101B-9397-08002B2CF9AE}" pid="14" name="SpreadsheetBuilder_13">
    <vt:lpwstr>eyIwIjoiSGlzdG9yeSIsIjEiOjAsIjIiOjEsIjMiOjAsIjQiOjAsIjUiOjEsIjYiOjEsIjciOjEsIjgiOjAsIjkiOjEsIjEwIjowLCIxMSI6MCwiMTIiOjB9</vt:lpwstr>
  </property>
  <property fmtid="{D5CDD505-2E9C-101B-9397-08002B2CF9AE}" pid="15" name="SpreadsheetBuilder_14">
    <vt:lpwstr>eyIwIjoiSGlzdG9yeSIsIjEiOjAsIjIiOjEsIjMiOjAsIjQiOjAsIjUiOjEsIjYiOjEsIjciOjEsIjgiOjAsIjkiOjEsIjEwIjowLCIxMSI6MCwiMTIiOjB9</vt:lpwstr>
  </property>
  <property fmtid="{D5CDD505-2E9C-101B-9397-08002B2CF9AE}" pid="16" name="SpreadsheetBuilder_15">
    <vt:lpwstr>eyIwIjoiSGlzdG9yeSIsIjEiOjAsIjIiOjEsIjMiOjAsIjQiOjAsIjUiOjEsIjYiOjEsIjciOjEsIjgiOjAsIjkiOjEsIjEwIjowLCIxMSI6MCwiMTIiOjB9</vt:lpwstr>
  </property>
  <property fmtid="{D5CDD505-2E9C-101B-9397-08002B2CF9AE}" pid="17" name="SpreadsheetBuilder_16">
    <vt:lpwstr>eyIwIjoiSGlzdG9yeSIsIjEiOjAsIjIiOjEsIjMiOjAsIjQiOjAsIjUiOjEsIjYiOjEsIjciOjEsIjgiOjAsIjkiOjEsIjEwIjowLCIxMSI6MCwiMTIiOjB9</vt:lpwstr>
  </property>
  <property fmtid="{D5CDD505-2E9C-101B-9397-08002B2CF9AE}" pid="18" name="SpreadsheetBuilder_17">
    <vt:lpwstr>eyIwIjoiSGlzdG9yeSIsIjEiOjAsIjIiOjEsIjMiOjAsIjQiOjAsIjUiOjEsIjYiOjEsIjciOjEsIjgiOjAsIjkiOjEsIjEwIjowLCIxMSI6MCwiMTIiOjB9</vt:lpwstr>
  </property>
  <property fmtid="{D5CDD505-2E9C-101B-9397-08002B2CF9AE}" pid="19" name="SpreadsheetBuilder_18">
    <vt:lpwstr>eyIwIjoiSGlzdG9yeSIsIjEiOjAsIjIiOjEsIjMiOjAsIjQiOjAsIjUiOjEsIjYiOjEsIjciOjEsIjgiOjAsIjkiOjEsIjEwIjowLCIxMSI6MCwiMTIiOjB9</vt:lpwstr>
  </property>
  <property fmtid="{D5CDD505-2E9C-101B-9397-08002B2CF9AE}" pid="20" name="SpreadsheetBuilder_19">
    <vt:lpwstr>eyIwIjoiSGlzdG9yeSIsIjEiOjAsIjIiOjEsIjMiOjAsIjQiOjAsIjUiOjEsIjYiOjEsIjciOjEsIjgiOjAsIjkiOjEsIjEwIjowLCIxMSI6MCwiMTIiOjB9</vt:lpwstr>
  </property>
  <property fmtid="{D5CDD505-2E9C-101B-9397-08002B2CF9AE}" pid="21" name="SpreadsheetBuilder_20">
    <vt:lpwstr>eyIwIjoiSGlzdG9yeSIsIjEiOjAsIjIiOjEsIjMiOjAsIjQiOjAsIjUiOjEsIjYiOjEsIjciOjEsIjgiOjAsIjkiOjEsIjEwIjowLCIxMSI6MCwiMTIiOjB9</vt:lpwstr>
  </property>
  <property fmtid="{D5CDD505-2E9C-101B-9397-08002B2CF9AE}" pid="22" name="SpreadsheetBuilder_21">
    <vt:lpwstr>eyIwIjoiSGlzdG9yeSIsIjEiOjAsIjIiOjEsIjMiOjAsIjQiOjAsIjUiOjEsIjYiOjEsIjciOjEsIjgiOjAsIjkiOjEsIjEwIjowLCIxMSI6MCwiMTIiOjB9</vt:lpwstr>
  </property>
  <property fmtid="{D5CDD505-2E9C-101B-9397-08002B2CF9AE}" pid="23" name="SpreadsheetBuilder_22">
    <vt:lpwstr>eyIwIjoiSGlzdG9yeSIsIjEiOjAsIjIiOjEsIjMiOjAsIjQiOjAsIjUiOjEsIjYiOjEsIjciOjEsIjgiOjAsIjkiOjEsIjEwIjowLCIxMSI6MCwiMTIiOjB9</vt:lpwstr>
  </property>
</Properties>
</file>