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B:\Loyihalar\Office-darsliklari\13-dars\"/>
    </mc:Choice>
  </mc:AlternateContent>
  <bookViews>
    <workbookView xWindow="-120" yWindow="-120" windowWidth="29040" windowHeight="15720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C12" i="2"/>
  <c r="D12" i="2"/>
  <c r="E12" i="2"/>
  <c r="F12" i="2"/>
  <c r="G12" i="2"/>
  <c r="H12" i="2"/>
  <c r="J12" i="2"/>
  <c r="K12" i="2"/>
  <c r="I3" i="2" l="1"/>
  <c r="M3" i="2" s="1"/>
  <c r="I4" i="2"/>
  <c r="M4" i="2" s="1"/>
  <c r="I5" i="2"/>
  <c r="L5" i="2" s="1"/>
  <c r="I6" i="2"/>
  <c r="M6" i="2" s="1"/>
  <c r="I7" i="2"/>
  <c r="L7" i="2" s="1"/>
  <c r="P7" i="2" s="1"/>
  <c r="Q7" i="2" s="1"/>
  <c r="I8" i="2"/>
  <c r="L8" i="2" s="1"/>
  <c r="I9" i="2"/>
  <c r="L9" i="2" s="1"/>
  <c r="I10" i="2"/>
  <c r="L10" i="2" s="1"/>
  <c r="I11" i="2"/>
  <c r="M11" i="2" s="1"/>
  <c r="I2" i="2"/>
  <c r="L2" i="2" l="1"/>
  <c r="P2" i="2" s="1"/>
  <c r="I12" i="2"/>
  <c r="M10" i="2"/>
  <c r="N10" i="2" s="1"/>
  <c r="M9" i="2"/>
  <c r="M8" i="2"/>
  <c r="N8" i="2" s="1"/>
  <c r="M7" i="2"/>
  <c r="N7" i="2" s="1"/>
  <c r="P10" i="2"/>
  <c r="Q10" i="2" s="1"/>
  <c r="O10" i="2"/>
  <c r="N9" i="2"/>
  <c r="P9" i="2"/>
  <c r="Q9" i="2" s="1"/>
  <c r="O9" i="2"/>
  <c r="P5" i="2"/>
  <c r="Q5" i="2" s="1"/>
  <c r="O5" i="2"/>
  <c r="L6" i="2"/>
  <c r="L11" i="2"/>
  <c r="L3" i="2"/>
  <c r="M5" i="2"/>
  <c r="N5" i="2" s="1"/>
  <c r="L4" i="2"/>
  <c r="M2" i="2"/>
  <c r="O8" i="2"/>
  <c r="P8" i="2"/>
  <c r="Q8" i="2" s="1"/>
  <c r="O7" i="2"/>
  <c r="O2" i="2" l="1"/>
  <c r="N2" i="2"/>
  <c r="M12" i="2"/>
  <c r="Q2" i="2"/>
  <c r="L12" i="2"/>
  <c r="P6" i="2"/>
  <c r="Q6" i="2" s="1"/>
  <c r="O6" i="2"/>
  <c r="N6" i="2"/>
  <c r="P3" i="2"/>
  <c r="Q3" i="2" s="1"/>
  <c r="O3" i="2"/>
  <c r="N3" i="2"/>
  <c r="O11" i="2"/>
  <c r="N11" i="2"/>
  <c r="P11" i="2"/>
  <c r="Q11" i="2" s="1"/>
  <c r="N4" i="2"/>
  <c r="P4" i="2"/>
  <c r="Q4" i="2" s="1"/>
  <c r="O4" i="2"/>
  <c r="O12" i="2" l="1"/>
  <c r="P12" i="2"/>
  <c r="N12" i="2"/>
  <c r="Q12" i="2"/>
</calcChain>
</file>

<file path=xl/sharedStrings.xml><?xml version="1.0" encoding="utf-8"?>
<sst xmlns="http://schemas.openxmlformats.org/spreadsheetml/2006/main" count="29" uniqueCount="29">
  <si>
    <t>jami</t>
  </si>
  <si>
    <t>Oziq ovqat</t>
  </si>
  <si>
    <t>Go'sht</t>
  </si>
  <si>
    <t>dushanba</t>
  </si>
  <si>
    <t>seshanba</t>
  </si>
  <si>
    <t>chorshanba</t>
  </si>
  <si>
    <t>payshanba</t>
  </si>
  <si>
    <t>juma</t>
  </si>
  <si>
    <t>shanba</t>
  </si>
  <si>
    <t>sotilgan</t>
  </si>
  <si>
    <t>olingan narx</t>
  </si>
  <si>
    <t>sotilgan narx</t>
  </si>
  <si>
    <t>foyda</t>
  </si>
  <si>
    <t>tushum</t>
  </si>
  <si>
    <t>grunch</t>
  </si>
  <si>
    <t>tuxum</t>
  </si>
  <si>
    <t>shakar</t>
  </si>
  <si>
    <t>qand</t>
  </si>
  <si>
    <t>quruq meva</t>
  </si>
  <si>
    <t>moy</t>
  </si>
  <si>
    <t>sabzavot</t>
  </si>
  <si>
    <t>tovuq goshti</t>
  </si>
  <si>
    <t>kalbasa</t>
  </si>
  <si>
    <t>oz narxi</t>
  </si>
  <si>
    <t>ishchi haqi</t>
  </si>
  <si>
    <t>soliq</t>
  </si>
  <si>
    <t>Итог</t>
  </si>
  <si>
    <t>12%</t>
  </si>
  <si>
    <t>Yuklab olish uchun bu yerga bosing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</si>
</sst>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6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2" fillId="0" borderId="0" xfId="1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15</xdr:row>
      <xdr:rowOff>57150</xdr:rowOff>
    </xdr:from>
    <xdr:to>
      <xdr:col>13</xdr:col>
      <xdr:colOff>111799</xdr:colOff>
      <xdr:row>26</xdr:row>
      <xdr:rowOff>54649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845875D-4BB1-42B1-90DA-69D62E439A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900" y="3600450"/>
          <a:ext cx="2169199" cy="21691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Таблица2" displayName="Таблица2" ref="A1:Q12" totalsRowCount="1">
  <autoFilter ref="A1:Q11"/>
  <tableColumns count="17">
    <tableColumn id="1" name="Oziq ovqat" totalsRowLabel="Итог"/>
    <tableColumn id="2" name="jami" totalsRowFunction="sum"/>
    <tableColumn id="3" name="dushanba" totalsRowFunction="sum"/>
    <tableColumn id="4" name="seshanba" totalsRowFunction="sum"/>
    <tableColumn id="5" name="chorshanba" totalsRowFunction="sum"/>
    <tableColumn id="6" name="payshanba" totalsRowFunction="sum"/>
    <tableColumn id="7" name="juma" totalsRowFunction="sum"/>
    <tableColumn id="8" name="shanba" totalsRowFunction="sum"/>
    <tableColumn id="9" name="sotilgan" totalsRowFunction="sum">
      <calculatedColumnFormula>C2+D2+E2+F2+G2+H2</calculatedColumnFormula>
    </tableColumn>
    <tableColumn id="10" name="olingan narx" totalsRowFunction="sum"/>
    <tableColumn id="11" name="sotilgan narx" totalsRowFunction="sum"/>
    <tableColumn id="12" name="tushum" totalsRowFunction="sum">
      <calculatedColumnFormula>K2*I2</calculatedColumnFormula>
    </tableColumn>
    <tableColumn id="13" name="oz narxi" totalsRowFunction="sum">
      <calculatedColumnFormula>J2*I2</calculatedColumnFormula>
    </tableColumn>
    <tableColumn id="14" name="foyda" totalsRowFunction="sum">
      <calculatedColumnFormula>L2-M2</calculatedColumnFormula>
    </tableColumn>
    <tableColumn id="15" name="ishchi haqi" totalsRowFunction="sum">
      <calculatedColumnFormula>L2/100*20</calculatedColumnFormula>
    </tableColumn>
    <tableColumn id="16" name="soliq" totalsRowFunction="sum">
      <calculatedColumnFormula>L2-(L2/100*12)</calculatedColumnFormula>
    </tableColumn>
    <tableColumn id="17" name="12%" totalsRowFunction="sum">
      <calculatedColumnFormula>P2/100*12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8"/>
  <sheetViews>
    <sheetView tabSelected="1" zoomScaleNormal="100" workbookViewId="0">
      <selection activeCell="H12" sqref="H12"/>
    </sheetView>
  </sheetViews>
  <sheetFormatPr defaultRowHeight="15" outlineLevelRow="1" x14ac:dyDescent="0.25"/>
  <cols>
    <col min="1" max="1" width="8.7109375" customWidth="1"/>
    <col min="2" max="2" width="5.7109375" customWidth="1"/>
    <col min="3" max="17" width="8.7109375" customWidth="1"/>
  </cols>
  <sheetData>
    <row r="1" spans="1:17" ht="20.100000000000001" customHeight="1" x14ac:dyDescent="0.25">
      <c r="A1" t="s">
        <v>1</v>
      </c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  <c r="M1" t="s">
        <v>23</v>
      </c>
      <c r="N1" t="s">
        <v>12</v>
      </c>
      <c r="O1" t="s">
        <v>24</v>
      </c>
      <c r="P1" t="s">
        <v>25</v>
      </c>
      <c r="Q1" s="1" t="s">
        <v>27</v>
      </c>
    </row>
    <row r="2" spans="1:17" ht="20.100000000000001" customHeight="1" outlineLevel="1" x14ac:dyDescent="0.25">
      <c r="A2" t="s">
        <v>2</v>
      </c>
      <c r="B2">
        <v>200</v>
      </c>
      <c r="C2">
        <v>15</v>
      </c>
      <c r="D2">
        <v>9</v>
      </c>
      <c r="E2">
        <v>7</v>
      </c>
      <c r="F2">
        <v>12</v>
      </c>
      <c r="G2">
        <v>14</v>
      </c>
      <c r="H2">
        <v>21</v>
      </c>
      <c r="I2">
        <f>C2+D2+E2+F2+G2+H2</f>
        <v>78</v>
      </c>
      <c r="J2">
        <v>70000</v>
      </c>
      <c r="K2">
        <v>80000</v>
      </c>
      <c r="L2">
        <f>K2*I2</f>
        <v>6240000</v>
      </c>
      <c r="M2">
        <f>J2*I2</f>
        <v>5460000</v>
      </c>
      <c r="N2">
        <f>L2-M2</f>
        <v>780000</v>
      </c>
      <c r="O2">
        <f>L2/100*20</f>
        <v>1248000</v>
      </c>
      <c r="P2">
        <f>L2-(L2/100*12)</f>
        <v>5491200</v>
      </c>
      <c r="Q2">
        <f>P2/100*12</f>
        <v>658944</v>
      </c>
    </row>
    <row r="3" spans="1:17" ht="20.100000000000001" customHeight="1" outlineLevel="1" x14ac:dyDescent="0.25">
      <c r="A3" t="s">
        <v>14</v>
      </c>
      <c r="B3">
        <v>60</v>
      </c>
      <c r="C3">
        <v>5</v>
      </c>
      <c r="D3">
        <v>3</v>
      </c>
      <c r="E3">
        <v>8</v>
      </c>
      <c r="F3">
        <v>10</v>
      </c>
      <c r="G3">
        <v>15</v>
      </c>
      <c r="H3">
        <v>3</v>
      </c>
      <c r="I3">
        <f t="shared" ref="I3:I11" si="0">C3+D3+E3+F3+G3+H3</f>
        <v>44</v>
      </c>
      <c r="J3">
        <v>20000</v>
      </c>
      <c r="K3">
        <v>30000</v>
      </c>
      <c r="L3">
        <f t="shared" ref="L3:L11" si="1">K3*I3</f>
        <v>1320000</v>
      </c>
      <c r="M3">
        <f t="shared" ref="M3:M11" si="2">J3*I3</f>
        <v>880000</v>
      </c>
      <c r="N3">
        <f t="shared" ref="N3:N11" si="3">L3-M3</f>
        <v>440000</v>
      </c>
      <c r="O3">
        <f t="shared" ref="O3:O11" si="4">L3/100*20</f>
        <v>264000</v>
      </c>
      <c r="P3">
        <f t="shared" ref="P3:P11" si="5">L3-(L3/100*12)</f>
        <v>1161600</v>
      </c>
      <c r="Q3">
        <f t="shared" ref="Q3:Q11" si="6">P3/100*12</f>
        <v>139392</v>
      </c>
    </row>
    <row r="4" spans="1:17" ht="20.100000000000001" customHeight="1" outlineLevel="1" x14ac:dyDescent="0.25">
      <c r="A4" t="s">
        <v>15</v>
      </c>
      <c r="B4">
        <v>90</v>
      </c>
      <c r="C4">
        <v>8</v>
      </c>
      <c r="D4">
        <v>14</v>
      </c>
      <c r="E4">
        <v>8</v>
      </c>
      <c r="F4">
        <v>9</v>
      </c>
      <c r="G4">
        <v>7</v>
      </c>
      <c r="H4">
        <v>4</v>
      </c>
      <c r="I4">
        <f t="shared" si="0"/>
        <v>50</v>
      </c>
      <c r="J4">
        <v>1500</v>
      </c>
      <c r="K4">
        <v>20000</v>
      </c>
      <c r="L4">
        <f t="shared" si="1"/>
        <v>1000000</v>
      </c>
      <c r="M4">
        <f t="shared" si="2"/>
        <v>75000</v>
      </c>
      <c r="N4">
        <f t="shared" si="3"/>
        <v>925000</v>
      </c>
      <c r="O4">
        <f t="shared" si="4"/>
        <v>200000</v>
      </c>
      <c r="P4">
        <f t="shared" si="5"/>
        <v>880000</v>
      </c>
      <c r="Q4">
        <f t="shared" si="6"/>
        <v>105600</v>
      </c>
    </row>
    <row r="5" spans="1:17" ht="20.100000000000001" customHeight="1" outlineLevel="1" x14ac:dyDescent="0.25">
      <c r="A5" t="s">
        <v>16</v>
      </c>
      <c r="B5">
        <v>50</v>
      </c>
      <c r="C5">
        <v>3</v>
      </c>
      <c r="D5">
        <v>4</v>
      </c>
      <c r="E5">
        <v>6</v>
      </c>
      <c r="F5">
        <v>8</v>
      </c>
      <c r="G5">
        <v>10</v>
      </c>
      <c r="H5">
        <v>9</v>
      </c>
      <c r="I5">
        <f t="shared" si="0"/>
        <v>40</v>
      </c>
      <c r="J5">
        <v>1500</v>
      </c>
      <c r="K5">
        <v>20000</v>
      </c>
      <c r="L5">
        <f t="shared" si="1"/>
        <v>800000</v>
      </c>
      <c r="M5">
        <f t="shared" si="2"/>
        <v>60000</v>
      </c>
      <c r="N5">
        <f t="shared" si="3"/>
        <v>740000</v>
      </c>
      <c r="O5">
        <f t="shared" si="4"/>
        <v>160000</v>
      </c>
      <c r="P5">
        <f t="shared" si="5"/>
        <v>704000</v>
      </c>
      <c r="Q5">
        <f t="shared" si="6"/>
        <v>84480</v>
      </c>
    </row>
    <row r="6" spans="1:17" ht="20.100000000000001" customHeight="1" outlineLevel="1" x14ac:dyDescent="0.25">
      <c r="A6" t="s">
        <v>17</v>
      </c>
      <c r="B6">
        <v>40</v>
      </c>
      <c r="C6">
        <v>2</v>
      </c>
      <c r="D6">
        <v>3</v>
      </c>
      <c r="E6">
        <v>4</v>
      </c>
      <c r="F6">
        <v>6</v>
      </c>
      <c r="G6">
        <v>7</v>
      </c>
      <c r="H6">
        <v>9</v>
      </c>
      <c r="I6">
        <f t="shared" si="0"/>
        <v>31</v>
      </c>
      <c r="J6">
        <v>20000</v>
      </c>
      <c r="K6">
        <v>23000</v>
      </c>
      <c r="L6">
        <f t="shared" si="1"/>
        <v>713000</v>
      </c>
      <c r="M6">
        <f t="shared" si="2"/>
        <v>620000</v>
      </c>
      <c r="N6">
        <f t="shared" si="3"/>
        <v>93000</v>
      </c>
      <c r="O6">
        <f t="shared" si="4"/>
        <v>142600</v>
      </c>
      <c r="P6">
        <f t="shared" si="5"/>
        <v>627440</v>
      </c>
      <c r="Q6">
        <f t="shared" si="6"/>
        <v>75292.799999999988</v>
      </c>
    </row>
    <row r="7" spans="1:17" ht="20.100000000000001" customHeight="1" outlineLevel="1" x14ac:dyDescent="0.25">
      <c r="A7" t="s">
        <v>18</v>
      </c>
      <c r="B7">
        <v>100</v>
      </c>
      <c r="C7">
        <v>15</v>
      </c>
      <c r="D7">
        <v>19</v>
      </c>
      <c r="E7">
        <v>17</v>
      </c>
      <c r="F7">
        <v>18</v>
      </c>
      <c r="G7">
        <v>10</v>
      </c>
      <c r="H7">
        <v>15</v>
      </c>
      <c r="I7">
        <f t="shared" si="0"/>
        <v>94</v>
      </c>
      <c r="J7">
        <v>1800</v>
      </c>
      <c r="K7">
        <v>20000</v>
      </c>
      <c r="L7">
        <f t="shared" si="1"/>
        <v>1880000</v>
      </c>
      <c r="M7">
        <f t="shared" si="2"/>
        <v>169200</v>
      </c>
      <c r="N7">
        <f t="shared" si="3"/>
        <v>1710800</v>
      </c>
      <c r="O7">
        <f t="shared" si="4"/>
        <v>376000</v>
      </c>
      <c r="P7">
        <f t="shared" si="5"/>
        <v>1654400</v>
      </c>
      <c r="Q7">
        <f t="shared" si="6"/>
        <v>198528</v>
      </c>
    </row>
    <row r="8" spans="1:17" ht="20.100000000000001" customHeight="1" outlineLevel="1" x14ac:dyDescent="0.25">
      <c r="A8" t="s">
        <v>19</v>
      </c>
      <c r="B8">
        <v>60</v>
      </c>
      <c r="C8">
        <v>9</v>
      </c>
      <c r="D8">
        <v>4</v>
      </c>
      <c r="E8">
        <v>6</v>
      </c>
      <c r="F8">
        <v>3</v>
      </c>
      <c r="G8">
        <v>14</v>
      </c>
      <c r="H8">
        <v>18</v>
      </c>
      <c r="I8">
        <f t="shared" si="0"/>
        <v>54</v>
      </c>
      <c r="J8">
        <v>1500</v>
      </c>
      <c r="K8">
        <v>18000</v>
      </c>
      <c r="L8">
        <f t="shared" si="1"/>
        <v>972000</v>
      </c>
      <c r="M8">
        <f t="shared" si="2"/>
        <v>81000</v>
      </c>
      <c r="N8">
        <f t="shared" si="3"/>
        <v>891000</v>
      </c>
      <c r="O8">
        <f t="shared" si="4"/>
        <v>194400</v>
      </c>
      <c r="P8">
        <f t="shared" si="5"/>
        <v>855360</v>
      </c>
      <c r="Q8">
        <f t="shared" si="6"/>
        <v>102643.20000000001</v>
      </c>
    </row>
    <row r="9" spans="1:17" ht="20.100000000000001" customHeight="1" outlineLevel="1" x14ac:dyDescent="0.25">
      <c r="A9" t="s">
        <v>20</v>
      </c>
      <c r="B9">
        <v>40</v>
      </c>
      <c r="C9">
        <v>8</v>
      </c>
      <c r="D9">
        <v>10</v>
      </c>
      <c r="E9">
        <v>7</v>
      </c>
      <c r="F9">
        <v>8</v>
      </c>
      <c r="G9">
        <v>6</v>
      </c>
      <c r="H9">
        <v>5</v>
      </c>
      <c r="I9">
        <f t="shared" si="0"/>
        <v>44</v>
      </c>
      <c r="J9">
        <v>6000</v>
      </c>
      <c r="K9">
        <v>8000</v>
      </c>
      <c r="L9">
        <f t="shared" si="1"/>
        <v>352000</v>
      </c>
      <c r="M9">
        <f t="shared" si="2"/>
        <v>264000</v>
      </c>
      <c r="N9">
        <f t="shared" si="3"/>
        <v>88000</v>
      </c>
      <c r="O9">
        <f t="shared" si="4"/>
        <v>70400</v>
      </c>
      <c r="P9">
        <f t="shared" si="5"/>
        <v>309760</v>
      </c>
      <c r="Q9">
        <f t="shared" si="6"/>
        <v>37171.199999999997</v>
      </c>
    </row>
    <row r="10" spans="1:17" ht="20.100000000000001" customHeight="1" outlineLevel="1" x14ac:dyDescent="0.25">
      <c r="A10" t="s">
        <v>21</v>
      </c>
      <c r="B10">
        <v>80</v>
      </c>
      <c r="C10">
        <v>12</v>
      </c>
      <c r="D10">
        <v>18</v>
      </c>
      <c r="E10">
        <v>17</v>
      </c>
      <c r="F10">
        <v>10</v>
      </c>
      <c r="G10">
        <v>2</v>
      </c>
      <c r="H10">
        <v>5</v>
      </c>
      <c r="I10">
        <f t="shared" si="0"/>
        <v>64</v>
      </c>
      <c r="J10">
        <v>30000</v>
      </c>
      <c r="K10">
        <v>35000</v>
      </c>
      <c r="L10">
        <f t="shared" si="1"/>
        <v>2240000</v>
      </c>
      <c r="M10">
        <f t="shared" si="2"/>
        <v>1920000</v>
      </c>
      <c r="N10">
        <f t="shared" si="3"/>
        <v>320000</v>
      </c>
      <c r="O10">
        <f t="shared" si="4"/>
        <v>448000</v>
      </c>
      <c r="P10">
        <f t="shared" si="5"/>
        <v>1971200</v>
      </c>
      <c r="Q10">
        <f t="shared" si="6"/>
        <v>236544</v>
      </c>
    </row>
    <row r="11" spans="1:17" ht="20.100000000000001" customHeight="1" outlineLevel="1" x14ac:dyDescent="0.25">
      <c r="A11" t="s">
        <v>22</v>
      </c>
      <c r="B11">
        <v>66</v>
      </c>
      <c r="C11">
        <v>10</v>
      </c>
      <c r="D11">
        <v>8</v>
      </c>
      <c r="E11">
        <v>9</v>
      </c>
      <c r="F11">
        <v>13</v>
      </c>
      <c r="G11">
        <v>4</v>
      </c>
      <c r="H11">
        <v>9</v>
      </c>
      <c r="I11">
        <f t="shared" si="0"/>
        <v>53</v>
      </c>
      <c r="J11">
        <v>25000</v>
      </c>
      <c r="K11">
        <v>30000</v>
      </c>
      <c r="L11">
        <f t="shared" si="1"/>
        <v>1590000</v>
      </c>
      <c r="M11">
        <f t="shared" si="2"/>
        <v>1325000</v>
      </c>
      <c r="N11">
        <f t="shared" si="3"/>
        <v>265000</v>
      </c>
      <c r="O11">
        <f t="shared" si="4"/>
        <v>318000</v>
      </c>
      <c r="P11">
        <f t="shared" si="5"/>
        <v>1399200</v>
      </c>
      <c r="Q11">
        <f t="shared" si="6"/>
        <v>167904</v>
      </c>
    </row>
    <row r="12" spans="1:17" ht="20.100000000000001" customHeight="1" x14ac:dyDescent="0.25">
      <c r="A12" t="s">
        <v>26</v>
      </c>
      <c r="B12">
        <f>SUBTOTAL(109,Таблица2[jami])</f>
        <v>786</v>
      </c>
      <c r="C12">
        <f>SUBTOTAL(109,Таблица2[dushanba])</f>
        <v>87</v>
      </c>
      <c r="D12">
        <f>SUBTOTAL(109,Таблица2[seshanba])</f>
        <v>92</v>
      </c>
      <c r="E12">
        <f>SUBTOTAL(109,Таблица2[chorshanba])</f>
        <v>89</v>
      </c>
      <c r="F12">
        <f>SUBTOTAL(109,Таблица2[payshanba])</f>
        <v>97</v>
      </c>
      <c r="G12">
        <f>SUBTOTAL(109,Таблица2[juma])</f>
        <v>89</v>
      </c>
      <c r="H12">
        <f>SUBTOTAL(109,Таблица2[shanba])</f>
        <v>98</v>
      </c>
      <c r="I12">
        <f>SUBTOTAL(109,Таблица2[sotilgan])</f>
        <v>552</v>
      </c>
      <c r="J12">
        <f>SUBTOTAL(109,Таблица2[olingan narx])</f>
        <v>177300</v>
      </c>
      <c r="K12">
        <f>SUBTOTAL(109,Таблица2[sotilgan narx])</f>
        <v>284000</v>
      </c>
      <c r="L12">
        <f>SUBTOTAL(109,Таблица2[tushum])</f>
        <v>17107000</v>
      </c>
      <c r="M12">
        <f>SUBTOTAL(109,Таблица2[oz narxi])</f>
        <v>10854200</v>
      </c>
      <c r="N12">
        <f>SUBTOTAL(109,Таблица2[foyda])</f>
        <v>6252800</v>
      </c>
      <c r="O12">
        <f>SUBTOTAL(109,Таблица2[ishchi haqi])</f>
        <v>3421400</v>
      </c>
      <c r="P12">
        <f>SUBTOTAL(109,Таблица2[soliq])</f>
        <v>15054160</v>
      </c>
      <c r="Q12">
        <f>SUBTOTAL(109,Таблица2[12%])</f>
        <v>1806499.2</v>
      </c>
    </row>
    <row r="18" spans="1:5" ht="21" x14ac:dyDescent="0.35">
      <c r="A18" s="2"/>
      <c r="B18" s="2"/>
      <c r="C18" s="2"/>
      <c r="D18" s="2" t="s">
        <v>28</v>
      </c>
      <c r="E18" s="2"/>
    </row>
  </sheetData>
  <pageMargins left="0.25" right="0.25" top="0.75" bottom="0.75" header="0.3" footer="0.3"/>
  <pageSetup paperSize="9" scale="98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MBin Dev</cp:lastModifiedBy>
  <cp:lastPrinted>2024-02-08T04:52:26Z</cp:lastPrinted>
  <dcterms:created xsi:type="dcterms:W3CDTF">2024-01-20T10:37:33Z</dcterms:created>
  <dcterms:modified xsi:type="dcterms:W3CDTF">2024-02-08T18:34:36Z</dcterms:modified>
</cp:coreProperties>
</file>