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<sst xmlns="http://schemas.openxmlformats.org/spreadsheetml/2006/main" count="39" uniqueCount="33">
  <si>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Исходные данные (25 вариант)</t>
  </si>
  <si>
    <t>T,мин</t>
  </si>
  <si>
    <t>Vc,%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</si>
  <si>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</si>
  <si>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</si>
  <si>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</si>
  <si>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</si>
  <si>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</si>
  <si>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</si>
  <si>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</si>
  <si>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</si>
  <si>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</si>
  <si>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</si>
  <si>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</si>
  <si>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</si>
  <si>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Для в)</t>
  </si>
  <si>
    <t>Для д)</t>
  </si>
  <si>
    <t>Для ж)</t>
  </si>
  <si>
    <t>X = 1/x</t>
  </si>
  <si>
    <t>Y</t>
  </si>
  <si>
    <t>X</t>
  </si>
  <si>
    <t>Y = ln|y|</t>
  </si>
  <si>
    <t>Y = 1/y</t>
  </si>
  <si>
    <t>Xi=xi</t>
  </si>
  <si>
    <t>Xi^2</t>
  </si>
  <si>
    <t>Xi^3</t>
  </si>
  <si>
    <t>Xi^4</t>
  </si>
  <si>
    <t>Yi=yi</t>
  </si>
  <si>
    <t>XiYi</t>
  </si>
  <si>
    <t>Xi^2Yi</t>
  </si>
  <si>
    <t xml:space="preserve">a = </t>
  </si>
  <si>
    <t xml:space="preserve">b = </t>
  </si>
  <si>
    <t xml:space="preserve">c =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</si>
</sst>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0"/>
    <numFmt numFmtId="181" formatCode="0.0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2D4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7" applyNumberFormat="0" applyAlignment="0" applyProtection="0">
      <alignment vertical="center"/>
    </xf>
    <xf numFmtId="0" fontId="12" fillId="8" borderId="18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9" borderId="19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1" xfId="0" applyBorder="1" applyAlignment="1">
      <alignment horizontal="left"/>
    </xf>
    <xf numFmtId="0" fontId="1" fillId="2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0" fillId="2" borderId="0" xfId="0" applyFill="1"/>
    <xf numFmtId="0" fontId="0" fillId="3" borderId="0" xfId="0" applyFill="1"/>
    <xf numFmtId="180" fontId="0" fillId="3" borderId="0" xfId="0" applyNumberFormat="1" applyFill="1"/>
    <xf numFmtId="2" fontId="0" fillId="3" borderId="0" xfId="0" applyNumberFormat="1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180" fontId="0" fillId="4" borderId="2" xfId="0" applyNumberFormat="1" applyFill="1" applyBorder="1"/>
    <xf numFmtId="181" fontId="0" fillId="4" borderId="2" xfId="0" applyNumberFormat="1" applyFill="1" applyBorder="1"/>
    <xf numFmtId="0" fontId="0" fillId="4" borderId="2" xfId="0" applyNumberFormat="1" applyFill="1" applyBorder="1"/>
    <xf numFmtId="180" fontId="0" fillId="0" borderId="0" xfId="0" applyNumberFormat="1"/>
    <xf numFmtId="180" fontId="0" fillId="4" borderId="3" xfId="0" applyNumberFormat="1" applyFill="1" applyBorder="1"/>
    <xf numFmtId="180" fontId="0" fillId="4" borderId="9" xfId="0" applyNumberFormat="1" applyFill="1" applyBorder="1"/>
    <xf numFmtId="180" fontId="0" fillId="4" borderId="4" xfId="0" applyNumberFormat="1" applyFill="1" applyBorder="1"/>
    <xf numFmtId="0" fontId="0" fillId="4" borderId="10" xfId="0" applyFill="1" applyBorder="1"/>
    <xf numFmtId="180" fontId="0" fillId="4" borderId="11" xfId="0" applyNumberFormat="1" applyFill="1" applyBorder="1"/>
    <xf numFmtId="180" fontId="0" fillId="4" borderId="0" xfId="0" applyNumberFormat="1" applyFill="1" applyBorder="1"/>
    <xf numFmtId="0" fontId="0" fillId="4" borderId="12" xfId="0" applyFill="1" applyBorder="1"/>
    <xf numFmtId="180" fontId="0" fillId="4" borderId="8" xfId="0" applyNumberFormat="1" applyFill="1" applyBorder="1"/>
    <xf numFmtId="180" fontId="0" fillId="4" borderId="6" xfId="0" applyNumberFormat="1" applyFill="1" applyBorder="1"/>
    <xf numFmtId="0" fontId="0" fillId="4" borderId="13" xfId="0" applyFill="1" applyBorder="1"/>
    <xf numFmtId="180" fontId="0" fillId="0" borderId="0" xfId="0" applyNumberFormat="1" applyAlignment="1">
      <alignment horizontal="right"/>
    </xf>
    <xf numFmtId="0" fontId="0" fillId="5" borderId="5" xfId="0" applyFill="1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5" borderId="10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5" borderId="8" xfId="0" applyFill="1" applyBorder="1"/>
    <xf numFmtId="0" fontId="0" fillId="0" borderId="6" xfId="0" applyBorder="1"/>
    <xf numFmtId="0" fontId="0" fillId="0" borderId="13" xfId="0" applyBorder="1"/>
    <xf numFmtId="0" fontId="0" fillId="0" borderId="7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72D4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22674759405074"/>
                  <c:y val="0.00565033537474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078327646544182"/>
                  <c:y val="0.2523097112860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901760"/>
        <c:axId val="224915840"/>
      </c:scatterChart>
      <c:valAx>
        <c:axId val="22490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4915840"/>
        <c:crosses val="autoZero"/>
        <c:crossBetween val="midCat"/>
      </c:valAx>
      <c:valAx>
        <c:axId val="2249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490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layout>
        <c:manualLayout>
          <c:xMode val="edge"/>
          <c:yMode val="edge"/>
          <c:x val="0.207893192488263"/>
          <c:y val="0.034755134281200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252082239720035"/>
                  <c:y val="-0.2498647564887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Лист1!$A$27:$A$35</c:f>
              <c:numCache>
                <c:formatCode>General</c:formatCode>
                <c:ptCount val="9"/>
                <c:pt idx="0">
                  <c:v>0.2</c:v>
                </c:pt>
                <c:pt idx="1">
                  <c:v>0.1</c:v>
                </c:pt>
                <c:pt idx="2">
                  <c:v>0.0666666666666667</c:v>
                </c:pt>
                <c:pt idx="3">
                  <c:v>0.05</c:v>
                </c:pt>
                <c:pt idx="4">
                  <c:v>0.04</c:v>
                </c:pt>
                <c:pt idx="5">
                  <c:v>0.0333333333333333</c:v>
                </c:pt>
                <c:pt idx="6">
                  <c:v>0.0333333333333333</c:v>
                </c:pt>
                <c:pt idx="7">
                  <c:v>0.0222222222222222</c:v>
                </c:pt>
              </c:numCache>
            </c:numRef>
          </c:xVal>
          <c:yVal>
            <c:numRef>
              <c:f>Лист1!$B$27:$B$35</c:f>
              <c:numCache>
                <c:formatCode>General</c:formatCode>
                <c:ptCount val="9"/>
                <c:pt idx="0">
                  <c:v>73</c:v>
                </c:pt>
                <c:pt idx="1">
                  <c:v>73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587392"/>
        <c:axId val="226588928"/>
      </c:scatterChart>
      <c:valAx>
        <c:axId val="22658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6588928"/>
        <c:crosses val="autoZero"/>
        <c:crossBetween val="midCat"/>
      </c:valAx>
      <c:valAx>
        <c:axId val="2265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658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0177154418197725"/>
                  <c:y val="-0.279695610965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7"/>
                  <c:y val="0.0551775298920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Лист1!$D$27:$D$34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Лист1!$E$27:$E$34</c:f>
              <c:numCache>
                <c:formatCode>General</c:formatCode>
                <c:ptCount val="8"/>
                <c:pt idx="0">
                  <c:v>4.29045944114839</c:v>
                </c:pt>
                <c:pt idx="1">
                  <c:v>4.33729074083249</c:v>
                </c:pt>
                <c:pt idx="2">
                  <c:v>4.40671924726425</c:v>
                </c:pt>
                <c:pt idx="3">
                  <c:v>4.40915530206213</c:v>
                </c:pt>
                <c:pt idx="4">
                  <c:v>4.41037110768302</c:v>
                </c:pt>
                <c:pt idx="5">
                  <c:v>4.41037110768302</c:v>
                </c:pt>
                <c:pt idx="6">
                  <c:v>4.41279829334063</c:v>
                </c:pt>
                <c:pt idx="7">
                  <c:v>4.41279829334063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824192"/>
        <c:axId val="226825728"/>
      </c:scatterChart>
      <c:valAx>
        <c:axId val="22682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6825728"/>
        <c:crosses val="autoZero"/>
        <c:crossBetween val="midCat"/>
      </c:valAx>
      <c:valAx>
        <c:axId val="2268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682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249247594050744"/>
                  <c:y val="-0.3148046077573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Лист1!$G$27:$G$34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Лист1!$H$27:$H$34</c:f>
              <c:numCache>
                <c:formatCode>General</c:formatCode>
                <c:ptCount val="8"/>
                <c:pt idx="0">
                  <c:v>0.0136986301369863</c:v>
                </c:pt>
                <c:pt idx="1">
                  <c:v>0.0130718954248366</c:v>
                </c:pt>
                <c:pt idx="2">
                  <c:v>0.0121951219512195</c:v>
                </c:pt>
                <c:pt idx="3">
                  <c:v>0.0121654501216545</c:v>
                </c:pt>
                <c:pt idx="4">
                  <c:v>0.0121506682867558</c:v>
                </c:pt>
                <c:pt idx="5">
                  <c:v>0.0121506682867558</c:v>
                </c:pt>
                <c:pt idx="6">
                  <c:v>0.0121212121212121</c:v>
                </c:pt>
                <c:pt idx="7">
                  <c:v>0.0121212121212121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846976"/>
        <c:axId val="226869248"/>
      </c:scatterChart>
      <c:valAx>
        <c:axId val="22684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6869248"/>
        <c:crosses val="autoZero"/>
        <c:crossBetween val="midCat"/>
      </c:valAx>
      <c:valAx>
        <c:axId val="2268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684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3.png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175261</xdr:colOff>
      <xdr:row>4</xdr:row>
      <xdr:rowOff>30481</xdr:rowOff>
    </xdr:from>
    <xdr:to>
      <xdr:col>7</xdr:col>
      <xdr:colOff>660517</xdr:colOff>
      <xdr:row>7</xdr:row>
      <xdr:rowOff>91441</xdr:rowOff>
    </xdr:to>
    <xdr:pic>
      <xdr:nvPicPr>
        <xdr:cNvPr id="5" name="Рисунок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05300" y="792480"/>
          <a:ext cx="1765300" cy="65532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8</xdr:row>
      <xdr:rowOff>24720</xdr:rowOff>
    </xdr:from>
    <xdr:to>
      <xdr:col>8</xdr:col>
      <xdr:colOff>213361</xdr:colOff>
      <xdr:row>13</xdr:row>
      <xdr:rowOff>186515</xdr:rowOff>
    </xdr:to>
    <xdr:pic>
      <xdr:nvPicPr>
        <xdr:cNvPr id="2" name="Рисунок 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82440" y="1578610"/>
          <a:ext cx="2225040" cy="1152525"/>
        </a:xfrm>
        <a:prstGeom prst="rect">
          <a:avLst/>
        </a:prstGeom>
      </xdr:spPr>
    </xdr:pic>
    <xdr:clientData/>
  </xdr:twoCellAnchor>
  <xdr:twoCellAnchor>
    <xdr:from>
      <xdr:col>10</xdr:col>
      <xdr:colOff>312420</xdr:colOff>
      <xdr:row>1</xdr:row>
      <xdr:rowOff>110490</xdr:rowOff>
    </xdr:from>
    <xdr:to>
      <xdr:col>18</xdr:col>
      <xdr:colOff>7620</xdr:colOff>
      <xdr:row>15</xdr:row>
      <xdr:rowOff>95250</xdr:rowOff>
    </xdr:to>
    <xdr:graphicFrame>
      <xdr:nvGraphicFramePr>
        <xdr:cNvPr id="3" name="Диаграмма 2"/>
        <xdr:cNvGraphicFramePr/>
      </xdr:nvGraphicFramePr>
      <xdr:xfrm>
        <a:off x="7840980" y="293370"/>
        <a:ext cx="4632960" cy="272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541020</xdr:colOff>
      <xdr:row>16</xdr:row>
      <xdr:rowOff>30480</xdr:rowOff>
    </xdr:from>
    <xdr:to>
      <xdr:col>15</xdr:col>
      <xdr:colOff>548640</xdr:colOff>
      <xdr:row>29</xdr:row>
      <xdr:rowOff>41910</xdr:rowOff>
    </xdr:to>
    <xdr:graphicFrame>
      <xdr:nvGraphicFramePr>
        <xdr:cNvPr id="4" name="Диаграмма 3"/>
        <xdr:cNvGraphicFramePr/>
      </xdr:nvGraphicFramePr>
      <xdr:xfrm>
        <a:off x="6835140" y="3139440"/>
        <a:ext cx="4328160" cy="24269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320040</xdr:colOff>
      <xdr:row>29</xdr:row>
      <xdr:rowOff>118110</xdr:rowOff>
    </xdr:from>
    <xdr:to>
      <xdr:col>17</xdr:col>
      <xdr:colOff>15240</xdr:colOff>
      <xdr:row>44</xdr:row>
      <xdr:rowOff>118110</xdr:rowOff>
    </xdr:to>
    <xdr:graphicFrame>
      <xdr:nvGraphicFramePr>
        <xdr:cNvPr id="6" name="Диаграмма 5"/>
        <xdr:cNvGraphicFramePr/>
      </xdr:nvGraphicFramePr>
      <xdr:xfrm>
        <a:off x="7231380" y="5642610"/>
        <a:ext cx="46329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464820</xdr:colOff>
      <xdr:row>16</xdr:row>
      <xdr:rowOff>11430</xdr:rowOff>
    </xdr:from>
    <xdr:to>
      <xdr:col>23</xdr:col>
      <xdr:colOff>160020</xdr:colOff>
      <xdr:row>30</xdr:row>
      <xdr:rowOff>163830</xdr:rowOff>
    </xdr:to>
    <xdr:graphicFrame>
      <xdr:nvGraphicFramePr>
        <xdr:cNvPr id="7" name="Диаграмма 6"/>
        <xdr:cNvGraphicFramePr/>
      </xdr:nvGraphicFramePr>
      <xdr:xfrm>
        <a:off x="11079480" y="3120390"/>
        <a:ext cx="4632960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99060</xdr:colOff>
      <xdr:row>48</xdr:row>
      <xdr:rowOff>91440</xdr:rowOff>
    </xdr:from>
    <xdr:to>
      <xdr:col>10</xdr:col>
      <xdr:colOff>403860</xdr:colOff>
      <xdr:row>58</xdr:row>
      <xdr:rowOff>60960</xdr:rowOff>
    </xdr:to>
    <xdr:pic>
      <xdr:nvPicPr>
        <xdr:cNvPr id="10" name="Рисунок 9" descr="https://excel2.ru/sites/default/files/styles/mymedium_320/public/regress-20.png?itok=aNwbpNf9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46320" y="9090660"/>
          <a:ext cx="3086100" cy="1864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topLeftCell="C10" workbookViewId="0">
      <selection activeCell="D19" sqref="D19"/>
    </sheetView>
  </sheetViews>
  <sheetFormatPr defaultColWidth="9" defaultRowHeight="14.4"/>
  <cols>
    <col min="1" max="1" width="13.5555555555556" customWidth="1"/>
    <col min="2" max="2" width="12.6666666666667" customWidth="1"/>
    <col min="3" max="3" width="11.4444444444444" customWidth="1"/>
    <col min="4" max="4" width="13.5555555555556" customWidth="1"/>
    <col min="5" max="5" width="9" customWidth="1"/>
    <col min="7" max="7" width="9.66666666666667"/>
    <col min="8" max="8" width="12.8888888888889"/>
  </cols>
  <sheetData>
    <row r="1" spans="1:3">
      <c r="A1" s="1" t="s">
        <v>0</v>
      </c>
      <c r="B1" s="1"/>
      <c r="C1" s="1"/>
    </row>
    <row r="2" ht="15.6" spans="1:9">
      <c r="A2" s="2" t="s">
        <v>1</v>
      </c>
      <c r="B2" s="3">
        <v>5</v>
      </c>
      <c r="C2" s="3">
        <v>10</v>
      </c>
      <c r="D2" s="3">
        <v>15</v>
      </c>
      <c r="E2" s="3">
        <v>20</v>
      </c>
      <c r="F2" s="3">
        <v>25</v>
      </c>
      <c r="G2" s="3">
        <v>30</v>
      </c>
      <c r="H2" s="3">
        <v>45</v>
      </c>
      <c r="I2" s="3">
        <v>60</v>
      </c>
    </row>
    <row r="3" ht="15.6" spans="1:9">
      <c r="A3" s="2" t="s">
        <v>2</v>
      </c>
      <c r="B3" s="3">
        <v>73</v>
      </c>
      <c r="C3" s="3">
        <v>76.5</v>
      </c>
      <c r="D3" s="3">
        <v>82</v>
      </c>
      <c r="E3" s="3">
        <v>82.2</v>
      </c>
      <c r="F3" s="3">
        <v>82.3</v>
      </c>
      <c r="G3" s="3">
        <v>82.3</v>
      </c>
      <c r="H3" s="3">
        <v>82.5</v>
      </c>
      <c r="I3" s="3">
        <v>82.5</v>
      </c>
    </row>
    <row r="5" ht="15.6" spans="1: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ht="15.6" spans="1:5">
      <c r="A6" s="3">
        <v>5</v>
      </c>
      <c r="B6" s="3">
        <v>73</v>
      </c>
      <c r="C6" s="5">
        <f t="shared" ref="C6:C13" si="0">A6*B6</f>
        <v>365</v>
      </c>
      <c r="D6" s="5">
        <f t="shared" ref="D6:D13" si="1">POWER(A6,2)</f>
        <v>25</v>
      </c>
      <c r="E6" s="5">
        <f t="shared" ref="E6:E13" si="2">POWER(B6,2)</f>
        <v>5329</v>
      </c>
    </row>
    <row r="7" ht="15.6" spans="1:5">
      <c r="A7" s="3">
        <v>10</v>
      </c>
      <c r="B7" s="3">
        <v>76.5</v>
      </c>
      <c r="C7" s="5">
        <f t="shared" si="0"/>
        <v>765</v>
      </c>
      <c r="D7" s="5">
        <f t="shared" si="1"/>
        <v>100</v>
      </c>
      <c r="E7" s="5">
        <f t="shared" si="2"/>
        <v>5852.25</v>
      </c>
    </row>
    <row r="8" ht="15.6" spans="1:5">
      <c r="A8" s="3">
        <v>15</v>
      </c>
      <c r="B8" s="3">
        <v>82</v>
      </c>
      <c r="C8" s="5">
        <f t="shared" si="0"/>
        <v>1230</v>
      </c>
      <c r="D8" s="5">
        <f t="shared" si="1"/>
        <v>225</v>
      </c>
      <c r="E8" s="5">
        <f t="shared" si="2"/>
        <v>6724</v>
      </c>
    </row>
    <row r="9" ht="15.6" spans="1:5">
      <c r="A9" s="3">
        <v>20</v>
      </c>
      <c r="B9" s="3">
        <v>82.2</v>
      </c>
      <c r="C9" s="5">
        <f t="shared" si="0"/>
        <v>1644</v>
      </c>
      <c r="D9" s="5">
        <f t="shared" si="1"/>
        <v>400</v>
      </c>
      <c r="E9" s="5">
        <f t="shared" si="2"/>
        <v>6756.84</v>
      </c>
    </row>
    <row r="10" ht="15.6" spans="1:5">
      <c r="A10" s="3">
        <v>25</v>
      </c>
      <c r="B10" s="3">
        <v>82.3</v>
      </c>
      <c r="C10" s="5">
        <f t="shared" si="0"/>
        <v>2057.5</v>
      </c>
      <c r="D10" s="5">
        <f t="shared" si="1"/>
        <v>625</v>
      </c>
      <c r="E10" s="5">
        <f t="shared" si="2"/>
        <v>6773.29</v>
      </c>
    </row>
    <row r="11" ht="15.6" spans="1:5">
      <c r="A11" s="3">
        <v>30</v>
      </c>
      <c r="B11" s="3">
        <v>82.3</v>
      </c>
      <c r="C11" s="5">
        <f t="shared" si="0"/>
        <v>2469</v>
      </c>
      <c r="D11" s="5">
        <f t="shared" si="1"/>
        <v>900</v>
      </c>
      <c r="E11" s="5">
        <f t="shared" si="2"/>
        <v>6773.29</v>
      </c>
    </row>
    <row r="12" ht="15.6" spans="1:5">
      <c r="A12" s="3">
        <v>45</v>
      </c>
      <c r="B12" s="3">
        <v>82.5</v>
      </c>
      <c r="C12" s="5">
        <f t="shared" si="0"/>
        <v>3712.5</v>
      </c>
      <c r="D12" s="5">
        <f t="shared" si="1"/>
        <v>2025</v>
      </c>
      <c r="E12" s="5">
        <f t="shared" si="2"/>
        <v>6806.25</v>
      </c>
    </row>
    <row r="13" ht="15.6" spans="1:5">
      <c r="A13" s="3">
        <v>60</v>
      </c>
      <c r="B13" s="3">
        <v>82.5</v>
      </c>
      <c r="C13" s="5">
        <f t="shared" si="0"/>
        <v>4950</v>
      </c>
      <c r="D13" s="5">
        <f t="shared" si="1"/>
        <v>3600</v>
      </c>
      <c r="E13" s="5">
        <f t="shared" si="2"/>
        <v>6806.25</v>
      </c>
    </row>
    <row r="14" ht="15.6" spans="1:5">
      <c r="A14" s="6">
        <f>SUM(A6:A13)</f>
        <v>210</v>
      </c>
      <c r="B14" s="6">
        <f>SUM(B6:B13)</f>
        <v>643.3</v>
      </c>
      <c r="C14" s="6">
        <f>SUM(C6:C13)</f>
        <v>17193</v>
      </c>
      <c r="D14" s="6">
        <f>SUM(D6:D13)</f>
        <v>7900</v>
      </c>
      <c r="E14" s="6">
        <f>SUM(E6:E13)</f>
        <v>51821.17</v>
      </c>
    </row>
    <row r="15" spans="1:2">
      <c r="A15" s="7" t="s">
        <v>8</v>
      </c>
      <c r="B15" s="7">
        <f>COUNT(A6:A13)</f>
        <v>8</v>
      </c>
    </row>
    <row r="16" spans="1:6">
      <c r="A16" s="8" t="s">
        <v>9</v>
      </c>
      <c r="B16" s="9">
        <f>CORREL(A6:A13,B6:B13)</f>
        <v>0.654394434266778</v>
      </c>
      <c r="C16" s="8" t="s">
        <v>10</v>
      </c>
      <c r="D16" s="10">
        <f>ABS(B16)*SQRT((B15-2)/(1-B16^2))</f>
        <v>2.1198509593997</v>
      </c>
      <c r="E16" s="8" t="s">
        <v>11</v>
      </c>
      <c r="F16" s="10">
        <f>TINV(0.05,B15-2)</f>
        <v>2.44691185114497</v>
      </c>
    </row>
    <row r="18" ht="15.15" spans="1:1">
      <c r="A18" t="s">
        <v>12</v>
      </c>
    </row>
    <row r="19" spans="1:4">
      <c r="A19" s="11">
        <f>B15</f>
        <v>8</v>
      </c>
      <c r="B19" s="12">
        <f>A14</f>
        <v>210</v>
      </c>
      <c r="D19" s="13">
        <f>B14</f>
        <v>643.3</v>
      </c>
    </row>
    <row r="20" ht="15.15" spans="1:4">
      <c r="A20" s="14">
        <f>A14</f>
        <v>210</v>
      </c>
      <c r="B20" s="15">
        <f>D14</f>
        <v>7900</v>
      </c>
      <c r="D20" s="16">
        <f>C14</f>
        <v>17193</v>
      </c>
    </row>
    <row r="21" ht="15.15"/>
    <row r="22" spans="1:4">
      <c r="A22">
        <f t="array" ref="A22:B23">MINVERSE(A19:B20)</f>
        <v>0.413612565445026</v>
      </c>
      <c r="B22">
        <v>-0.0109947643979058</v>
      </c>
      <c r="C22" s="17" t="s">
        <v>13</v>
      </c>
      <c r="D22" s="18">
        <f t="array" ref="D22:D23">MMULT(A22:B23,D19:D20)</f>
        <v>77.0439790575908</v>
      </c>
    </row>
    <row r="23" ht="15.15" spans="1:4">
      <c r="A23">
        <v>-0.0109947643979058</v>
      </c>
      <c r="B23">
        <v>0.000418848167539267</v>
      </c>
      <c r="C23" s="19" t="s">
        <v>14</v>
      </c>
      <c r="D23" s="20">
        <v>0.128324607329818</v>
      </c>
    </row>
    <row r="25" spans="1:7">
      <c r="A25" t="s">
        <v>15</v>
      </c>
      <c r="D25" t="s">
        <v>16</v>
      </c>
      <c r="G25" t="s">
        <v>17</v>
      </c>
    </row>
    <row r="26" spans="1:8">
      <c r="A26" t="s">
        <v>18</v>
      </c>
      <c r="B26" t="s">
        <v>19</v>
      </c>
      <c r="D26" t="s">
        <v>20</v>
      </c>
      <c r="E26" t="s">
        <v>21</v>
      </c>
      <c r="G26" t="s">
        <v>20</v>
      </c>
      <c r="H26" t="s">
        <v>22</v>
      </c>
    </row>
    <row r="27" spans="1:8">
      <c r="A27">
        <f t="shared" ref="A27:A32" si="3">1/A6</f>
        <v>0.2</v>
      </c>
      <c r="B27">
        <f>B6</f>
        <v>73</v>
      </c>
      <c r="D27">
        <f t="shared" ref="D27:D34" si="4">A6</f>
        <v>5</v>
      </c>
      <c r="E27">
        <f t="shared" ref="E27:E34" si="5">LN(ABS(B6))</f>
        <v>4.29045944114839</v>
      </c>
      <c r="G27">
        <f t="shared" ref="G27:G34" si="6">A6</f>
        <v>5</v>
      </c>
      <c r="H27">
        <f t="shared" ref="H27:H34" si="7">1/B6</f>
        <v>0.0136986301369863</v>
      </c>
    </row>
    <row r="28" spans="1:8">
      <c r="A28">
        <f t="shared" si="3"/>
        <v>0.1</v>
      </c>
      <c r="B28">
        <f>B6</f>
        <v>73</v>
      </c>
      <c r="D28">
        <f t="shared" si="4"/>
        <v>10</v>
      </c>
      <c r="E28">
        <f t="shared" si="5"/>
        <v>4.33729074083249</v>
      </c>
      <c r="G28">
        <f t="shared" si="6"/>
        <v>10</v>
      </c>
      <c r="H28">
        <f t="shared" si="7"/>
        <v>0.0130718954248366</v>
      </c>
    </row>
    <row r="29" spans="1:8">
      <c r="A29">
        <f t="shared" si="3"/>
        <v>0.0666666666666667</v>
      </c>
      <c r="B29">
        <f t="shared" ref="B29:B34" si="8">B8</f>
        <v>82</v>
      </c>
      <c r="D29">
        <f t="shared" si="4"/>
        <v>15</v>
      </c>
      <c r="E29">
        <f t="shared" si="5"/>
        <v>4.40671924726425</v>
      </c>
      <c r="G29">
        <f t="shared" si="6"/>
        <v>15</v>
      </c>
      <c r="H29">
        <f t="shared" si="7"/>
        <v>0.0121951219512195</v>
      </c>
    </row>
    <row r="30" spans="1:8">
      <c r="A30">
        <f t="shared" si="3"/>
        <v>0.05</v>
      </c>
      <c r="B30">
        <f t="shared" si="8"/>
        <v>82.2</v>
      </c>
      <c r="D30">
        <f t="shared" si="4"/>
        <v>20</v>
      </c>
      <c r="E30">
        <f t="shared" si="5"/>
        <v>4.40915530206213</v>
      </c>
      <c r="G30">
        <f t="shared" si="6"/>
        <v>20</v>
      </c>
      <c r="H30">
        <f t="shared" si="7"/>
        <v>0.0121654501216545</v>
      </c>
    </row>
    <row r="31" spans="1:8">
      <c r="A31">
        <f t="shared" si="3"/>
        <v>0.04</v>
      </c>
      <c r="B31">
        <f t="shared" si="8"/>
        <v>82.3</v>
      </c>
      <c r="D31">
        <f t="shared" si="4"/>
        <v>25</v>
      </c>
      <c r="E31">
        <f t="shared" si="5"/>
        <v>4.41037110768302</v>
      </c>
      <c r="G31">
        <f t="shared" si="6"/>
        <v>25</v>
      </c>
      <c r="H31">
        <f t="shared" si="7"/>
        <v>0.0121506682867558</v>
      </c>
    </row>
    <row r="32" spans="1:8">
      <c r="A32">
        <f t="shared" si="3"/>
        <v>0.0333333333333333</v>
      </c>
      <c r="B32">
        <f t="shared" si="8"/>
        <v>82.3</v>
      </c>
      <c r="D32">
        <f t="shared" si="4"/>
        <v>30</v>
      </c>
      <c r="E32">
        <f t="shared" si="5"/>
        <v>4.41037110768302</v>
      </c>
      <c r="G32">
        <f t="shared" si="6"/>
        <v>30</v>
      </c>
      <c r="H32">
        <f t="shared" si="7"/>
        <v>0.0121506682867558</v>
      </c>
    </row>
    <row r="33" spans="1:8">
      <c r="A33">
        <f>1/A11</f>
        <v>0.0333333333333333</v>
      </c>
      <c r="B33">
        <f t="shared" si="8"/>
        <v>82.5</v>
      </c>
      <c r="D33">
        <f t="shared" si="4"/>
        <v>45</v>
      </c>
      <c r="E33">
        <f t="shared" si="5"/>
        <v>4.41279829334063</v>
      </c>
      <c r="G33">
        <f t="shared" si="6"/>
        <v>45</v>
      </c>
      <c r="H33">
        <f t="shared" si="7"/>
        <v>0.0121212121212121</v>
      </c>
    </row>
    <row r="34" spans="1:8">
      <c r="A34">
        <f>1/A12</f>
        <v>0.0222222222222222</v>
      </c>
      <c r="B34">
        <f t="shared" si="8"/>
        <v>82.5</v>
      </c>
      <c r="D34">
        <f t="shared" si="4"/>
        <v>60</v>
      </c>
      <c r="E34">
        <f t="shared" si="5"/>
        <v>4.41279829334063</v>
      </c>
      <c r="G34">
        <f t="shared" si="6"/>
        <v>60</v>
      </c>
      <c r="H34">
        <f t="shared" si="7"/>
        <v>0.0121212121212121</v>
      </c>
    </row>
    <row r="37" spans="1:7">
      <c r="A37" s="21" t="s">
        <v>23</v>
      </c>
      <c r="B37" s="21" t="s">
        <v>24</v>
      </c>
      <c r="C37" s="21" t="s">
        <v>25</v>
      </c>
      <c r="D37" s="21" t="s">
        <v>26</v>
      </c>
      <c r="E37" s="21" t="s">
        <v>27</v>
      </c>
      <c r="F37" s="21" t="s">
        <v>28</v>
      </c>
      <c r="G37" s="21" t="s">
        <v>29</v>
      </c>
    </row>
    <row r="38" spans="1:7">
      <c r="A38" s="22">
        <f t="shared" ref="A38:A45" si="9">A6</f>
        <v>5</v>
      </c>
      <c r="B38" s="23">
        <f t="shared" ref="B38:B45" si="10">A38^2</f>
        <v>25</v>
      </c>
      <c r="C38" s="23">
        <f t="shared" ref="C38:C45" si="11">A38^3</f>
        <v>125</v>
      </c>
      <c r="D38" s="23">
        <f t="shared" ref="D38:D45" si="12">A38^4</f>
        <v>625</v>
      </c>
      <c r="E38" s="22">
        <f t="shared" ref="E38:E45" si="13">B6</f>
        <v>73</v>
      </c>
      <c r="F38" s="23">
        <f t="shared" ref="F38:F45" si="14">A38*E38</f>
        <v>365</v>
      </c>
      <c r="G38" s="23">
        <f t="shared" ref="G38:G45" si="15">B38*E38</f>
        <v>1825</v>
      </c>
    </row>
    <row r="39" spans="1:7">
      <c r="A39" s="22">
        <v>10</v>
      </c>
      <c r="B39" s="23">
        <f t="shared" si="10"/>
        <v>100</v>
      </c>
      <c r="C39" s="23">
        <f t="shared" si="11"/>
        <v>1000</v>
      </c>
      <c r="D39" s="23">
        <f t="shared" si="12"/>
        <v>10000</v>
      </c>
      <c r="E39" s="22">
        <f t="shared" si="13"/>
        <v>76.5</v>
      </c>
      <c r="F39" s="23">
        <f t="shared" si="14"/>
        <v>765</v>
      </c>
      <c r="G39" s="23">
        <f t="shared" si="15"/>
        <v>7650</v>
      </c>
    </row>
    <row r="40" spans="1:7">
      <c r="A40" s="22">
        <f t="shared" si="9"/>
        <v>15</v>
      </c>
      <c r="B40" s="23">
        <f t="shared" si="10"/>
        <v>225</v>
      </c>
      <c r="C40" s="23">
        <f t="shared" si="11"/>
        <v>3375</v>
      </c>
      <c r="D40" s="23">
        <f t="shared" si="12"/>
        <v>50625</v>
      </c>
      <c r="E40" s="22">
        <f t="shared" si="13"/>
        <v>82</v>
      </c>
      <c r="F40" s="23">
        <f t="shared" si="14"/>
        <v>1230</v>
      </c>
      <c r="G40" s="23">
        <f t="shared" si="15"/>
        <v>18450</v>
      </c>
    </row>
    <row r="41" spans="1:7">
      <c r="A41" s="22">
        <f t="shared" si="9"/>
        <v>20</v>
      </c>
      <c r="B41" s="23">
        <f t="shared" si="10"/>
        <v>400</v>
      </c>
      <c r="C41" s="23">
        <f t="shared" si="11"/>
        <v>8000</v>
      </c>
      <c r="D41" s="23">
        <f t="shared" si="12"/>
        <v>160000</v>
      </c>
      <c r="E41" s="22">
        <f t="shared" si="13"/>
        <v>82.2</v>
      </c>
      <c r="F41" s="23">
        <f t="shared" si="14"/>
        <v>1644</v>
      </c>
      <c r="G41" s="23">
        <f t="shared" si="15"/>
        <v>32880</v>
      </c>
    </row>
    <row r="42" spans="1:7">
      <c r="A42" s="22">
        <f t="shared" si="9"/>
        <v>25</v>
      </c>
      <c r="B42" s="23">
        <f t="shared" si="10"/>
        <v>625</v>
      </c>
      <c r="C42" s="23">
        <f t="shared" si="11"/>
        <v>15625</v>
      </c>
      <c r="D42" s="23">
        <f t="shared" si="12"/>
        <v>390625</v>
      </c>
      <c r="E42" s="22">
        <f t="shared" si="13"/>
        <v>82.3</v>
      </c>
      <c r="F42" s="23">
        <f t="shared" si="14"/>
        <v>2057.5</v>
      </c>
      <c r="G42" s="23">
        <f t="shared" si="15"/>
        <v>51437.5</v>
      </c>
    </row>
    <row r="43" spans="1:7">
      <c r="A43" s="22">
        <f t="shared" si="9"/>
        <v>30</v>
      </c>
      <c r="B43" s="23">
        <f t="shared" si="10"/>
        <v>900</v>
      </c>
      <c r="C43" s="23">
        <f t="shared" si="11"/>
        <v>27000</v>
      </c>
      <c r="D43" s="23">
        <f t="shared" si="12"/>
        <v>810000</v>
      </c>
      <c r="E43" s="22">
        <f t="shared" si="13"/>
        <v>82.3</v>
      </c>
      <c r="F43" s="23">
        <f t="shared" si="14"/>
        <v>2469</v>
      </c>
      <c r="G43" s="23">
        <f t="shared" si="15"/>
        <v>74070</v>
      </c>
    </row>
    <row r="44" spans="1:7">
      <c r="A44" s="22">
        <f t="shared" si="9"/>
        <v>45</v>
      </c>
      <c r="B44" s="23">
        <f t="shared" si="10"/>
        <v>2025</v>
      </c>
      <c r="C44" s="23">
        <f t="shared" si="11"/>
        <v>91125</v>
      </c>
      <c r="D44" s="23">
        <f t="shared" si="12"/>
        <v>4100625</v>
      </c>
      <c r="E44" s="22">
        <f t="shared" si="13"/>
        <v>82.5</v>
      </c>
      <c r="F44" s="23">
        <f t="shared" si="14"/>
        <v>3712.5</v>
      </c>
      <c r="G44" s="23">
        <f t="shared" si="15"/>
        <v>167062.5</v>
      </c>
    </row>
    <row r="45" spans="1:7">
      <c r="A45" s="22">
        <f t="shared" si="9"/>
        <v>60</v>
      </c>
      <c r="B45" s="23">
        <f t="shared" si="10"/>
        <v>3600</v>
      </c>
      <c r="C45" s="23">
        <f t="shared" si="11"/>
        <v>216000</v>
      </c>
      <c r="D45" s="23">
        <f t="shared" si="12"/>
        <v>12960000</v>
      </c>
      <c r="E45" s="22">
        <f t="shared" si="13"/>
        <v>82.5</v>
      </c>
      <c r="F45" s="23">
        <f t="shared" si="14"/>
        <v>4950</v>
      </c>
      <c r="G45" s="23">
        <f t="shared" si="15"/>
        <v>297000</v>
      </c>
    </row>
    <row r="46" spans="1:7">
      <c r="A46" s="24">
        <f t="shared" ref="A46:G46" si="16">SUM(A38:A45)</f>
        <v>210</v>
      </c>
      <c r="B46" s="25">
        <f t="shared" si="16"/>
        <v>7900</v>
      </c>
      <c r="C46" s="26">
        <f t="shared" si="16"/>
        <v>362250</v>
      </c>
      <c r="D46" s="26">
        <f t="shared" si="16"/>
        <v>18482500</v>
      </c>
      <c r="E46" s="25">
        <f t="shared" si="16"/>
        <v>643.3</v>
      </c>
      <c r="F46" s="27">
        <f t="shared" si="16"/>
        <v>17193</v>
      </c>
      <c r="G46" s="24">
        <f t="shared" si="16"/>
        <v>650375</v>
      </c>
    </row>
    <row r="47" spans="1:2">
      <c r="A47" s="7" t="s">
        <v>8</v>
      </c>
      <c r="B47" s="7">
        <f>COUNT(A38:A45)</f>
        <v>8</v>
      </c>
    </row>
    <row r="48" spans="1:6">
      <c r="A48" s="8" t="s">
        <v>9</v>
      </c>
      <c r="B48" s="9">
        <f>CORREL(A38:A45,E38:E45)</f>
        <v>0.654394434266778</v>
      </c>
      <c r="C48" s="8" t="s">
        <v>10</v>
      </c>
      <c r="D48" s="10">
        <f>ABS(B48)*SQRT((B47-2)/(1-B48^2))</f>
        <v>2.1198509593997</v>
      </c>
      <c r="E48" s="10" t="s">
        <v>11</v>
      </c>
      <c r="F48" s="10">
        <f>TINV(0.05,B47-2)</f>
        <v>2.44691185114497</v>
      </c>
    </row>
    <row r="49" ht="15.15"/>
    <row r="50" ht="15.15" spans="1:5">
      <c r="A50" t="s">
        <v>12</v>
      </c>
      <c r="D50" s="28"/>
      <c r="E50" s="13">
        <f>G46</f>
        <v>650375</v>
      </c>
    </row>
    <row r="51" spans="1:5">
      <c r="A51" s="29">
        <f>D46</f>
        <v>18482500</v>
      </c>
      <c r="B51" s="30">
        <f>C46</f>
        <v>362250</v>
      </c>
      <c r="C51" s="31">
        <f>B46</f>
        <v>7900</v>
      </c>
      <c r="D51" s="28"/>
      <c r="E51" s="32">
        <f>F46</f>
        <v>17193</v>
      </c>
    </row>
    <row r="52" ht="15.15" spans="1:5">
      <c r="A52" s="33">
        <f>C46</f>
        <v>362250</v>
      </c>
      <c r="B52" s="34">
        <f>B46</f>
        <v>7900</v>
      </c>
      <c r="C52" s="35">
        <f>A46</f>
        <v>210</v>
      </c>
      <c r="E52" s="36">
        <f>E46</f>
        <v>643.3</v>
      </c>
    </row>
    <row r="53" ht="15.15" spans="1:4">
      <c r="A53" s="37">
        <f>B46</f>
        <v>7900</v>
      </c>
      <c r="B53" s="38">
        <f>A46</f>
        <v>210</v>
      </c>
      <c r="C53" s="15">
        <f>B47</f>
        <v>8</v>
      </c>
      <c r="D53" s="28"/>
    </row>
    <row r="54" ht="15.15" spans="4:5">
      <c r="D54" s="39" t="s">
        <v>30</v>
      </c>
      <c r="E54" s="40">
        <f t="array" ref="E54:E56">MMULT(A55:C57,E50:E52)</f>
        <v>-0.00749712294016802</v>
      </c>
    </row>
    <row r="55" spans="1:5">
      <c r="A55" s="41">
        <f t="array" ref="A55:C57">MINVERSE(A51:C53)</f>
        <v>1.57568007919648e-6</v>
      </c>
      <c r="B55" s="42">
        <v>-0.000102212964299709</v>
      </c>
      <c r="C55" s="43">
        <v>0.00112710623466084</v>
      </c>
      <c r="D55" s="44" t="s">
        <v>31</v>
      </c>
      <c r="E55" s="45">
        <v>0.614656299626866</v>
      </c>
    </row>
    <row r="56" ht="15.15" spans="1:6">
      <c r="A56" s="46">
        <v>-0.000102212964299709</v>
      </c>
      <c r="B56" s="47">
        <v>0.00704931218677171</v>
      </c>
      <c r="C56" s="48">
        <v>-0.0841091426567945</v>
      </c>
      <c r="D56" s="44" t="s">
        <v>32</v>
      </c>
      <c r="E56" s="49">
        <v>71.6811810382188</v>
      </c>
      <c r="F56" s="28"/>
    </row>
    <row r="57" ht="15.15" spans="1:3">
      <c r="A57" s="50">
        <v>0.00112710623466084</v>
      </c>
      <c r="B57" s="51">
        <v>-0.0841091426567945</v>
      </c>
      <c r="C57" s="52">
        <v>1.21984758801328</v>
      </c>
    </row>
  </sheetData>
  <mergeCells count="1">
    <mergeCell ref="A1:C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khuta</cp:lastModifiedBy>
  <dcterms:created xsi:type="dcterms:W3CDTF">2015-06-05T18:19:00Z</dcterms:created>
  <dcterms:modified xsi:type="dcterms:W3CDTF">2024-11-28T14:22:07Z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76D48E702E2447179751FE0B3EF63BA9_12</vt:lpwstr>
  </property>
  <property fmtid="{D5CDD505-2E9C-101B-9397-08002B2CF9AE}" pid="3" name="KSOProductBuildVer">
    <vt:lpwstr>1033-12.2.0.18639</vt:lpwstr>
  </property>
</Properties>
</file>