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<sst xmlns="http://schemas.openxmlformats.org/spreadsheetml/2006/main" count="109" uniqueCount="44">
  <si>
    <t>Задача 1</t>
  </si>
  <si>
    <t>a=</t>
  </si>
  <si>
    <t>n</t>
  </si>
  <si>
    <t>xi</t>
  </si>
  <si>
    <t>s2</t>
  </si>
  <si>
    <t>f</t>
  </si>
  <si>
    <t>A</t>
  </si>
  <si>
    <t>B</t>
  </si>
  <si>
    <t>Fрасч=</t>
  </si>
  <si>
    <t>Fтабл</t>
  </si>
  <si>
    <t>t расч=</t>
  </si>
  <si>
    <t>tтабл</t>
  </si>
  <si>
    <t>двувыб F  тест для дисперсии</t>
  </si>
  <si>
    <t>двувыб t  тест для дисперсии</t>
  </si>
  <si>
    <t>перем 1</t>
  </si>
  <si>
    <t>перем 2</t>
  </si>
  <si>
    <t>среднее</t>
  </si>
  <si>
    <t>Среднее</t>
  </si>
  <si>
    <t>дисперсия</t>
  </si>
  <si>
    <t>Дисперсия</t>
  </si>
  <si>
    <t>наблюдения</t>
  </si>
  <si>
    <t>Наблюдения</t>
  </si>
  <si>
    <t>df</t>
  </si>
  <si>
    <t>Объединенная дисперсия</t>
  </si>
  <si>
    <t>F</t>
  </si>
  <si>
    <t>Гипотетическая разность средних</t>
  </si>
  <si>
    <t>P(F&lt;=f) односторонее</t>
  </si>
  <si>
    <t>F критическое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</si>
  <si>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</si>
  <si>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</si>
  <si>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</si>
  <si>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</si>
  <si>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</si>
  <si>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tрасч&lt;Tтабл</t>
  </si>
  <si>
    <t>Гипотеза принимается, имеет общую точку плавления</t>
  </si>
  <si>
    <t>Задача2</t>
  </si>
  <si>
    <t>Засеивание</t>
  </si>
  <si>
    <t>Без</t>
  </si>
  <si>
    <t>tраст</t>
  </si>
  <si>
    <t>=</t>
  </si>
  <si>
    <t>Задача3</t>
  </si>
  <si>
    <t>Годы</t>
  </si>
  <si>
    <t>x</t>
  </si>
  <si>
    <t>s2{y}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</si>
</sst>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2" fillId="3" borderId="2" applyNumberFormat="0" applyAlignment="0" applyProtection="0"/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3" borderId="2" xfId="17"/>
    <xf numFmtId="0" fontId="0" fillId="0" borderId="3" xfId="0" applyBorder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tabSelected="1" workbookViewId="0">
      <selection activeCell="F7" sqref="F7"/>
    </sheetView>
  </sheetViews>
  <sheetFormatPr defaultColWidth="9" defaultRowHeight="14.4"/>
  <sheetData>
    <row r="1" spans="1:18">
      <c r="A1" s="1" t="s">
        <v>0</v>
      </c>
      <c r="B1" s="2" t="s">
        <v>1</v>
      </c>
      <c r="C1" s="2">
        <v>0.05</v>
      </c>
      <c r="D1" s="2"/>
      <c r="E1" s="2"/>
      <c r="F1" s="2"/>
      <c r="G1" s="2"/>
      <c r="H1" s="2"/>
      <c r="I1" s="2"/>
      <c r="J1" s="2"/>
      <c r="K1" s="2"/>
      <c r="O1" t="s">
        <v>2</v>
      </c>
      <c r="P1" t="s">
        <v>3</v>
      </c>
      <c r="Q1" t="s">
        <v>4</v>
      </c>
      <c r="R1" t="s">
        <v>5</v>
      </c>
    </row>
    <row r="2" spans="1:18">
      <c r="A2" s="2" t="s">
        <v>6</v>
      </c>
      <c r="B2" s="2">
        <v>1493</v>
      </c>
      <c r="C2" s="2">
        <v>1519</v>
      </c>
      <c r="D2" s="2">
        <v>1518</v>
      </c>
      <c r="E2" s="2">
        <v>1512</v>
      </c>
      <c r="F2" s="2">
        <v>1512</v>
      </c>
      <c r="G2" s="2">
        <v>1514</v>
      </c>
      <c r="H2" s="2">
        <v>1489</v>
      </c>
      <c r="I2" s="2">
        <v>1508</v>
      </c>
      <c r="J2" s="2">
        <v>1508</v>
      </c>
      <c r="K2" s="2">
        <v>1494</v>
      </c>
      <c r="O2">
        <v>10</v>
      </c>
      <c r="P2">
        <f>AVERAGE(B2:K2)</f>
        <v>1506.7</v>
      </c>
      <c r="Q2">
        <f>_xlfn.VAR.S(B2:K2)</f>
        <v>117.122222222222</v>
      </c>
      <c r="R2">
        <f>O2-1</f>
        <v>9</v>
      </c>
    </row>
    <row r="3" spans="1:18">
      <c r="A3" s="2" t="s">
        <v>7</v>
      </c>
      <c r="B3" s="2">
        <v>1509</v>
      </c>
      <c r="C3" s="2">
        <v>1494</v>
      </c>
      <c r="D3" s="2">
        <v>1512</v>
      </c>
      <c r="E3" s="2">
        <v>1483</v>
      </c>
      <c r="F3" s="2">
        <v>1507</v>
      </c>
      <c r="G3" s="2">
        <v>1491</v>
      </c>
      <c r="H3" s="2"/>
      <c r="I3" s="2"/>
      <c r="J3" s="2"/>
      <c r="K3" s="2"/>
      <c r="O3">
        <v>6</v>
      </c>
      <c r="P3">
        <f>AVERAGE(B3:G3)</f>
        <v>1499.33333333333</v>
      </c>
      <c r="Q3">
        <f>_xlfn.VAR.S(B3:G3)</f>
        <v>135.466666666667</v>
      </c>
      <c r="R3">
        <f>O3-1</f>
        <v>5</v>
      </c>
    </row>
    <row r="4" spans="1:18">
      <c r="A4" t="s">
        <v>8</v>
      </c>
      <c r="B4">
        <f>Q3/Q2</f>
        <v>1.1566265060241</v>
      </c>
      <c r="C4" t="s">
        <v>9</v>
      </c>
      <c r="D4">
        <f>FINV(C1/2,5,9)</f>
        <v>4.48441131418504</v>
      </c>
      <c r="Q4">
        <f>((O2-1)*Q2+(O3-1)*Q3)/R4</f>
        <v>123.673809523809</v>
      </c>
      <c r="R4">
        <f>O2+O3-2</f>
        <v>14</v>
      </c>
    </row>
    <row r="5" spans="1:4">
      <c r="A5" t="s">
        <v>10</v>
      </c>
      <c r="B5">
        <f>(P2-P3)/SQRT(Q4*(1/O2+1/O3))</f>
        <v>1.28276701373257</v>
      </c>
      <c r="C5" t="s">
        <v>11</v>
      </c>
      <c r="D5">
        <f>_xlfn.T.INV.2T(C1,R2+R3)</f>
        <v>2.1447866879178</v>
      </c>
    </row>
    <row r="7" spans="1:8">
      <c r="A7" s="3" t="s">
        <v>12</v>
      </c>
      <c r="B7" s="3"/>
      <c r="C7" s="3"/>
      <c r="F7" s="3" t="s">
        <v>13</v>
      </c>
      <c r="G7" s="3"/>
      <c r="H7" s="3"/>
    </row>
    <row r="9" spans="2:8">
      <c r="B9" t="s">
        <v>14</v>
      </c>
      <c r="C9" t="s">
        <v>15</v>
      </c>
      <c r="G9" t="s">
        <v>14</v>
      </c>
      <c r="H9" t="s">
        <v>15</v>
      </c>
    </row>
    <row r="10" spans="1:8">
      <c r="A10" t="s">
        <v>16</v>
      </c>
      <c r="B10">
        <f>P2</f>
        <v>1506.7</v>
      </c>
      <c r="C10">
        <f>P3</f>
        <v>1499.33333333333</v>
      </c>
      <c r="F10" t="s">
        <v>17</v>
      </c>
      <c r="G10">
        <f>P2</f>
        <v>1506.7</v>
      </c>
      <c r="H10">
        <f>P3</f>
        <v>1499.33333333333</v>
      </c>
    </row>
    <row r="11" spans="1:8">
      <c r="A11" t="s">
        <v>18</v>
      </c>
      <c r="B11">
        <f>Q2</f>
        <v>117.122222222222</v>
      </c>
      <c r="C11">
        <f>Q3</f>
        <v>135.466666666667</v>
      </c>
      <c r="F11" t="s">
        <v>19</v>
      </c>
      <c r="G11">
        <f>Q2</f>
        <v>117.122222222222</v>
      </c>
      <c r="H11">
        <f>Q3</f>
        <v>135.466666666667</v>
      </c>
    </row>
    <row r="12" spans="1:8">
      <c r="A12" t="s">
        <v>20</v>
      </c>
      <c r="B12">
        <f>O2</f>
        <v>10</v>
      </c>
      <c r="C12">
        <f>O3</f>
        <v>6</v>
      </c>
      <c r="F12" t="s">
        <v>21</v>
      </c>
      <c r="G12">
        <f>O2</f>
        <v>10</v>
      </c>
      <c r="H12">
        <f>O3</f>
        <v>6</v>
      </c>
    </row>
    <row r="13" spans="1:7">
      <c r="A13" t="s">
        <v>22</v>
      </c>
      <c r="B13">
        <f>R2</f>
        <v>9</v>
      </c>
      <c r="C13">
        <f>R3</f>
        <v>5</v>
      </c>
      <c r="F13" t="s">
        <v>23</v>
      </c>
      <c r="G13">
        <f>Q4</f>
        <v>123.673809523809</v>
      </c>
    </row>
    <row r="14" spans="1:7">
      <c r="A14" t="s">
        <v>24</v>
      </c>
      <c r="B14">
        <f>B4</f>
        <v>1.1566265060241</v>
      </c>
      <c r="F14" t="s">
        <v>25</v>
      </c>
      <c r="G14">
        <v>0</v>
      </c>
    </row>
    <row r="15" spans="1:7">
      <c r="A15" t="s">
        <v>26</v>
      </c>
      <c r="B15">
        <f>0.399204151810781</f>
        <v>0.399204151810781</v>
      </c>
      <c r="F15" t="s">
        <v>22</v>
      </c>
      <c r="G15">
        <f>R4</f>
        <v>14</v>
      </c>
    </row>
    <row r="16" spans="1:7">
      <c r="A16" t="s">
        <v>27</v>
      </c>
      <c r="B16">
        <f>D4</f>
        <v>4.48441131418504</v>
      </c>
      <c r="F16" t="s">
        <v>28</v>
      </c>
      <c r="G16">
        <f>B5</f>
        <v>1.28276701373257</v>
      </c>
    </row>
    <row r="17" spans="6:7">
      <c r="F17" t="s">
        <v>29</v>
      </c>
      <c r="G17">
        <f>0.110202504244907</f>
        <v>0.110202504244907</v>
      </c>
    </row>
    <row r="18" spans="6:7">
      <c r="F18" t="s">
        <v>30</v>
      </c>
      <c r="G18">
        <f>1.76131013577489</f>
        <v>1.76131013577489</v>
      </c>
    </row>
    <row r="19" spans="6:7">
      <c r="F19" t="s">
        <v>31</v>
      </c>
      <c r="G19">
        <f>0.220405008489815</f>
        <v>0.220405008489815</v>
      </c>
    </row>
    <row r="20" ht="15.15" spans="6:7">
      <c r="F20" s="4" t="s">
        <v>32</v>
      </c>
      <c r="G20">
        <f>D5</f>
        <v>2.1447866879178</v>
      </c>
    </row>
    <row r="22" spans="1:1">
      <c r="A22" t="s">
        <v>33</v>
      </c>
    </row>
    <row r="23" spans="1:1">
      <c r="A23" t="s">
        <v>34</v>
      </c>
    </row>
    <row r="25" spans="1:16">
      <c r="A25" s="5" t="s">
        <v>35</v>
      </c>
      <c r="M25" t="s">
        <v>2</v>
      </c>
      <c r="N25" t="s">
        <v>3</v>
      </c>
      <c r="O25" t="s">
        <v>4</v>
      </c>
      <c r="P25" t="s">
        <v>5</v>
      </c>
    </row>
    <row r="26" spans="1:16">
      <c r="A26" t="s">
        <v>36</v>
      </c>
      <c r="B26">
        <v>0</v>
      </c>
      <c r="C26">
        <v>2.09</v>
      </c>
      <c r="D26">
        <v>0.07</v>
      </c>
      <c r="E26">
        <v>0.3</v>
      </c>
      <c r="F26">
        <v>0</v>
      </c>
      <c r="G26">
        <v>2.55</v>
      </c>
      <c r="H26">
        <v>1.62</v>
      </c>
      <c r="I26">
        <v>0</v>
      </c>
      <c r="J26">
        <v>0</v>
      </c>
      <c r="K26">
        <v>1.87</v>
      </c>
      <c r="M26">
        <v>10</v>
      </c>
      <c r="N26">
        <f>AVERAGE(B26:K26)</f>
        <v>0.85</v>
      </c>
      <c r="O26">
        <f>_xlfn.VAR.S(B26:K26)</f>
        <v>1.09575555555556</v>
      </c>
      <c r="P26">
        <f>M26-1</f>
        <v>9</v>
      </c>
    </row>
    <row r="27" spans="1:16">
      <c r="A27" t="s">
        <v>37</v>
      </c>
      <c r="B27">
        <v>1.37</v>
      </c>
      <c r="C27">
        <v>0</v>
      </c>
      <c r="D27">
        <v>0</v>
      </c>
      <c r="E27">
        <v>0.1</v>
      </c>
      <c r="F27">
        <v>0.44</v>
      </c>
      <c r="G27">
        <v>0</v>
      </c>
      <c r="H27">
        <v>1.01</v>
      </c>
      <c r="I27">
        <v>0.54</v>
      </c>
      <c r="J27">
        <v>0</v>
      </c>
      <c r="K27">
        <v>0.62</v>
      </c>
      <c r="M27">
        <v>10</v>
      </c>
      <c r="N27">
        <f>AVERAGE(B27:K27)</f>
        <v>0.408</v>
      </c>
      <c r="O27">
        <f>_xlfn.VAR.S(B27:K27)</f>
        <v>0.234662222222222</v>
      </c>
      <c r="P27">
        <f>M27-1</f>
        <v>9</v>
      </c>
    </row>
    <row r="28" spans="1:16">
      <c r="A28" t="s">
        <v>8</v>
      </c>
      <c r="B28">
        <f>O26/O27</f>
        <v>4.66950131631281</v>
      </c>
      <c r="C28" t="s">
        <v>9</v>
      </c>
      <c r="D28">
        <f>FINV(C1/2,9,9)</f>
        <v>4.02599415828298</v>
      </c>
      <c r="O28">
        <f>((M26-1)*O26+(M27-1)*O27)/P28</f>
        <v>0.665208888888889</v>
      </c>
      <c r="P28">
        <f>M26+M27-2</f>
        <v>18</v>
      </c>
    </row>
    <row r="29" spans="1:4">
      <c r="A29" t="s">
        <v>38</v>
      </c>
      <c r="B29">
        <f>(N26-N27)/SQRT(O26/M26+O27/M27)</f>
        <v>1.21179247025508</v>
      </c>
      <c r="C29" t="s">
        <v>11</v>
      </c>
      <c r="D29">
        <f>_xlfn.T.INV.2T(C1,P26+P27)</f>
        <v>2.10092204024104</v>
      </c>
    </row>
    <row r="31" spans="1:8">
      <c r="A31" s="3" t="s">
        <v>12</v>
      </c>
      <c r="B31" s="3"/>
      <c r="C31" s="3"/>
      <c r="F31" s="3" t="s">
        <v>13</v>
      </c>
      <c r="G31" s="3"/>
      <c r="H31" s="3"/>
    </row>
    <row r="33" spans="2:8">
      <c r="B33" t="s">
        <v>14</v>
      </c>
      <c r="C33" t="s">
        <v>15</v>
      </c>
      <c r="G33" t="s">
        <v>14</v>
      </c>
      <c r="H33" t="s">
        <v>15</v>
      </c>
    </row>
    <row r="34" spans="1:8">
      <c r="A34" t="s">
        <v>16</v>
      </c>
      <c r="B34">
        <f>N26</f>
        <v>0.85</v>
      </c>
      <c r="C34">
        <f>N27</f>
        <v>0.408</v>
      </c>
      <c r="F34" t="s">
        <v>17</v>
      </c>
      <c r="G34">
        <f>N26</f>
        <v>0.85</v>
      </c>
      <c r="H34">
        <f>N27</f>
        <v>0.408</v>
      </c>
    </row>
    <row r="35" spans="1:8">
      <c r="A35" t="s">
        <v>18</v>
      </c>
      <c r="B35">
        <f>O26</f>
        <v>1.09575555555556</v>
      </c>
      <c r="C35">
        <f>O27</f>
        <v>0.234662222222222</v>
      </c>
      <c r="F35" t="s">
        <v>19</v>
      </c>
      <c r="G35">
        <f>O26</f>
        <v>1.09575555555556</v>
      </c>
      <c r="H35">
        <f>O27</f>
        <v>0.234662222222222</v>
      </c>
    </row>
    <row r="36" spans="1:8">
      <c r="A36" t="s">
        <v>20</v>
      </c>
      <c r="B36">
        <f>M26</f>
        <v>10</v>
      </c>
      <c r="C36">
        <f>M27</f>
        <v>10</v>
      </c>
      <c r="F36" t="s">
        <v>21</v>
      </c>
      <c r="G36">
        <f>M26</f>
        <v>10</v>
      </c>
      <c r="H36">
        <f>M27</f>
        <v>10</v>
      </c>
    </row>
    <row r="37" spans="1:7">
      <c r="A37" t="s">
        <v>22</v>
      </c>
      <c r="B37">
        <f>P26</f>
        <v>9</v>
      </c>
      <c r="C37">
        <f>P27</f>
        <v>9</v>
      </c>
      <c r="F37" t="s">
        <v>23</v>
      </c>
      <c r="G37">
        <f>O28</f>
        <v>0.665208888888889</v>
      </c>
    </row>
    <row r="38" spans="1:7">
      <c r="A38" t="s">
        <v>24</v>
      </c>
      <c r="B38">
        <f>B28</f>
        <v>4.66950131631281</v>
      </c>
      <c r="F38" t="s">
        <v>25</v>
      </c>
      <c r="G38">
        <v>0</v>
      </c>
    </row>
    <row r="39" spans="1:7">
      <c r="A39" t="s">
        <v>26</v>
      </c>
      <c r="B39">
        <f>0.399204151810781</f>
        <v>0.399204151810781</v>
      </c>
      <c r="F39" t="s">
        <v>22</v>
      </c>
      <c r="G39">
        <f>P28</f>
        <v>18</v>
      </c>
    </row>
    <row r="40" spans="1:7">
      <c r="A40" t="s">
        <v>27</v>
      </c>
      <c r="B40">
        <f>D28</f>
        <v>4.02599415828298</v>
      </c>
      <c r="F40" t="s">
        <v>28</v>
      </c>
      <c r="G40">
        <f>B29</f>
        <v>1.21179247025508</v>
      </c>
    </row>
    <row r="41" spans="6:7">
      <c r="F41" t="s">
        <v>29</v>
      </c>
      <c r="G41" t="s">
        <v>39</v>
      </c>
    </row>
    <row r="42" spans="6:7">
      <c r="F42" t="s">
        <v>30</v>
      </c>
      <c r="G42">
        <f>1.76131013577489</f>
        <v>1.76131013577489</v>
      </c>
    </row>
    <row r="43" spans="6:7">
      <c r="F43" t="s">
        <v>31</v>
      </c>
      <c r="G43">
        <f>0.220405008489815</f>
        <v>0.220405008489815</v>
      </c>
    </row>
    <row r="44" ht="15.15" spans="6:7">
      <c r="F44" s="4" t="s">
        <v>32</v>
      </c>
      <c r="G44">
        <f>D29</f>
        <v>2.10092204024104</v>
      </c>
    </row>
    <row r="47" spans="1:1">
      <c r="A47" t="s">
        <v>40</v>
      </c>
    </row>
    <row r="48" spans="1:5">
      <c r="A48" t="s">
        <v>41</v>
      </c>
      <c r="B48" t="s">
        <v>42</v>
      </c>
      <c r="C48" t="s">
        <v>43</v>
      </c>
      <c r="D48" t="s">
        <v>2</v>
      </c>
      <c r="E48" t="s">
        <v>5</v>
      </c>
    </row>
    <row r="49" spans="2:5">
      <c r="B49">
        <v>171.8</v>
      </c>
      <c r="C49">
        <v>39.0625</v>
      </c>
      <c r="D49">
        <v>1884</v>
      </c>
      <c r="E49">
        <f>D49-1</f>
        <v>1883</v>
      </c>
    </row>
    <row r="50" spans="2:5">
      <c r="B50">
        <v>172.58</v>
      </c>
      <c r="C50">
        <v>35.2836</v>
      </c>
      <c r="D50">
        <v>2037</v>
      </c>
      <c r="E50">
        <f>D50-1</f>
        <v>2036</v>
      </c>
    </row>
    <row r="51" spans="3:5">
      <c r="C51">
        <f>((D49-1)*C49+(D50-1)*C50)/E51</f>
        <v>37.0992847920388</v>
      </c>
      <c r="E51">
        <f>D49+D50-2</f>
        <v>3919</v>
      </c>
    </row>
    <row r="53" spans="1:4">
      <c r="A53" t="s">
        <v>8</v>
      </c>
      <c r="B53">
        <f>C49/C50</f>
        <v>1.10710074935664</v>
      </c>
      <c r="C53" t="s">
        <v>9</v>
      </c>
      <c r="D53">
        <f>FINV(C1/2,E49,E50)</f>
        <v>1.09260976739166</v>
      </c>
    </row>
    <row r="54" spans="1:4">
      <c r="A54" t="s">
        <v>38</v>
      </c>
      <c r="B54">
        <f>(C49-C50)/SQRT(C49/D49+C50/D50)</f>
        <v>19.3712920704099</v>
      </c>
      <c r="C54" t="s">
        <v>11</v>
      </c>
      <c r="D54">
        <f>_xlfn.T.INV.2T(C1,E49+E50)</f>
        <v>1.96056949400833</v>
      </c>
    </row>
    <row r="56" spans="1:8">
      <c r="A56" s="3" t="s">
        <v>12</v>
      </c>
      <c r="B56" s="3"/>
      <c r="C56" s="3"/>
      <c r="F56" s="3" t="s">
        <v>13</v>
      </c>
      <c r="G56" s="3"/>
      <c r="H56" s="3"/>
    </row>
    <row r="58" spans="2:8">
      <c r="B58" t="s">
        <v>14</v>
      </c>
      <c r="C58" t="s">
        <v>15</v>
      </c>
      <c r="G58" t="s">
        <v>14</v>
      </c>
      <c r="H58" t="s">
        <v>15</v>
      </c>
    </row>
    <row r="59" spans="1:8">
      <c r="A59" t="s">
        <v>16</v>
      </c>
      <c r="B59">
        <f>B49</f>
        <v>171.8</v>
      </c>
      <c r="C59">
        <f>B50</f>
        <v>172.58</v>
      </c>
      <c r="F59" t="s">
        <v>17</v>
      </c>
      <c r="G59">
        <f>B49</f>
        <v>171.8</v>
      </c>
      <c r="H59">
        <f>B50</f>
        <v>172.58</v>
      </c>
    </row>
    <row r="60" spans="1:8">
      <c r="A60" t="s">
        <v>18</v>
      </c>
      <c r="B60">
        <f>C49</f>
        <v>39.0625</v>
      </c>
      <c r="C60">
        <f>C50</f>
        <v>35.2836</v>
      </c>
      <c r="F60" t="s">
        <v>19</v>
      </c>
      <c r="G60">
        <f>C49</f>
        <v>39.0625</v>
      </c>
      <c r="H60">
        <f>C50</f>
        <v>35.2836</v>
      </c>
    </row>
    <row r="61" spans="1:8">
      <c r="A61" t="s">
        <v>20</v>
      </c>
      <c r="B61">
        <f>D49</f>
        <v>1884</v>
      </c>
      <c r="C61">
        <f>D50</f>
        <v>2037</v>
      </c>
      <c r="F61" t="s">
        <v>21</v>
      </c>
      <c r="G61">
        <f>D49</f>
        <v>1884</v>
      </c>
      <c r="H61">
        <f>D50</f>
        <v>2037</v>
      </c>
    </row>
    <row r="62" spans="1:7">
      <c r="A62" t="s">
        <v>22</v>
      </c>
      <c r="B62">
        <f>E49</f>
        <v>1883</v>
      </c>
      <c r="C62">
        <f>E50</f>
        <v>2036</v>
      </c>
      <c r="F62" t="s">
        <v>23</v>
      </c>
      <c r="G62">
        <f>C51</f>
        <v>37.0992847920388</v>
      </c>
    </row>
    <row r="63" spans="1:7">
      <c r="A63" t="s">
        <v>24</v>
      </c>
      <c r="B63">
        <f>B53</f>
        <v>1.10710074935664</v>
      </c>
      <c r="F63" t="s">
        <v>25</v>
      </c>
      <c r="G63">
        <v>0</v>
      </c>
    </row>
    <row r="64" spans="1:7">
      <c r="A64" t="s">
        <v>26</v>
      </c>
      <c r="B64">
        <f>0.399204151810781</f>
        <v>0.399204151810781</v>
      </c>
      <c r="F64" t="s">
        <v>22</v>
      </c>
      <c r="G64">
        <f>E51</f>
        <v>3919</v>
      </c>
    </row>
    <row r="65" spans="1:7">
      <c r="A65" t="s">
        <v>27</v>
      </c>
      <c r="B65">
        <f>D53</f>
        <v>1.09260976739166</v>
      </c>
      <c r="F65" t="s">
        <v>28</v>
      </c>
      <c r="G65">
        <f>B54</f>
        <v>19.3712920704099</v>
      </c>
    </row>
    <row r="66" spans="6:7">
      <c r="F66" t="s">
        <v>29</v>
      </c>
      <c r="G66" t="s">
        <v>39</v>
      </c>
    </row>
    <row r="67" spans="6:7">
      <c r="F67" t="s">
        <v>30</v>
      </c>
      <c r="G67">
        <f>1.76131013577489</f>
        <v>1.76131013577489</v>
      </c>
    </row>
    <row r="68" spans="6:7">
      <c r="F68" t="s">
        <v>31</v>
      </c>
      <c r="G68">
        <f>0.220405008489815</f>
        <v>0.220405008489815</v>
      </c>
    </row>
    <row r="69" ht="15.15" spans="6:7">
      <c r="F69" s="4" t="s">
        <v>32</v>
      </c>
      <c r="G69">
        <f>D54</f>
        <v>1.96056949400833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Воробьева</dc:creator>
  <cp:lastModifiedBy>khuta</cp:lastModifiedBy>
  <dcterms:created xsi:type="dcterms:W3CDTF">2024-12-09T18:38:00Z</dcterms:created>
  <dcterms:modified xsi:type="dcterms:W3CDTF">2024-12-17T13:50:15Z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F66F9563B7204FBE9ED9BF08E25E9E1E_12</vt:lpwstr>
  </property>
  <property fmtid="{D5CDD505-2E9C-101B-9397-08002B2CF9AE}" pid="3" name="KSOProductBuildVer">
    <vt:lpwstr>1033-12.2.0.18639</vt:lpwstr>
  </property>
</Properties>
</file>