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<sst xmlns="http://schemas.openxmlformats.org/spreadsheetml/2006/main" count="38" uniqueCount="34">
  <si>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Вариант 6</t>
  </si>
  <si>
    <t>Кол-во интервалов</t>
  </si>
  <si>
    <t>k=</t>
  </si>
  <si>
    <t>min=</t>
  </si>
  <si>
    <t>max=</t>
  </si>
  <si>
    <t>W=</t>
  </si>
  <si>
    <t>длина интервалов</t>
  </si>
  <si>
    <t>округляем</t>
  </si>
  <si>
    <t>h=</t>
  </si>
  <si>
    <t>Интервальный статистический ряд</t>
  </si>
  <si>
    <t>[xi;</t>
  </si>
  <si>
    <t>xi+1]</t>
  </si>
  <si>
    <t>xi*</t>
  </si>
  <si>
    <t>ni</t>
  </si>
  <si>
    <t>ni/n</t>
  </si>
  <si>
    <t>ni/n/h</t>
  </si>
  <si>
    <t>Выборочное среднее</t>
  </si>
  <si>
    <t>f(x)</t>
  </si>
  <si>
    <t>х-ср=</t>
  </si>
  <si>
    <t>Выборочная дисперсия</t>
  </si>
  <si>
    <t>Dв=</t>
  </si>
  <si>
    <t>s2=</t>
  </si>
  <si>
    <t>s=</t>
  </si>
  <si>
    <t>Проверка гипотезы о законе распределения по критерию Пирсона</t>
  </si>
  <si>
    <t>pi</t>
  </si>
  <si>
    <t>n*pi</t>
  </si>
  <si>
    <t>ni-n*pi</t>
  </si>
  <si>
    <t>(ni-n*pi)^2</t>
  </si>
  <si>
    <t>(ni-n*pi)^2/npi</t>
  </si>
  <si>
    <t>ni^2/npi</t>
  </si>
  <si>
    <t>Сумма</t>
  </si>
  <si>
    <t>X2расч=</t>
  </si>
  <si>
    <t>k-r-1</t>
  </si>
  <si>
    <t>Х2крит=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</si>
</sst>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204"/>
      <scheme val="minor"/>
    </font>
    <font>
      <b/>
      <sz val="13"/>
      <color rgb="FF000000"/>
      <name val="Cambria"/>
      <charset val="204"/>
    </font>
    <font>
      <b/>
      <sz val="11"/>
      <color theme="1"/>
      <name val="Calibri"/>
      <charset val="204"/>
      <scheme val="minor"/>
    </font>
    <font>
      <sz val="9"/>
      <color theme="1"/>
      <name val="Calibri"/>
      <charset val="204"/>
      <scheme val="minor"/>
    </font>
    <font>
      <sz val="8"/>
      <color theme="1"/>
      <name val="Calibri"/>
      <charset val="204"/>
      <scheme val="minor"/>
    </font>
    <font>
      <sz val="11"/>
      <color rgb="FF000000"/>
      <name val="Cambria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0" xfId="0" applyBorder="1" applyAlignment="1">
      <alignment horizontal="right"/>
    </xf>
    <xf numFmtId="0" fontId="0" fillId="4" borderId="0" xfId="0" applyFill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5" fillId="0" borderId="1" xfId="0" applyFont="1" applyBorder="1"/>
    <xf numFmtId="11" fontId="0" fillId="3" borderId="1" xfId="0" applyNumberFormat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5" fillId="0" borderId="2" xfId="0" applyFont="1" applyBorder="1"/>
    <xf numFmtId="0" fontId="0" fillId="0" borderId="2" xfId="0" applyBorder="1" applyAlignment="1">
      <alignment horizontal="center"/>
    </xf>
    <xf numFmtId="0" fontId="0" fillId="5" borderId="1" xfId="0" applyFill="1" applyBorder="1"/>
    <xf numFmtId="0" fontId="0" fillId="5" borderId="0" xfId="0" applyFill="1" applyBorder="1"/>
    <xf numFmtId="0" fontId="0" fillId="4" borderId="1" xfId="0" applyFill="1" applyBorder="1"/>
    <xf numFmtId="0" fontId="0" fillId="4" borderId="3" xfId="0" applyFill="1" applyBorder="1"/>
    <xf numFmtId="0" fontId="0" fillId="2" borderId="0" xfId="0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00CC"/>
      <color rgb="00FFCCFF"/>
      <color rgb="0066FF33"/>
      <color rgb="00FF99FF"/>
      <color rgb="0000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относительных частот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Лист1!$C$17:$C$24</c:f>
              <c:numCache>
                <c:formatCode>General</c:formatCode>
                <c:ptCount val="8"/>
                <c:pt idx="0">
                  <c:v>31.1</c:v>
                </c:pt>
                <c:pt idx="1">
                  <c:v>37.3</c:v>
                </c:pt>
                <c:pt idx="2">
                  <c:v>43.5</c:v>
                </c:pt>
                <c:pt idx="3">
                  <c:v>49.7</c:v>
                </c:pt>
                <c:pt idx="4">
                  <c:v>55.9</c:v>
                </c:pt>
                <c:pt idx="5">
                  <c:v>62.1</c:v>
                </c:pt>
                <c:pt idx="6">
                  <c:v>68.3</c:v>
                </c:pt>
                <c:pt idx="7">
                  <c:v>74.5</c:v>
                </c:pt>
              </c:numCache>
            </c:numRef>
          </c:cat>
          <c:val>
            <c:numRef>
              <c:f>Лист1!$F$17:$F$24</c:f>
              <c:numCache>
                <c:formatCode>General</c:formatCode>
                <c:ptCount val="8"/>
                <c:pt idx="0">
                  <c:v>0.00161290322580645</c:v>
                </c:pt>
                <c:pt idx="1">
                  <c:v>0.00645161290322581</c:v>
                </c:pt>
                <c:pt idx="2">
                  <c:v>0.0274193548387097</c:v>
                </c:pt>
                <c:pt idx="3">
                  <c:v>0.0306451612903226</c:v>
                </c:pt>
                <c:pt idx="4">
                  <c:v>0.0580645161290323</c:v>
                </c:pt>
                <c:pt idx="5">
                  <c:v>0.0274193548387097</c:v>
                </c:pt>
                <c:pt idx="6">
                  <c:v>0.00483870967741935</c:v>
                </c:pt>
                <c:pt idx="7">
                  <c:v>0.00483870967741935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871602256"/>
        <c:axId val="871600176"/>
      </c:barChart>
      <c:catAx>
        <c:axId val="87160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Середины</a:t>
                </a:r>
                <a:r>
                  <a:rPr lang="ru-RU" baseline="0"/>
                  <a:t> интервалов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8276968503937"/>
              <c:y val="0.8971988918051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1600176"/>
        <c:crosses val="autoZero"/>
        <c:auto val="1"/>
        <c:lblAlgn val="ctr"/>
        <c:lblOffset val="100"/>
        <c:noMultiLvlLbl val="0"/>
      </c:catAx>
      <c:valAx>
        <c:axId val="87160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ni/n/h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0305555555555556"/>
              <c:y val="0.41413568095654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160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эмпирическая функция распределения</a:t>
            </a:r>
            <a:endParaRPr lang="ru-RU"/>
          </a:p>
        </c:rich>
      </c:tx>
      <c:layout>
        <c:manualLayout>
          <c:xMode val="edge"/>
          <c:yMode val="edge"/>
          <c:x val="0.179466810063831"/>
          <c:y val="0.027867893801463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cmpd="sng">
              <a:solidFill>
                <a:schemeClr val="tx1">
                  <a:alpha val="97000"/>
                </a:schemeClr>
              </a:solidFill>
              <a:prstDash val="sysDot"/>
            </a:ln>
            <a:effectLst/>
          </c:spPr>
          <c:invertIfNegative val="0"/>
          <c:dLbls>
            <c:delete val="1"/>
          </c:dLbls>
          <c:cat>
            <c:numRef>
              <c:f>Лист1!$B$17:$B$24</c:f>
              <c:numCache>
                <c:formatCode>General</c:formatCode>
                <c:ptCount val="8"/>
                <c:pt idx="0">
                  <c:v>34.2</c:v>
                </c:pt>
                <c:pt idx="1">
                  <c:v>40.4</c:v>
                </c:pt>
                <c:pt idx="2">
                  <c:v>46.6</c:v>
                </c:pt>
                <c:pt idx="3">
                  <c:v>52.8</c:v>
                </c:pt>
                <c:pt idx="4">
                  <c:v>59</c:v>
                </c:pt>
                <c:pt idx="5">
                  <c:v>65.2</c:v>
                </c:pt>
                <c:pt idx="6">
                  <c:v>71.4</c:v>
                </c:pt>
                <c:pt idx="7">
                  <c:v>77.6</c:v>
                </c:pt>
              </c:numCache>
            </c:numRef>
          </c:cat>
          <c:val>
            <c:numRef>
              <c:f>Лист1!$I$17:$I$24</c:f>
              <c:numCache>
                <c:formatCode>General</c:formatCode>
                <c:ptCount val="8"/>
                <c:pt idx="0">
                  <c:v>0.01</c:v>
                </c:pt>
                <c:pt idx="1">
                  <c:v>0.05</c:v>
                </c:pt>
                <c:pt idx="2">
                  <c:v>0.22</c:v>
                </c:pt>
                <c:pt idx="3">
                  <c:v>0.41</c:v>
                </c:pt>
                <c:pt idx="4">
                  <c:v>0.77</c:v>
                </c:pt>
                <c:pt idx="5">
                  <c:v>0.94</c:v>
                </c:pt>
                <c:pt idx="6">
                  <c:v>0.97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80268104"/>
        <c:axId val="580268432"/>
      </c:barChart>
      <c:catAx>
        <c:axId val="580268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268432"/>
        <c:crosses val="autoZero"/>
        <c:auto val="1"/>
        <c:lblAlgn val="ctr"/>
        <c:lblOffset val="100"/>
        <c:noMultiLvlLbl val="0"/>
      </c:catAx>
      <c:valAx>
        <c:axId val="58026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0268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468924</xdr:colOff>
      <xdr:row>0</xdr:row>
      <xdr:rowOff>177519</xdr:rowOff>
    </xdr:from>
    <xdr:to>
      <xdr:col>19</xdr:col>
      <xdr:colOff>223296</xdr:colOff>
      <xdr:row>19</xdr:row>
      <xdr:rowOff>13955</xdr:rowOff>
    </xdr:to>
    <xdr:graphicFrame>
      <xdr:nvGraphicFramePr>
        <xdr:cNvPr id="2" name="Диаграмма 1"/>
        <xdr:cNvGraphicFramePr/>
      </xdr:nvGraphicFramePr>
      <xdr:xfrm>
        <a:off x="7920990" y="177165"/>
        <a:ext cx="5309235" cy="33413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152819</xdr:colOff>
      <xdr:row>20</xdr:row>
      <xdr:rowOff>59871</xdr:rowOff>
    </xdr:from>
    <xdr:to>
      <xdr:col>18</xdr:col>
      <xdr:colOff>475203</xdr:colOff>
      <xdr:row>35</xdr:row>
      <xdr:rowOff>81642</xdr:rowOff>
    </xdr:to>
    <xdr:graphicFrame>
      <xdr:nvGraphicFramePr>
        <xdr:cNvPr id="4" name="Диаграмма 3"/>
        <xdr:cNvGraphicFramePr/>
      </xdr:nvGraphicFramePr>
      <xdr:xfrm>
        <a:off x="8221980" y="3747770"/>
        <a:ext cx="4643120" cy="27647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392388</xdr:colOff>
      <xdr:row>29</xdr:row>
      <xdr:rowOff>70287</xdr:rowOff>
    </xdr:from>
    <xdr:to>
      <xdr:col>11</xdr:col>
      <xdr:colOff>529241</xdr:colOff>
      <xdr:row>29</xdr:row>
      <xdr:rowOff>135977</xdr:rowOff>
    </xdr:to>
    <xdr:sp>
      <xdr:nvSpPr>
        <xdr:cNvPr id="5" name="Равнобедренный треугольник 4"/>
        <xdr:cNvSpPr/>
      </xdr:nvSpPr>
      <xdr:spPr>
        <a:xfrm rot="16200000">
          <a:off x="8496935" y="5368290"/>
          <a:ext cx="66040" cy="13716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0.29741</cdr:x>
      <cdr:y>0.59212</cdr:y>
    </cdr:from>
    <cdr:to>
      <cdr:x>0.32723</cdr:x>
      <cdr:y>0.61572</cdr:y>
    </cdr:to>
    <cdr:sp>
      <cdr:nvSpPr>
        <cdr:cNvPr id="2" name="Isosceles Triangle 1"/>
        <cdr:cNvSpPr/>
      </cdr:nvSpPr>
      <cdr:spPr xmlns:a="http://schemas.openxmlformats.org/drawingml/2006/main">
        <a:xfrm xmlns:a="http://schemas.openxmlformats.org/drawingml/2006/main" rot="16200000">
          <a:off x="1365831" y="1656033"/>
          <a:ext cx="136936" cy="65990"/>
        </a:xfrm>
        <a:prstGeom xmlns:a="http://schemas.openxmlformats.org/drawingml/2006/main" prst="triangl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 xmlns:a="http://schemas.openxmlformats.org/drawingml/2006/main"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cdr:txBody>
    </cdr:sp>
  </cdr:relSizeAnchor>
  <cdr:relSizeAnchor xmlns:cdr="http://schemas.openxmlformats.org/drawingml/2006/chartDrawing">
    <cdr:from>
      <cdr:x>0.41281</cdr:x>
      <cdr:y>0.47405</cdr:y>
    </cdr:from>
    <cdr:to>
      <cdr:x>0.44261</cdr:x>
      <cdr:y>0.49753</cdr:y>
    </cdr:to>
    <cdr:sp>
      <cdr:nvSpPr>
        <cdr:cNvPr id="3" name="Isosceles Triangle 2"/>
        <cdr:cNvSpPr/>
      </cdr:nvSpPr>
      <cdr:spPr xmlns:a="http://schemas.openxmlformats.org/drawingml/2006/main">
        <a:xfrm xmlns:a="http://schemas.openxmlformats.org/drawingml/2006/main" rot="16200000">
          <a:off x="1895803" y="1325801"/>
          <a:ext cx="136853" cy="65690"/>
        </a:xfrm>
        <a:prstGeom xmlns:a="http://schemas.openxmlformats.org/drawingml/2006/main" prst="triangl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 xmlns:a="http://schemas.openxmlformats.org/drawingml/2006/main"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cdr:txBody>
    </cdr:sp>
  </cdr:relSizeAnchor>
  <cdr:relSizeAnchor xmlns:cdr="http://schemas.openxmlformats.org/drawingml/2006/chartDrawing">
    <cdr:from>
      <cdr:x>0.52278</cdr:x>
      <cdr:y>0.37036</cdr:y>
    </cdr:from>
    <cdr:to>
      <cdr:x>0.55258</cdr:x>
      <cdr:y>0.39384</cdr:y>
    </cdr:to>
    <cdr:sp>
      <cdr:nvSpPr>
        <cdr:cNvPr id="4" name="Isosceles Triangle 3"/>
        <cdr:cNvSpPr/>
      </cdr:nvSpPr>
      <cdr:spPr xmlns:a="http://schemas.openxmlformats.org/drawingml/2006/main">
        <a:xfrm xmlns:a="http://schemas.openxmlformats.org/drawingml/2006/main" rot="16200000">
          <a:off x="2400803" y="1035801"/>
          <a:ext cx="136853" cy="65690"/>
        </a:xfrm>
        <a:prstGeom xmlns:a="http://schemas.openxmlformats.org/drawingml/2006/main" prst="triangl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 xmlns:a="http://schemas.openxmlformats.org/drawingml/2006/main"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cdr:txBody>
    </cdr:sp>
  </cdr:relSizeAnchor>
  <cdr:relSizeAnchor xmlns:cdr="http://schemas.openxmlformats.org/drawingml/2006/chartDrawing">
    <cdr:from>
      <cdr:x>0.63165</cdr:x>
      <cdr:y>0.29348</cdr:y>
    </cdr:from>
    <cdr:to>
      <cdr:x>0.66145</cdr:x>
      <cdr:y>0.31697</cdr:y>
    </cdr:to>
    <cdr:sp>
      <cdr:nvSpPr>
        <cdr:cNvPr id="5" name="Isosceles Triangle 4"/>
        <cdr:cNvSpPr/>
      </cdr:nvSpPr>
      <cdr:spPr xmlns:a="http://schemas.openxmlformats.org/drawingml/2006/main">
        <a:xfrm xmlns:a="http://schemas.openxmlformats.org/drawingml/2006/main" rot="16200000">
          <a:off x="2900803" y="820801"/>
          <a:ext cx="136853" cy="65690"/>
        </a:xfrm>
        <a:prstGeom xmlns:a="http://schemas.openxmlformats.org/drawingml/2006/main" prst="triangl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 xmlns:a="http://schemas.openxmlformats.org/drawingml/2006/main"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cdr:txBody>
    </cdr:sp>
  </cdr:relSizeAnchor>
  <cdr:relSizeAnchor xmlns:cdr="http://schemas.openxmlformats.org/drawingml/2006/chartDrawing">
    <cdr:from>
      <cdr:x>0.74271</cdr:x>
      <cdr:y>0.28275</cdr:y>
    </cdr:from>
    <cdr:to>
      <cdr:x>0.77251</cdr:x>
      <cdr:y>0.30624</cdr:y>
    </cdr:to>
    <cdr:sp>
      <cdr:nvSpPr>
        <cdr:cNvPr id="6" name="Isosceles Triangle 5"/>
        <cdr:cNvSpPr/>
      </cdr:nvSpPr>
      <cdr:spPr xmlns:a="http://schemas.openxmlformats.org/drawingml/2006/main">
        <a:xfrm xmlns:a="http://schemas.openxmlformats.org/drawingml/2006/main" rot="16200000">
          <a:off x="3410803" y="790800"/>
          <a:ext cx="136853" cy="65690"/>
        </a:xfrm>
        <a:prstGeom xmlns:a="http://schemas.openxmlformats.org/drawingml/2006/main" prst="triangl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 xmlns:a="http://schemas.openxmlformats.org/drawingml/2006/main"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cdr:txBody>
    </cdr:sp>
  </cdr:relSizeAnchor>
  <cdr:relSizeAnchor xmlns:cdr="http://schemas.openxmlformats.org/drawingml/2006/chartDrawing">
    <cdr:from>
      <cdr:x>0.85812</cdr:x>
      <cdr:y>0.27918</cdr:y>
    </cdr:from>
    <cdr:to>
      <cdr:x>0.88792</cdr:x>
      <cdr:y>0.30267</cdr:y>
    </cdr:to>
    <cdr:sp>
      <cdr:nvSpPr>
        <cdr:cNvPr id="7" name="Isosceles Triangle 6"/>
        <cdr:cNvSpPr/>
      </cdr:nvSpPr>
      <cdr:spPr xmlns:a="http://schemas.openxmlformats.org/drawingml/2006/main">
        <a:xfrm xmlns:a="http://schemas.openxmlformats.org/drawingml/2006/main" rot="16200000">
          <a:off x="3940803" y="780800"/>
          <a:ext cx="136853" cy="65690"/>
        </a:xfrm>
        <a:prstGeom xmlns:a="http://schemas.openxmlformats.org/drawingml/2006/main" prst="triangle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 xmlns:a="http://schemas.openxmlformats.org/drawingml/2006/main"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85" zoomScaleNormal="85" workbookViewId="0">
      <selection activeCell="E41" sqref="E41"/>
    </sheetView>
  </sheetViews>
  <sheetFormatPr defaultColWidth="9" defaultRowHeight="14.4"/>
  <cols>
    <col min="1" max="1" width="7.77777777777778" customWidth="1"/>
    <col min="2" max="2" width="10" customWidth="1"/>
    <col min="4" max="4" width="14.3333333333333"/>
    <col min="5" max="5" width="12.8888888888889"/>
    <col min="6" max="6" width="14.1111111111111"/>
    <col min="7" max="7" width="9.77777777777778" customWidth="1"/>
    <col min="8" max="8" width="8.88888888888889" customWidth="1"/>
    <col min="9" max="9" width="12.8888888888889"/>
  </cols>
  <sheetData>
    <row r="1" spans="1:2">
      <c r="A1" t="s">
        <v>0</v>
      </c>
      <c r="B1" s="1">
        <v>25</v>
      </c>
    </row>
    <row r="2" spans="1:10">
      <c r="A2" s="2">
        <v>51</v>
      </c>
      <c r="B2" s="2">
        <v>36</v>
      </c>
      <c r="C2" s="2">
        <v>50</v>
      </c>
      <c r="D2" s="2">
        <v>57</v>
      </c>
      <c r="E2" s="2">
        <v>63</v>
      </c>
      <c r="F2" s="2">
        <v>43</v>
      </c>
      <c r="G2" s="2">
        <v>56</v>
      </c>
      <c r="H2" s="2">
        <v>57</v>
      </c>
      <c r="I2" s="2">
        <v>53</v>
      </c>
      <c r="J2" s="2">
        <v>43</v>
      </c>
    </row>
    <row r="3" spans="1:10">
      <c r="A3" s="2">
        <v>42</v>
      </c>
      <c r="B3" s="2">
        <v>52</v>
      </c>
      <c r="C3" s="2">
        <v>51</v>
      </c>
      <c r="D3" s="2">
        <v>70</v>
      </c>
      <c r="E3" s="2">
        <v>61</v>
      </c>
      <c r="F3" s="2">
        <v>53</v>
      </c>
      <c r="G3" s="2">
        <v>75</v>
      </c>
      <c r="H3" s="2">
        <v>58</v>
      </c>
      <c r="I3" s="2">
        <v>59</v>
      </c>
      <c r="J3" s="2">
        <v>42</v>
      </c>
    </row>
    <row r="4" spans="1:10">
      <c r="A4" s="2">
        <v>55</v>
      </c>
      <c r="B4" s="2">
        <v>57</v>
      </c>
      <c r="C4" s="2">
        <v>56</v>
      </c>
      <c r="D4" s="2">
        <v>63</v>
      </c>
      <c r="E4" s="2">
        <v>61</v>
      </c>
      <c r="F4" s="2">
        <v>50</v>
      </c>
      <c r="G4" s="2">
        <v>49</v>
      </c>
      <c r="H4" s="2">
        <v>61</v>
      </c>
      <c r="I4" s="2">
        <v>48</v>
      </c>
      <c r="J4" s="2">
        <v>57</v>
      </c>
    </row>
    <row r="5" spans="1:10">
      <c r="A5" s="2">
        <v>38</v>
      </c>
      <c r="B5" s="2">
        <v>57</v>
      </c>
      <c r="C5" s="2">
        <v>65</v>
      </c>
      <c r="D5" s="2">
        <v>51</v>
      </c>
      <c r="E5" s="2">
        <v>60</v>
      </c>
      <c r="F5" s="2">
        <v>63</v>
      </c>
      <c r="G5" s="2">
        <v>61</v>
      </c>
      <c r="H5" s="2">
        <v>56</v>
      </c>
      <c r="I5" s="2">
        <v>44</v>
      </c>
      <c r="J5" s="2">
        <v>55</v>
      </c>
    </row>
    <row r="6" spans="1:10">
      <c r="A6" s="2">
        <v>60</v>
      </c>
      <c r="B6" s="2">
        <v>43</v>
      </c>
      <c r="C6" s="2">
        <v>49</v>
      </c>
      <c r="D6" s="2">
        <v>40</v>
      </c>
      <c r="E6" s="2">
        <v>57</v>
      </c>
      <c r="F6" s="2">
        <v>62</v>
      </c>
      <c r="G6" s="2">
        <v>58</v>
      </c>
      <c r="H6" s="2">
        <v>58</v>
      </c>
      <c r="I6" s="2">
        <v>45</v>
      </c>
      <c r="J6" s="2">
        <v>56</v>
      </c>
    </row>
    <row r="7" spans="1:10">
      <c r="A7" s="2">
        <v>43</v>
      </c>
      <c r="B7" s="2">
        <v>52</v>
      </c>
      <c r="C7" s="2">
        <v>65</v>
      </c>
      <c r="D7" s="2">
        <v>45</v>
      </c>
      <c r="E7" s="2">
        <v>53</v>
      </c>
      <c r="F7" s="2">
        <v>52</v>
      </c>
      <c r="G7" s="2">
        <v>45</v>
      </c>
      <c r="H7" s="2">
        <v>39</v>
      </c>
      <c r="I7" s="2">
        <v>55</v>
      </c>
      <c r="J7" s="2">
        <v>54</v>
      </c>
    </row>
    <row r="8" spans="1:10">
      <c r="A8" s="2">
        <v>53</v>
      </c>
      <c r="B8" s="2">
        <v>58</v>
      </c>
      <c r="C8" s="2">
        <v>56</v>
      </c>
      <c r="D8" s="2">
        <v>71</v>
      </c>
      <c r="E8" s="2">
        <v>53</v>
      </c>
      <c r="F8" s="2">
        <v>55</v>
      </c>
      <c r="G8" s="2">
        <v>57</v>
      </c>
      <c r="H8" s="2">
        <v>60</v>
      </c>
      <c r="I8" s="2">
        <v>69</v>
      </c>
      <c r="J8" s="2">
        <v>44</v>
      </c>
    </row>
    <row r="9" spans="1:10">
      <c r="A9" s="2">
        <v>61</v>
      </c>
      <c r="B9" s="2">
        <v>52</v>
      </c>
      <c r="C9" s="2">
        <v>43</v>
      </c>
      <c r="D9" s="2">
        <v>46</v>
      </c>
      <c r="E9" s="2">
        <v>47</v>
      </c>
      <c r="F9" s="2">
        <v>50</v>
      </c>
      <c r="G9" s="2">
        <v>53</v>
      </c>
      <c r="H9" s="2">
        <v>57</v>
      </c>
      <c r="I9" s="2">
        <v>63</v>
      </c>
      <c r="J9" s="2">
        <v>55</v>
      </c>
    </row>
    <row r="10" spans="1:10">
      <c r="A10" s="2">
        <v>54</v>
      </c>
      <c r="B10" s="2">
        <v>60</v>
      </c>
      <c r="C10" s="2">
        <v>49</v>
      </c>
      <c r="D10" s="2">
        <v>72</v>
      </c>
      <c r="E10" s="2">
        <v>56</v>
      </c>
      <c r="F10" s="2">
        <v>50</v>
      </c>
      <c r="G10" s="2">
        <v>41</v>
      </c>
      <c r="H10" s="2">
        <v>54</v>
      </c>
      <c r="I10" s="2">
        <v>45</v>
      </c>
      <c r="J10" s="2">
        <v>49</v>
      </c>
    </row>
    <row r="11" spans="1:10">
      <c r="A11" s="2">
        <v>28</v>
      </c>
      <c r="B11" s="2">
        <v>56</v>
      </c>
      <c r="C11" s="2">
        <v>77</v>
      </c>
      <c r="D11" s="2">
        <v>46</v>
      </c>
      <c r="E11" s="2">
        <v>46</v>
      </c>
      <c r="F11" s="2">
        <v>47</v>
      </c>
      <c r="G11" s="2">
        <v>58</v>
      </c>
      <c r="H11" s="2">
        <v>56</v>
      </c>
      <c r="I11" s="2">
        <v>56</v>
      </c>
      <c r="J11" s="2">
        <v>48</v>
      </c>
    </row>
    <row r="12" spans="1:5">
      <c r="A12" t="s">
        <v>1</v>
      </c>
      <c r="D12" s="3" t="s">
        <v>2</v>
      </c>
      <c r="E12" s="1">
        <f>ROUND(1+LOG(100,2),0)</f>
        <v>8</v>
      </c>
    </row>
    <row r="13" spans="1:6">
      <c r="A13" s="3" t="s">
        <v>3</v>
      </c>
      <c r="B13" s="1">
        <f>MIN(A2:J11)</f>
        <v>28</v>
      </c>
      <c r="C13" s="3" t="s">
        <v>4</v>
      </c>
      <c r="D13" s="1">
        <f>MAX(A2:J11)</f>
        <v>77</v>
      </c>
      <c r="E13" s="3" t="s">
        <v>5</v>
      </c>
      <c r="F13" s="1">
        <f>D13-B13</f>
        <v>49</v>
      </c>
    </row>
    <row r="14" spans="1:8">
      <c r="A14" t="s">
        <v>6</v>
      </c>
      <c r="D14" s="4">
        <f>F13/E12</f>
        <v>6.125</v>
      </c>
      <c r="E14" t="s">
        <v>7</v>
      </c>
      <c r="G14" s="3" t="s">
        <v>8</v>
      </c>
      <c r="H14" s="1">
        <f>ROUNDUP(D14,1)</f>
        <v>6.2</v>
      </c>
    </row>
    <row r="15" ht="16.8" spans="1:1">
      <c r="A15" s="5" t="s">
        <v>9</v>
      </c>
    </row>
    <row r="16" spans="1:9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t="s">
        <v>16</v>
      </c>
      <c r="I16" s="26" t="s">
        <v>17</v>
      </c>
    </row>
    <row r="17" spans="1:9">
      <c r="A17" s="7">
        <f>B13</f>
        <v>28</v>
      </c>
      <c r="B17" s="7">
        <f>A17+$H$14</f>
        <v>34.2</v>
      </c>
      <c r="C17" s="8">
        <f>AVERAGE(A17:B17)</f>
        <v>31.1</v>
      </c>
      <c r="D17" s="9">
        <f>COUNTIFS($A$2:$J$11,"&gt;="&amp;A17,$A$2:$J$11,"&lt;"&amp;B17)</f>
        <v>1</v>
      </c>
      <c r="E17" s="8">
        <f>D17/100</f>
        <v>0.01</v>
      </c>
      <c r="F17" s="8">
        <f>E17/$H$14</f>
        <v>0.00161290322580645</v>
      </c>
      <c r="G17" s="3" t="s">
        <v>18</v>
      </c>
      <c r="H17" s="10">
        <f>SUMPRODUCT(C17:C24,D17:D24)/100</f>
        <v>53.606</v>
      </c>
      <c r="I17">
        <f>E17</f>
        <v>0.01</v>
      </c>
    </row>
    <row r="18" spans="1:9">
      <c r="A18" s="7">
        <f>A17+$H$14</f>
        <v>34.2</v>
      </c>
      <c r="B18" s="7">
        <f t="shared" ref="B18:B23" si="0">A18+$H$14</f>
        <v>40.4</v>
      </c>
      <c r="C18" s="8">
        <f>AVERAGE(A18:B18)</f>
        <v>37.3</v>
      </c>
      <c r="D18" s="9">
        <f t="shared" ref="D18:D23" si="1">COUNTIFS($A$2:$J$11,"&gt;="&amp;A18,$A$2:$J$11,"&lt;"&amp;B18)</f>
        <v>4</v>
      </c>
      <c r="E18" s="8">
        <f t="shared" ref="E18:E23" si="2">D18/100</f>
        <v>0.04</v>
      </c>
      <c r="F18" s="8">
        <f t="shared" ref="F18:F23" si="3">E18/$H$14</f>
        <v>0.00645161290322581</v>
      </c>
      <c r="G18" t="s">
        <v>19</v>
      </c>
      <c r="I18">
        <f>I17+E18</f>
        <v>0.05</v>
      </c>
    </row>
    <row r="19" spans="1:9">
      <c r="A19" s="7">
        <f t="shared" ref="A19:A24" si="4">A18+$H$14</f>
        <v>40.4</v>
      </c>
      <c r="B19" s="7">
        <f t="shared" si="0"/>
        <v>46.6</v>
      </c>
      <c r="C19" s="8">
        <f t="shared" ref="C19:C23" si="5">AVERAGE(A19:B19)</f>
        <v>43.5</v>
      </c>
      <c r="D19" s="9">
        <f t="shared" si="1"/>
        <v>17</v>
      </c>
      <c r="E19" s="8">
        <f t="shared" si="2"/>
        <v>0.17</v>
      </c>
      <c r="F19" s="8">
        <f t="shared" si="3"/>
        <v>0.0274193548387097</v>
      </c>
      <c r="G19" s="11" t="s">
        <v>20</v>
      </c>
      <c r="H19" s="12">
        <f>SUMPRODUCT(C17:C24,C17:C24,D17:D24)/100-H17*H17</f>
        <v>69.6955640000001</v>
      </c>
      <c r="I19">
        <f>E19+I18</f>
        <v>0.22</v>
      </c>
    </row>
    <row r="20" spans="1:9">
      <c r="A20" s="7">
        <f t="shared" si="4"/>
        <v>46.6</v>
      </c>
      <c r="B20" s="7">
        <f t="shared" si="0"/>
        <v>52.8</v>
      </c>
      <c r="C20" s="8">
        <f t="shared" si="5"/>
        <v>49.7</v>
      </c>
      <c r="D20" s="9">
        <f t="shared" si="1"/>
        <v>19</v>
      </c>
      <c r="E20" s="8">
        <f t="shared" si="2"/>
        <v>0.19</v>
      </c>
      <c r="F20" s="8">
        <f t="shared" si="3"/>
        <v>0.0306451612903226</v>
      </c>
      <c r="G20" s="11" t="s">
        <v>21</v>
      </c>
      <c r="H20" s="12">
        <f>H19*100/99</f>
        <v>70.3995595959597</v>
      </c>
      <c r="I20">
        <f t="shared" ref="I20:I24" si="6">E20+I19</f>
        <v>0.41</v>
      </c>
    </row>
    <row r="21" spans="1:9">
      <c r="A21" s="7">
        <f t="shared" si="4"/>
        <v>52.8</v>
      </c>
      <c r="B21" s="7">
        <f t="shared" si="0"/>
        <v>59</v>
      </c>
      <c r="C21" s="8">
        <f t="shared" si="5"/>
        <v>55.9</v>
      </c>
      <c r="D21" s="9">
        <f t="shared" si="1"/>
        <v>36</v>
      </c>
      <c r="E21" s="8">
        <f t="shared" si="2"/>
        <v>0.36</v>
      </c>
      <c r="F21" s="8">
        <f t="shared" si="3"/>
        <v>0.0580645161290323</v>
      </c>
      <c r="G21" s="11" t="s">
        <v>22</v>
      </c>
      <c r="H21" s="12">
        <f>SQRT(H20)</f>
        <v>8.39044454102163</v>
      </c>
      <c r="I21">
        <f t="shared" si="6"/>
        <v>0.77</v>
      </c>
    </row>
    <row r="22" spans="1:9">
      <c r="A22" s="7">
        <f t="shared" si="4"/>
        <v>59</v>
      </c>
      <c r="B22" s="7">
        <f t="shared" si="0"/>
        <v>65.2</v>
      </c>
      <c r="C22" s="8">
        <f t="shared" si="5"/>
        <v>62.1</v>
      </c>
      <c r="D22" s="9">
        <f t="shared" si="1"/>
        <v>17</v>
      </c>
      <c r="E22" s="8">
        <f t="shared" si="2"/>
        <v>0.17</v>
      </c>
      <c r="F22" s="8">
        <f t="shared" si="3"/>
        <v>0.0274193548387097</v>
      </c>
      <c r="I22">
        <f t="shared" si="6"/>
        <v>0.94</v>
      </c>
    </row>
    <row r="23" spans="1:9">
      <c r="A23" s="7">
        <f t="shared" si="4"/>
        <v>65.2</v>
      </c>
      <c r="B23" s="7">
        <f t="shared" si="0"/>
        <v>71.4</v>
      </c>
      <c r="C23" s="8">
        <f t="shared" si="5"/>
        <v>68.3</v>
      </c>
      <c r="D23" s="9">
        <f t="shared" si="1"/>
        <v>3</v>
      </c>
      <c r="E23" s="8">
        <f t="shared" si="2"/>
        <v>0.03</v>
      </c>
      <c r="F23" s="8">
        <f t="shared" si="3"/>
        <v>0.00483870967741935</v>
      </c>
      <c r="I23">
        <f t="shared" si="6"/>
        <v>0.97</v>
      </c>
    </row>
    <row r="24" spans="1:9">
      <c r="A24" s="7">
        <f t="shared" si="4"/>
        <v>71.4</v>
      </c>
      <c r="B24" s="7">
        <f t="shared" ref="B24" si="7">A24+$H$14</f>
        <v>77.6</v>
      </c>
      <c r="C24" s="8">
        <f t="shared" ref="C24" si="8">AVERAGE(A24:B24)</f>
        <v>74.5</v>
      </c>
      <c r="D24" s="9">
        <f t="shared" ref="D24" si="9">COUNTIFS($A$2:$J$11,"&gt;="&amp;A24,$A$2:$J$11,"&lt;"&amp;B24)</f>
        <v>3</v>
      </c>
      <c r="E24" s="8">
        <f t="shared" ref="E24" si="10">D24/100</f>
        <v>0.03</v>
      </c>
      <c r="F24" s="8">
        <f t="shared" ref="F24" si="11">E24/$H$14</f>
        <v>0.00483870967741935</v>
      </c>
      <c r="I24">
        <f t="shared" si="6"/>
        <v>1</v>
      </c>
    </row>
    <row r="25" spans="4:4">
      <c r="D25">
        <f>D17+D18+D19+D20+D21+D22+D23+D24</f>
        <v>100</v>
      </c>
    </row>
    <row r="26" spans="1:7">
      <c r="A26" s="13" t="s">
        <v>23</v>
      </c>
      <c r="B26" s="13"/>
      <c r="C26" s="13"/>
      <c r="D26" s="13"/>
      <c r="E26" s="13"/>
      <c r="F26" s="13"/>
      <c r="G26" s="13"/>
    </row>
    <row r="27" spans="1:9">
      <c r="A27" s="6" t="s">
        <v>10</v>
      </c>
      <c r="B27" s="6" t="s">
        <v>11</v>
      </c>
      <c r="C27" s="6" t="s">
        <v>13</v>
      </c>
      <c r="D27" s="6" t="s">
        <v>24</v>
      </c>
      <c r="E27" s="6" t="s">
        <v>25</v>
      </c>
      <c r="F27" s="6" t="s">
        <v>26</v>
      </c>
      <c r="G27" s="14" t="s">
        <v>27</v>
      </c>
      <c r="H27" s="15" t="s">
        <v>28</v>
      </c>
      <c r="I27" s="6" t="s">
        <v>29</v>
      </c>
    </row>
    <row r="28" spans="1:9">
      <c r="A28" s="16">
        <f>1E-100</f>
        <v>1e-100</v>
      </c>
      <c r="B28" s="16">
        <f t="shared" ref="A28:B32" si="12">B18</f>
        <v>40.4</v>
      </c>
      <c r="C28" s="16">
        <f>D18+D17</f>
        <v>5</v>
      </c>
      <c r="D28" s="17">
        <f>_xlfn.NORM.DIST(B28,$H$17,$H$21,TRUE)-_xlfn.NORM.DIST(A28,$H$17,$H$21,TRUE)</f>
        <v>0.0577514360138302</v>
      </c>
      <c r="E28" s="8">
        <f t="shared" ref="E28:E32" si="13">100*D28</f>
        <v>5.77514360138302</v>
      </c>
      <c r="F28" s="8">
        <f t="shared" ref="F28:F32" si="14">C28-E28</f>
        <v>-0.775143601383022</v>
      </c>
      <c r="G28" s="8">
        <f t="shared" ref="G28:G32" si="15">F28^2</f>
        <v>0.600847602765042</v>
      </c>
      <c r="H28" s="8">
        <f t="shared" ref="H28:H32" si="16">G28/E28</f>
        <v>0.104040287867673</v>
      </c>
      <c r="I28" s="8">
        <f t="shared" ref="I28:I32" si="17">C28^2/E28</f>
        <v>4.32889668648465</v>
      </c>
    </row>
    <row r="29" spans="1:9">
      <c r="A29" s="16">
        <f t="shared" si="12"/>
        <v>40.4</v>
      </c>
      <c r="B29" s="16">
        <f t="shared" si="12"/>
        <v>46.6</v>
      </c>
      <c r="C29" s="16">
        <f t="shared" ref="C28:C31" si="18">D19</f>
        <v>17</v>
      </c>
      <c r="D29" s="17">
        <f t="shared" ref="D29:D32" si="19">_xlfn.NORM.DIST(B29,$H$17,$H$21,TRUE)-_xlfn.NORM.DIST(A29,$H$17,$H$21,TRUE)</f>
        <v>0.144108129130384</v>
      </c>
      <c r="E29" s="8">
        <f t="shared" si="13"/>
        <v>14.4108129130384</v>
      </c>
      <c r="F29" s="8">
        <f t="shared" si="14"/>
        <v>2.58918708696159</v>
      </c>
      <c r="G29" s="8">
        <f t="shared" si="15"/>
        <v>6.70388977128867</v>
      </c>
      <c r="H29" s="8">
        <f t="shared" si="16"/>
        <v>0.465198584683812</v>
      </c>
      <c r="I29" s="8">
        <f t="shared" si="17"/>
        <v>20.0543856716454</v>
      </c>
    </row>
    <row r="30" spans="1:9">
      <c r="A30" s="16">
        <f t="shared" si="12"/>
        <v>46.6</v>
      </c>
      <c r="B30" s="16">
        <f t="shared" si="12"/>
        <v>52.8</v>
      </c>
      <c r="C30" s="16">
        <f t="shared" si="18"/>
        <v>19</v>
      </c>
      <c r="D30" s="17">
        <f t="shared" si="19"/>
        <v>0.259876236891277</v>
      </c>
      <c r="E30" s="8">
        <f t="shared" si="13"/>
        <v>25.9876236891277</v>
      </c>
      <c r="F30" s="8">
        <f t="shared" si="14"/>
        <v>-6.98762368912773</v>
      </c>
      <c r="G30" s="8">
        <f t="shared" si="15"/>
        <v>48.826884820859</v>
      </c>
      <c r="H30" s="8">
        <f t="shared" si="16"/>
        <v>1.87885146425629</v>
      </c>
      <c r="I30" s="8">
        <f t="shared" si="17"/>
        <v>13.8912277751286</v>
      </c>
    </row>
    <row r="31" spans="1:9">
      <c r="A31" s="16">
        <f t="shared" si="12"/>
        <v>52.8</v>
      </c>
      <c r="B31" s="16">
        <f t="shared" si="12"/>
        <v>59</v>
      </c>
      <c r="C31" s="16">
        <f t="shared" si="18"/>
        <v>36</v>
      </c>
      <c r="D31" s="17">
        <f t="shared" si="19"/>
        <v>0.278111319628209</v>
      </c>
      <c r="E31" s="8">
        <f t="shared" si="13"/>
        <v>27.8111319628209</v>
      </c>
      <c r="F31" s="8">
        <f t="shared" si="14"/>
        <v>8.18886803717906</v>
      </c>
      <c r="G31" s="8">
        <f t="shared" si="15"/>
        <v>67.0575597303328</v>
      </c>
      <c r="H31" s="8">
        <f t="shared" si="16"/>
        <v>2.41117692800056</v>
      </c>
      <c r="I31" s="8">
        <f t="shared" si="17"/>
        <v>46.6000449651796</v>
      </c>
    </row>
    <row r="32" spans="1:9">
      <c r="A32" s="16">
        <f t="shared" si="12"/>
        <v>59</v>
      </c>
      <c r="B32" s="18">
        <f>1E+100</f>
        <v>1e+100</v>
      </c>
      <c r="C32" s="16">
        <f>D22+D23+D24</f>
        <v>23</v>
      </c>
      <c r="D32" s="17">
        <f t="shared" si="19"/>
        <v>0.260152878252776</v>
      </c>
      <c r="E32" s="8">
        <f t="shared" si="13"/>
        <v>26.0152878252776</v>
      </c>
      <c r="F32" s="8">
        <f t="shared" si="14"/>
        <v>-3.01528782527762</v>
      </c>
      <c r="G32" s="8">
        <f t="shared" si="15"/>
        <v>9.09196066926745</v>
      </c>
      <c r="H32" s="8">
        <f t="shared" si="16"/>
        <v>0.349485299964019</v>
      </c>
      <c r="I32" s="8">
        <f t="shared" si="17"/>
        <v>20.3341974746864</v>
      </c>
    </row>
    <row r="33" spans="1:9">
      <c r="A33" s="19"/>
      <c r="B33" s="19"/>
      <c r="C33" s="19"/>
      <c r="D33" s="20"/>
      <c r="E33" s="21"/>
      <c r="F33" s="21"/>
      <c r="G33" s="21"/>
      <c r="H33" s="21"/>
      <c r="I33" s="21"/>
    </row>
    <row r="34" spans="1:9">
      <c r="A34" s="22" t="s">
        <v>2</v>
      </c>
      <c r="B34" s="22">
        <v>5</v>
      </c>
      <c r="C34" s="23"/>
      <c r="D34" s="23"/>
      <c r="E34" s="23"/>
      <c r="F34" s="23"/>
      <c r="G34" s="23"/>
      <c r="H34" s="23"/>
      <c r="I34" s="23"/>
    </row>
    <row r="35" spans="1:9">
      <c r="A35" s="24" t="s">
        <v>30</v>
      </c>
      <c r="B35" s="24"/>
      <c r="C35" s="24">
        <f>C28+C29+C30+C31+C32</f>
        <v>100</v>
      </c>
      <c r="D35" s="24">
        <f>SUM(D28:D33)</f>
        <v>0.999999999916477</v>
      </c>
      <c r="E35" s="24">
        <f>SUM(E28:E33)</f>
        <v>99.9999999916477</v>
      </c>
      <c r="F35" s="24"/>
      <c r="G35" s="24" t="s">
        <v>31</v>
      </c>
      <c r="H35" s="24">
        <f>SUM(H28:H33)</f>
        <v>5.20875256477235</v>
      </c>
      <c r="I35" s="24">
        <f>SUM(I28:I33)</f>
        <v>105.208752573125</v>
      </c>
    </row>
    <row r="36" spans="4:8">
      <c r="D36" s="25" t="s">
        <v>32</v>
      </c>
      <c r="E36" s="25">
        <f>B34-2-1</f>
        <v>2</v>
      </c>
      <c r="F36" s="25"/>
      <c r="G36" s="25" t="s">
        <v>33</v>
      </c>
      <c r="H36" s="25">
        <f>CHIINV(0.05,E36)</f>
        <v>5.99146454710798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darja15042004@gmail.com</dc:creator>
  <cp:lastModifiedBy>khuta</cp:lastModifiedBy>
  <dcterms:created xsi:type="dcterms:W3CDTF">2022-11-14T15:39:00Z</dcterms:created>
  <dcterms:modified xsi:type="dcterms:W3CDTF">2024-12-11T12:14:49Z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808A3B46C2994C0FACA377E5FBEC5575_12</vt:lpwstr>
  </property>
  <property fmtid="{D5CDD505-2E9C-101B-9397-08002B2CF9AE}" pid="3" name="KSOProductBuildVer">
    <vt:lpwstr>1033-12.2.0.18639</vt:lpwstr>
  </property>
</Properties>
</file>