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tables/table2.xml" ContentType="application/vnd.openxmlformats-officedocument.spreadsheetml.tab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博士 资料\复合似然 鲸鱼\之前资料\参考资料 会议代码\R code\R code\real data\资料_whitehead\"/>
    </mc:Choice>
  </mc:AlternateContent>
  <xr:revisionPtr revIDLastSave="0" documentId="13_ncr:1_{6FF7D279-A374-434F-A92A-FD79E74B93FF}" xr6:coauthVersionLast="47" xr6:coauthVersionMax="47" xr10:uidLastSave="{00000000-0000-0000-0000-000000000000}"/>
  <bookViews>
    <workbookView xWindow="-90" yWindow="-90" windowWidth="19380" windowHeight="10380" activeTab="1" xr2:uid="{00000000-000D-0000-FFFF-FFFF00000000}"/>
  </bookViews>
  <sheets>
    <sheet name="Index" sheetId="1" r:id="rId1"/>
    <sheet name="Date &amp; Time 101" sheetId="6" r:id="rId2"/>
    <sheet name="Entering Dates &amp; Times" sheetId="7" r:id="rId3"/>
    <sheet name="Simple Math" sheetId="8" r:id="rId4"/>
    <sheet name="Shortcuts" sheetId="11" r:id="rId5"/>
    <sheet name="Formatting" sheetId="36" r:id="rId6"/>
    <sheet name="Identifying Text Dates" sheetId="37" r:id="rId7"/>
    <sheet name="Fixing Text Dates" sheetId="38" r:id="rId8"/>
    <sheet name="Converting Dates to Text" sheetId="40" r:id="rId9"/>
    <sheet name="Extract Mth Number" sheetId="43" r:id="rId10"/>
    <sheet name="Extract Date or Time" sheetId="44" r:id="rId11"/>
    <sheet name="Common Calculations" sheetId="4" r:id="rId12"/>
    <sheet name="Functions" sheetId="5" r:id="rId13"/>
    <sheet name="DATE" sheetId="9" r:id="rId14"/>
    <sheet name="TIME" sheetId="10" r:id="rId15"/>
    <sheet name="DATEVALUE" sheetId="12" r:id="rId16"/>
    <sheet name="TIMEVALUE" sheetId="13" r:id="rId17"/>
    <sheet name="NOW" sheetId="14" r:id="rId18"/>
    <sheet name="TODAY" sheetId="15" r:id="rId19"/>
    <sheet name="HOUR" sheetId="16" r:id="rId20"/>
    <sheet name="MINUTE" sheetId="17" r:id="rId21"/>
    <sheet name="SECOND" sheetId="18" r:id="rId22"/>
    <sheet name="DAY" sheetId="20" r:id="rId23"/>
    <sheet name="MONTH" sheetId="21" r:id="rId24"/>
    <sheet name="YEAR" sheetId="22" r:id="rId25"/>
    <sheet name="WEEKNUM" sheetId="23" r:id="rId26"/>
    <sheet name="ISOWEEKNUM" sheetId="24" r:id="rId27"/>
    <sheet name="WEEKDAY" sheetId="25" r:id="rId28"/>
    <sheet name="EDATE" sheetId="26" r:id="rId29"/>
    <sheet name="EOMONTH" sheetId="27" r:id="rId30"/>
    <sheet name="WORKDAY" sheetId="28" r:id="rId31"/>
    <sheet name="WORKDAY.INTL" sheetId="29" r:id="rId32"/>
    <sheet name="DAYS" sheetId="30" r:id="rId33"/>
    <sheet name="DAYS360" sheetId="31" r:id="rId34"/>
    <sheet name="NETWORKDAYS" sheetId="32" r:id="rId35"/>
    <sheet name="NETWORKDAYS.INTL" sheetId="33" r:id="rId36"/>
    <sheet name="YEARFRAC" sheetId="34" r:id="rId37"/>
    <sheet name="DATEDIF" sheetId="35" r:id="rId38"/>
    <sheet name="Time Sheet" sheetId="45" r:id="rId39"/>
    <sheet name="More Resources" sheetId="2" r:id="rId40"/>
    <sheet name="About" sheetId="41" r:id="rId41"/>
    <sheet name="Credits" sheetId="42" r:id="rId42"/>
  </sheets>
  <definedNames>
    <definedName name="calc_age">'Common Calculations'!$A$14:$F$24</definedName>
    <definedName name="ColumnTitle1">TimeSheet[[#Headers],[Date(s)]]</definedName>
    <definedName name="ColumnTitleRegion1..E6.1">'Time Sheet'!$B$5</definedName>
    <definedName name="convert_minutes">'Common Calculations'!$A$96:$F$100</definedName>
    <definedName name="convert_time">'Common Calculations'!$A$89:$F$93</definedName>
    <definedName name="date_diff">'Common Calculations'!$A$27:$F$41</definedName>
    <definedName name="date_formats">Formatting!$A$94:$F$109</definedName>
    <definedName name="find_dates">'Common Calculations'!$A$45:$F$52</definedName>
    <definedName name="_xlnm.Print_Area" localSheetId="11">'Common Calculations'!$A$1:$F$100</definedName>
    <definedName name="_xlnm.Print_Area" localSheetId="8">'Converting Dates to Text'!$A$1:$H$27</definedName>
    <definedName name="_xlnm.Print_Area" localSheetId="13">DATE!$A$1:$I$33</definedName>
    <definedName name="_xlnm.Print_Area" localSheetId="1">'Date &amp; Time 101'!$A$1:$H$97</definedName>
    <definedName name="_xlnm.Print_Area" localSheetId="2">'Entering Dates &amp; Times'!$A$1:$M$58</definedName>
    <definedName name="_xlnm.Print_Area" localSheetId="10">'Extract Date or Time'!$A$1:$E$23</definedName>
    <definedName name="_xlnm.Print_Area" localSheetId="9">'Extract Mth Number'!$A$1:$E$43</definedName>
    <definedName name="_xlnm.Print_Area" localSheetId="7">'Fixing Text Dates'!$A$1:$J$130</definedName>
    <definedName name="_xlnm.Print_Area" localSheetId="5">Formatting!$A$1:$F$172</definedName>
    <definedName name="_xlnm.Print_Area" localSheetId="12">Functions!$A$1:$F$33</definedName>
    <definedName name="_xlnm.Print_Area" localSheetId="6">'Identifying Text Dates'!$A$1:$K$74</definedName>
    <definedName name="_xlnm.Print_Area" localSheetId="0">Index!$A$1:$D$45</definedName>
    <definedName name="_xlnm.Print_Area" localSheetId="4">Shortcuts!$A$1:$G$8</definedName>
    <definedName name="_xlnm.Print_Area" localSheetId="3">'Simple Math'!$A$1:$K$53</definedName>
    <definedName name="_xlnm.Print_Titles" localSheetId="1">'Date &amp; Time 101'!$1:$1</definedName>
    <definedName name="_xlnm.Print_Titles" localSheetId="12">Functions!$1:$4</definedName>
    <definedName name="_xlnm.Print_Titles" localSheetId="38">'Time Sheet'!$7:$7</definedName>
    <definedName name="rounding_int">'Common Calculations'!$A$82:$F$86</definedName>
    <definedName name="rounding_time">'Common Calculations'!$A$73:$F$78</definedName>
    <definedName name="time_diff">'Common Calculations'!$A$57:$F$61</definedName>
    <definedName name="time_diff_days">'Common Calculations'!$A$65:$F$68</definedName>
    <definedName name="time_formats">Formatting!$B$131:$E$140</definedName>
    <definedName name="WorkweekHours">'Time Sheet'!$B$6</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4" l="1"/>
  <c r="F33" i="9" l="1"/>
  <c r="G33" i="9" s="1"/>
  <c r="G12" i="45" l="1"/>
  <c r="G11" i="45"/>
  <c r="G10" i="45"/>
  <c r="G9" i="45"/>
  <c r="G8" i="45"/>
  <c r="C6" i="45" l="1"/>
  <c r="D6" i="45" s="1"/>
  <c r="E6" i="45" s="1"/>
  <c r="D25" i="14" l="1"/>
  <c r="C25" i="14"/>
  <c r="C23" i="15"/>
  <c r="B23" i="15"/>
  <c r="E100" i="4"/>
  <c r="E99" i="4"/>
  <c r="E98" i="4"/>
  <c r="C20" i="15"/>
  <c r="C22" i="14"/>
  <c r="C21" i="40" l="1"/>
  <c r="C22" i="44" l="1"/>
  <c r="C21" i="44"/>
  <c r="C20" i="44"/>
  <c r="C19" i="44"/>
  <c r="C18" i="44"/>
  <c r="C14" i="44"/>
  <c r="C13" i="44"/>
  <c r="C12" i="44"/>
  <c r="C11" i="44"/>
  <c r="C10" i="44"/>
  <c r="C25" i="43"/>
  <c r="C26" i="43"/>
  <c r="C27" i="43"/>
  <c r="C28" i="43"/>
  <c r="C29" i="43"/>
  <c r="C30" i="43"/>
  <c r="C31" i="43"/>
  <c r="C32" i="43"/>
  <c r="C33" i="43"/>
  <c r="C34" i="43"/>
  <c r="C35" i="43"/>
  <c r="C36" i="43"/>
  <c r="C8" i="43"/>
  <c r="C9" i="43"/>
  <c r="C10" i="43"/>
  <c r="C11" i="43"/>
  <c r="C12" i="43"/>
  <c r="C13" i="43"/>
  <c r="C14" i="43"/>
  <c r="C15" i="43"/>
  <c r="C16" i="43"/>
  <c r="C17" i="43"/>
  <c r="C18" i="43"/>
  <c r="C7" i="43"/>
  <c r="E51" i="29" l="1"/>
  <c r="E50" i="29"/>
  <c r="F26" i="9" l="1"/>
  <c r="E30" i="4" l="1"/>
  <c r="E29" i="4"/>
  <c r="D13" i="7" l="1"/>
  <c r="D52" i="4" l="1"/>
  <c r="D51" i="4"/>
  <c r="D50" i="4"/>
  <c r="D49" i="4"/>
  <c r="D48" i="4"/>
  <c r="D47" i="4"/>
  <c r="D46" i="4"/>
  <c r="D93" i="4"/>
  <c r="E93" i="4" s="1"/>
  <c r="D92" i="4"/>
  <c r="E92" i="4" s="1"/>
  <c r="E91" i="4"/>
  <c r="E86" i="4"/>
  <c r="E85" i="4"/>
  <c r="E84" i="4"/>
  <c r="E83" i="4"/>
  <c r="E77" i="4"/>
  <c r="E76" i="4"/>
  <c r="E75" i="4"/>
  <c r="E78" i="4"/>
  <c r="E74" i="4"/>
  <c r="E68" i="4"/>
  <c r="E66" i="4"/>
  <c r="E61" i="4"/>
  <c r="E60" i="4"/>
  <c r="C21" i="4"/>
  <c r="C16" i="4"/>
  <c r="E40" i="4"/>
  <c r="E41" i="4"/>
  <c r="C18" i="4"/>
  <c r="E59" i="4"/>
  <c r="E58" i="4"/>
  <c r="E32" i="4" l="1"/>
  <c r="E39" i="4"/>
  <c r="E38" i="4"/>
  <c r="E36" i="4"/>
  <c r="E35" i="4"/>
  <c r="E34" i="4"/>
  <c r="C17" i="4"/>
  <c r="C22" i="4"/>
  <c r="C20" i="40" l="1"/>
  <c r="C19" i="40"/>
  <c r="C18" i="40"/>
  <c r="C17" i="40"/>
  <c r="C16" i="40"/>
  <c r="E29" i="8"/>
  <c r="F29" i="8" s="1"/>
  <c r="E27" i="8" l="1"/>
  <c r="F27" i="8" s="1"/>
  <c r="E28" i="8"/>
  <c r="F28" i="8" s="1"/>
  <c r="E26" i="8"/>
  <c r="F26" i="8" s="1"/>
  <c r="E49" i="8"/>
  <c r="F49" i="8" s="1"/>
  <c r="E51" i="8"/>
  <c r="F51" i="8" s="1"/>
  <c r="E50" i="8"/>
  <c r="F50" i="8" s="1"/>
  <c r="E48" i="8"/>
  <c r="F48" i="8" s="1"/>
  <c r="E54" i="35"/>
  <c r="E55" i="35"/>
  <c r="E45" i="35"/>
  <c r="E53" i="35"/>
  <c r="E52" i="35"/>
  <c r="E56" i="35" l="1"/>
  <c r="E57" i="35"/>
  <c r="E51" i="35"/>
  <c r="E43" i="35"/>
  <c r="E44" i="35"/>
  <c r="E42" i="35"/>
  <c r="E41" i="35"/>
  <c r="E40" i="35"/>
  <c r="E39" i="35"/>
  <c r="E37" i="35"/>
  <c r="E36" i="35"/>
  <c r="E34" i="35"/>
  <c r="E35" i="35"/>
  <c r="E21" i="8"/>
  <c r="E20" i="8"/>
  <c r="E19" i="8"/>
  <c r="E18" i="8"/>
  <c r="E33" i="35"/>
  <c r="E32" i="35"/>
  <c r="E30" i="35"/>
  <c r="E29" i="35"/>
  <c r="E28" i="35"/>
  <c r="E27" i="35"/>
  <c r="E26" i="35"/>
  <c r="E25" i="35"/>
  <c r="E25" i="34"/>
  <c r="E24" i="34"/>
  <c r="E23" i="34"/>
  <c r="E22" i="34"/>
  <c r="E21" i="34"/>
  <c r="E20" i="34"/>
  <c r="E19" i="34"/>
  <c r="E18" i="34"/>
  <c r="E46" i="33"/>
  <c r="E45" i="33"/>
  <c r="E37" i="33"/>
  <c r="E36" i="33"/>
  <c r="E35" i="33"/>
  <c r="E34" i="33"/>
  <c r="E33" i="33"/>
  <c r="E32" i="33"/>
  <c r="E31" i="33"/>
  <c r="E30" i="33"/>
  <c r="E29" i="33"/>
  <c r="E28" i="33"/>
  <c r="E27" i="33"/>
  <c r="E26" i="33"/>
  <c r="E25" i="33"/>
  <c r="E24" i="33"/>
  <c r="D17" i="32" l="1"/>
  <c r="D16" i="32"/>
  <c r="D15" i="32"/>
  <c r="D14" i="32"/>
  <c r="D13" i="32"/>
  <c r="D12" i="32"/>
  <c r="D11" i="32"/>
  <c r="D37" i="31"/>
  <c r="D36" i="31"/>
  <c r="D35" i="31"/>
  <c r="D34" i="31"/>
  <c r="D33" i="31"/>
  <c r="D32" i="31"/>
  <c r="D31" i="31"/>
  <c r="D29" i="31"/>
  <c r="D28" i="31"/>
  <c r="D27" i="31"/>
  <c r="D26" i="31"/>
  <c r="D25" i="31"/>
  <c r="D24" i="31"/>
  <c r="D23" i="31"/>
  <c r="D16" i="30"/>
  <c r="D15" i="30"/>
  <c r="D14" i="30"/>
  <c r="D13" i="30"/>
  <c r="D12" i="30"/>
  <c r="D11" i="30"/>
  <c r="D10" i="30"/>
  <c r="D9" i="30"/>
  <c r="D34" i="29"/>
  <c r="D33" i="29"/>
  <c r="D32" i="29"/>
  <c r="D31" i="29"/>
  <c r="D30" i="29"/>
  <c r="D20" i="28"/>
  <c r="D19" i="28"/>
  <c r="D18" i="28"/>
  <c r="D17" i="28"/>
  <c r="D16" i="28"/>
  <c r="D13" i="27"/>
  <c r="D18" i="27"/>
  <c r="D17" i="27"/>
  <c r="D16" i="27"/>
  <c r="D15" i="27"/>
  <c r="D14" i="27"/>
  <c r="D12" i="27"/>
  <c r="D11" i="27"/>
  <c r="D18" i="26"/>
  <c r="E18" i="26" s="1"/>
  <c r="D17" i="26"/>
  <c r="E17" i="26" s="1"/>
  <c r="D16" i="26"/>
  <c r="E16" i="26" s="1"/>
  <c r="D15" i="26"/>
  <c r="E15" i="26" s="1"/>
  <c r="D14" i="26"/>
  <c r="E14" i="26" s="1"/>
  <c r="D13" i="26"/>
  <c r="E13" i="26" s="1"/>
  <c r="D12" i="26"/>
  <c r="E12" i="26" s="1"/>
  <c r="D11" i="26"/>
  <c r="E11" i="26" s="1"/>
  <c r="E33" i="25"/>
  <c r="E32" i="25"/>
  <c r="E31" i="25"/>
  <c r="E30" i="25"/>
  <c r="E29" i="25"/>
  <c r="E28" i="25"/>
  <c r="E27" i="25"/>
  <c r="E26" i="25"/>
  <c r="E25" i="25"/>
  <c r="E24" i="25"/>
  <c r="C14" i="24"/>
  <c r="C15" i="24"/>
  <c r="C16" i="24"/>
  <c r="C17" i="24"/>
  <c r="C18" i="24"/>
  <c r="C19" i="24"/>
  <c r="C20" i="24"/>
  <c r="C21" i="24"/>
  <c r="C22" i="24"/>
  <c r="C23" i="24"/>
  <c r="C13" i="24"/>
  <c r="C12" i="24"/>
  <c r="E60" i="23"/>
  <c r="E59" i="23"/>
  <c r="E58" i="23"/>
  <c r="E57" i="23"/>
  <c r="E56" i="23"/>
  <c r="E55" i="23"/>
  <c r="E54" i="23"/>
  <c r="E53" i="23"/>
  <c r="E52" i="23"/>
  <c r="E51" i="23"/>
  <c r="E49" i="23"/>
  <c r="E48" i="23"/>
  <c r="E47" i="23"/>
  <c r="E46" i="23"/>
  <c r="E45" i="23"/>
  <c r="E44" i="23"/>
  <c r="E43" i="23"/>
  <c r="E42" i="23"/>
  <c r="E41" i="23"/>
  <c r="E40" i="23"/>
  <c r="E38" i="23"/>
  <c r="E37" i="23"/>
  <c r="E36" i="23"/>
  <c r="E35" i="23"/>
  <c r="E34" i="23"/>
  <c r="E33" i="23"/>
  <c r="E32" i="23"/>
  <c r="E31" i="23"/>
  <c r="E30" i="23"/>
  <c r="E29" i="23"/>
  <c r="C15" i="22"/>
  <c r="C14" i="22"/>
  <c r="C13" i="22"/>
  <c r="C12" i="22"/>
  <c r="C11" i="22"/>
  <c r="C10" i="22"/>
  <c r="C9" i="22"/>
  <c r="C15" i="21"/>
  <c r="C14" i="21"/>
  <c r="C13" i="21"/>
  <c r="C12" i="21"/>
  <c r="C11" i="21"/>
  <c r="C10" i="21"/>
  <c r="C9" i="21"/>
  <c r="C14" i="20"/>
  <c r="C13" i="20"/>
  <c r="C12" i="20"/>
  <c r="C11" i="20"/>
  <c r="C10" i="20"/>
  <c r="C9" i="20"/>
  <c r="C30" i="12" l="1"/>
  <c r="D30" i="12" s="1"/>
  <c r="C29" i="12"/>
  <c r="D29" i="12" s="1"/>
  <c r="C28" i="12"/>
  <c r="D28" i="12" s="1"/>
  <c r="C27" i="12"/>
  <c r="D27" i="12" s="1"/>
  <c r="C26" i="12"/>
  <c r="D26" i="12" s="1"/>
  <c r="C25" i="12"/>
  <c r="D25" i="12" s="1"/>
  <c r="C13" i="18" l="1"/>
  <c r="C12" i="18"/>
  <c r="C11" i="18"/>
  <c r="C10" i="18"/>
  <c r="C9" i="18"/>
  <c r="C11" i="16"/>
  <c r="C13" i="17"/>
  <c r="C12" i="17"/>
  <c r="C11" i="17"/>
  <c r="C10" i="17"/>
  <c r="C9" i="17"/>
  <c r="C13" i="16"/>
  <c r="C12" i="16"/>
  <c r="C10" i="16"/>
  <c r="C9" i="16"/>
  <c r="C10" i="15"/>
  <c r="C11" i="14"/>
  <c r="C14" i="13"/>
  <c r="D14" i="13" s="1"/>
  <c r="C13" i="13"/>
  <c r="D13" i="13" s="1"/>
  <c r="C12" i="13"/>
  <c r="D12" i="13" s="1"/>
  <c r="C11" i="13"/>
  <c r="D11" i="13" s="1"/>
  <c r="C10" i="13"/>
  <c r="D10" i="13" s="1"/>
  <c r="C9" i="13"/>
  <c r="D9" i="13" s="1"/>
  <c r="C14" i="12" l="1"/>
  <c r="D14" i="12" s="1"/>
  <c r="C13" i="12"/>
  <c r="D13" i="12" s="1"/>
  <c r="C12" i="12"/>
  <c r="D12" i="12" s="1"/>
  <c r="C10" i="12"/>
  <c r="D10" i="12" s="1"/>
  <c r="C11" i="12"/>
  <c r="D11" i="12" s="1"/>
  <c r="C9" i="12"/>
  <c r="D9" i="12" s="1"/>
  <c r="D44" i="7"/>
  <c r="D43" i="7"/>
  <c r="D52" i="7"/>
  <c r="D51" i="7"/>
  <c r="D50" i="7"/>
  <c r="D42" i="7"/>
  <c r="D37" i="7"/>
  <c r="D38" i="7"/>
  <c r="D39" i="7"/>
  <c r="D40" i="7"/>
  <c r="D41" i="7"/>
  <c r="F25" i="10" l="1"/>
  <c r="F24" i="10"/>
  <c r="F18" i="10"/>
  <c r="F17" i="10"/>
  <c r="F16" i="10"/>
  <c r="F15" i="10"/>
  <c r="F14" i="10"/>
  <c r="F9" i="10"/>
  <c r="G9" i="10" s="1"/>
  <c r="F32" i="9" l="1"/>
  <c r="G32" i="9" s="1"/>
  <c r="F31" i="9"/>
  <c r="G31" i="9" s="1"/>
  <c r="F25" i="9"/>
  <c r="F24" i="9"/>
  <c r="F15" i="9"/>
  <c r="F17" i="9"/>
  <c r="F18" i="9"/>
  <c r="F16" i="9"/>
  <c r="F10" i="9"/>
  <c r="G10" i="9" s="1"/>
  <c r="E43" i="8" l="1"/>
  <c r="F43" i="8" s="1"/>
  <c r="E40" i="8" l="1"/>
  <c r="F40" i="8" s="1"/>
  <c r="E41" i="8"/>
  <c r="F41" i="8" s="1"/>
  <c r="E42" i="8"/>
  <c r="F42" i="8" s="1"/>
  <c r="E13" i="8"/>
  <c r="F13" i="8" s="1"/>
  <c r="E12" i="8"/>
  <c r="F12" i="8" s="1"/>
  <c r="E10" i="8"/>
  <c r="F10" i="8" s="1"/>
  <c r="E11" i="8"/>
  <c r="F11" i="8" s="1"/>
  <c r="D33" i="7" l="1"/>
  <c r="D29" i="7"/>
  <c r="D30" i="7"/>
  <c r="D31" i="7"/>
  <c r="D32" i="7"/>
  <c r="D5" i="7"/>
  <c r="D6" i="7"/>
  <c r="D7" i="7"/>
  <c r="D8" i="7"/>
  <c r="D9" i="7"/>
  <c r="D10" i="7"/>
  <c r="D11" i="7"/>
  <c r="D12" i="7"/>
  <c r="D65" i="6"/>
  <c r="D64" i="6"/>
  <c r="D63" i="6"/>
  <c r="C30" i="6"/>
  <c r="C29" i="6"/>
  <c r="C28" i="6"/>
  <c r="C27" i="6"/>
  <c r="C26" i="6"/>
  <c r="C25" i="6"/>
  <c r="D46" i="6"/>
  <c r="D47" i="6"/>
  <c r="D48" i="6"/>
  <c r="D49" i="6"/>
  <c r="D50" i="6"/>
  <c r="D51" i="6"/>
</calcChain>
</file>

<file path=xl/sharedStrings.xml><?xml version="1.0" encoding="utf-8"?>
<sst xmlns="http://schemas.openxmlformats.org/spreadsheetml/2006/main" count="1213" uniqueCount="864">
  <si>
    <t>More Resources</t>
  </si>
  <si>
    <t>Tutorials</t>
  </si>
  <si>
    <t>Charting Blog Posts</t>
  </si>
  <si>
    <t>http://www.myonlinetraininghub.com/category/excel-charts</t>
  </si>
  <si>
    <t>Excel Dashboard Blog Posts</t>
  </si>
  <si>
    <t>http://www.myonlinetraininghub.com/category/excel-dashboard</t>
  </si>
  <si>
    <t>Excel Dashboards</t>
  </si>
  <si>
    <t>http://www.myonlinetraininghub.com/excel-webinars</t>
  </si>
  <si>
    <t>Courses</t>
  </si>
  <si>
    <t>http://www.myonlinetraininghub.com/excel-dashboard-course</t>
  </si>
  <si>
    <t>Power BI</t>
  </si>
  <si>
    <t>http://www.myonlinetraininghub.com/power-bi-course</t>
  </si>
  <si>
    <t>Support</t>
  </si>
  <si>
    <t>Excel Forum</t>
  </si>
  <si>
    <t>https://www.myonlinetraininghub.com/excel-forum</t>
  </si>
  <si>
    <t>Date</t>
  </si>
  <si>
    <t>Date and Time in Excel</t>
  </si>
  <si>
    <t>Common Calculations</t>
  </si>
  <si>
    <t>DATE</t>
  </si>
  <si>
    <t>TIME</t>
  </si>
  <si>
    <t>DATEVALUE</t>
  </si>
  <si>
    <t>TIMEVALUE</t>
  </si>
  <si>
    <t>NOW</t>
  </si>
  <si>
    <t>Returns the current date &amp; time</t>
  </si>
  <si>
    <t>TODAY</t>
  </si>
  <si>
    <t>Returns today's date</t>
  </si>
  <si>
    <t>HOUR</t>
  </si>
  <si>
    <t>MINUTE</t>
  </si>
  <si>
    <t>SECOND</t>
  </si>
  <si>
    <t>Date &amp; Time Functions</t>
  </si>
  <si>
    <t>DAY</t>
  </si>
  <si>
    <t>MONTH</t>
  </si>
  <si>
    <t>YEAR</t>
  </si>
  <si>
    <t>WEEKNUM</t>
  </si>
  <si>
    <t>ISOWEEKNUM</t>
  </si>
  <si>
    <t>WEEKDAY</t>
  </si>
  <si>
    <t>EDATE</t>
  </si>
  <si>
    <t>Returns a date that is the specified number of months before or after an initial supplied start date</t>
  </si>
  <si>
    <t>EOMONTH</t>
  </si>
  <si>
    <t>WORKDAY</t>
  </si>
  <si>
    <t>WORKDAY.INTL</t>
  </si>
  <si>
    <t>DAYS</t>
  </si>
  <si>
    <t>DAYS360</t>
  </si>
  <si>
    <t>NETWORKDAYS</t>
  </si>
  <si>
    <t>NETWORKDAYS.INTL</t>
  </si>
  <si>
    <t>YEARFRAC</t>
  </si>
  <si>
    <t>Calculates the fraction of the year represented by the number of whole days between two dates</t>
  </si>
  <si>
    <t>=TIME(hour,minute,second)</t>
  </si>
  <si>
    <t>=DATEVALUE(date_text)</t>
  </si>
  <si>
    <t>=TIMEVALUE(time_text)</t>
  </si>
  <si>
    <t>=NOW()</t>
  </si>
  <si>
    <t>=TODAY()</t>
  </si>
  <si>
    <t>=HOUR(serial_number)</t>
  </si>
  <si>
    <t>=MINUTE(serial_number)</t>
  </si>
  <si>
    <t>=SECOND(serial_number)</t>
  </si>
  <si>
    <t>=DAY(serial_number)</t>
  </si>
  <si>
    <t>=YEAR(serial_number)</t>
  </si>
  <si>
    <t>=MONTH(serial_number)</t>
  </si>
  <si>
    <t>=ISOWEEKNUM(date)</t>
  </si>
  <si>
    <t>Description</t>
  </si>
  <si>
    <t>DATEDIF</t>
  </si>
  <si>
    <t>Excel Date and Time Functions</t>
  </si>
  <si>
    <t>Functions</t>
  </si>
  <si>
    <t>Topics</t>
  </si>
  <si>
    <t>Entering Dates and Time</t>
  </si>
  <si>
    <t>Every date and time function in Excel, explained!</t>
  </si>
  <si>
    <t>Date Serial Number</t>
  </si>
  <si>
    <t>1 hour</t>
  </si>
  <si>
    <t>1 minute</t>
  </si>
  <si>
    <t>5 hours</t>
  </si>
  <si>
    <t>1 hr 30 min 45 seconds</t>
  </si>
  <si>
    <t>30 seconds</t>
  </si>
  <si>
    <t>Time (text)</t>
  </si>
  <si>
    <t>Time Serial Numbers formatted General</t>
  </si>
  <si>
    <t>Time Serial Numbers Formatted h:mm:ss</t>
  </si>
  <si>
    <t>Date-Time</t>
  </si>
  <si>
    <t>Serial Numbers Formatted as dd/mm/yyyy h:mm:ss</t>
  </si>
  <si>
    <t>Serial Numbers formatted General</t>
  </si>
  <si>
    <t>3rd March 1960 1:00 PM</t>
  </si>
  <si>
    <t>30th April 2017 11:00 PM</t>
  </si>
  <si>
    <t>Entering Dates &amp; Times in Excel</t>
  </si>
  <si>
    <t>Entered</t>
  </si>
  <si>
    <t>1-1-2009</t>
  </si>
  <si>
    <t>1-1-09</t>
  </si>
  <si>
    <t>Excel Returns</t>
  </si>
  <si>
    <t>1/1/2009</t>
  </si>
  <si>
    <t>1/1/09</t>
  </si>
  <si>
    <t>1-Jan-09</t>
  </si>
  <si>
    <t>1-Jan-2009</t>
  </si>
  <si>
    <t>1-Jan 09</t>
  </si>
  <si>
    <t>1 Jan 09</t>
  </si>
  <si>
    <t>1/1/29</t>
  </si>
  <si>
    <t>1/1/30</t>
  </si>
  <si>
    <t>1/1/40</t>
  </si>
  <si>
    <t>1/1/15</t>
  </si>
  <si>
    <t>1/1/01</t>
  </si>
  <si>
    <t>Simple Date &amp; Time Math</t>
  </si>
  <si>
    <t>Result</t>
  </si>
  <si>
    <t>Formula</t>
  </si>
  <si>
    <t>+/- Days</t>
  </si>
  <si>
    <t>=B13+C13</t>
  </si>
  <si>
    <t>Time</t>
  </si>
  <si>
    <t>Adding/Subtracting Days from Dates</t>
  </si>
  <si>
    <t>Subtracting Time from Times</t>
  </si>
  <si>
    <t>Formatting</t>
  </si>
  <si>
    <t>Free Tutorials, Excel Forum, Courses and More</t>
  </si>
  <si>
    <t>Returns the day (of the month) from a date serial number</t>
  </si>
  <si>
    <t>Returns the month from a date serial number</t>
  </si>
  <si>
    <t>Returns the year from a date serial number</t>
  </si>
  <si>
    <t>Returns the ISO week number of the year for a given date</t>
  </si>
  <si>
    <t>Returns an integer representing the day of the week from a date serial number</t>
  </si>
  <si>
    <t>Returns a time serial number, from separate hour, minute and second values</t>
  </si>
  <si>
    <t>Returns the hour part of a time serial number</t>
  </si>
  <si>
    <t>Returns the minute part of a time serial number</t>
  </si>
  <si>
    <t>Returns the seconds part of a time serial number</t>
  </si>
  <si>
    <t>Returns a date a number of working days (excluding weekends &amp; holidays) before or after a given start date, using supplied parameters to specify weekend days</t>
  </si>
  <si>
    <t>Returns a date a number of working days (excluding weekends &amp; holidays) before or after a given start date</t>
  </si>
  <si>
    <t>Calculates the number of days between 2 dates</t>
  </si>
  <si>
    <t>Returns the number of whole networkdays (excluding weekends &amp; holidays), between two dates</t>
  </si>
  <si>
    <t>Returns the number of whole networkdays (excluding weekends &amp; holidays), between two dates, using parameters to specify weekend days</t>
  </si>
  <si>
    <t>DATE Function</t>
  </si>
  <si>
    <t xml:space="preserve"> </t>
  </si>
  <si>
    <t>Day</t>
  </si>
  <si>
    <t>Month</t>
  </si>
  <si>
    <t>Year</t>
  </si>
  <si>
    <t>DATE Formula</t>
  </si>
  <si>
    <t>Syntax - FUNCTION(argument1,argument2,[argument3]…)</t>
  </si>
  <si>
    <t>=DATE( year, month, day )</t>
  </si>
  <si>
    <t>DATE Formula Result</t>
  </si>
  <si>
    <t>Increment by</t>
  </si>
  <si>
    <t>Date Formula</t>
  </si>
  <si>
    <r>
      <t>=DATE(D16,C16</t>
    </r>
    <r>
      <rPr>
        <sz val="11"/>
        <color rgb="FFFF0000"/>
        <rFont val="Segoe UI"/>
        <family val="2"/>
        <scheme val="minor"/>
      </rPr>
      <t>+3</t>
    </r>
    <r>
      <rPr>
        <sz val="11"/>
        <color theme="1"/>
        <rFont val="Segoe UI"/>
        <family val="2"/>
        <scheme val="minor"/>
      </rPr>
      <t>,B16)</t>
    </r>
  </si>
  <si>
    <t>+2 years</t>
  </si>
  <si>
    <t>+3 months</t>
  </si>
  <si>
    <t>-2 years</t>
  </si>
  <si>
    <t>-3 months</t>
  </si>
  <si>
    <r>
      <t>=DATE(D15</t>
    </r>
    <r>
      <rPr>
        <sz val="11"/>
        <color rgb="FFFF0000"/>
        <rFont val="Segoe UI"/>
        <family val="2"/>
        <scheme val="minor"/>
      </rPr>
      <t>+2</t>
    </r>
    <r>
      <rPr>
        <sz val="11"/>
        <color theme="1"/>
        <rFont val="Segoe UI"/>
        <family val="2"/>
        <scheme val="minor"/>
      </rPr>
      <t>,C15,B15)</t>
    </r>
  </si>
  <si>
    <r>
      <t>=DATE(D17</t>
    </r>
    <r>
      <rPr>
        <sz val="11"/>
        <color rgb="FFFF0000"/>
        <rFont val="Segoe UI"/>
        <family val="2"/>
        <scheme val="minor"/>
      </rPr>
      <t>-2</t>
    </r>
    <r>
      <rPr>
        <sz val="11"/>
        <color theme="1"/>
        <rFont val="Segoe UI"/>
        <family val="2"/>
        <scheme val="minor"/>
      </rPr>
      <t>,C17,B17)</t>
    </r>
  </si>
  <si>
    <r>
      <t>=DATE(D18,C18</t>
    </r>
    <r>
      <rPr>
        <sz val="11"/>
        <color rgb="FFFF0000"/>
        <rFont val="Segoe UI"/>
        <family val="2"/>
        <scheme val="minor"/>
      </rPr>
      <t>-3</t>
    </r>
    <r>
      <rPr>
        <sz val="11"/>
        <color theme="1"/>
        <rFont val="Segoe UI"/>
        <family val="2"/>
        <scheme val="minor"/>
      </rPr>
      <t>,B18)</t>
    </r>
  </si>
  <si>
    <t>+10 days</t>
  </si>
  <si>
    <t>+20 days</t>
  </si>
  <si>
    <t>=DATE(D31,C31,B31)</t>
  </si>
  <si>
    <t>Syntax:</t>
  </si>
  <si>
    <t>TIME Function</t>
  </si>
  <si>
    <t>TIME Formula</t>
  </si>
  <si>
    <t>TIME Formula Result</t>
  </si>
  <si>
    <t>TIME Serial Number</t>
  </si>
  <si>
    <t>=TIME(D9,C9,B9)</t>
  </si>
  <si>
    <t>Hour</t>
  </si>
  <si>
    <t>Minute</t>
  </si>
  <si>
    <t>Second</t>
  </si>
  <si>
    <t>+2 hours</t>
  </si>
  <si>
    <t>+30 minutes</t>
  </si>
  <si>
    <t>+60 minutes</t>
  </si>
  <si>
    <t>-3 hours</t>
  </si>
  <si>
    <t>-15 minutes</t>
  </si>
  <si>
    <r>
      <t>=TIME(D14</t>
    </r>
    <r>
      <rPr>
        <sz val="11"/>
        <color rgb="FFFF0000"/>
        <rFont val="Segoe UI"/>
        <family val="2"/>
        <scheme val="minor"/>
      </rPr>
      <t>+2</t>
    </r>
    <r>
      <rPr>
        <sz val="11"/>
        <color theme="1"/>
        <rFont val="Segoe UI"/>
        <family val="2"/>
        <scheme val="minor"/>
      </rPr>
      <t>,C14,B14)</t>
    </r>
  </si>
  <si>
    <r>
      <t>=TIME(D15,C15</t>
    </r>
    <r>
      <rPr>
        <sz val="11"/>
        <color rgb="FFFF0000"/>
        <rFont val="Segoe UI"/>
        <family val="2"/>
        <scheme val="minor"/>
      </rPr>
      <t>+30</t>
    </r>
    <r>
      <rPr>
        <sz val="11"/>
        <color theme="1"/>
        <rFont val="Segoe UI"/>
        <family val="2"/>
        <scheme val="minor"/>
      </rPr>
      <t>,B15)</t>
    </r>
  </si>
  <si>
    <r>
      <t>=TIME(D16,C16</t>
    </r>
    <r>
      <rPr>
        <sz val="11"/>
        <color rgb="FFFF0000"/>
        <rFont val="Segoe UI"/>
        <family val="2"/>
        <scheme val="minor"/>
      </rPr>
      <t>+60</t>
    </r>
    <r>
      <rPr>
        <sz val="11"/>
        <color theme="1"/>
        <rFont val="Segoe UI"/>
        <family val="2"/>
        <scheme val="minor"/>
      </rPr>
      <t>,B16)</t>
    </r>
  </si>
  <si>
    <r>
      <t>=TIME(D17,C17</t>
    </r>
    <r>
      <rPr>
        <sz val="11"/>
        <color rgb="FFFF0000"/>
        <rFont val="Segoe UI"/>
        <family val="2"/>
        <scheme val="minor"/>
      </rPr>
      <t>-15</t>
    </r>
    <r>
      <rPr>
        <sz val="11"/>
        <color theme="1"/>
        <rFont val="Segoe UI"/>
        <family val="2"/>
        <scheme val="minor"/>
      </rPr>
      <t>,B17)</t>
    </r>
  </si>
  <si>
    <r>
      <t>=TIME(D18</t>
    </r>
    <r>
      <rPr>
        <sz val="11"/>
        <color rgb="FFFF0000"/>
        <rFont val="Segoe UI"/>
        <family val="2"/>
        <scheme val="minor"/>
      </rPr>
      <t>-3</t>
    </r>
    <r>
      <rPr>
        <sz val="11"/>
        <color theme="1"/>
        <rFont val="Segoe UI"/>
        <family val="2"/>
        <scheme val="minor"/>
      </rPr>
      <t>,C18,B18)</t>
    </r>
  </si>
  <si>
    <t>+3 hours</t>
  </si>
  <si>
    <t>+50 minutes</t>
  </si>
  <si>
    <r>
      <t>=TIME(D24</t>
    </r>
    <r>
      <rPr>
        <sz val="11"/>
        <color rgb="FFFF0000"/>
        <rFont val="Segoe UI"/>
        <family val="2"/>
        <scheme val="minor"/>
      </rPr>
      <t>+3</t>
    </r>
    <r>
      <rPr>
        <sz val="11"/>
        <color theme="1"/>
        <rFont val="Segoe UI"/>
        <family val="2"/>
        <scheme val="minor"/>
      </rPr>
      <t>,C24,B24)</t>
    </r>
  </si>
  <si>
    <r>
      <t>=TIME(D25,C25</t>
    </r>
    <r>
      <rPr>
        <sz val="11"/>
        <color rgb="FFFF0000"/>
        <rFont val="Segoe UI"/>
        <family val="2"/>
        <scheme val="minor"/>
      </rPr>
      <t>+50</t>
    </r>
    <r>
      <rPr>
        <sz val="11"/>
        <color theme="1"/>
        <rFont val="Segoe UI"/>
        <family val="2"/>
        <scheme val="minor"/>
      </rPr>
      <t>,B25)</t>
    </r>
  </si>
  <si>
    <t>Insert Current Date</t>
  </si>
  <si>
    <t>Insert Current Time</t>
  </si>
  <si>
    <t>Action</t>
  </si>
  <si>
    <t>Shortcut Key</t>
  </si>
  <si>
    <t>Apply Time Format</t>
  </si>
  <si>
    <t>Apply Date Format</t>
  </si>
  <si>
    <t>Time Serial Number</t>
  </si>
  <si>
    <t>9:00</t>
  </si>
  <si>
    <t>1:00</t>
  </si>
  <si>
    <t>13:00</t>
  </si>
  <si>
    <t>12:30:45</t>
  </si>
  <si>
    <t>Shortcuts for entering Dates and Time</t>
  </si>
  <si>
    <t>1 day or 24 hours</t>
  </si>
  <si>
    <t>1:00 PM</t>
  </si>
  <si>
    <t>11:15:30 AM</t>
  </si>
  <si>
    <t>16 : 45</t>
  </si>
  <si>
    <t>4 : 45 PM</t>
  </si>
  <si>
    <t>DATEVALUE Function</t>
  </si>
  <si>
    <t>DATEVALUE Formula</t>
  </si>
  <si>
    <t>15/3/2017</t>
  </si>
  <si>
    <t>01/01/2018  1:00:00 AM</t>
  </si>
  <si>
    <t>1/1/2017  2:00:30 PM</t>
  </si>
  <si>
    <t>2:00 PM 1/1/17</t>
  </si>
  <si>
    <t>15.03.2017</t>
  </si>
  <si>
    <t>15-3-2017</t>
  </si>
  <si>
    <t>15 May 2017</t>
  </si>
  <si>
    <t>15 May</t>
  </si>
  <si>
    <t>Excel 2003</t>
  </si>
  <si>
    <t>Available From*</t>
  </si>
  <si>
    <t>Excel 2013</t>
  </si>
  <si>
    <t>Excel 2010</t>
  </si>
  <si>
    <t>Difference between Dates</t>
  </si>
  <si>
    <t>TIMEVALUE Function</t>
  </si>
  <si>
    <t>Time stored as Text</t>
  </si>
  <si>
    <t>TIMEVALUE Formula</t>
  </si>
  <si>
    <t>8:50 PM</t>
  </si>
  <si>
    <t>20:50</t>
  </si>
  <si>
    <t>15-3-2017 8:50 PM</t>
  </si>
  <si>
    <t>8:50:30 PM</t>
  </si>
  <si>
    <t>8:30PM</t>
  </si>
  <si>
    <t>8:30pm</t>
  </si>
  <si>
    <t>NOW Function</t>
  </si>
  <si>
    <t>Formula result:</t>
  </si>
  <si>
    <t>TODAY Function</t>
  </si>
  <si>
    <t>HOUR Function</t>
  </si>
  <si>
    <t>HOUR Formula</t>
  </si>
  <si>
    <t>HOUR Formula Result</t>
  </si>
  <si>
    <t>=HOUR(B9)</t>
  </si>
  <si>
    <t>=HOUR(B10)</t>
  </si>
  <si>
    <t>=HOUR(B12)</t>
  </si>
  <si>
    <t>=HOUR(B13)</t>
  </si>
  <si>
    <t>MINUTE Function</t>
  </si>
  <si>
    <t>MINUTE Formula Result</t>
  </si>
  <si>
    <t>MINUTE Formula</t>
  </si>
  <si>
    <t>=MINUTE(B9)</t>
  </si>
  <si>
    <t>=MINUTE(B10)</t>
  </si>
  <si>
    <t>=MINUTE(B11)</t>
  </si>
  <si>
    <t>=MINUTE(B12)</t>
  </si>
  <si>
    <t>=MINUTE(B13)</t>
  </si>
  <si>
    <t>4:15:00 AM</t>
  </si>
  <si>
    <t>SECOND Function</t>
  </si>
  <si>
    <t>SECOND Formula Result</t>
  </si>
  <si>
    <t>SECOND Formula</t>
  </si>
  <si>
    <t>4:15:58 AM</t>
  </si>
  <si>
    <t>=SECOND(B9)</t>
  </si>
  <si>
    <t>=SECOND(B10)</t>
  </si>
  <si>
    <t>=SECOND(B11)</t>
  </si>
  <si>
    <t>=SECOND(B12)</t>
  </si>
  <si>
    <t>=SECOND(B13)</t>
  </si>
  <si>
    <t>3/15/2017</t>
  </si>
  <si>
    <t>03.15.2017</t>
  </si>
  <si>
    <t>3-15-2017</t>
  </si>
  <si>
    <t>May 15, 2017</t>
  </si>
  <si>
    <t>May 15</t>
  </si>
  <si>
    <r>
      <t xml:space="preserve">Date stored as Text </t>
    </r>
    <r>
      <rPr>
        <b/>
        <sz val="11"/>
        <rFont val="Segoe UI"/>
        <family val="2"/>
        <scheme val="minor"/>
      </rPr>
      <t>dd/mm/yyyy</t>
    </r>
  </si>
  <si>
    <r>
      <t xml:space="preserve">Date stored as Text </t>
    </r>
    <r>
      <rPr>
        <b/>
        <sz val="11"/>
        <rFont val="Segoe UI"/>
        <family val="2"/>
        <scheme val="minor"/>
      </rPr>
      <t>mm/dd/yyyy</t>
    </r>
  </si>
  <si>
    <t>2017/15/01</t>
  </si>
  <si>
    <t>2017/01/15</t>
  </si>
  <si>
    <t>DATE(year,month,day)</t>
  </si>
  <si>
    <t>TIME(hour,minute,second)</t>
  </si>
  <si>
    <t>DATEVALUE(date_text)</t>
  </si>
  <si>
    <t>TIMEVALUE(time_text)</t>
  </si>
  <si>
    <t>NOW()</t>
  </si>
  <si>
    <t>TODAY()</t>
  </si>
  <si>
    <t>HOUR(serial_number)</t>
  </si>
  <si>
    <t>MINUTE(serial_number)</t>
  </si>
  <si>
    <t>SECOND(serial_number)</t>
  </si>
  <si>
    <t>DAY(serial_number)</t>
  </si>
  <si>
    <t>MONTH(serial_number)</t>
  </si>
  <si>
    <t>YEAR(serial_number)</t>
  </si>
  <si>
    <t>ISOWEEKNUM(date)</t>
  </si>
  <si>
    <t>EDATE(start_date,months)</t>
  </si>
  <si>
    <t>EOMONTH(start_date,months)</t>
  </si>
  <si>
    <t>DAYS(end_date,start_date)</t>
  </si>
  <si>
    <t>DATEDIF(start_date,end_date,unit)</t>
  </si>
  <si>
    <t>DAY Function</t>
  </si>
  <si>
    <t>DAY Formula</t>
  </si>
  <si>
    <t>DAY Formula Result</t>
  </si>
  <si>
    <t>=DAY(B9)</t>
  </si>
  <si>
    <t>=DAY(B10)</t>
  </si>
  <si>
    <t>=DAY(B11)</t>
  </si>
  <si>
    <t>=DAY(B12)</t>
  </si>
  <si>
    <t>=DAY(B13)</t>
  </si>
  <si>
    <t>=DAY(B14)</t>
  </si>
  <si>
    <t>29 Feb 2020</t>
  </si>
  <si>
    <t>MONTH Function</t>
  </si>
  <si>
    <t>MONTH Formula Result</t>
  </si>
  <si>
    <t>MONTH Formula</t>
  </si>
  <si>
    <t>=MONTH(B9)</t>
  </si>
  <si>
    <t>=MONTH(B10)</t>
  </si>
  <si>
    <t>=MONTH(B11)</t>
  </si>
  <si>
    <t>=MONTH(B12)</t>
  </si>
  <si>
    <t>=MONTH(B13)</t>
  </si>
  <si>
    <t>=MONTH(B14)</t>
  </si>
  <si>
    <t>10 May 2017</t>
  </si>
  <si>
    <t>25 June</t>
  </si>
  <si>
    <t>25 Jun</t>
  </si>
  <si>
    <t>YEAR Function</t>
  </si>
  <si>
    <t>YEAR Formula Result</t>
  </si>
  <si>
    <t>YEAR Formula</t>
  </si>
  <si>
    <t>=YEAR(B9)</t>
  </si>
  <si>
    <t>=YEAR(B10)</t>
  </si>
  <si>
    <t>=YEAR(B11)</t>
  </si>
  <si>
    <t>=YEAR(B12)</t>
  </si>
  <si>
    <t>=YEAR(B13)</t>
  </si>
  <si>
    <t>=YEAR(B14)</t>
  </si>
  <si>
    <t>=YEAR(B15)</t>
  </si>
  <si>
    <t>WEEKNUM Function</t>
  </si>
  <si>
    <t>WEEKNUM Formula Result</t>
  </si>
  <si>
    <t>=WEEKNUM(serial_number, [return_type])</t>
  </si>
  <si>
    <t>Return Type</t>
  </si>
  <si>
    <t>Return Type Day</t>
  </si>
  <si>
    <t>Sunday</t>
  </si>
  <si>
    <t>Monday</t>
  </si>
  <si>
    <t>Tuesday</t>
  </si>
  <si>
    <t>Wednesday</t>
  </si>
  <si>
    <t>Thursday</t>
  </si>
  <si>
    <t>Friday</t>
  </si>
  <si>
    <t>Saturday</t>
  </si>
  <si>
    <t>ISOWEEKNUM Function</t>
  </si>
  <si>
    <t>ISOWEEKNUM Formula Result</t>
  </si>
  <si>
    <t>WEEKDAY Function</t>
  </si>
  <si>
    <t>=WEEKDAY(serial_number, [return_type])</t>
  </si>
  <si>
    <t>WEEKDAY Formula Result</t>
  </si>
  <si>
    <t>Start - End</t>
  </si>
  <si>
    <t>1 Sunday - 7 Saturday</t>
  </si>
  <si>
    <t>1 Monday - 7 Sunday</t>
  </si>
  <si>
    <t>0 Monday - 6 Sunday</t>
  </si>
  <si>
    <t>1 Tuesday - 7 Monday</t>
  </si>
  <si>
    <t>1 Wednesday - 7 Tuesday</t>
  </si>
  <si>
    <t>1 Thursday - 7 Wednesday</t>
  </si>
  <si>
    <t>1 Friday - 7 Thursday</t>
  </si>
  <si>
    <t>1 Saturday - 7 Friday</t>
  </si>
  <si>
    <t>EDATE Function</t>
  </si>
  <si>
    <t>EDATE Formula Result</t>
  </si>
  <si>
    <t>=EDATE(start_date, months)</t>
  </si>
  <si>
    <t>Months to +/-</t>
  </si>
  <si>
    <t>Days Adjusted By</t>
  </si>
  <si>
    <t>EOMONTH Function</t>
  </si>
  <si>
    <t>=EOMONTH(start_date, months)</t>
  </si>
  <si>
    <t>EOMONTH Formula Result</t>
  </si>
  <si>
    <t>WORKDAY Function</t>
  </si>
  <si>
    <t>WORKDAY(start_date,days, [holidays])</t>
  </si>
  <si>
    <t>WORKDAY.INTL(start_date,days, [weekend] , [holidays])</t>
  </si>
  <si>
    <t>NETWORKDAYS.INTL(start_date,end_date, [weekend], [holidays])</t>
  </si>
  <si>
    <t>=WORKDAY(start_date, days, [holidays])</t>
  </si>
  <si>
    <t>Start Date</t>
  </si>
  <si>
    <t>Days to +/-</t>
  </si>
  <si>
    <t>Holiday Dates</t>
  </si>
  <si>
    <t>WORKDAY Formula Result</t>
  </si>
  <si>
    <t>start_date</t>
  </si>
  <si>
    <t>days</t>
  </si>
  <si>
    <t>[holidays]</t>
  </si>
  <si>
    <t>a date serial number or text</t>
  </si>
  <si>
    <t>number of non-weekend and non-holidays to add or subtract</t>
  </si>
  <si>
    <t>Optional list of holidays to exclude</t>
  </si>
  <si>
    <t>WORKDAY.INTL Function</t>
  </si>
  <si>
    <t>=WORKDAY.INTL(start_date, days, [weekend], [holidays])</t>
  </si>
  <si>
    <t>[weekend]</t>
  </si>
  <si>
    <t>WORKDAY.INTL Formula Result</t>
  </si>
  <si>
    <t>Optional - choose which days of the week are not working days (see list below). If omitted the default is Saturday and Sunday.</t>
  </si>
  <si>
    <t>DAYS Function</t>
  </si>
  <si>
    <t>=DAYS(end_date, start_date)</t>
  </si>
  <si>
    <t>End Date</t>
  </si>
  <si>
    <t>DAYS Formula</t>
  </si>
  <si>
    <t>DAYS Formula Result</t>
  </si>
  <si>
    <t>=DAYS(C9,B9)</t>
  </si>
  <si>
    <t>1/01/2017</t>
  </si>
  <si>
    <t>1-1-2017</t>
  </si>
  <si>
    <t>DAYS360 Function</t>
  </si>
  <si>
    <t>DAYS360 Formula</t>
  </si>
  <si>
    <t>=DAYS(C10,B10)</t>
  </si>
  <si>
    <t>=DAYS(C11,B11)</t>
  </si>
  <si>
    <t>=DAYS(C12,B12)</t>
  </si>
  <si>
    <t>=DAYS(C13,B13)</t>
  </si>
  <si>
    <t>=DAYS(C14,B14)</t>
  </si>
  <si>
    <t>=DAYS(C15,B15)</t>
  </si>
  <si>
    <t>=DAYS(C16,B16)</t>
  </si>
  <si>
    <t>=DAYS360(start_date, end_date, [method])</t>
  </si>
  <si>
    <t>DAYS360(start_date, end_date, [method])</t>
  </si>
  <si>
    <t>NETWORKDAYS(start_date, end_date, [holidays])</t>
  </si>
  <si>
    <t>YEARFRAC(start_date, end_date, [basis])</t>
  </si>
  <si>
    <t>DAYS360
Formula Result</t>
  </si>
  <si>
    <r>
      <t>=DAYS360(B23,C23,</t>
    </r>
    <r>
      <rPr>
        <sz val="11"/>
        <color rgb="FF0070C0"/>
        <rFont val="Segoe UI"/>
        <family val="2"/>
        <scheme val="minor"/>
      </rPr>
      <t>TRUE</t>
    </r>
    <r>
      <rPr>
        <sz val="11"/>
        <color theme="1"/>
        <rFont val="Segoe UI"/>
        <family val="2"/>
        <scheme val="minor"/>
      </rPr>
      <t>)</t>
    </r>
  </si>
  <si>
    <r>
      <t>=DAYS360(B24,C24,</t>
    </r>
    <r>
      <rPr>
        <sz val="11"/>
        <color rgb="FF0070C0"/>
        <rFont val="Segoe UI"/>
        <family val="2"/>
        <scheme val="minor"/>
      </rPr>
      <t>TRUE</t>
    </r>
    <r>
      <rPr>
        <sz val="11"/>
        <color theme="1"/>
        <rFont val="Segoe UI"/>
        <family val="2"/>
        <scheme val="minor"/>
      </rPr>
      <t>)</t>
    </r>
  </si>
  <si>
    <r>
      <t>=DAYS360(B25,C25,</t>
    </r>
    <r>
      <rPr>
        <sz val="11"/>
        <color rgb="FF0070C0"/>
        <rFont val="Segoe UI"/>
        <family val="2"/>
        <scheme val="minor"/>
      </rPr>
      <t>TRUE</t>
    </r>
    <r>
      <rPr>
        <sz val="11"/>
        <color theme="1"/>
        <rFont val="Segoe UI"/>
        <family val="2"/>
        <scheme val="minor"/>
      </rPr>
      <t>)</t>
    </r>
  </si>
  <si>
    <r>
      <t>=DAYS360(B26,C26,</t>
    </r>
    <r>
      <rPr>
        <sz val="11"/>
        <color rgb="FF0070C0"/>
        <rFont val="Segoe UI"/>
        <family val="2"/>
        <scheme val="minor"/>
      </rPr>
      <t>TRUE</t>
    </r>
    <r>
      <rPr>
        <sz val="11"/>
        <color theme="1"/>
        <rFont val="Segoe UI"/>
        <family val="2"/>
        <scheme val="minor"/>
      </rPr>
      <t>)</t>
    </r>
  </si>
  <si>
    <r>
      <t>=DAYS360(B27,C27,</t>
    </r>
    <r>
      <rPr>
        <sz val="11"/>
        <color rgb="FF0070C0"/>
        <rFont val="Segoe UI"/>
        <family val="2"/>
        <scheme val="minor"/>
      </rPr>
      <t>TRUE</t>
    </r>
    <r>
      <rPr>
        <sz val="11"/>
        <color theme="1"/>
        <rFont val="Segoe UI"/>
        <family val="2"/>
        <scheme val="minor"/>
      </rPr>
      <t>)</t>
    </r>
  </si>
  <si>
    <r>
      <t>=DAYS360(B28,C28,</t>
    </r>
    <r>
      <rPr>
        <sz val="11"/>
        <color rgb="FF0070C0"/>
        <rFont val="Segoe UI"/>
        <family val="2"/>
        <scheme val="minor"/>
      </rPr>
      <t>TRUE</t>
    </r>
    <r>
      <rPr>
        <sz val="11"/>
        <color theme="1"/>
        <rFont val="Segoe UI"/>
        <family val="2"/>
        <scheme val="minor"/>
      </rPr>
      <t>)</t>
    </r>
  </si>
  <si>
    <r>
      <t>=DAYS360(B29,C29,</t>
    </r>
    <r>
      <rPr>
        <sz val="11"/>
        <color rgb="FF0070C0"/>
        <rFont val="Segoe UI"/>
        <family val="2"/>
        <scheme val="minor"/>
      </rPr>
      <t>TRUE</t>
    </r>
    <r>
      <rPr>
        <sz val="11"/>
        <color theme="1"/>
        <rFont val="Segoe UI"/>
        <family val="2"/>
        <scheme val="minor"/>
      </rPr>
      <t>)</t>
    </r>
  </si>
  <si>
    <r>
      <t>=DAYS360(B31,C31,</t>
    </r>
    <r>
      <rPr>
        <sz val="11"/>
        <color rgb="FFFF0000"/>
        <rFont val="Segoe UI"/>
        <family val="2"/>
        <scheme val="minor"/>
      </rPr>
      <t>FALSE</t>
    </r>
    <r>
      <rPr>
        <sz val="11"/>
        <color theme="1"/>
        <rFont val="Segoe UI"/>
        <family val="2"/>
        <scheme val="minor"/>
      </rPr>
      <t>)</t>
    </r>
  </si>
  <si>
    <r>
      <t>=DAYS360(B32,C32,</t>
    </r>
    <r>
      <rPr>
        <sz val="11"/>
        <color rgb="FFFF0000"/>
        <rFont val="Segoe UI"/>
        <family val="2"/>
        <scheme val="minor"/>
      </rPr>
      <t>FALSE</t>
    </r>
    <r>
      <rPr>
        <sz val="11"/>
        <color theme="1"/>
        <rFont val="Segoe UI"/>
        <family val="2"/>
        <scheme val="minor"/>
      </rPr>
      <t>)</t>
    </r>
  </si>
  <si>
    <r>
      <t>=DAYS360(B33,C33,</t>
    </r>
    <r>
      <rPr>
        <sz val="11"/>
        <color rgb="FFFF0000"/>
        <rFont val="Segoe UI"/>
        <family val="2"/>
        <scheme val="minor"/>
      </rPr>
      <t>FALSE</t>
    </r>
    <r>
      <rPr>
        <sz val="11"/>
        <color theme="1"/>
        <rFont val="Segoe UI"/>
        <family val="2"/>
        <scheme val="minor"/>
      </rPr>
      <t>)</t>
    </r>
  </si>
  <si>
    <r>
      <t>=DAYS360(B34,C34,</t>
    </r>
    <r>
      <rPr>
        <sz val="11"/>
        <color rgb="FFFF0000"/>
        <rFont val="Segoe UI"/>
        <family val="2"/>
        <scheme val="minor"/>
      </rPr>
      <t>FALSE</t>
    </r>
    <r>
      <rPr>
        <sz val="11"/>
        <color theme="1"/>
        <rFont val="Segoe UI"/>
        <family val="2"/>
        <scheme val="minor"/>
      </rPr>
      <t>)</t>
    </r>
  </si>
  <si>
    <r>
      <t>=DAYS360(B35,C35,</t>
    </r>
    <r>
      <rPr>
        <sz val="11"/>
        <color rgb="FFFF0000"/>
        <rFont val="Segoe UI"/>
        <family val="2"/>
        <scheme val="minor"/>
      </rPr>
      <t>FALSE</t>
    </r>
    <r>
      <rPr>
        <sz val="11"/>
        <color theme="1"/>
        <rFont val="Segoe UI"/>
        <family val="2"/>
        <scheme val="minor"/>
      </rPr>
      <t>)</t>
    </r>
  </si>
  <si>
    <r>
      <t>=DAYS360(B36,C36,</t>
    </r>
    <r>
      <rPr>
        <sz val="11"/>
        <color rgb="FFFF0000"/>
        <rFont val="Segoe UI"/>
        <family val="2"/>
        <scheme val="minor"/>
      </rPr>
      <t>FALSE</t>
    </r>
    <r>
      <rPr>
        <sz val="11"/>
        <color theme="1"/>
        <rFont val="Segoe UI"/>
        <family val="2"/>
        <scheme val="minor"/>
      </rPr>
      <t>)</t>
    </r>
  </si>
  <si>
    <r>
      <t>=DAYS360(B37,C37,</t>
    </r>
    <r>
      <rPr>
        <sz val="11"/>
        <color rgb="FFFF0000"/>
        <rFont val="Segoe UI"/>
        <family val="2"/>
        <scheme val="minor"/>
      </rPr>
      <t>FALSE</t>
    </r>
    <r>
      <rPr>
        <sz val="11"/>
        <color theme="1"/>
        <rFont val="Segoe UI"/>
        <family val="2"/>
        <scheme val="minor"/>
      </rPr>
      <t>)</t>
    </r>
  </si>
  <si>
    <t>NETWORKDAYS Function</t>
  </si>
  <si>
    <t>=NETWORKDAYS(start_date, end_date, [holidays])</t>
  </si>
  <si>
    <t>NETWORKDAYS
Formula Result</t>
  </si>
  <si>
    <t>NETWORKDAYS Formula</t>
  </si>
  <si>
    <t>NETWORKDAYS.INTL Function</t>
  </si>
  <si>
    <t>=NETWORKDAYS.INTL(start_date, end_date, [weekend], [holidays])</t>
  </si>
  <si>
    <t>This optional argument allows you to specify which days are included in the weekend. See list below:</t>
  </si>
  <si>
    <t>=NETWORKDAYS(B11,C11,$J$11:$J$18)</t>
  </si>
  <si>
    <t>=NETWORKDAYS(B12,C12,$J$11:$J$18)</t>
  </si>
  <si>
    <t>=NETWORKDAYS(B13,C13,$J$11:$J$18)</t>
  </si>
  <si>
    <t>=NETWORKDAYS(B14,C14,$J$11:$J$18)</t>
  </si>
  <si>
    <t>=NETWORKDAYS(B15,C15,$J$11:$J$18)</t>
  </si>
  <si>
    <t>=NETWORKDAYS(B16,C16,$J$11:$J$18)</t>
  </si>
  <si>
    <t>=NETWORKDAYS(B17,C17,$J$11:$J$18)</t>
  </si>
  <si>
    <t>Weekend Type</t>
  </si>
  <si>
    <t>This optional argument can be a range of cells containing holiday dates that you want to exclude from the workday count.</t>
  </si>
  <si>
    <t>1-1-17</t>
  </si>
  <si>
    <t>YEARFRAC Function</t>
  </si>
  <si>
    <t>0001111</t>
  </si>
  <si>
    <t>=YEARFRAC(start_date, end_date, [basis])</t>
  </si>
  <si>
    <t>[basis]</t>
  </si>
  <si>
    <t>Basis</t>
  </si>
  <si>
    <t>YEARFRAC Formula Result</t>
  </si>
  <si>
    <t>DATEDIF Function</t>
  </si>
  <si>
    <t>=DATEDIF(start_date, end_date, unit)</t>
  </si>
  <si>
    <t>Unit</t>
  </si>
  <si>
    <t>Returns</t>
  </si>
  <si>
    <t>"Y"</t>
  </si>
  <si>
    <t>"M"</t>
  </si>
  <si>
    <t>"D"</t>
  </si>
  <si>
    <t>The number of days in the period.</t>
  </si>
  <si>
    <t>"MD"</t>
  </si>
  <si>
    <t>"YM"</t>
  </si>
  <si>
    <t>"YD"</t>
  </si>
  <si>
    <t>DATEDIF Formula Result</t>
  </si>
  <si>
    <t>Y</t>
  </si>
  <si>
    <t>M</t>
  </si>
  <si>
    <t>MD</t>
  </si>
  <si>
    <t>YM</t>
  </si>
  <si>
    <t>D</t>
  </si>
  <si>
    <t>YD</t>
  </si>
  <si>
    <t>=B40-C40</t>
  </si>
  <si>
    <t>=B41-C41</t>
  </si>
  <si>
    <t>=B26+C26</t>
  </si>
  <si>
    <t>=B27+C27</t>
  </si>
  <si>
    <t>=B28+C28</t>
  </si>
  <si>
    <t>=C18-B18</t>
  </si>
  <si>
    <t>=C19-B19</t>
  </si>
  <si>
    <t>=C20-B20</t>
  </si>
  <si>
    <t>=C21-B21</t>
  </si>
  <si>
    <r>
      <t xml:space="preserve">The number of </t>
    </r>
    <r>
      <rPr>
        <b/>
        <u/>
        <sz val="11"/>
        <color theme="1"/>
        <rFont val="Segoe UI"/>
        <family val="2"/>
        <scheme val="minor"/>
      </rPr>
      <t>complete</t>
    </r>
    <r>
      <rPr>
        <sz val="11"/>
        <color theme="1"/>
        <rFont val="Segoe UI"/>
        <family val="2"/>
        <scheme val="minor"/>
      </rPr>
      <t xml:space="preserve"> years in the period.</t>
    </r>
  </si>
  <si>
    <r>
      <t xml:space="preserve">The number of </t>
    </r>
    <r>
      <rPr>
        <b/>
        <u/>
        <sz val="11"/>
        <color theme="1"/>
        <rFont val="Segoe UI"/>
        <family val="2"/>
        <scheme val="minor"/>
      </rPr>
      <t>complete</t>
    </r>
    <r>
      <rPr>
        <sz val="11"/>
        <color theme="1"/>
        <rFont val="Segoe UI"/>
        <family val="2"/>
        <scheme val="minor"/>
      </rPr>
      <t xml:space="preserve"> months in the period.</t>
    </r>
  </si>
  <si>
    <t>The difference between the days in start_date and end_date.
The months and years of the dates are ignored.</t>
  </si>
  <si>
    <t>The difference between the months in start_date and end_date.
The days and years of the dates are ignored.</t>
  </si>
  <si>
    <t>The difference between the days of start_date and end_date.
The years of the dates are ignored.</t>
  </si>
  <si>
    <t>Alternate Formula</t>
  </si>
  <si>
    <t>DATEDIF Unit</t>
  </si>
  <si>
    <t>"M" Examples</t>
  </si>
  <si>
    <t>"MD" Examples</t>
  </si>
  <si>
    <t>Alternate Formula Result</t>
  </si>
  <si>
    <t>=YEAR(C51)-YEAR(B51)</t>
  </si>
  <si>
    <t>=(YEAR(C52)-YEAR(B52))*12+MONTH(C52)-MONTH(B52)</t>
  </si>
  <si>
    <t>=IF(DAY(C53)&gt;=DAY(B53),0,-1)+(YEAR(C53)-YEAR(B53))*12+MONTH(C53)-MONTH(B53)</t>
  </si>
  <si>
    <t>=C54-B54</t>
  </si>
  <si>
    <t>=MONTH(C56)-MONTH(B56)</t>
  </si>
  <si>
    <t>=DATE(YEAR(B57),MONTH(C57),DAY(C57))-B57</t>
  </si>
  <si>
    <t>M (round up*)</t>
  </si>
  <si>
    <t>M (round down*)</t>
  </si>
  <si>
    <t>=IF(DAY(C55)&lt;DAY(B55),DATE(YEAR(B55), MONTH(B55)+1,DAY(C55))-B55,DAY(C55)-DAY(B55))</t>
  </si>
  <si>
    <t>Start Time</t>
  </si>
  <si>
    <t>End Time</t>
  </si>
  <si>
    <t>=C48-B48</t>
  </si>
  <si>
    <t>=C49-B49</t>
  </si>
  <si>
    <t>Subtracting Times from one another</t>
  </si>
  <si>
    <t>Adding Times to one another</t>
  </si>
  <si>
    <t>Add Time</t>
  </si>
  <si>
    <t>Result (Days)</t>
  </si>
  <si>
    <t>Formatting Dates &amp; Time</t>
  </si>
  <si>
    <t>Custom Date Formatting Characters</t>
  </si>
  <si>
    <t>Character</t>
  </si>
  <si>
    <t>Explanation</t>
  </si>
  <si>
    <t>Formatted</t>
  </si>
  <si>
    <t>m</t>
  </si>
  <si>
    <t>Displays the month as a number without a leading zero.</t>
  </si>
  <si>
    <t>mm</t>
  </si>
  <si>
    <t>Displays the month as a number with a leading zero when appropriate.</t>
  </si>
  <si>
    <t>mmm</t>
  </si>
  <si>
    <t>Displays the month as an abbreviation (Jan to Dec).</t>
  </si>
  <si>
    <t>mmmm</t>
  </si>
  <si>
    <t>Displays the month as a full name (January to December).</t>
  </si>
  <si>
    <t>mmmmm</t>
  </si>
  <si>
    <t>Displays the month as a single letter (J to D).</t>
  </si>
  <si>
    <t>d</t>
  </si>
  <si>
    <t>Displays the day as a number without a leading zero.</t>
  </si>
  <si>
    <t>dd</t>
  </si>
  <si>
    <t>Displays the day as a number with a leading zero when appropriate.</t>
  </si>
  <si>
    <t>ddd</t>
  </si>
  <si>
    <t>Displays the day as an abbreviation (Sun to Sat).</t>
  </si>
  <si>
    <t>dddd</t>
  </si>
  <si>
    <t>Displays the day as a full name (Sunday to Saturday).</t>
  </si>
  <si>
    <t>yy</t>
  </si>
  <si>
    <t>Displays the year as a two-digit number.</t>
  </si>
  <si>
    <t>yyyy</t>
  </si>
  <si>
    <t>Displays the year as a four-digit number.</t>
  </si>
  <si>
    <t>Custom Formats</t>
  </si>
  <si>
    <t>We can bring the characters together to create our own custom formats. Some examples below:</t>
  </si>
  <si>
    <t>Format</t>
  </si>
  <si>
    <t>dddd dd mmm, yyyy</t>
  </si>
  <si>
    <t>mmm-yy</t>
  </si>
  <si>
    <t>dd-mm-yy</t>
  </si>
  <si>
    <t>yyyy-mm</t>
  </si>
  <si>
    <t>ddd dd</t>
  </si>
  <si>
    <t>mmm/yyyy</t>
  </si>
  <si>
    <t>Formatted Result</t>
  </si>
  <si>
    <t>Custom Format</t>
  </si>
  <si>
    <t>Custom Date Formatting Examples</t>
  </si>
  <si>
    <t>Custom Time Formatting Characters</t>
  </si>
  <si>
    <t>Like dates, time also has its own set of custom formatting characters, as listed below:</t>
  </si>
  <si>
    <t>h</t>
  </si>
  <si>
    <t>Displays the hour as a number without a leading zero.</t>
  </si>
  <si>
    <t>[h]</t>
  </si>
  <si>
    <t>hh</t>
  </si>
  <si>
    <t>Displays the hour as a number with a leading zero when appropriate. If the format contains AM or PM, the hour is based on the 12-hour clock. Otherwise, the hour is based on the 24-hour clock.</t>
  </si>
  <si>
    <t>Displays the minute as a number without a leading zero.*</t>
  </si>
  <si>
    <t>[m]</t>
  </si>
  <si>
    <t>Displays elapsed time in minutes. If you are working with a formula that returns a time in which the number of minutes exceeds 60, use a number format that resembles [mm]:ss.</t>
  </si>
  <si>
    <t>Displays the minute as a number with a leading zero when appropriate.*</t>
  </si>
  <si>
    <t>s</t>
  </si>
  <si>
    <t>Displays the second as a number without a leading zero.</t>
  </si>
  <si>
    <t>[s]</t>
  </si>
  <si>
    <t>Displays elapsed time in seconds. If you are working with a formula that returns a time in which the number of seconds exceeds 60, use a number format that resembles [ss].</t>
  </si>
  <si>
    <t>ss</t>
  </si>
  <si>
    <t>Displays the second as a number with a leading zero when appropriate. If you want to display fractions of a second, use a number format that resembles h:mm:ss.00.</t>
  </si>
  <si>
    <t>AM/PM, am/pm, A/P, a/p</t>
  </si>
  <si>
    <t>Displays the hour using a 12-hour clock. Excel displays AM, am, A, or a for times from midnight until noon and PM, pm, P, or p for times from noon until midnight.</t>
  </si>
  <si>
    <t>*Note: The m or mm code must appear immediately after the h or hh code or immediately before the ss code; otherwise, Excel displays the month instead of minutes.</t>
  </si>
  <si>
    <t>Custom Time Formatting Examples</t>
  </si>
  <si>
    <t>Time
hh:mm:ss</t>
  </si>
  <si>
    <t>h:mm</t>
  </si>
  <si>
    <t>hh:mm</t>
  </si>
  <si>
    <t>h:mm:ss</t>
  </si>
  <si>
    <t>h:mm:ss.00</t>
  </si>
  <si>
    <t>hh:mm:ss AM/PM</t>
  </si>
  <si>
    <t>Custom Date Formats</t>
  </si>
  <si>
    <t>Custom Time Formats</t>
  </si>
  <si>
    <t>Date and Time Formatting</t>
  </si>
  <si>
    <t>Simple Date and Time Math</t>
  </si>
  <si>
    <t>How to tell if Dates are entered as Text</t>
  </si>
  <si>
    <t>Fixing Dates Entered as Text</t>
  </si>
  <si>
    <t>2/01/2017</t>
  </si>
  <si>
    <t>3/01/2017</t>
  </si>
  <si>
    <t>4/01/2017</t>
  </si>
  <si>
    <t>5/01/2017</t>
  </si>
  <si>
    <t>Text Dates dd/mm/yyyy</t>
  </si>
  <si>
    <t>Date Serial Numbers</t>
  </si>
  <si>
    <t>Fixing Text Dates</t>
  </si>
  <si>
    <t>Converting Dates to Text</t>
  </si>
  <si>
    <t>How Excel Handles Date and Time</t>
  </si>
  <si>
    <t>h "hours" mm "minutes" ss "seconds"</t>
  </si>
  <si>
    <t>Converting Date Serial Numbers to Text</t>
  </si>
  <si>
    <t>=TEXT(value, format_text)</t>
  </si>
  <si>
    <t>value</t>
  </si>
  <si>
    <t>format_text</t>
  </si>
  <si>
    <t>TEXT Formula Result</t>
  </si>
  <si>
    <t>This is typically a reference to a cell containing the date serial number, but could also be a DATE formula.</t>
  </si>
  <si>
    <t>Use formatting principles described in the Formatting section.</t>
  </si>
  <si>
    <t>This is the date number format you want to apply (surrounded by double quotes).</t>
  </si>
  <si>
    <t>Common Date Calculations</t>
  </si>
  <si>
    <t>Calculate Age or Years of Service</t>
  </si>
  <si>
    <t>Birth Date</t>
  </si>
  <si>
    <t>Formula Result</t>
  </si>
  <si>
    <t>Days</t>
  </si>
  <si>
    <t>Whole Years Rounded Down</t>
  </si>
  <si>
    <t>Whole Months Rounded Down</t>
  </si>
  <si>
    <t>Whole Months Rounded Up</t>
  </si>
  <si>
    <t>Whole Years Rounded Up</t>
  </si>
  <si>
    <t>Difference In</t>
  </si>
  <si>
    <t>Weeks</t>
  </si>
  <si>
    <t>Hours</t>
  </si>
  <si>
    <t>Minutes</t>
  </si>
  <si>
    <t>Seconds</t>
  </si>
  <si>
    <t>Years of Service</t>
  </si>
  <si>
    <t>Age</t>
  </si>
  <si>
    <t>=B29+C29</t>
  </si>
  <si>
    <t>=B42-C42</t>
  </si>
  <si>
    <t>=B43-C43</t>
  </si>
  <si>
    <t>=C50-B50</t>
  </si>
  <si>
    <t>=C51-B51</t>
  </si>
  <si>
    <t>Difference between Times (same day)</t>
  </si>
  <si>
    <t>Fractions of years</t>
  </si>
  <si>
    <t>Whole Years</t>
  </si>
  <si>
    <t>Whole Months (DATEDIF)</t>
  </si>
  <si>
    <t>Whole Years (DATEDIF)</t>
  </si>
  <si>
    <t>Fractions of Years (YEARFRAC)</t>
  </si>
  <si>
    <t>Difference between Times (different days)</t>
  </si>
  <si>
    <t>Round to</t>
  </si>
  <si>
    <t>Up to next 6 minute interval</t>
  </si>
  <si>
    <t>Down to previous 6 minute interval</t>
  </si>
  <si>
    <t>Up to Next Half Hour</t>
  </si>
  <si>
    <t>Up to Next Hour</t>
  </si>
  <si>
    <t>Down to Previous Hour</t>
  </si>
  <si>
    <t>Rounding Time and Time Intervals (using CEILING &amp; FLOOR)</t>
  </si>
  <si>
    <t>Rounding Time and Time Intervals (using MROUND)</t>
  </si>
  <si>
    <r>
      <t xml:space="preserve">To </t>
    </r>
    <r>
      <rPr>
        <b/>
        <u/>
        <sz val="11"/>
        <color theme="1"/>
        <rFont val="Segoe UI"/>
        <family val="2"/>
        <scheme val="minor"/>
      </rPr>
      <t>closest</t>
    </r>
    <r>
      <rPr>
        <sz val="11"/>
        <color theme="1"/>
        <rFont val="Segoe UI"/>
        <family val="2"/>
        <scheme val="minor"/>
      </rPr>
      <t xml:space="preserve"> Half Hour</t>
    </r>
  </si>
  <si>
    <r>
      <t xml:space="preserve">To </t>
    </r>
    <r>
      <rPr>
        <b/>
        <u/>
        <sz val="11"/>
        <color theme="1"/>
        <rFont val="Segoe UI"/>
        <family val="2"/>
        <scheme val="minor"/>
      </rPr>
      <t>closest</t>
    </r>
    <r>
      <rPr>
        <sz val="11"/>
        <color theme="1"/>
        <rFont val="Segoe UI"/>
        <family val="2"/>
        <scheme val="minor"/>
      </rPr>
      <t xml:space="preserve"> 6 minute interval</t>
    </r>
  </si>
  <si>
    <r>
      <t xml:space="preserve">To </t>
    </r>
    <r>
      <rPr>
        <b/>
        <u/>
        <sz val="11"/>
        <color theme="1"/>
        <rFont val="Segoe UI"/>
        <family val="2"/>
        <scheme val="minor"/>
      </rPr>
      <t>closest</t>
    </r>
    <r>
      <rPr>
        <sz val="11"/>
        <color theme="1"/>
        <rFont val="Segoe UI"/>
        <family val="2"/>
        <scheme val="minor"/>
      </rPr>
      <t xml:space="preserve"> Hour</t>
    </r>
  </si>
  <si>
    <t>Convert Time to Decimals</t>
  </si>
  <si>
    <t>Multiply by</t>
  </si>
  <si>
    <t>Time hh:mm:ss</t>
  </si>
  <si>
    <t>Finding Dates</t>
  </si>
  <si>
    <t>Find</t>
  </si>
  <si>
    <t>Number of days in a month</t>
  </si>
  <si>
    <t>First day of month</t>
  </si>
  <si>
    <t>Last day of month</t>
  </si>
  <si>
    <t>First weekday of month</t>
  </si>
  <si>
    <t>Last weekday of month</t>
  </si>
  <si>
    <t>Last day of previous month</t>
  </si>
  <si>
    <t>Calendar quarter of a date</t>
  </si>
  <si>
    <t>PivotTables</t>
  </si>
  <si>
    <t>https://www.myonlinetraininghub.com/excel-dashboard-webinar-reg.htm#pbi_anchor</t>
  </si>
  <si>
    <t>Advanced Excel</t>
  </si>
  <si>
    <t>Power Query</t>
  </si>
  <si>
    <t>Power Pivot</t>
  </si>
  <si>
    <t>Excel for Decision Making</t>
  </si>
  <si>
    <t>Excel for Customer Service</t>
  </si>
  <si>
    <t>Excel for Finance</t>
  </si>
  <si>
    <t>Excel Analysis ToolPak</t>
  </si>
  <si>
    <t>https://www.myonlinetraininghub.com/excel-power-query-course</t>
  </si>
  <si>
    <t>https://www.myonlinetraininghub.com/power-pivot-course</t>
  </si>
  <si>
    <t>https://www.myonlinetraininghub.com/excel-expert-upgrade</t>
  </si>
  <si>
    <t>https://www.myonlinetraininghub.com/excel-pivottable-course</t>
  </si>
  <si>
    <t>https://www.myonlinetraininghub.com/excel-for-decision-making-course</t>
  </si>
  <si>
    <t>https://www.myonlinetraininghub.com/excel-for-customer-service-professionals</t>
  </si>
  <si>
    <t>https://www.myonlinetraininghub.com/excel-for-finance-course</t>
  </si>
  <si>
    <t>https://www.myonlinetraininghub.com/excel-analysis-toolpak-course</t>
  </si>
  <si>
    <t>Premium Bundle (Excel, Word &amp; Outlook)</t>
  </si>
  <si>
    <t>https://www.myonlinetraininghub.com/microsoft-office-online-training-courses</t>
  </si>
  <si>
    <t>Free Webinars</t>
  </si>
  <si>
    <t>Excel Formulas</t>
  </si>
  <si>
    <t>https://www.myonlinetraininghub.com/excel-formulas</t>
  </si>
  <si>
    <t>https://www.myonlinetraininghub.com/category/excel-pivottables</t>
  </si>
  <si>
    <t>PivotTable Blog Posts</t>
  </si>
  <si>
    <t>Power Query Blog Posts</t>
  </si>
  <si>
    <t>https://www.myonlinetraininghub.com/category/power-query</t>
  </si>
  <si>
    <t>Power Pivot Blog Posts</t>
  </si>
  <si>
    <t>https://www.myonlinetraininghub.com/category/power-pivot</t>
  </si>
  <si>
    <t>Excel Macros and VBA Blog Posts</t>
  </si>
  <si>
    <t>https://www.myonlinetraininghub.com/category/excel-vba</t>
  </si>
  <si>
    <t>https://www.myonlinetraininghub.com/</t>
  </si>
  <si>
    <t>Complete Course Library</t>
  </si>
  <si>
    <t>About the Author</t>
  </si>
  <si>
    <t>Mynda Treacy, Microsoft Excel MVP</t>
  </si>
  <si>
    <t>About</t>
  </si>
  <si>
    <t>1/1</t>
  </si>
  <si>
    <t>=B10+C10</t>
  </si>
  <si>
    <t>=B11+C11</t>
  </si>
  <si>
    <t>=B12+C12</t>
  </si>
  <si>
    <t>Excel recognises the following characters and sets of characters for date formatting.</t>
  </si>
  <si>
    <t>Displays elapsed time in hours. If you are working with a formula that returns a time in which the number of hours exceeds 24, use a number format that resembles [h]:mm:ss or [h]:mm</t>
  </si>
  <si>
    <t>=TEXT(B16,"d mmm yy")</t>
  </si>
  <si>
    <t>=TEXT(B17,"ddd d mmm yy")</t>
  </si>
  <si>
    <t>=TEXT(B18,"dd- mm-yyyy")</t>
  </si>
  <si>
    <t>="Date: "&amp;TEXT(B19,"d mmm yy")</t>
  </si>
  <si>
    <t>="Due: "&amp;TEXT(B20,"mmm dd, yy")</t>
  </si>
  <si>
    <t>=YEAR(TODAY())-YEAR(B16)</t>
  </si>
  <si>
    <t>=DATEDIF(B17,TODAY(),"Y")</t>
  </si>
  <si>
    <t>=YEARFRAC(B18,TODAY(),1)</t>
  </si>
  <si>
    <t>=YEAR(TODAY())-YEAR(B21)</t>
  </si>
  <si>
    <t>=DATEDIF(B22,TODAY(),"Y")</t>
  </si>
  <si>
    <t>=C29-B29</t>
  </si>
  <si>
    <t>Convert to</t>
  </si>
  <si>
    <t>Returns a date in serial number from separate year, month and day values</t>
  </si>
  <si>
    <t>Converts a date text string to a date serial number</t>
  </si>
  <si>
    <t>Converts a time text string to a time serial number</t>
  </si>
  <si>
    <t>WEEKNUM(serial_number, [return_type])</t>
  </si>
  <si>
    <t>WEEKDAY(serial_number, [return_type])</t>
  </si>
  <si>
    <t>Returns a date that is the last day of the month that is a specified number of months before or after the date serial number</t>
  </si>
  <si>
    <t>=B91*D91</t>
  </si>
  <si>
    <t>=B92*D92</t>
  </si>
  <si>
    <t>=B93*D93</t>
  </si>
  <si>
    <t>=C66-B66</t>
  </si>
  <si>
    <t>=IF(B68&gt;C68,C68+1-B68,C68-B68)</t>
  </si>
  <si>
    <t>=C58-B58</t>
  </si>
  <si>
    <t>=C59-B59</t>
  </si>
  <si>
    <t>=C60-B60</t>
  </si>
  <si>
    <t>=C61-B61</t>
  </si>
  <si>
    <t>=DAY(EOMONTH(B46,0))</t>
  </si>
  <si>
    <t>=EOMONTH(B47,-1)+1</t>
  </si>
  <si>
    <t>=EOMONTH(B48,0)</t>
  </si>
  <si>
    <t>=EOMONTH(B49,-1)</t>
  </si>
  <si>
    <t>=DATE(YEAR(B50),MONTH(B50),1)+CHOOSE(WEEKDAY(DATE(YEAR(B50),MONTH(B50),1)),1,0,0,0,0,0,2)</t>
  </si>
  <si>
    <t>=DATE(YEAR(B51),MONTH(B51)+1,0)-(MAX(0,WEEKDAY(DATE(YEAR(B51),MONTH(B51)+1,0),2)-5))</t>
  </si>
  <si>
    <t>=ROUNDUP(MONTH(B52)/3,0)</t>
  </si>
  <si>
    <t>=(C32-B32)/7</t>
  </si>
  <si>
    <t>=(YEAR(C34)-YEAR(B34))*12+MONTH(C34)-MONTH(B34)</t>
  </si>
  <si>
    <t>=IF(DAY(C35)&gt;=DAY(B35),0,-1)+(YEAR(C35)-YEAR(B35))*12+MONTH(C35)-MONTH(B35)</t>
  </si>
  <si>
    <t>=DATEDIF(B36,C36,"M")</t>
  </si>
  <si>
    <t>=DATEDIF(B38,C38,"Y")</t>
  </si>
  <si>
    <t>=YEAR(C39)-YEAR(B39)</t>
  </si>
  <si>
    <t>=ROUNDUP(YEARFRAC(B40,C40,1),0)</t>
  </si>
  <si>
    <t>=YEARFRAC(B41,C41,1)</t>
  </si>
  <si>
    <r>
      <t>=TIME(HOUR(C74-B74),FLOOR(MINUTE(C74-B74),</t>
    </r>
    <r>
      <rPr>
        <sz val="11"/>
        <color rgb="FFFF0000"/>
        <rFont val="Segoe UI"/>
        <family val="2"/>
        <scheme val="minor"/>
      </rPr>
      <t>60</t>
    </r>
    <r>
      <rPr>
        <sz val="11"/>
        <color theme="1"/>
        <rFont val="Segoe UI"/>
        <family val="2"/>
        <scheme val="minor"/>
      </rPr>
      <t>),0)</t>
    </r>
  </si>
  <si>
    <r>
      <t>=TIME(HOUR(C75-B75),CEILING(MINUTE(C75-B75),</t>
    </r>
    <r>
      <rPr>
        <sz val="11"/>
        <color rgb="FFFF0000"/>
        <rFont val="Segoe UI"/>
        <family val="2"/>
        <scheme val="minor"/>
      </rPr>
      <t>60</t>
    </r>
    <r>
      <rPr>
        <sz val="11"/>
        <color theme="1"/>
        <rFont val="Segoe UI"/>
        <family val="2"/>
        <scheme val="minor"/>
      </rPr>
      <t>),0)</t>
    </r>
  </si>
  <si>
    <r>
      <t>=TIME(HOUR(C76-B76),CEILING(MINUTE(C76-B76),</t>
    </r>
    <r>
      <rPr>
        <sz val="11"/>
        <color rgb="FFFF0000"/>
        <rFont val="Segoe UI"/>
        <family val="2"/>
        <scheme val="minor"/>
      </rPr>
      <t>30</t>
    </r>
    <r>
      <rPr>
        <sz val="11"/>
        <color theme="1"/>
        <rFont val="Segoe UI"/>
        <family val="2"/>
        <scheme val="minor"/>
      </rPr>
      <t>),0)</t>
    </r>
  </si>
  <si>
    <r>
      <t>=TIME(HOUR(C77-B77),CEILING(MINUTE(C77-B77),</t>
    </r>
    <r>
      <rPr>
        <sz val="11"/>
        <color rgb="FFFF0000"/>
        <rFont val="Segoe UI"/>
        <family val="2"/>
        <scheme val="minor"/>
      </rPr>
      <t>6</t>
    </r>
    <r>
      <rPr>
        <sz val="11"/>
        <color theme="1"/>
        <rFont val="Segoe UI"/>
        <family val="2"/>
        <scheme val="minor"/>
      </rPr>
      <t>),0)</t>
    </r>
  </si>
  <si>
    <r>
      <t>=TIME(HOUR(C78-B78),FLOOR(MINUTE(C78-B78),</t>
    </r>
    <r>
      <rPr>
        <sz val="11"/>
        <color rgb="FFFF0000"/>
        <rFont val="Segoe UI"/>
        <family val="2"/>
        <scheme val="minor"/>
      </rPr>
      <t>6</t>
    </r>
    <r>
      <rPr>
        <sz val="11"/>
        <color theme="1"/>
        <rFont val="Segoe UI"/>
        <family val="2"/>
        <scheme val="minor"/>
      </rPr>
      <t>),0)</t>
    </r>
  </si>
  <si>
    <r>
      <t>=TIME(HOUR(C83-B83),MROUND(MINUTE(C83-B83),</t>
    </r>
    <r>
      <rPr>
        <sz val="11"/>
        <color rgb="FFFF0000"/>
        <rFont val="Segoe UI"/>
        <family val="2"/>
        <scheme val="minor"/>
      </rPr>
      <t>0</t>
    </r>
    <r>
      <rPr>
        <sz val="11"/>
        <color theme="1"/>
        <rFont val="Segoe UI"/>
        <family val="2"/>
        <scheme val="minor"/>
      </rPr>
      <t>),0)</t>
    </r>
  </si>
  <si>
    <r>
      <t>=TIME(HOUR(C84-B84),MROUND(MINUTE(C84-B84),</t>
    </r>
    <r>
      <rPr>
        <sz val="11"/>
        <color rgb="FFFF0000"/>
        <rFont val="Segoe UI"/>
        <family val="2"/>
        <scheme val="minor"/>
      </rPr>
      <t>60</t>
    </r>
    <r>
      <rPr>
        <sz val="11"/>
        <color theme="1"/>
        <rFont val="Segoe UI"/>
        <family val="2"/>
        <scheme val="minor"/>
      </rPr>
      <t>),0)</t>
    </r>
  </si>
  <si>
    <r>
      <t>=TIME(HOUR(C85-B85),MROUND(MINUTE(C85-B85),</t>
    </r>
    <r>
      <rPr>
        <sz val="11"/>
        <color rgb="FFFF0000"/>
        <rFont val="Segoe UI"/>
        <family val="2"/>
        <scheme val="minor"/>
      </rPr>
      <t>30</t>
    </r>
    <r>
      <rPr>
        <sz val="11"/>
        <color theme="1"/>
        <rFont val="Segoe UI"/>
        <family val="2"/>
        <scheme val="minor"/>
      </rPr>
      <t>),0)</t>
    </r>
  </si>
  <si>
    <r>
      <t>=TIME(HOUR(C86-B86),MROUND(MINUTE(C86-B86),</t>
    </r>
    <r>
      <rPr>
        <sz val="11"/>
        <color rgb="FFFF0000"/>
        <rFont val="Segoe UI"/>
        <family val="2"/>
        <scheme val="minor"/>
      </rPr>
      <t>6</t>
    </r>
    <r>
      <rPr>
        <sz val="11"/>
        <color theme="1"/>
        <rFont val="Segoe UI"/>
        <family val="2"/>
        <scheme val="minor"/>
      </rPr>
      <t>),0)</t>
    </r>
  </si>
  <si>
    <t>=DATE(D24,C24,B24+10)</t>
  </si>
  <si>
    <t>=DATE(D25,C25,B25+20)</t>
  </si>
  <si>
    <t>=DATE(D32,C32,B32)</t>
  </si>
  <si>
    <t>=DATE(D10,C10,B10)</t>
  </si>
  <si>
    <t>Below is a list of the return type options available:</t>
  </si>
  <si>
    <r>
      <rPr>
        <b/>
        <sz val="11"/>
        <color rgb="FF000000"/>
        <rFont val="Segoe UI"/>
        <family val="2"/>
        <scheme val="minor"/>
      </rPr>
      <t>Note:</t>
    </r>
    <r>
      <rPr>
        <sz val="11"/>
        <color rgb="FF000000"/>
        <rFont val="Segoe UI"/>
        <family val="2"/>
        <scheme val="minor"/>
      </rPr>
      <t xml:space="preserve"> The return type argument is optional, if omitted it will default to return type 1.</t>
    </r>
  </si>
  <si>
    <t>=DAYS(C30,B30) *new function in Excel 2013</t>
  </si>
  <si>
    <t>Credits</t>
  </si>
  <si>
    <t>I'd like to thank and give credit to the following sites that helped me understand date and time in Excel:</t>
  </si>
  <si>
    <t>http://www.cpearson.com/excel/datetime.htm</t>
  </si>
  <si>
    <t>https://support.office.com/en-US/article/Date-and-time-functions-reference-fd1b5961-c1ae-4677-be58-074152f97b81</t>
  </si>
  <si>
    <t>Chip Pearson:</t>
  </si>
  <si>
    <t>Microsoft:</t>
  </si>
  <si>
    <t>Thanks</t>
  </si>
  <si>
    <t>1st January 1900 10:00 AM</t>
  </si>
  <si>
    <t>Subtracting Dates from one another</t>
  </si>
  <si>
    <t>Time, formatted hh:mm:ss</t>
  </si>
  <si>
    <t>Time, serial number</t>
  </si>
  <si>
    <t>Minutes, formatted [m]</t>
  </si>
  <si>
    <t>Seconds, formatted [ss]</t>
  </si>
  <si>
    <t>Returns an integer representing the week number (from 1 to 54) of the year from a date serial number</t>
  </si>
  <si>
    <t>+300 days</t>
  </si>
  <si>
    <t>=DATE(D26,C26,B26+300)</t>
  </si>
  <si>
    <t>Weekend Days</t>
  </si>
  <si>
    <t>Extract Month Number from Text Month Name</t>
  </si>
  <si>
    <t>Extract Date/Time Elements from Date-Time Serial Number</t>
  </si>
  <si>
    <t>Text Month Name</t>
  </si>
  <si>
    <t>January</t>
  </si>
  <si>
    <t>February</t>
  </si>
  <si>
    <t>March</t>
  </si>
  <si>
    <t>April</t>
  </si>
  <si>
    <t>May</t>
  </si>
  <si>
    <t>June</t>
  </si>
  <si>
    <t>July</t>
  </si>
  <si>
    <t>August</t>
  </si>
  <si>
    <t>September</t>
  </si>
  <si>
    <t>October</t>
  </si>
  <si>
    <t>November</t>
  </si>
  <si>
    <t>December</t>
  </si>
  <si>
    <t>Convert to Month No.</t>
  </si>
  <si>
    <t>=MONTH(B7&amp;1)</t>
  </si>
  <si>
    <t>=MONTH(B8&amp;1)</t>
  </si>
  <si>
    <t>=MONTH(B9&amp;1)</t>
  </si>
  <si>
    <t>=MONTH(B10&amp;1)</t>
  </si>
  <si>
    <t>=MONTH(B11&amp;1)</t>
  </si>
  <si>
    <t>=MONTH(B12&amp;1)</t>
  </si>
  <si>
    <t>=MONTH(B13&amp;1)</t>
  </si>
  <si>
    <t>=MONTH(B14&amp;1)</t>
  </si>
  <si>
    <t>=MONTH(B15&amp;1)</t>
  </si>
  <si>
    <t>=MONTH(B16&amp;1)</t>
  </si>
  <si>
    <t>=MONTH(B17&amp;1)</t>
  </si>
  <si>
    <t>=MONTH(B18&amp;1)</t>
  </si>
  <si>
    <t>Convert to Date</t>
  </si>
  <si>
    <t>=DATE(YEAR(TODAY()),MONTH(B26&amp;1),1)</t>
  </si>
  <si>
    <t>=DATE(YEAR(TODAY()),MONTH(B27&amp;1),1)</t>
  </si>
  <si>
    <t>=DATE(YEAR(TODAY()),MONTH(B28&amp;1),1)</t>
  </si>
  <si>
    <t>=DATE(YEAR(TODAY()),MONTH(B29&amp;1),1)</t>
  </si>
  <si>
    <t>=DATE(YEAR(TODAY()),MONTH(B30&amp;1),1)</t>
  </si>
  <si>
    <t>=DATE(YEAR(TODAY()),MONTH(B31&amp;1),1)</t>
  </si>
  <si>
    <t>=DATE(YEAR(TODAY()),MONTH(B32&amp;1),1)</t>
  </si>
  <si>
    <t>=DATE(YEAR(TODAY()),MONTH(B33&amp;1),1)</t>
  </si>
  <si>
    <t>=DATE(YEAR(TODAY()),MONTH(B34&amp;1),1)</t>
  </si>
  <si>
    <t>=DATE(YEAR(TODAY()),MONTH(B35&amp;1),1)</t>
  </si>
  <si>
    <t>=DATE(YEAR(TODAY()),MONTH(B36&amp;1),1)</t>
  </si>
  <si>
    <t>=DATE(YEAR(TODAY()),MONTH(B37&amp;1),1)</t>
  </si>
  <si>
    <t>Extract Date/Time Elements</t>
  </si>
  <si>
    <t>Date-Time Serial Number</t>
  </si>
  <si>
    <t>Extract the Date</t>
  </si>
  <si>
    <t>Extract the Time</t>
  </si>
  <si>
    <t>=INT(B11)</t>
  </si>
  <si>
    <t>=INT(B12)</t>
  </si>
  <si>
    <t>=INT(B13)</t>
  </si>
  <si>
    <t>=INT(B14)</t>
  </si>
  <si>
    <t>=MOD(B19,1)</t>
  </si>
  <si>
    <t>=MOD(B20,1)</t>
  </si>
  <si>
    <t>=MOD(B21,1)</t>
  </si>
  <si>
    <t>=MOD(B22,1)</t>
  </si>
  <si>
    <t>And finally, I'd like to thank Sunny Kow for his tech checking and suggestions for additional topics.</t>
  </si>
  <si>
    <t>=INT(B10)</t>
  </si>
  <si>
    <t>=MOD(B18,1)</t>
  </si>
  <si>
    <t>Calculates the number of days between 2 dates, based on a 360-day year (12 x 30-day months)</t>
  </si>
  <si>
    <t>Excel Date &amp; Time 101</t>
  </si>
  <si>
    <t>Excel Date &amp; Time 101 - Get up to speed fast</t>
  </si>
  <si>
    <t>Date &amp; Time Shortcuts</t>
  </si>
  <si>
    <t>Start Date &amp; Time</t>
  </si>
  <si>
    <t>h:mm Since Start
Date &amp; Time</t>
  </si>
  <si>
    <t>Days Since Start Date</t>
  </si>
  <si>
    <t>=NOW()-B22</t>
  </si>
  <si>
    <t>=TODAY()-B20</t>
  </si>
  <si>
    <t>Convert Minutes to Hours, Hours to Days etc.</t>
  </si>
  <si>
    <t>Value</t>
  </si>
  <si>
    <t>Date &amp; Time Now</t>
  </si>
  <si>
    <t>Date Today</t>
  </si>
  <si>
    <t>Date in 10 days' time</t>
  </si>
  <si>
    <t>=B98/24</t>
  </si>
  <si>
    <t>=B99/60</t>
  </si>
  <si>
    <t>=B100/60</t>
  </si>
  <si>
    <t>Convert Minutes to Hours, Hours to Days etc. in Decimals</t>
  </si>
  <si>
    <t>=TODAY()+10</t>
  </si>
  <si>
    <t>The Time in 7 hours</t>
  </si>
  <si>
    <t>Time Sheet</t>
  </si>
  <si>
    <t>Employee Details:</t>
  </si>
  <si>
    <t>Name</t>
  </si>
  <si>
    <t>Email</t>
  </si>
  <si>
    <t>Phone</t>
  </si>
  <si>
    <t>Manager Details:</t>
  </si>
  <si>
    <t>Period Start Date</t>
  </si>
  <si>
    <t>Period End Date</t>
  </si>
  <si>
    <t>Total Work 
Week Hours</t>
  </si>
  <si>
    <t>Total Hours
Worked</t>
  </si>
  <si>
    <t>Regular Hours</t>
  </si>
  <si>
    <t>Overtime Hours</t>
  </si>
  <si>
    <t>Date(s)</t>
  </si>
  <si>
    <t>Time In</t>
  </si>
  <si>
    <t>Lunch Start</t>
  </si>
  <si>
    <t>Lunch End</t>
  </si>
  <si>
    <t>Time Out</t>
  </si>
  <si>
    <t>Hours Worked</t>
  </si>
  <si>
    <t>Timesheet Template</t>
  </si>
  <si>
    <t>Template</t>
  </si>
  <si>
    <t>Provided by Microsoft Templates</t>
  </si>
  <si>
    <t>=DAY(B21)&amp;IF(OR(DAY(B21)={1,2,3,21,22,23,31}), CHOOSE(1*RIGHT(DAY(B21),1),"st ","nd ","rd "), "th")&amp;TEXT(B21,"mmmm, yyyy")</t>
  </si>
  <si>
    <t>100 Tips &amp; Tricks eBook &amp; Newsletter</t>
  </si>
  <si>
    <t>Weekly Newsletter</t>
  </si>
  <si>
    <t>https://www.myonlinetraininghub.com/sign-up-for-100-excel-tips-and-tricks</t>
  </si>
  <si>
    <t>Identifying if Dates are Entered as Text</t>
  </si>
  <si>
    <t>Calculation</t>
  </si>
  <si>
    <t>=ISOWEEKNUM(B12)</t>
  </si>
  <si>
    <t>=ISOWEEKNUM(B13)</t>
  </si>
  <si>
    <t>=ISOWEEKNUM(B14)</t>
  </si>
  <si>
    <t>=ISOWEEKNUM(B15)</t>
  </si>
  <si>
    <t>=ISOWEEKNUM(B16)</t>
  </si>
  <si>
    <t>=ISOWEEKNUM(B17)</t>
  </si>
  <si>
    <t>=ISOWEEKNUM(B18)</t>
  </si>
  <si>
    <t>=ISOWEEKNUM(B19)</t>
  </si>
  <si>
    <t>=ISOWEEKNUM(B20)</t>
  </si>
  <si>
    <t>=ISOWEEKNUM(B21)</t>
  </si>
  <si>
    <t>=ISOWEEKNUM(B22)</t>
  </si>
  <si>
    <t>=ISOWEEKNUM(B23)</t>
  </si>
  <si>
    <t>=WEEKDAY(B24,C24)</t>
  </si>
  <si>
    <t>=WEEKDAY(B25,C25)</t>
  </si>
  <si>
    <t>=WEEKDAY(B26,C26)</t>
  </si>
  <si>
    <t>=WEEKDAY(B27,C27)</t>
  </si>
  <si>
    <t>=WEEKDAY(B28,C28)</t>
  </si>
  <si>
    <t>=WEEKDAY(B29,C29)</t>
  </si>
  <si>
    <t>=WEEKDAY(B30,C30)</t>
  </si>
  <si>
    <t>=WEEKDAY(B31,C31)</t>
  </si>
  <si>
    <t>=WEEKDAY(B32,C32)</t>
  </si>
  <si>
    <t>=WEEKDAY(B33,C33)</t>
  </si>
  <si>
    <t>This optional argument allows you to specify the day count method from the list of options below. If omitted, it defaults to 0.</t>
  </si>
  <si>
    <t>Calculates the number of days, months, or years between two dates. This function is useful in formulas where you need to calculate an age.
Warning: Excel provides the DATEDIF function in order to support older workbooks from Lotus 1-2-3. The DATEDIF function may calculate incorrect results under certain scenarios. Please see the DATEDIF sheet for further details.</t>
  </si>
  <si>
    <t>=DATE(D33,C33,B33)</t>
  </si>
  <si>
    <t>=DATEVALUE(B9)</t>
  </si>
  <si>
    <t>=DATEVALUE(B10)</t>
  </si>
  <si>
    <t>=DATEVALUE(B11)</t>
  </si>
  <si>
    <t>=DATEVALUE(B12)</t>
  </si>
  <si>
    <t>=DATEVALUE(B13)</t>
  </si>
  <si>
    <t>=DATEVALUE(B14)</t>
  </si>
  <si>
    <t>Date Serial Number Returned</t>
  </si>
  <si>
    <t>Formula in Column C</t>
  </si>
  <si>
    <t>=TIMEVALUE(B9)</t>
  </si>
  <si>
    <t>=TIMEVALUE(B10)</t>
  </si>
  <si>
    <t>=TIMEVALUE(B11)</t>
  </si>
  <si>
    <t>=TIMEVALUE(B12)</t>
  </si>
  <si>
    <t>=TIMEVALUE(B13)</t>
  </si>
  <si>
    <t>=TIMEVALUE(B14)</t>
  </si>
  <si>
    <t>=MONTH(B15)</t>
  </si>
  <si>
    <t>months</t>
  </si>
  <si>
    <t>The number of months before or after start_date. A positive value for months yields a future date; a negative value yields a past date.</t>
  </si>
  <si>
    <t>TEXT Formula in column C</t>
  </si>
  <si>
    <t xml:space="preserve"> Formula in column C</t>
  </si>
  <si>
    <t>=DATEDIF(B23,TODAY(),"Y")&amp;" years, "&amp;DATEDIF(B23,TODAY(),"YM")&amp;" months, "&amp;DATEDIF(B23,TODAY(),"MD")&amp;"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</si>
</sst>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176" formatCode="@*."/>
    <numFmt numFmtId="177" formatCode="h:mm:ss;@"/>
    <numFmt numFmtId="178" formatCode="dd/mm/yyyy\ h:mm:ss;@"/>
    <numFmt numFmtId="179" formatCode="[$-F400]h:mm:ss\ AM/PM"/>
    <numFmt numFmtId="180" formatCode="ddd\,\ mmm\ dd\,\ yyyy"/>
    <numFmt numFmtId="181" formatCode="m"/>
    <numFmt numFmtId="182" formatCode="mm"/>
    <numFmt numFmtId="183" formatCode="mmm"/>
    <numFmt numFmtId="184" formatCode="mmmm"/>
    <numFmt numFmtId="185" formatCode="mmmmm"/>
    <numFmt numFmtId="186" formatCode="d"/>
    <numFmt numFmtId="187" formatCode="dd"/>
    <numFmt numFmtId="188" formatCode="ddd"/>
    <numFmt numFmtId="189" formatCode="dddd"/>
    <numFmt numFmtId="190" formatCode="yy"/>
    <numFmt numFmtId="191" formatCode="yyyy"/>
    <numFmt numFmtId="192" formatCode="dddd\ dd\ mmm\,\ yyyy"/>
    <numFmt numFmtId="193" formatCode="dd\-mmm\-yy"/>
    <numFmt numFmtId="194" formatCode="yyyy\-mm"/>
    <numFmt numFmtId="195" formatCode="ddd\ dd"/>
    <numFmt numFmtId="196" formatCode="mmm/yyyy"/>
    <numFmt numFmtId="197" formatCode="h"/>
    <numFmt numFmtId="198" formatCode="[h]"/>
    <numFmt numFmtId="199" formatCode="hh:mm"/>
    <numFmt numFmtId="200" formatCode="h:mm:ss.00"/>
    <numFmt numFmtId="201" formatCode="hh:mm:ss\ AM/PM"/>
    <numFmt numFmtId="202" formatCode="h\ &quot;hours&quot;\ mm\ &quot;minutes&quot;\ ss\ &quot;seconds&quot;"/>
    <numFmt numFmtId="203" formatCode="0\ &quot;Years old&quot;"/>
    <numFmt numFmtId="204" formatCode="[m]"/>
    <numFmt numFmtId="205" formatCode="hh:mm:ss"/>
    <numFmt numFmtId="206" formatCode="[ss]"/>
    <numFmt numFmtId="207" formatCode="dd/mm/yyyy\ h:mm:ss\ AM/PM"/>
    <numFmt numFmtId="208" formatCode="0.00000"/>
    <numFmt numFmtId="209" formatCode="[h]:mm"/>
    <numFmt numFmtId="210" formatCode="[&lt;=9999999]###\-####;\(###\)\ ###\-####"/>
    <numFmt numFmtId="211" formatCode="m/d/yy;@"/>
    <numFmt numFmtId="212" formatCode="[$-409]h:mm\ AM/PM;@"/>
  </numFmts>
  <fonts count="43" x14ac:knownFonts="1">
    <font>
      <sz val="11"/>
      <color theme="1"/>
      <name val="Segoe UI"/>
      <family val="2"/>
      <scheme val="minor"/>
    </font>
    <font>
      <sz val="24"/>
      <color theme="0"/>
      <name val="Segoe UI Light"/>
      <family val="2"/>
    </font>
    <font>
      <b/>
      <sz val="11"/>
      <color theme="1"/>
      <name val="Segoe UI"/>
      <family val="2"/>
      <scheme val="minor"/>
    </font>
    <font>
      <u/>
      <sz val="11"/>
      <color theme="10"/>
      <name val="Segoe UI"/>
      <family val="2"/>
      <scheme val="minor"/>
    </font>
    <font>
      <sz val="11"/>
      <color theme="0"/>
      <name val="Segoe UI"/>
      <family val="2"/>
      <scheme val="minor"/>
    </font>
    <font>
      <b/>
      <sz val="11"/>
      <color theme="0"/>
      <name val="Segoe UI"/>
      <family val="2"/>
      <scheme val="minor"/>
    </font>
    <font>
      <sz val="11"/>
      <color rgb="FFFF0000"/>
      <name val="Segoe UI"/>
      <family val="2"/>
      <scheme val="minor"/>
    </font>
    <font>
      <sz val="16"/>
      <color theme="0"/>
      <name val="Segoe UI"/>
      <family val="2"/>
      <scheme val="minor"/>
    </font>
    <font>
      <sz val="12"/>
      <color theme="5" tint="-0.499984740745262"/>
      <name val="Segoe UI"/>
      <family val="2"/>
      <scheme val="minor"/>
    </font>
    <font>
      <b/>
      <sz val="11"/>
      <name val="Segoe UI"/>
      <family val="2"/>
      <scheme val="minor"/>
    </font>
    <font>
      <sz val="11"/>
      <color rgb="FF000000"/>
      <name val="Segoe UI"/>
      <family val="2"/>
      <scheme val="minor"/>
    </font>
    <font>
      <b/>
      <i/>
      <sz val="11"/>
      <color theme="1"/>
      <name val="Segoe UI"/>
      <family val="2"/>
      <scheme val="minor"/>
    </font>
    <font>
      <sz val="11"/>
      <color rgb="FF0070C0"/>
      <name val="Segoe UI"/>
      <family val="2"/>
      <scheme val="minor"/>
    </font>
    <font>
      <b/>
      <u/>
      <sz val="11"/>
      <color theme="1"/>
      <name val="Segoe UI"/>
      <family val="2"/>
      <scheme val="minor"/>
    </font>
    <font>
      <sz val="12"/>
      <color theme="0"/>
      <name val="Segoe UI"/>
      <family val="2"/>
      <scheme val="minor"/>
    </font>
    <font>
      <sz val="14"/>
      <color theme="0"/>
      <name val="Segoe UI"/>
      <family val="2"/>
      <scheme val="minor"/>
    </font>
    <font>
      <b/>
      <sz val="11"/>
      <color rgb="FF000000"/>
      <name val="Segoe UI"/>
      <family val="2"/>
      <scheme val="minor"/>
    </font>
    <font>
      <u/>
      <sz val="11"/>
      <color theme="4"/>
      <name val="Segoe UI"/>
      <family val="2"/>
      <scheme val="minor"/>
    </font>
    <font>
      <sz val="11"/>
      <color theme="4"/>
      <name val="Segoe UI"/>
      <family val="2"/>
      <scheme val="minor"/>
    </font>
    <font>
      <sz val="24"/>
      <color theme="0"/>
      <name val="Segoe UI Light"/>
      <family val="2"/>
    </font>
    <font>
      <sz val="11"/>
      <color theme="1"/>
      <name val="Segoe UI"/>
      <family val="2"/>
      <scheme val="minor"/>
    </font>
    <font>
      <b/>
      <sz val="11"/>
      <color theme="1"/>
      <name val="Segoe UI"/>
      <family val="2"/>
      <scheme val="minor"/>
    </font>
    <font>
      <b/>
      <i/>
      <sz val="11"/>
      <color theme="1"/>
      <name val="Segoe UI"/>
      <family val="2"/>
      <scheme val="minor"/>
    </font>
    <font>
      <b/>
      <sz val="11"/>
      <color theme="0"/>
      <name val="Segoe UI"/>
      <family val="2"/>
      <scheme val="minor"/>
    </font>
    <font>
      <sz val="11"/>
      <color rgb="FF000000"/>
      <name val="Segoe UI"/>
      <family val="2"/>
      <scheme val="minor"/>
    </font>
    <font>
      <sz val="24"/>
      <color theme="4"/>
      <name val="Segoe UI Light"/>
      <family val="2"/>
      <scheme val="major"/>
    </font>
    <font>
      <sz val="12"/>
      <color theme="4"/>
      <name val="Segoe UI Light"/>
      <family val="2"/>
      <scheme val="major"/>
    </font>
    <font>
      <sz val="20"/>
      <color theme="4"/>
      <name val="Segoe UI"/>
      <family val="2"/>
      <scheme val="minor"/>
    </font>
    <font>
      <sz val="24"/>
      <color theme="3"/>
      <name val="Segoe UI Light"/>
      <family val="2"/>
      <scheme val="major"/>
    </font>
    <font>
      <sz val="16"/>
      <color theme="3"/>
      <name val="Segoe UI Light"/>
      <family val="2"/>
      <scheme val="major"/>
    </font>
    <font>
      <i/>
      <sz val="11"/>
      <color theme="3"/>
      <name val="Segoe UI Light"/>
      <family val="2"/>
      <scheme val="major"/>
    </font>
    <font>
      <sz val="24"/>
      <color theme="0"/>
      <name val="Segoe UI Light"/>
      <family val="2"/>
    </font>
    <font>
      <sz val="11"/>
      <color theme="1"/>
      <name val="Segoe UI"/>
      <family val="2"/>
      <scheme val="minor"/>
    </font>
    <font>
      <b/>
      <sz val="11"/>
      <color theme="1"/>
      <name val="Segoe UI"/>
      <family val="2"/>
      <scheme val="minor"/>
    </font>
    <font>
      <b/>
      <i/>
      <sz val="11"/>
      <color theme="1"/>
      <name val="Segoe UI"/>
      <family val="2"/>
      <scheme val="minor"/>
    </font>
    <font>
      <u/>
      <sz val="11"/>
      <color theme="10"/>
      <name val="Segoe UI"/>
      <family val="2"/>
      <scheme val="minor"/>
    </font>
    <font>
      <sz val="11"/>
      <color theme="0"/>
      <name val="Segoe UI"/>
      <family val="2"/>
      <scheme val="minor"/>
    </font>
    <font>
      <sz val="24"/>
      <color theme="0"/>
      <name val="Segoe UI Light"/>
      <family val="2"/>
    </font>
    <font>
      <sz val="11"/>
      <color theme="1"/>
      <name val="Segoe UI"/>
      <family val="2"/>
      <scheme val="minor"/>
    </font>
    <font>
      <u/>
      <sz val="11"/>
      <color theme="10"/>
      <name val="Segoe UI"/>
      <family val="2"/>
      <scheme val="minor"/>
    </font>
    <font>
      <sz val="11"/>
      <color theme="0"/>
      <name val="Segoe UI"/>
      <family val="2"/>
      <scheme val="minor"/>
    </font>
    <font>
      <sz val="14"/>
      <color theme="0"/>
      <name val="Segoe UI"/>
      <family val="2"/>
      <scheme val="minor"/>
    </font>
    <font>
      <sz val="9"/>
      <name val="宋体"/>
      <family val="3"/>
      <charset val="134"/>
      <scheme val="minor"/>
    </font>
  </fonts>
  <fills count="18">
    <fill>
      <patternFill patternType="none"/>
    </fill>
    <fill>
      <patternFill patternType="gray125"/>
    </fill>
    <fill>
      <patternFill patternType="solid">
        <fgColor theme="3"/>
        <bgColor indexed="64"/>
      </patternFill>
    </fill>
    <fill>
      <patternFill patternType="solid">
        <fgColor rgb="FF445B1A"/>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249977111117893"/>
        <bgColor theme="1"/>
      </patternFill>
    </fill>
    <fill>
      <patternFill patternType="solid">
        <fgColor theme="5" tint="0.39994506668294322"/>
        <bgColor indexed="64"/>
      </patternFill>
    </fill>
    <fill>
      <patternFill patternType="solid">
        <fgColor theme="3" tint="0.79998168889431442"/>
        <bgColor indexed="64"/>
      </patternFill>
    </fill>
  </fills>
  <borders count="5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4506668294322"/>
      </right>
      <top style="thin">
        <color theme="4" tint="0.39997558519241921"/>
      </top>
      <bottom style="thin">
        <color theme="4" tint="0.39997558519241921"/>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4506668294322"/>
      </bottom>
      <diagonal/>
    </border>
    <border>
      <left/>
      <right/>
      <top style="thin">
        <color theme="4" tint="0.39997558519241921"/>
      </top>
      <bottom style="thin">
        <color theme="4" tint="0.39994506668294322"/>
      </bottom>
      <diagonal/>
    </border>
    <border>
      <left/>
      <right style="thin">
        <color theme="4" tint="0.39994506668294322"/>
      </right>
      <top style="thin">
        <color theme="4" tint="0.39997558519241921"/>
      </top>
      <bottom style="thin">
        <color theme="4" tint="0.39994506668294322"/>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4" tint="0.39991454817346722"/>
      </right>
      <top style="thin">
        <color theme="4" tint="0.39997558519241921"/>
      </top>
      <bottom style="thin">
        <color theme="4" tint="0.39997558519241921"/>
      </bottom>
      <diagonal/>
    </border>
    <border>
      <left/>
      <right style="thin">
        <color theme="4" tint="0.39991454817346722"/>
      </right>
      <top style="thin">
        <color theme="4" tint="0.39997558519241921"/>
      </top>
      <bottom/>
      <diagonal/>
    </border>
    <border>
      <left/>
      <right style="thin">
        <color theme="4" tint="0.399914548173467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7558519241921"/>
      </bottom>
      <diagonal/>
    </border>
    <border>
      <left style="thin">
        <color theme="4" tint="0.39994506668294322"/>
      </left>
      <right style="thin">
        <color theme="4" tint="0.39994506668294322"/>
      </right>
      <top style="thin">
        <color theme="4" tint="0.39997558519241921"/>
      </top>
      <bottom/>
      <diagonal/>
    </border>
    <border>
      <left/>
      <right/>
      <top/>
      <bottom style="thin">
        <color indexed="64"/>
      </bottom>
      <diagonal/>
    </border>
    <border>
      <left/>
      <right/>
      <top style="thin">
        <color indexed="64"/>
      </top>
      <bottom/>
      <diagonal/>
    </border>
    <border>
      <left style="thin">
        <color theme="1" tint="0.34998626667073579"/>
      </left>
      <right/>
      <top style="thin">
        <color theme="1" tint="0.34998626667073579"/>
      </top>
      <bottom style="thin">
        <color indexed="64"/>
      </bottom>
      <diagonal/>
    </border>
    <border>
      <left/>
      <right/>
      <top style="thin">
        <color theme="1" tint="0.34998626667073579"/>
      </top>
      <bottom style="thin">
        <color indexed="64"/>
      </bottom>
      <diagonal/>
    </border>
    <border>
      <left/>
      <right style="thin">
        <color theme="1" tint="0.34998626667073579"/>
      </right>
      <top style="thin">
        <color theme="1" tint="0.34998626667073579"/>
      </top>
      <bottom style="thin">
        <color indexed="64"/>
      </bottom>
      <diagonal/>
    </border>
    <border>
      <left style="thin">
        <color theme="1" tint="0.34998626667073579"/>
      </left>
      <right/>
      <top/>
      <bottom/>
      <diagonal/>
    </border>
    <border>
      <left/>
      <right style="thin">
        <color theme="1" tint="0.34998626667073579"/>
      </right>
      <top style="thin">
        <color indexed="64"/>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right style="thin">
        <color theme="4" tint="0.39994506668294322"/>
      </right>
      <top/>
      <bottom/>
      <diagonal/>
    </border>
    <border>
      <left style="thin">
        <color theme="4" tint="0.39994506668294322"/>
      </left>
      <right/>
      <top style="thin">
        <color theme="4" tint="0.39997558519241921"/>
      </top>
      <bottom style="thin">
        <color theme="4" tint="0.39997558519241921"/>
      </bottom>
      <diagonal/>
    </border>
    <border>
      <left style="thin">
        <color theme="4" tint="0.39994506668294322"/>
      </left>
      <right/>
      <top style="thin">
        <color theme="4" tint="0.39997558519241921"/>
      </top>
      <bottom/>
      <diagonal/>
    </border>
    <border>
      <left/>
      <right/>
      <top style="thick">
        <color theme="4"/>
      </top>
      <bottom/>
      <diagonal/>
    </border>
  </borders>
  <cellStyleXfs count="10">
    <xf numFmtId="0" fontId="0" fillId="0" borderId="0"/>
    <xf numFmtId="0" fontId="3" fillId="0" borderId="0" applyNumberFormat="0" applyFill="0" applyBorder="0" applyAlignment="0" applyProtection="0"/>
    <xf numFmtId="0" fontId="25" fillId="16" borderId="51" applyNumberFormat="0" applyProtection="0">
      <alignment horizontal="left"/>
    </xf>
    <xf numFmtId="0" fontId="20" fillId="0" borderId="0">
      <alignment horizontal="left"/>
    </xf>
    <xf numFmtId="210" fontId="20" fillId="0" borderId="0" applyFont="0" applyFill="0" applyBorder="0" applyAlignment="0">
      <alignment horizontal="left"/>
    </xf>
    <xf numFmtId="211" fontId="20" fillId="0" borderId="0" applyFont="0" applyFill="0" applyBorder="0" applyAlignment="0">
      <alignment horizontal="left"/>
    </xf>
    <xf numFmtId="0" fontId="26" fillId="0" borderId="0" applyNumberFormat="0" applyFill="0" applyBorder="0" applyProtection="0">
      <alignment wrapText="1"/>
    </xf>
    <xf numFmtId="39" fontId="27" fillId="0" borderId="0" applyFill="0" applyBorder="0" applyProtection="0">
      <alignment horizontal="left"/>
    </xf>
    <xf numFmtId="212" fontId="20" fillId="0" borderId="0" applyFont="0" applyFill="0" applyBorder="0" applyAlignment="0">
      <alignment horizontal="left"/>
    </xf>
    <xf numFmtId="4" fontId="20" fillId="0" borderId="0" applyFont="0" applyFill="0" applyBorder="0" applyAlignment="0">
      <alignment horizontal="left"/>
    </xf>
  </cellStyleXfs>
  <cellXfs count="487">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0" fillId="3" borderId="0" xfId="0" applyFill="1"/>
    <xf numFmtId="0" fontId="2" fillId="0" borderId="0" xfId="0" applyFont="1"/>
    <xf numFmtId="176" fontId="0" fillId="0" borderId="0" xfId="0" applyNumberFormat="1" applyAlignment="1">
      <alignment horizontal="left" indent="1"/>
    </xf>
    <xf numFmtId="176" fontId="0" fillId="0" borderId="0" xfId="0" applyNumberFormat="1"/>
    <xf numFmtId="0" fontId="0" fillId="0" borderId="0" xfId="0" applyAlignment="1">
      <alignment horizontal="center"/>
    </xf>
    <xf numFmtId="14" fontId="0" fillId="0" borderId="0" xfId="0" applyNumberFormat="1"/>
    <xf numFmtId="0" fontId="0" fillId="0" borderId="0" xfId="0" applyAlignment="1">
      <alignment horizontal="left" indent="1"/>
    </xf>
    <xf numFmtId="0" fontId="4" fillId="4" borderId="0" xfId="0" applyFont="1" applyFill="1"/>
    <xf numFmtId="0" fontId="0" fillId="0" borderId="0" xfId="0" applyAlignment="1">
      <alignment horizontal="left" vertical="center"/>
    </xf>
    <xf numFmtId="0" fontId="0" fillId="0" borderId="0" xfId="0" quotePrefix="1" applyAlignment="1">
      <alignment horizontal="left" vertical="center"/>
    </xf>
    <xf numFmtId="0" fontId="0" fillId="0" borderId="0" xfId="0" applyAlignment="1">
      <alignment vertical="center" wrapText="1"/>
    </xf>
    <xf numFmtId="0" fontId="0" fillId="0" borderId="0" xfId="0" applyAlignment="1">
      <alignment vertical="center"/>
    </xf>
    <xf numFmtId="0" fontId="4" fillId="5" borderId="0" xfId="0" applyFont="1" applyFill="1"/>
    <xf numFmtId="0" fontId="0" fillId="7" borderId="2" xfId="0" applyFont="1" applyFill="1" applyBorder="1" applyAlignment="1">
      <alignment horizontal="center"/>
    </xf>
    <xf numFmtId="14" fontId="0" fillId="0" borderId="1" xfId="0" applyNumberFormat="1" applyFont="1" applyBorder="1" applyAlignment="1">
      <alignment horizontal="center"/>
    </xf>
    <xf numFmtId="0" fontId="0" fillId="0" borderId="2" xfId="0" applyFont="1" applyBorder="1" applyAlignment="1">
      <alignment horizontal="center"/>
    </xf>
    <xf numFmtId="179" fontId="0" fillId="0" borderId="1" xfId="0" applyNumberFormat="1" applyFont="1" applyBorder="1" applyAlignment="1">
      <alignment horizontal="center"/>
    </xf>
    <xf numFmtId="21" fontId="0" fillId="0" borderId="2" xfId="0" applyNumberFormat="1" applyFont="1" applyBorder="1" applyAlignment="1">
      <alignment horizontal="center"/>
    </xf>
    <xf numFmtId="0" fontId="0" fillId="7" borderId="1" xfId="0" applyNumberFormat="1" applyFont="1" applyFill="1" applyBorder="1"/>
    <xf numFmtId="14" fontId="0" fillId="7" borderId="2" xfId="0" applyNumberFormat="1" applyFont="1" applyFill="1" applyBorder="1" applyAlignment="1">
      <alignment horizontal="center"/>
    </xf>
    <xf numFmtId="0" fontId="0" fillId="7" borderId="3" xfId="0" applyNumberFormat="1" applyFont="1" applyFill="1" applyBorder="1"/>
    <xf numFmtId="0" fontId="0" fillId="0" borderId="1" xfId="0" applyNumberFormat="1" applyFont="1" applyBorder="1"/>
    <xf numFmtId="14" fontId="0" fillId="0" borderId="2" xfId="0" applyNumberFormat="1" applyFont="1" applyBorder="1" applyAlignment="1">
      <alignment horizontal="center"/>
    </xf>
    <xf numFmtId="0" fontId="0" fillId="0" borderId="3" xfId="0" applyNumberFormat="1" applyFont="1" applyBorder="1"/>
    <xf numFmtId="15" fontId="0" fillId="0" borderId="2" xfId="0" applyNumberFormat="1" applyFont="1" applyBorder="1" applyAlignment="1">
      <alignment horizontal="center"/>
    </xf>
    <xf numFmtId="0" fontId="0" fillId="8" borderId="0" xfId="0" applyFill="1"/>
    <xf numFmtId="0" fontId="0" fillId="0" borderId="0" xfId="0" applyAlignment="1">
      <alignment horizontal="left" vertical="center" indent="1"/>
    </xf>
    <xf numFmtId="176" fontId="0" fillId="0" borderId="0" xfId="0" applyNumberFormat="1" applyAlignment="1">
      <alignment horizontal="left" vertical="center" indent="1"/>
    </xf>
    <xf numFmtId="0" fontId="7" fillId="5" borderId="0" xfId="0" applyFont="1" applyFill="1"/>
    <xf numFmtId="0" fontId="8" fillId="8" borderId="0" xfId="0" applyFont="1" applyFill="1"/>
    <xf numFmtId="0" fontId="8" fillId="8" borderId="0" xfId="0" applyFont="1" applyFill="1" applyAlignment="1">
      <alignment horizontal="left"/>
    </xf>
    <xf numFmtId="177" fontId="0" fillId="0" borderId="2" xfId="0" applyNumberFormat="1" applyFont="1" applyBorder="1"/>
    <xf numFmtId="178" fontId="0" fillId="7" borderId="2" xfId="0" applyNumberFormat="1" applyFont="1" applyFill="1" applyBorder="1"/>
    <xf numFmtId="0" fontId="5" fillId="6" borderId="5" xfId="0" applyFont="1" applyFill="1" applyBorder="1"/>
    <xf numFmtId="0" fontId="5" fillId="6" borderId="6" xfId="0" applyFont="1" applyFill="1" applyBorder="1"/>
    <xf numFmtId="0" fontId="0" fillId="7" borderId="1"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0" fillId="9" borderId="0" xfId="0" applyFill="1"/>
    <xf numFmtId="0" fontId="0" fillId="9" borderId="0" xfId="0" quotePrefix="1" applyFill="1"/>
    <xf numFmtId="0" fontId="4" fillId="4" borderId="0" xfId="0" applyFont="1" applyFill="1" applyAlignment="1">
      <alignment vertical="center"/>
    </xf>
    <xf numFmtId="0" fontId="1" fillId="2" borderId="0" xfId="0" applyFont="1" applyFill="1" applyAlignment="1">
      <alignment horizontal="center" vertical="center"/>
    </xf>
    <xf numFmtId="0" fontId="4" fillId="4" borderId="0" xfId="0" applyFont="1" applyFill="1" applyAlignment="1">
      <alignment horizontal="center" vertical="center"/>
    </xf>
    <xf numFmtId="0" fontId="0" fillId="0" borderId="0" xfId="0" applyAlignment="1">
      <alignment horizontal="center" vertical="center"/>
    </xf>
    <xf numFmtId="14" fontId="0" fillId="7" borderId="2" xfId="0" quotePrefix="1" applyNumberFormat="1" applyFont="1" applyFill="1" applyBorder="1" applyAlignment="1">
      <alignment horizontal="center"/>
    </xf>
    <xf numFmtId="0" fontId="0" fillId="0" borderId="0" xfId="0" applyAlignment="1">
      <alignment wrapText="1"/>
    </xf>
    <xf numFmtId="0" fontId="5" fillId="6" borderId="4" xfId="0" applyFont="1" applyFill="1" applyBorder="1" applyAlignment="1">
      <alignment horizontal="center" wrapText="1"/>
    </xf>
    <xf numFmtId="0" fontId="5" fillId="6" borderId="5" xfId="0" applyFont="1" applyFill="1" applyBorder="1" applyAlignment="1">
      <alignment horizontal="center" wrapText="1"/>
    </xf>
    <xf numFmtId="0" fontId="0" fillId="0" borderId="1" xfId="0" applyFont="1" applyBorder="1" applyAlignment="1">
      <alignment horizontal="center"/>
    </xf>
    <xf numFmtId="0" fontId="0" fillId="7" borderId="4" xfId="0" applyFont="1" applyFill="1" applyBorder="1" applyAlignment="1">
      <alignment horizontal="center"/>
    </xf>
    <xf numFmtId="0" fontId="0" fillId="7" borderId="5" xfId="0" applyFont="1" applyFill="1" applyBorder="1" applyAlignment="1">
      <alignment horizontal="center"/>
    </xf>
    <xf numFmtId="14" fontId="0" fillId="7" borderId="5" xfId="0" applyNumberFormat="1" applyFont="1" applyFill="1" applyBorder="1" applyAlignment="1">
      <alignment horizontal="center"/>
    </xf>
    <xf numFmtId="0" fontId="0" fillId="7" borderId="6" xfId="0" applyNumberFormat="1" applyFont="1" applyFill="1" applyBorder="1"/>
    <xf numFmtId="14" fontId="0" fillId="7" borderId="5" xfId="0" quotePrefix="1" applyNumberFormat="1" applyFont="1" applyFill="1" applyBorder="1" applyAlignment="1">
      <alignment horizontal="center"/>
    </xf>
    <xf numFmtId="0" fontId="0" fillId="0" borderId="2" xfId="0" quotePrefix="1" applyFont="1" applyBorder="1" applyAlignment="1">
      <alignment horizontal="center"/>
    </xf>
    <xf numFmtId="0" fontId="0" fillId="7" borderId="8" xfId="0" quotePrefix="1" applyNumberFormat="1" applyFont="1" applyFill="1" applyBorder="1"/>
    <xf numFmtId="14" fontId="0" fillId="0" borderId="7" xfId="0" quotePrefix="1" applyNumberFormat="1" applyFont="1" applyBorder="1" applyAlignment="1">
      <alignment horizontal="left"/>
    </xf>
    <xf numFmtId="0" fontId="2" fillId="9" borderId="0" xfId="0" applyFont="1" applyFill="1"/>
    <xf numFmtId="0" fontId="5" fillId="6" borderId="6" xfId="0" applyFont="1" applyFill="1" applyBorder="1" applyAlignment="1">
      <alignment horizontal="center" wrapText="1"/>
    </xf>
    <xf numFmtId="0" fontId="0" fillId="7" borderId="3" xfId="0" applyNumberFormat="1" applyFont="1" applyFill="1" applyBorder="1" applyAlignment="1">
      <alignment horizontal="center"/>
    </xf>
    <xf numFmtId="0" fontId="0" fillId="0" borderId="7" xfId="0" quotePrefix="1" applyNumberFormat="1" applyFont="1" applyBorder="1" applyAlignment="1">
      <alignment horizontal="center"/>
    </xf>
    <xf numFmtId="18" fontId="0" fillId="7" borderId="5" xfId="0" applyNumberFormat="1" applyFont="1" applyFill="1" applyBorder="1" applyAlignment="1">
      <alignment horizontal="center"/>
    </xf>
    <xf numFmtId="18" fontId="0" fillId="0" borderId="2" xfId="0" applyNumberFormat="1" applyFont="1" applyBorder="1" applyAlignment="1">
      <alignment horizontal="center"/>
    </xf>
    <xf numFmtId="179" fontId="0" fillId="7" borderId="2" xfId="0" applyNumberFormat="1" applyFont="1" applyFill="1" applyBorder="1" applyAlignment="1">
      <alignment horizontal="center"/>
    </xf>
    <xf numFmtId="179" fontId="0" fillId="7" borderId="5" xfId="0" applyNumberFormat="1" applyFont="1" applyFill="1" applyBorder="1" applyAlignment="1">
      <alignment horizontal="center"/>
    </xf>
    <xf numFmtId="179" fontId="0" fillId="0" borderId="2" xfId="0" applyNumberFormat="1" applyFont="1" applyBorder="1" applyAlignment="1">
      <alignment horizontal="center"/>
    </xf>
    <xf numFmtId="0" fontId="0" fillId="7" borderId="9" xfId="0" applyFont="1" applyFill="1" applyBorder="1" applyAlignment="1">
      <alignment horizontal="center"/>
    </xf>
    <xf numFmtId="0" fontId="0" fillId="7" borderId="10" xfId="0" applyFont="1" applyFill="1" applyBorder="1" applyAlignment="1">
      <alignment horizontal="center"/>
    </xf>
    <xf numFmtId="14" fontId="0" fillId="7" borderId="10" xfId="0" quotePrefix="1" applyNumberFormat="1" applyFont="1" applyFill="1" applyBorder="1" applyAlignment="1">
      <alignment horizontal="center"/>
    </xf>
    <xf numFmtId="179" fontId="0" fillId="7" borderId="10" xfId="0" applyNumberFormat="1" applyFont="1" applyFill="1" applyBorder="1" applyAlignment="1">
      <alignment horizontal="center"/>
    </xf>
    <xf numFmtId="0" fontId="0" fillId="7" borderId="11" xfId="0" quotePrefix="1" applyNumberFormat="1" applyFont="1" applyFill="1" applyBorder="1"/>
    <xf numFmtId="0" fontId="0" fillId="0" borderId="13" xfId="0" applyFont="1" applyBorder="1" applyAlignment="1">
      <alignment vertical="center"/>
    </xf>
    <xf numFmtId="0" fontId="0" fillId="0" borderId="15" xfId="0" applyFont="1" applyBorder="1" applyAlignment="1">
      <alignment vertical="center"/>
    </xf>
    <xf numFmtId="0" fontId="0" fillId="0" borderId="12" xfId="0" applyFont="1" applyBorder="1" applyAlignment="1">
      <alignment horizontal="left" vertical="center" indent="1"/>
    </xf>
    <xf numFmtId="0" fontId="0" fillId="0" borderId="14" xfId="0" applyFont="1" applyBorder="1" applyAlignment="1">
      <alignment horizontal="left" vertical="center" indent="1"/>
    </xf>
    <xf numFmtId="0" fontId="0" fillId="0" borderId="2" xfId="0" applyNumberFormat="1" applyFont="1" applyBorder="1"/>
    <xf numFmtId="0" fontId="0" fillId="7" borderId="1" xfId="0" applyNumberFormat="1" applyFont="1" applyFill="1" applyBorder="1" applyAlignment="1">
      <alignment horizontal="right"/>
    </xf>
    <xf numFmtId="0" fontId="0" fillId="0" borderId="1" xfId="0" applyNumberFormat="1" applyFont="1" applyBorder="1" applyAlignment="1">
      <alignment horizontal="right"/>
    </xf>
    <xf numFmtId="22" fontId="0" fillId="7" borderId="2" xfId="0" applyNumberFormat="1" applyFont="1" applyFill="1" applyBorder="1"/>
    <xf numFmtId="15" fontId="0" fillId="0" borderId="1" xfId="0" applyNumberFormat="1" applyFont="1" applyBorder="1" applyAlignment="1">
      <alignment horizontal="left"/>
    </xf>
    <xf numFmtId="0" fontId="0" fillId="0" borderId="0" xfId="0" applyAlignment="1"/>
    <xf numFmtId="0" fontId="0" fillId="7" borderId="1" xfId="0" quotePrefix="1" applyFont="1" applyFill="1" applyBorder="1" applyAlignment="1">
      <alignment horizontal="center"/>
    </xf>
    <xf numFmtId="0" fontId="0" fillId="7" borderId="2" xfId="0" applyNumberFormat="1" applyFont="1" applyFill="1" applyBorder="1" applyAlignment="1">
      <alignment horizontal="center"/>
    </xf>
    <xf numFmtId="0" fontId="2" fillId="9" borderId="0" xfId="0" applyFont="1" applyFill="1" applyAlignment="1">
      <alignment horizontal="left" indent="1"/>
    </xf>
    <xf numFmtId="0" fontId="0" fillId="7" borderId="7" xfId="0" applyNumberFormat="1" applyFont="1" applyFill="1" applyBorder="1" applyAlignment="1">
      <alignment horizontal="center"/>
    </xf>
    <xf numFmtId="0" fontId="0" fillId="0" borderId="7" xfId="0" applyFont="1" applyBorder="1" applyAlignment="1">
      <alignment horizontal="center"/>
    </xf>
    <xf numFmtId="0" fontId="0" fillId="7" borderId="9" xfId="0" quotePrefix="1" applyFont="1" applyFill="1" applyBorder="1" applyAlignment="1">
      <alignment horizontal="center"/>
    </xf>
    <xf numFmtId="14" fontId="0" fillId="7" borderId="10" xfId="0" applyNumberFormat="1" applyFont="1" applyFill="1" applyBorder="1" applyAlignment="1">
      <alignment horizontal="center"/>
    </xf>
    <xf numFmtId="0" fontId="0" fillId="7" borderId="11" xfId="0" applyFont="1" applyFill="1" applyBorder="1" applyAlignment="1">
      <alignment horizontal="center"/>
    </xf>
    <xf numFmtId="0" fontId="0" fillId="0" borderId="1" xfId="0" quotePrefix="1" applyFont="1" applyBorder="1" applyAlignment="1">
      <alignment horizontal="center"/>
    </xf>
    <xf numFmtId="0" fontId="0" fillId="0" borderId="6" xfId="0" applyNumberFormat="1" applyFont="1" applyBorder="1"/>
    <xf numFmtId="0" fontId="5" fillId="6" borderId="4" xfId="0" applyFont="1" applyFill="1" applyBorder="1" applyAlignment="1">
      <alignment vertical="center" wrapText="1"/>
    </xf>
    <xf numFmtId="0" fontId="5" fillId="6" borderId="5" xfId="0" applyFont="1" applyFill="1" applyBorder="1" applyAlignment="1">
      <alignment horizontal="left" wrapText="1"/>
    </xf>
    <xf numFmtId="0" fontId="5" fillId="6" borderId="6" xfId="0" applyFont="1" applyFill="1" applyBorder="1" applyAlignment="1">
      <alignment horizontal="left" wrapText="1"/>
    </xf>
    <xf numFmtId="0" fontId="0" fillId="7" borderId="4" xfId="0" applyNumberFormat="1" applyFont="1" applyFill="1" applyBorder="1"/>
    <xf numFmtId="177" fontId="0" fillId="7" borderId="5" xfId="0" applyNumberFormat="1" applyFont="1" applyFill="1" applyBorder="1"/>
    <xf numFmtId="0" fontId="0" fillId="0" borderId="4" xfId="0" applyNumberFormat="1" applyFont="1" applyBorder="1"/>
    <xf numFmtId="177" fontId="0" fillId="0" borderId="5" xfId="0" applyNumberFormat="1" applyFont="1" applyBorder="1"/>
    <xf numFmtId="0" fontId="5" fillId="6" borderId="5" xfId="0" applyFont="1" applyFill="1" applyBorder="1" applyAlignment="1">
      <alignment horizontal="left" vertical="center" wrapText="1"/>
    </xf>
    <xf numFmtId="0" fontId="5" fillId="6" borderId="6" xfId="0" applyFont="1" applyFill="1" applyBorder="1" applyAlignment="1">
      <alignment horizontal="left" vertical="center" wrapText="1"/>
    </xf>
    <xf numFmtId="178" fontId="0" fillId="7" borderId="5" xfId="0" applyNumberFormat="1" applyFont="1" applyFill="1" applyBorder="1"/>
    <xf numFmtId="178" fontId="0" fillId="0" borderId="5" xfId="0" applyNumberFormat="1" applyFont="1" applyBorder="1"/>
    <xf numFmtId="0" fontId="5" fillId="6" borderId="4" xfId="0" applyFont="1" applyFill="1" applyBorder="1" applyAlignment="1">
      <alignment horizontal="left"/>
    </xf>
    <xf numFmtId="0" fontId="0" fillId="7" borderId="4" xfId="0" applyNumberFormat="1" applyFont="1" applyFill="1" applyBorder="1" applyAlignment="1">
      <alignment horizontal="left"/>
    </xf>
    <xf numFmtId="0" fontId="0" fillId="0" borderId="4" xfId="0" applyNumberFormat="1" applyFont="1" applyBorder="1" applyAlignment="1">
      <alignment horizontal="left"/>
    </xf>
    <xf numFmtId="14" fontId="0" fillId="0" borderId="5" xfId="0" applyNumberFormat="1" applyFont="1" applyBorder="1" applyAlignment="1">
      <alignment horizontal="center"/>
    </xf>
    <xf numFmtId="15" fontId="0" fillId="7" borderId="5" xfId="0" applyNumberFormat="1" applyFont="1" applyFill="1" applyBorder="1" applyAlignment="1">
      <alignment horizontal="center"/>
    </xf>
    <xf numFmtId="15" fontId="0" fillId="0" borderId="5" xfId="0" applyNumberFormat="1" applyFont="1" applyBorder="1" applyAlignment="1">
      <alignment horizontal="center"/>
    </xf>
    <xf numFmtId="0" fontId="5" fillId="6" borderId="6" xfId="0" applyFont="1" applyFill="1" applyBorder="1" applyAlignment="1">
      <alignment horizontal="center"/>
    </xf>
    <xf numFmtId="0" fontId="0" fillId="7" borderId="6" xfId="0" applyNumberFormat="1" applyFont="1" applyFill="1" applyBorder="1" applyAlignment="1">
      <alignment horizontal="center"/>
    </xf>
    <xf numFmtId="0" fontId="0" fillId="0" borderId="4" xfId="0" applyFont="1" applyBorder="1" applyAlignment="1">
      <alignment horizontal="center"/>
    </xf>
    <xf numFmtId="0" fontId="0" fillId="0" borderId="6" xfId="0" applyNumberFormat="1" applyFont="1" applyBorder="1" applyAlignment="1">
      <alignment horizontal="center"/>
    </xf>
    <xf numFmtId="0" fontId="5" fillId="6" borderId="5" xfId="0" applyFont="1" applyFill="1" applyBorder="1" applyAlignment="1">
      <alignment horizontal="right"/>
    </xf>
    <xf numFmtId="0" fontId="5" fillId="6" borderId="6" xfId="0" applyFont="1" applyFill="1" applyBorder="1" applyAlignment="1">
      <alignment horizontal="right"/>
    </xf>
    <xf numFmtId="0" fontId="0" fillId="7" borderId="4" xfId="0" applyNumberFormat="1" applyFont="1" applyFill="1" applyBorder="1" applyAlignment="1">
      <alignment horizontal="right"/>
    </xf>
    <xf numFmtId="20" fontId="0" fillId="7" borderId="5" xfId="0" applyNumberFormat="1" applyFont="1" applyFill="1" applyBorder="1"/>
    <xf numFmtId="0" fontId="0" fillId="0" borderId="4" xfId="0" applyNumberFormat="1" applyFont="1" applyBorder="1" applyAlignment="1">
      <alignment horizontal="right"/>
    </xf>
    <xf numFmtId="20" fontId="0" fillId="0" borderId="5" xfId="0" applyNumberFormat="1" applyFont="1" applyBorder="1"/>
    <xf numFmtId="21" fontId="0" fillId="0" borderId="5" xfId="0" applyNumberFormat="1" applyFont="1" applyBorder="1"/>
    <xf numFmtId="18" fontId="0" fillId="7" borderId="5" xfId="0" applyNumberFormat="1" applyFont="1" applyFill="1" applyBorder="1"/>
    <xf numFmtId="19" fontId="0" fillId="0" borderId="5" xfId="0" applyNumberFormat="1" applyFont="1" applyBorder="1"/>
    <xf numFmtId="0" fontId="0" fillId="7" borderId="5" xfId="0" applyNumberFormat="1" applyFont="1" applyFill="1" applyBorder="1"/>
    <xf numFmtId="22" fontId="0" fillId="7" borderId="4" xfId="0" applyNumberFormat="1" applyFont="1" applyFill="1" applyBorder="1" applyAlignment="1">
      <alignment horizontal="right"/>
    </xf>
    <xf numFmtId="22" fontId="0" fillId="7" borderId="5" xfId="0" applyNumberFormat="1" applyFont="1" applyFill="1" applyBorder="1"/>
    <xf numFmtId="22" fontId="0" fillId="0" borderId="4" xfId="0" applyNumberFormat="1" applyFont="1" applyBorder="1" applyAlignment="1">
      <alignment horizontal="right"/>
    </xf>
    <xf numFmtId="22" fontId="0" fillId="0" borderId="5" xfId="0" applyNumberFormat="1" applyFont="1" applyBorder="1"/>
    <xf numFmtId="179" fontId="0" fillId="7" borderId="4" xfId="0" applyNumberFormat="1" applyFont="1" applyFill="1" applyBorder="1" applyAlignment="1">
      <alignment horizontal="center"/>
    </xf>
    <xf numFmtId="21" fontId="0" fillId="7" borderId="5" xfId="0" applyNumberFormat="1" applyFont="1" applyFill="1" applyBorder="1" applyAlignment="1">
      <alignment horizontal="center"/>
    </xf>
    <xf numFmtId="179" fontId="0" fillId="0" borderId="4" xfId="0" applyNumberFormat="1" applyFont="1" applyBorder="1" applyAlignment="1">
      <alignment horizontal="center"/>
    </xf>
    <xf numFmtId="21" fontId="0" fillId="0" borderId="5" xfId="0" applyNumberFormat="1" applyFont="1" applyBorder="1" applyAlignment="1">
      <alignment horizontal="center"/>
    </xf>
    <xf numFmtId="0" fontId="0" fillId="0" borderId="5" xfId="0" applyFont="1" applyBorder="1" applyAlignment="1">
      <alignment horizontal="center"/>
    </xf>
    <xf numFmtId="14" fontId="0" fillId="7" borderId="4" xfId="0" applyNumberFormat="1" applyFont="1" applyFill="1" applyBorder="1" applyAlignment="1">
      <alignment horizontal="center"/>
    </xf>
    <xf numFmtId="14" fontId="0" fillId="0" borderId="4" xfId="0" applyNumberFormat="1" applyFont="1" applyBorder="1" applyAlignment="1">
      <alignment horizontal="center"/>
    </xf>
    <xf numFmtId="19" fontId="0" fillId="0" borderId="1" xfId="0" quotePrefix="1" applyNumberFormat="1" applyFont="1" applyBorder="1" applyAlignment="1">
      <alignment horizontal="center"/>
    </xf>
    <xf numFmtId="22" fontId="0" fillId="0" borderId="0" xfId="0" applyNumberFormat="1" applyAlignment="1">
      <alignment wrapText="1"/>
    </xf>
    <xf numFmtId="22" fontId="0" fillId="9" borderId="0" xfId="0" quotePrefix="1" applyNumberFormat="1" applyFill="1" applyAlignment="1">
      <alignment horizontal="left"/>
    </xf>
    <xf numFmtId="14" fontId="0" fillId="9" borderId="0" xfId="0" quotePrefix="1" applyNumberFormat="1" applyFill="1" applyAlignment="1">
      <alignment horizontal="left"/>
    </xf>
    <xf numFmtId="179" fontId="0" fillId="7" borderId="1" xfId="0" quotePrefix="1" applyNumberFormat="1" applyFont="1" applyFill="1" applyBorder="1" applyAlignment="1">
      <alignment horizontal="center"/>
    </xf>
    <xf numFmtId="179" fontId="0" fillId="0" borderId="1" xfId="0" quotePrefix="1" applyNumberFormat="1" applyFont="1" applyBorder="1" applyAlignment="1">
      <alignment horizontal="center"/>
    </xf>
    <xf numFmtId="179" fontId="0" fillId="7" borderId="9" xfId="0" quotePrefix="1" applyNumberFormat="1" applyFont="1" applyFill="1" applyBorder="1" applyAlignment="1">
      <alignment horizontal="center"/>
    </xf>
    <xf numFmtId="0" fontId="0" fillId="0" borderId="2" xfId="0" applyNumberFormat="1" applyFont="1" applyBorder="1" applyAlignment="1">
      <alignment horizontal="center"/>
    </xf>
    <xf numFmtId="0" fontId="0" fillId="7" borderId="10" xfId="0" applyNumberFormat="1" applyFont="1" applyFill="1" applyBorder="1" applyAlignment="1">
      <alignment horizontal="center"/>
    </xf>
    <xf numFmtId="14" fontId="0" fillId="7" borderId="9" xfId="0" quotePrefix="1" applyNumberFormat="1" applyFont="1" applyFill="1" applyBorder="1" applyAlignment="1">
      <alignment horizont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14" fontId="0" fillId="7" borderId="1" xfId="0" quotePrefix="1" applyNumberFormat="1" applyFont="1" applyFill="1" applyBorder="1" applyAlignment="1">
      <alignment horizontal="center"/>
    </xf>
    <xf numFmtId="15" fontId="0" fillId="0" borderId="1" xfId="0" quotePrefix="1" applyNumberFormat="1" applyFont="1" applyBorder="1" applyAlignment="1">
      <alignment horizontal="center"/>
    </xf>
    <xf numFmtId="0" fontId="10" fillId="0" borderId="0" xfId="0" applyFont="1" applyAlignment="1">
      <alignment horizontal="left" vertical="center"/>
    </xf>
    <xf numFmtId="180" fontId="0" fillId="7" borderId="1" xfId="0" quotePrefix="1" applyNumberFormat="1" applyFont="1" applyFill="1" applyBorder="1" applyAlignment="1">
      <alignment horizontal="center"/>
    </xf>
    <xf numFmtId="180" fontId="0" fillId="0" borderId="1" xfId="0" applyNumberFormat="1" applyFont="1" applyBorder="1" applyAlignment="1">
      <alignment horizontal="center"/>
    </xf>
    <xf numFmtId="0" fontId="5" fillId="6" borderId="8" xfId="0" applyFont="1" applyFill="1" applyBorder="1" applyAlignment="1">
      <alignment horizontal="center" wrapText="1"/>
    </xf>
    <xf numFmtId="0" fontId="0" fillId="0" borderId="7" xfId="0" applyNumberFormat="1" applyFont="1" applyBorder="1" applyAlignment="1">
      <alignment horizontal="center"/>
    </xf>
    <xf numFmtId="0" fontId="0" fillId="0" borderId="5" xfId="0" applyBorder="1"/>
    <xf numFmtId="0" fontId="0" fillId="7" borderId="2" xfId="0" quotePrefix="1" applyNumberFormat="1" applyFont="1" applyFill="1" applyBorder="1" applyAlignment="1">
      <alignment horizontal="center"/>
    </xf>
    <xf numFmtId="0" fontId="0" fillId="7" borderId="10" xfId="0" quotePrefix="1" applyNumberFormat="1" applyFont="1" applyFill="1" applyBorder="1" applyAlignment="1">
      <alignment horizontal="center"/>
    </xf>
    <xf numFmtId="0" fontId="0" fillId="0" borderId="2" xfId="0" quotePrefix="1" applyNumberFormat="1" applyFont="1" applyBorder="1" applyAlignment="1">
      <alignment horizontal="center"/>
    </xf>
    <xf numFmtId="14" fontId="0" fillId="0" borderId="1" xfId="0" quotePrefix="1" applyNumberFormat="1" applyFont="1" applyBorder="1" applyAlignment="1">
      <alignment horizontal="center"/>
    </xf>
    <xf numFmtId="0" fontId="5" fillId="6" borderId="8" xfId="0" applyFont="1" applyFill="1" applyBorder="1" applyAlignment="1">
      <alignment horizontal="center" vertical="center" wrapText="1"/>
    </xf>
    <xf numFmtId="14" fontId="0" fillId="7" borderId="7" xfId="0" applyNumberFormat="1" applyFont="1" applyFill="1" applyBorder="1" applyAlignment="1">
      <alignment horizontal="center"/>
    </xf>
    <xf numFmtId="14" fontId="0" fillId="0" borderId="7" xfId="0" applyNumberFormat="1" applyFont="1" applyBorder="1" applyAlignment="1">
      <alignment horizontal="center"/>
    </xf>
    <xf numFmtId="0" fontId="5" fillId="6" borderId="17" xfId="0" applyFont="1" applyFill="1" applyBorder="1" applyAlignment="1">
      <alignment horizontal="center" wrapText="1"/>
    </xf>
    <xf numFmtId="0" fontId="0" fillId="7" borderId="16" xfId="0" quotePrefix="1" applyNumberFormat="1" applyFont="1" applyFill="1" applyBorder="1" applyAlignment="1">
      <alignment horizontal="center"/>
    </xf>
    <xf numFmtId="0" fontId="0" fillId="0" borderId="16" xfId="0" applyNumberFormat="1" applyFont="1" applyBorder="1" applyAlignment="1">
      <alignment horizontal="center"/>
    </xf>
    <xf numFmtId="0" fontId="0" fillId="7" borderId="18" xfId="0" quotePrefix="1" applyNumberFormat="1" applyFont="1" applyFill="1" applyBorder="1" applyAlignment="1">
      <alignment horizontal="center"/>
    </xf>
    <xf numFmtId="0" fontId="0" fillId="0" borderId="16" xfId="0" quotePrefix="1" applyNumberFormat="1" applyFont="1" applyBorder="1" applyAlignment="1">
      <alignment horizontal="center"/>
    </xf>
    <xf numFmtId="14" fontId="10" fillId="0" borderId="0" xfId="0" applyNumberFormat="1" applyFont="1" applyAlignment="1">
      <alignment horizontal="left" vertical="center"/>
    </xf>
    <xf numFmtId="0" fontId="5" fillId="6" borderId="20" xfId="0" applyFont="1" applyFill="1" applyBorder="1" applyAlignment="1">
      <alignment horizontal="center" vertical="center" wrapText="1"/>
    </xf>
    <xf numFmtId="14" fontId="0" fillId="7" borderId="19" xfId="0" applyNumberFormat="1" applyFont="1" applyFill="1" applyBorder="1" applyAlignment="1">
      <alignment horizontal="center"/>
    </xf>
    <xf numFmtId="14" fontId="0" fillId="0" borderId="19" xfId="0" applyNumberFormat="1" applyFont="1" applyBorder="1" applyAlignment="1">
      <alignment horizontal="center"/>
    </xf>
    <xf numFmtId="180" fontId="0" fillId="7" borderId="7" xfId="0" applyNumberFormat="1" applyFont="1" applyFill="1" applyBorder="1" applyAlignment="1">
      <alignment horizontal="center"/>
    </xf>
    <xf numFmtId="180" fontId="0" fillId="0" borderId="7" xfId="0" applyNumberFormat="1" applyFont="1" applyBorder="1" applyAlignment="1">
      <alignment horizontal="center"/>
    </xf>
    <xf numFmtId="0" fontId="11" fillId="0" borderId="0" xfId="0" applyFont="1" applyAlignment="1">
      <alignment horizontal="right"/>
    </xf>
    <xf numFmtId="0" fontId="11" fillId="0" borderId="0" xfId="0" applyFont="1" applyAlignment="1">
      <alignment horizontal="right" vertical="top"/>
    </xf>
    <xf numFmtId="0" fontId="2" fillId="9" borderId="0" xfId="0" applyFont="1" applyFill="1" applyAlignment="1">
      <alignment horizontal="right"/>
    </xf>
    <xf numFmtId="0" fontId="0" fillId="0" borderId="0" xfId="0" applyAlignment="1">
      <alignment horizontal="left" vertical="top" wrapText="1"/>
    </xf>
    <xf numFmtId="0" fontId="4" fillId="11" borderId="23" xfId="0" applyFont="1" applyFill="1" applyBorder="1" applyAlignment="1">
      <alignment horizontal="right" vertical="top"/>
    </xf>
    <xf numFmtId="0" fontId="4" fillId="11" borderId="24" xfId="0" applyFont="1" applyFill="1" applyBorder="1" applyAlignment="1">
      <alignment horizontal="left" vertical="top" wrapText="1" indent="1"/>
    </xf>
    <xf numFmtId="0" fontId="4" fillId="11" borderId="25" xfId="0" applyFont="1" applyFill="1" applyBorder="1" applyAlignment="1">
      <alignment horizontal="left" vertical="top" wrapText="1" indent="1"/>
    </xf>
    <xf numFmtId="0" fontId="0" fillId="10" borderId="26" xfId="0" applyFont="1" applyFill="1" applyBorder="1" applyAlignment="1">
      <alignment horizontal="right" vertical="top"/>
    </xf>
    <xf numFmtId="0" fontId="0" fillId="0" borderId="26" xfId="0" applyFont="1" applyBorder="1" applyAlignment="1">
      <alignment horizontal="right" vertical="top"/>
    </xf>
    <xf numFmtId="0" fontId="0" fillId="0" borderId="29" xfId="0" applyFont="1" applyBorder="1" applyAlignment="1">
      <alignment horizontal="right" vertical="top"/>
    </xf>
    <xf numFmtId="1" fontId="0" fillId="7" borderId="16" xfId="0" quotePrefix="1" applyNumberFormat="1" applyFont="1" applyFill="1" applyBorder="1" applyAlignment="1">
      <alignment horizontal="center"/>
    </xf>
    <xf numFmtId="1" fontId="0" fillId="0" borderId="16" xfId="0" quotePrefix="1" applyNumberFormat="1" applyFont="1" applyBorder="1" applyAlignment="1">
      <alignment horizontal="center"/>
    </xf>
    <xf numFmtId="1" fontId="0" fillId="7" borderId="18" xfId="0" quotePrefix="1" applyNumberFormat="1" applyFont="1" applyFill="1" applyBorder="1" applyAlignment="1">
      <alignment horizontal="center"/>
    </xf>
    <xf numFmtId="14" fontId="0" fillId="7" borderId="9" xfId="0" quotePrefix="1" applyNumberFormat="1" applyFont="1" applyFill="1" applyBorder="1" applyAlignment="1">
      <alignment horizontal="center" vertical="center"/>
    </xf>
    <xf numFmtId="14" fontId="0" fillId="7" borderId="10" xfId="0" applyNumberFormat="1" applyFont="1" applyFill="1" applyBorder="1" applyAlignment="1">
      <alignment horizontal="center" vertical="center"/>
    </xf>
    <xf numFmtId="0" fontId="0" fillId="7" borderId="2" xfId="0" applyNumberFormat="1" applyFont="1" applyFill="1" applyBorder="1" applyAlignment="1">
      <alignment horizontal="center" vertical="center"/>
    </xf>
    <xf numFmtId="0" fontId="0" fillId="7" borderId="2" xfId="0" quotePrefix="1" applyNumberFormat="1" applyFont="1" applyFill="1" applyBorder="1" applyAlignment="1">
      <alignment horizontal="center" vertical="center"/>
    </xf>
    <xf numFmtId="0" fontId="0" fillId="7" borderId="16" xfId="0" quotePrefix="1" applyNumberFormat="1" applyFont="1" applyFill="1" applyBorder="1" applyAlignment="1">
      <alignment horizontal="center" vertical="center"/>
    </xf>
    <xf numFmtId="14" fontId="0" fillId="0" borderId="1" xfId="0" applyNumberFormat="1" applyFont="1" applyBorder="1" applyAlignment="1">
      <alignment horizontal="center" vertical="center"/>
    </xf>
    <xf numFmtId="14" fontId="0" fillId="0" borderId="2" xfId="0" applyNumberFormat="1" applyFont="1" applyBorder="1" applyAlignment="1">
      <alignment horizontal="center" vertical="center"/>
    </xf>
    <xf numFmtId="0" fontId="0" fillId="0" borderId="2" xfId="0" applyNumberFormat="1" applyFont="1" applyBorder="1" applyAlignment="1">
      <alignment horizontal="center" vertical="center"/>
    </xf>
    <xf numFmtId="0" fontId="0" fillId="0" borderId="2" xfId="0" quotePrefix="1" applyNumberFormat="1" applyFont="1" applyBorder="1" applyAlignment="1">
      <alignment horizontal="center" vertical="center"/>
    </xf>
    <xf numFmtId="0" fontId="0" fillId="0" borderId="16" xfId="0" quotePrefix="1" applyNumberFormat="1" applyFont="1" applyBorder="1" applyAlignment="1">
      <alignment horizontal="center" vertical="center" wrapText="1"/>
    </xf>
    <xf numFmtId="0" fontId="0" fillId="7" borderId="16" xfId="0" quotePrefix="1" applyNumberFormat="1" applyFont="1" applyFill="1" applyBorder="1" applyAlignment="1">
      <alignment horizontal="center" vertical="center" wrapText="1"/>
    </xf>
    <xf numFmtId="0" fontId="0" fillId="0" borderId="16" xfId="0" quotePrefix="1" applyNumberFormat="1" applyFont="1" applyBorder="1" applyAlignment="1">
      <alignment horizontal="center" vertical="center"/>
    </xf>
    <xf numFmtId="179" fontId="0" fillId="0" borderId="5" xfId="0" applyNumberFormat="1" applyFont="1" applyBorder="1" applyAlignment="1">
      <alignment horizontal="center"/>
    </xf>
    <xf numFmtId="0" fontId="0" fillId="0" borderId="0" xfId="0" applyBorder="1"/>
    <xf numFmtId="0" fontId="4" fillId="4" borderId="0" xfId="0" applyFont="1" applyFill="1" applyBorder="1"/>
    <xf numFmtId="14" fontId="0" fillId="0" borderId="0" xfId="0" applyNumberFormat="1" applyBorder="1"/>
    <xf numFmtId="0" fontId="0" fillId="0" borderId="0" xfId="0" applyNumberFormat="1"/>
    <xf numFmtId="14" fontId="0" fillId="10" borderId="0" xfId="0" applyNumberFormat="1" applyFill="1" applyAlignment="1">
      <alignment horizontal="left"/>
    </xf>
    <xf numFmtId="14" fontId="0" fillId="0" borderId="0" xfId="0" applyNumberFormat="1" applyAlignment="1">
      <alignment vertical="center"/>
    </xf>
    <xf numFmtId="0" fontId="14" fillId="4" borderId="21" xfId="0" applyFont="1" applyFill="1" applyBorder="1" applyAlignment="1">
      <alignment horizontal="center" vertical="center"/>
    </xf>
    <xf numFmtId="0" fontId="14" fillId="4" borderId="21" xfId="0" applyFont="1" applyFill="1" applyBorder="1" applyAlignment="1">
      <alignment horizontal="center" vertical="center" wrapText="1"/>
    </xf>
    <xf numFmtId="0" fontId="15" fillId="4" borderId="0" xfId="0" applyFont="1" applyFill="1" applyAlignment="1">
      <alignment horizontal="left" vertical="center"/>
    </xf>
    <xf numFmtId="192" fontId="0" fillId="0" borderId="0" xfId="0" applyNumberFormat="1" applyAlignment="1">
      <alignment vertical="center"/>
    </xf>
    <xf numFmtId="17" fontId="0" fillId="0" borderId="0" xfId="0" applyNumberFormat="1" applyAlignment="1">
      <alignment vertical="center"/>
    </xf>
    <xf numFmtId="193" fontId="0" fillId="0" borderId="0" xfId="0" applyNumberFormat="1" applyAlignment="1">
      <alignment vertical="center"/>
    </xf>
    <xf numFmtId="194" fontId="0" fillId="0" borderId="0" xfId="0" applyNumberFormat="1" applyAlignment="1">
      <alignment vertical="center"/>
    </xf>
    <xf numFmtId="195" fontId="0" fillId="0" borderId="0" xfId="0" applyNumberFormat="1" applyAlignment="1">
      <alignment vertical="center"/>
    </xf>
    <xf numFmtId="196" fontId="0" fillId="0" borderId="0" xfId="0" applyNumberFormat="1" applyAlignment="1">
      <alignment vertical="center"/>
    </xf>
    <xf numFmtId="0" fontId="14" fillId="4" borderId="0" xfId="0" applyFont="1" applyFill="1" applyBorder="1" applyAlignment="1">
      <alignment horizontal="left" vertical="center" indent="1"/>
    </xf>
    <xf numFmtId="0" fontId="14" fillId="4" borderId="0" xfId="0" applyFont="1" applyFill="1" applyBorder="1" applyAlignment="1">
      <alignment horizontal="left" vertical="center"/>
    </xf>
    <xf numFmtId="0" fontId="14" fillId="4" borderId="0" xfId="0" applyFont="1" applyFill="1" applyBorder="1" applyAlignment="1">
      <alignment horizontal="center" vertical="center"/>
    </xf>
    <xf numFmtId="0" fontId="0" fillId="12" borderId="32" xfId="0" applyFill="1" applyBorder="1" applyAlignment="1">
      <alignment horizontal="left" vertical="center" indent="1"/>
    </xf>
    <xf numFmtId="0" fontId="0" fillId="0" borderId="35" xfId="0" applyBorder="1" applyAlignment="1">
      <alignment horizontal="left" vertical="center" indent="1"/>
    </xf>
    <xf numFmtId="0" fontId="0" fillId="12" borderId="35" xfId="0" applyFill="1" applyBorder="1" applyAlignment="1">
      <alignment horizontal="left" vertical="center" indent="1"/>
    </xf>
    <xf numFmtId="0" fontId="0" fillId="0" borderId="37" xfId="0" applyBorder="1" applyAlignment="1">
      <alignment horizontal="left" vertical="center" wrapText="1" indent="1"/>
    </xf>
    <xf numFmtId="0" fontId="14" fillId="4" borderId="0" xfId="0" applyFont="1" applyFill="1" applyBorder="1" applyAlignment="1">
      <alignment horizontal="center" vertical="center" wrapText="1"/>
    </xf>
    <xf numFmtId="14" fontId="0" fillId="12" borderId="33" xfId="0" applyNumberFormat="1" applyFill="1" applyBorder="1" applyAlignment="1">
      <alignment horizontal="center" vertical="center"/>
    </xf>
    <xf numFmtId="186" fontId="0" fillId="12" borderId="34" xfId="0" applyNumberFormat="1" applyFill="1" applyBorder="1" applyAlignment="1">
      <alignment vertical="center"/>
    </xf>
    <xf numFmtId="14" fontId="0" fillId="0" borderId="0" xfId="0" applyNumberFormat="1" applyBorder="1" applyAlignment="1">
      <alignment horizontal="center" vertical="center"/>
    </xf>
    <xf numFmtId="187" fontId="0" fillId="0" borderId="36" xfId="0" applyNumberFormat="1" applyBorder="1" applyAlignment="1">
      <alignment vertical="center"/>
    </xf>
    <xf numFmtId="14" fontId="0" fillId="12" borderId="0" xfId="0" applyNumberFormat="1" applyFill="1" applyBorder="1" applyAlignment="1">
      <alignment horizontal="center" vertical="center"/>
    </xf>
    <xf numFmtId="188" fontId="0" fillId="12" borderId="36" xfId="0" applyNumberFormat="1" applyFill="1" applyBorder="1" applyAlignment="1">
      <alignment vertical="center"/>
    </xf>
    <xf numFmtId="189" fontId="0" fillId="0" borderId="36" xfId="0" applyNumberFormat="1" applyBorder="1" applyAlignment="1">
      <alignment vertical="center"/>
    </xf>
    <xf numFmtId="181" fontId="0" fillId="12" borderId="36" xfId="0" applyNumberFormat="1" applyFill="1" applyBorder="1" applyAlignment="1">
      <alignment vertical="center"/>
    </xf>
    <xf numFmtId="182" fontId="0" fillId="0" borderId="36" xfId="0" applyNumberFormat="1" applyBorder="1" applyAlignment="1">
      <alignment vertical="center"/>
    </xf>
    <xf numFmtId="183" fontId="0" fillId="12" borderId="36" xfId="0" applyNumberFormat="1" applyFill="1" applyBorder="1" applyAlignment="1">
      <alignment vertical="center"/>
    </xf>
    <xf numFmtId="184" fontId="0" fillId="0" borderId="36" xfId="0" applyNumberFormat="1" applyBorder="1" applyAlignment="1">
      <alignment vertical="center"/>
    </xf>
    <xf numFmtId="185" fontId="0" fillId="12" borderId="36" xfId="0" applyNumberFormat="1" applyFill="1" applyBorder="1" applyAlignment="1">
      <alignment vertical="center"/>
    </xf>
    <xf numFmtId="190" fontId="0" fillId="0" borderId="36" xfId="0" applyNumberFormat="1" applyBorder="1" applyAlignment="1">
      <alignment vertical="center"/>
    </xf>
    <xf numFmtId="14" fontId="0" fillId="12" borderId="38" xfId="0" applyNumberFormat="1" applyFill="1" applyBorder="1" applyAlignment="1">
      <alignment horizontal="center" vertical="center"/>
    </xf>
    <xf numFmtId="191" fontId="0" fillId="12" borderId="39" xfId="0" applyNumberFormat="1" applyFill="1" applyBorder="1" applyAlignment="1">
      <alignment vertical="center"/>
    </xf>
    <xf numFmtId="21" fontId="0" fillId="0" borderId="0" xfId="0" applyNumberFormat="1" applyAlignment="1">
      <alignment horizontal="center" vertical="center"/>
    </xf>
    <xf numFmtId="197" fontId="0" fillId="0" borderId="0" xfId="0" applyNumberFormat="1" applyAlignment="1">
      <alignment horizontal="center" vertical="center"/>
    </xf>
    <xf numFmtId="197" fontId="0" fillId="0" borderId="0" xfId="0" applyNumberFormat="1" applyAlignment="1">
      <alignment vertical="center"/>
    </xf>
    <xf numFmtId="198" fontId="0" fillId="0" borderId="0" xfId="0" applyNumberFormat="1" applyAlignment="1">
      <alignment horizontal="center" vertical="center"/>
    </xf>
    <xf numFmtId="20" fontId="0" fillId="0" borderId="0" xfId="0" applyNumberFormat="1" applyAlignment="1">
      <alignment vertical="center"/>
    </xf>
    <xf numFmtId="199" fontId="0" fillId="0" borderId="0" xfId="0" applyNumberFormat="1" applyAlignment="1">
      <alignment vertical="center"/>
    </xf>
    <xf numFmtId="21" fontId="0" fillId="0" borderId="0" xfId="0" applyNumberFormat="1" applyAlignment="1">
      <alignment vertical="center"/>
    </xf>
    <xf numFmtId="200" fontId="0" fillId="0" borderId="0" xfId="0" applyNumberFormat="1" applyAlignment="1">
      <alignment vertical="center"/>
    </xf>
    <xf numFmtId="201" fontId="0" fillId="0" borderId="0" xfId="0" applyNumberFormat="1" applyAlignment="1">
      <alignment vertical="center"/>
    </xf>
    <xf numFmtId="176" fontId="0" fillId="0" borderId="0" xfId="0" applyNumberFormat="1" applyAlignment="1">
      <alignment horizontal="left" vertical="center" indent="2"/>
    </xf>
    <xf numFmtId="14" fontId="0" fillId="0" borderId="0" xfId="0" applyNumberFormat="1" applyAlignment="1">
      <alignment horizontal="center"/>
    </xf>
    <xf numFmtId="0" fontId="0" fillId="0" borderId="0" xfId="0" applyNumberFormat="1" applyAlignment="1">
      <alignment horizontal="center"/>
    </xf>
    <xf numFmtId="0" fontId="4" fillId="4" borderId="0" xfId="0" applyNumberFormat="1" applyFont="1" applyFill="1" applyAlignment="1">
      <alignment horizontal="center" wrapText="1"/>
    </xf>
    <xf numFmtId="0" fontId="4" fillId="4" borderId="0" xfId="0" applyFont="1" applyFill="1" applyAlignment="1">
      <alignment horizontal="center" wrapText="1"/>
    </xf>
    <xf numFmtId="14" fontId="4" fillId="4" borderId="0" xfId="0" applyNumberFormat="1" applyFont="1" applyFill="1"/>
    <xf numFmtId="202" fontId="0" fillId="0" borderId="0" xfId="0" applyNumberFormat="1" applyAlignment="1">
      <alignment vertical="center"/>
    </xf>
    <xf numFmtId="14" fontId="4" fillId="4" borderId="0" xfId="0" applyNumberFormat="1" applyFont="1" applyFill="1" applyAlignment="1">
      <alignment horizontal="left"/>
    </xf>
    <xf numFmtId="0" fontId="0" fillId="0" borderId="46" xfId="0" applyBorder="1" applyAlignment="1">
      <alignment horizontal="center"/>
    </xf>
    <xf numFmtId="0" fontId="0" fillId="0" borderId="0" xfId="0" applyBorder="1" applyAlignment="1">
      <alignment horizontal="center"/>
    </xf>
    <xf numFmtId="0" fontId="5" fillId="6" borderId="48" xfId="0" applyFont="1" applyFill="1" applyBorder="1" applyAlignment="1">
      <alignment horizontal="center"/>
    </xf>
    <xf numFmtId="0" fontId="0" fillId="7" borderId="8" xfId="0" applyFont="1" applyFill="1" applyBorder="1" applyAlignment="1">
      <alignment horizontal="center"/>
    </xf>
    <xf numFmtId="0" fontId="0" fillId="0" borderId="8" xfId="0" applyFont="1" applyBorder="1" applyAlignment="1">
      <alignment horizontal="center"/>
    </xf>
    <xf numFmtId="14" fontId="0" fillId="0" borderId="10" xfId="0" applyNumberFormat="1" applyFont="1" applyBorder="1" applyAlignment="1">
      <alignment horizontal="center"/>
    </xf>
    <xf numFmtId="0" fontId="0" fillId="0" borderId="11" xfId="0" applyFont="1" applyBorder="1" applyAlignment="1">
      <alignment horizontal="center"/>
    </xf>
    <xf numFmtId="0" fontId="5" fillId="6" borderId="8" xfId="0" applyFont="1" applyFill="1" applyBorder="1" applyAlignment="1">
      <alignment horizontal="center"/>
    </xf>
    <xf numFmtId="0" fontId="0" fillId="7" borderId="8" xfId="0" applyNumberFormat="1" applyFont="1" applyFill="1" applyBorder="1" applyAlignment="1">
      <alignment horizontal="center"/>
    </xf>
    <xf numFmtId="0" fontId="0" fillId="0" borderId="8" xfId="0" applyNumberFormat="1" applyFont="1" applyBorder="1" applyAlignment="1">
      <alignment horizontal="center"/>
    </xf>
    <xf numFmtId="0" fontId="0" fillId="0" borderId="11" xfId="0" applyNumberFormat="1" applyFont="1" applyBorder="1" applyAlignment="1">
      <alignment horizontal="center"/>
    </xf>
    <xf numFmtId="46" fontId="0" fillId="0" borderId="2" xfId="0" applyNumberFormat="1" applyFont="1" applyBorder="1" applyAlignment="1">
      <alignment horizontal="center"/>
    </xf>
    <xf numFmtId="0" fontId="0" fillId="7" borderId="6" xfId="0" applyNumberFormat="1" applyFont="1" applyFill="1" applyBorder="1" applyAlignment="1">
      <alignment horizontal="right"/>
    </xf>
    <xf numFmtId="0" fontId="0" fillId="0" borderId="6" xfId="0" applyNumberFormat="1" applyFont="1" applyBorder="1" applyAlignment="1">
      <alignment horizontal="right"/>
    </xf>
    <xf numFmtId="0" fontId="0" fillId="0" borderId="3" xfId="0" applyNumberFormat="1" applyFont="1" applyBorder="1" applyAlignment="1">
      <alignment horizontal="right"/>
    </xf>
    <xf numFmtId="0" fontId="5" fillId="6" borderId="4" xfId="0" applyFont="1" applyFill="1" applyBorder="1" applyAlignment="1">
      <alignment horizontal="right" indent="2"/>
    </xf>
    <xf numFmtId="14" fontId="0" fillId="7" borderId="4" xfId="0" applyNumberFormat="1" applyFont="1" applyFill="1" applyBorder="1" applyAlignment="1">
      <alignment horizontal="right" indent="2"/>
    </xf>
    <xf numFmtId="14" fontId="0" fillId="0" borderId="4" xfId="0" applyNumberFormat="1" applyFont="1" applyBorder="1" applyAlignment="1">
      <alignment horizontal="right" indent="2"/>
    </xf>
    <xf numFmtId="14" fontId="0" fillId="0" borderId="1" xfId="0" applyNumberFormat="1" applyFont="1" applyBorder="1" applyAlignment="1">
      <alignment horizontal="right" indent="2"/>
    </xf>
    <xf numFmtId="208" fontId="0" fillId="7" borderId="6" xfId="0" applyNumberFormat="1" applyFont="1" applyFill="1" applyBorder="1"/>
    <xf numFmtId="208" fontId="0" fillId="0" borderId="6" xfId="0" applyNumberFormat="1" applyFont="1" applyBorder="1"/>
    <xf numFmtId="208" fontId="0" fillId="7" borderId="3" xfId="0" applyNumberFormat="1" applyFont="1" applyFill="1" applyBorder="1"/>
    <xf numFmtId="15" fontId="0" fillId="0" borderId="0" xfId="0" applyNumberFormat="1"/>
    <xf numFmtId="0" fontId="0" fillId="12" borderId="37" xfId="0" applyFill="1" applyBorder="1" applyAlignment="1">
      <alignment horizontal="left" vertical="center" indent="1"/>
    </xf>
    <xf numFmtId="0" fontId="17" fillId="0" borderId="0" xfId="1" applyFont="1"/>
    <xf numFmtId="0" fontId="18" fillId="0" borderId="0" xfId="0" applyFont="1"/>
    <xf numFmtId="0" fontId="3" fillId="0" borderId="0" xfId="1"/>
    <xf numFmtId="0" fontId="0" fillId="0" borderId="0" xfId="0" applyFont="1" applyAlignment="1">
      <alignment horizontal="right" indent="1"/>
    </xf>
    <xf numFmtId="177" fontId="0" fillId="7" borderId="5" xfId="0" applyNumberFormat="1" applyFont="1" applyFill="1" applyBorder="1" applyAlignment="1">
      <alignment horizontal="right"/>
    </xf>
    <xf numFmtId="177" fontId="0" fillId="0" borderId="5" xfId="0" applyNumberFormat="1" applyFont="1" applyBorder="1" applyAlignment="1">
      <alignment horizontal="right"/>
    </xf>
    <xf numFmtId="177" fontId="0" fillId="0" borderId="2" xfId="0" applyNumberFormat="1" applyFont="1" applyBorder="1" applyAlignment="1">
      <alignment horizontal="right"/>
    </xf>
    <xf numFmtId="0" fontId="19" fillId="2" borderId="0" xfId="0" applyFont="1" applyFill="1" applyAlignment="1">
      <alignment vertical="center"/>
    </xf>
    <xf numFmtId="0" fontId="20" fillId="0" borderId="0" xfId="0" applyFont="1"/>
    <xf numFmtId="0" fontId="21" fillId="9" borderId="0" xfId="0" applyFont="1" applyFill="1"/>
    <xf numFmtId="0" fontId="20" fillId="9" borderId="0" xfId="0" quotePrefix="1" applyFont="1" applyFill="1"/>
    <xf numFmtId="0" fontId="22" fillId="0" borderId="0" xfId="0" applyFont="1" applyAlignment="1">
      <alignment horizontal="right"/>
    </xf>
    <xf numFmtId="0" fontId="20" fillId="0" borderId="0" xfId="0" applyFont="1" applyAlignment="1">
      <alignment wrapText="1"/>
    </xf>
    <xf numFmtId="0" fontId="23" fillId="6" borderId="4" xfId="0" applyFont="1" applyFill="1" applyBorder="1" applyAlignment="1">
      <alignment horizontal="center" wrapText="1"/>
    </xf>
    <xf numFmtId="0" fontId="23" fillId="6" borderId="5" xfId="0" applyFont="1" applyFill="1" applyBorder="1" applyAlignment="1">
      <alignment horizontal="center" wrapText="1"/>
    </xf>
    <xf numFmtId="0" fontId="23" fillId="6" borderId="8" xfId="0" applyFont="1" applyFill="1" applyBorder="1" applyAlignment="1">
      <alignment horizontal="center" vertical="center" wrapText="1"/>
    </xf>
    <xf numFmtId="0" fontId="23" fillId="6" borderId="20" xfId="0" applyFont="1" applyFill="1" applyBorder="1" applyAlignment="1">
      <alignment horizontal="center" vertical="center" wrapText="1"/>
    </xf>
    <xf numFmtId="180" fontId="20" fillId="7" borderId="1" xfId="0" quotePrefix="1" applyNumberFormat="1" applyFont="1" applyFill="1" applyBorder="1" applyAlignment="1">
      <alignment horizontal="center"/>
    </xf>
    <xf numFmtId="0" fontId="20" fillId="7" borderId="2" xfId="0" quotePrefix="1" applyNumberFormat="1" applyFont="1" applyFill="1" applyBorder="1" applyAlignment="1">
      <alignment horizontal="center"/>
    </xf>
    <xf numFmtId="180" fontId="20" fillId="7" borderId="7" xfId="0" applyNumberFormat="1" applyFont="1" applyFill="1" applyBorder="1" applyAlignment="1">
      <alignment horizontal="center"/>
    </xf>
    <xf numFmtId="14" fontId="20" fillId="7" borderId="19" xfId="0" applyNumberFormat="1" applyFont="1" applyFill="1" applyBorder="1" applyAlignment="1">
      <alignment horizontal="center"/>
    </xf>
    <xf numFmtId="180" fontId="20" fillId="0" borderId="1" xfId="0" applyNumberFormat="1" applyFont="1" applyBorder="1" applyAlignment="1">
      <alignment horizontal="center"/>
    </xf>
    <xf numFmtId="0" fontId="20" fillId="0" borderId="2" xfId="0" applyNumberFormat="1" applyFont="1" applyBorder="1" applyAlignment="1">
      <alignment horizontal="center"/>
    </xf>
    <xf numFmtId="180" fontId="20" fillId="0" borderId="7" xfId="0" applyNumberFormat="1" applyFont="1" applyBorder="1" applyAlignment="1">
      <alignment horizontal="center"/>
    </xf>
    <xf numFmtId="14" fontId="20" fillId="0" borderId="19" xfId="0" applyNumberFormat="1" applyFont="1" applyBorder="1" applyAlignment="1">
      <alignment horizontal="center"/>
    </xf>
    <xf numFmtId="14" fontId="24" fillId="0" borderId="0" xfId="0" applyNumberFormat="1" applyFont="1" applyAlignment="1">
      <alignment horizontal="left" vertical="center"/>
    </xf>
    <xf numFmtId="0" fontId="24" fillId="0" borderId="0" xfId="0" applyFont="1" applyAlignment="1">
      <alignment horizontal="left" vertical="center"/>
    </xf>
    <xf numFmtId="0" fontId="5" fillId="6" borderId="2" xfId="0" applyFont="1" applyFill="1" applyBorder="1" applyAlignment="1">
      <alignment horizontal="center" wrapText="1"/>
    </xf>
    <xf numFmtId="0" fontId="7" fillId="15" borderId="12" xfId="0" applyFont="1" applyFill="1" applyBorder="1" applyAlignment="1">
      <alignment horizontal="left" vertical="center" indent="1"/>
    </xf>
    <xf numFmtId="0" fontId="7" fillId="15" borderId="13" xfId="0" applyFont="1" applyFill="1" applyBorder="1" applyAlignment="1">
      <alignment horizontal="left" vertical="center"/>
    </xf>
    <xf numFmtId="14" fontId="4" fillId="4" borderId="0" xfId="0" applyNumberFormat="1" applyFont="1" applyFill="1" applyAlignment="1">
      <alignment horizontal="center"/>
    </xf>
    <xf numFmtId="14" fontId="0" fillId="0" borderId="0" xfId="0" applyNumberFormat="1" applyAlignment="1">
      <alignment horizontal="right"/>
    </xf>
    <xf numFmtId="14" fontId="0" fillId="12" borderId="0" xfId="0" applyNumberFormat="1" applyFill="1" applyAlignment="1">
      <alignment horizontal="right"/>
    </xf>
    <xf numFmtId="14" fontId="0" fillId="12" borderId="0" xfId="0" applyNumberFormat="1" applyFill="1" applyBorder="1" applyAlignment="1">
      <alignment horizontal="right"/>
    </xf>
    <xf numFmtId="179" fontId="0" fillId="12" borderId="0" xfId="0" applyNumberFormat="1" applyFill="1" applyBorder="1" applyAlignment="1">
      <alignment horizontal="right"/>
    </xf>
    <xf numFmtId="179" fontId="0" fillId="0" borderId="0" xfId="0" applyNumberFormat="1" applyAlignment="1">
      <alignment horizontal="right"/>
    </xf>
    <xf numFmtId="179" fontId="0" fillId="12" borderId="0" xfId="0" applyNumberFormat="1" applyFill="1" applyAlignment="1">
      <alignment horizontal="right"/>
    </xf>
    <xf numFmtId="14" fontId="4" fillId="4" borderId="0" xfId="0" applyNumberFormat="1" applyFont="1" applyFill="1" applyAlignment="1">
      <alignment horizontal="right"/>
    </xf>
    <xf numFmtId="207" fontId="0" fillId="7" borderId="0" xfId="0" applyNumberFormat="1" applyFont="1" applyFill="1" applyBorder="1" applyAlignment="1">
      <alignment horizontal="right"/>
    </xf>
    <xf numFmtId="207" fontId="0" fillId="0" borderId="0" xfId="0" applyNumberFormat="1" applyFont="1" applyBorder="1" applyAlignment="1">
      <alignment horizontal="right"/>
    </xf>
    <xf numFmtId="207" fontId="0" fillId="12" borderId="0" xfId="0" applyNumberFormat="1" applyFill="1" applyAlignment="1">
      <alignment horizontal="right"/>
    </xf>
    <xf numFmtId="207" fontId="0" fillId="0" borderId="0" xfId="0" applyNumberFormat="1" applyAlignment="1">
      <alignment horizontal="right"/>
    </xf>
    <xf numFmtId="0" fontId="14" fillId="4" borderId="21" xfId="0" applyFont="1" applyFill="1" applyBorder="1" applyAlignment="1">
      <alignment horizontal="right" vertical="center"/>
    </xf>
    <xf numFmtId="209" fontId="0" fillId="7" borderId="2" xfId="0" applyNumberFormat="1" applyFont="1" applyFill="1" applyBorder="1" applyAlignment="1">
      <alignment horizontal="center"/>
    </xf>
    <xf numFmtId="22" fontId="0" fillId="7" borderId="1" xfId="0" quotePrefix="1" applyNumberFormat="1" applyFont="1" applyFill="1" applyBorder="1" applyAlignment="1">
      <alignment horizontal="center"/>
    </xf>
    <xf numFmtId="22" fontId="0" fillId="0" borderId="0" xfId="0" quotePrefix="1" applyNumberFormat="1" applyFont="1" applyBorder="1" applyAlignment="1">
      <alignment horizontal="center"/>
    </xf>
    <xf numFmtId="179" fontId="0" fillId="0" borderId="0" xfId="0" applyNumberFormat="1" applyFont="1" applyBorder="1" applyAlignment="1">
      <alignment horizontal="center"/>
    </xf>
    <xf numFmtId="0" fontId="0" fillId="0" borderId="0" xfId="0" applyFont="1" applyBorder="1" applyAlignment="1">
      <alignment horizontal="center"/>
    </xf>
    <xf numFmtId="207" fontId="0" fillId="7" borderId="2" xfId="0" applyNumberFormat="1" applyFont="1" applyFill="1" applyBorder="1" applyAlignment="1">
      <alignment horizontal="center"/>
    </xf>
    <xf numFmtId="0" fontId="5" fillId="6" borderId="50" xfId="0" applyFont="1" applyFill="1" applyBorder="1" applyAlignment="1">
      <alignment horizontal="center" wrapText="1"/>
    </xf>
    <xf numFmtId="207" fontId="0" fillId="7" borderId="49" xfId="0" applyNumberFormat="1" applyFont="1" applyFill="1" applyBorder="1" applyAlignment="1">
      <alignment horizontal="center"/>
    </xf>
    <xf numFmtId="14" fontId="0" fillId="7" borderId="49" xfId="0" applyNumberFormat="1" applyFont="1" applyFill="1" applyBorder="1" applyAlignment="1">
      <alignment horizontal="center"/>
    </xf>
    <xf numFmtId="22" fontId="0" fillId="7" borderId="7" xfId="0" applyNumberFormat="1" applyFont="1" applyFill="1" applyBorder="1" applyAlignment="1">
      <alignment horizontal="center"/>
    </xf>
    <xf numFmtId="0" fontId="25" fillId="16" borderId="51" xfId="2">
      <alignment horizontal="left"/>
    </xf>
    <xf numFmtId="0" fontId="20" fillId="0" borderId="0" xfId="3">
      <alignment horizontal="left"/>
    </xf>
    <xf numFmtId="0" fontId="0" fillId="0" borderId="0" xfId="3" applyFont="1">
      <alignment horizontal="left"/>
    </xf>
    <xf numFmtId="0" fontId="20" fillId="0" borderId="0" xfId="3" applyFill="1">
      <alignment horizontal="left"/>
    </xf>
    <xf numFmtId="210" fontId="0" fillId="0" borderId="0" xfId="4" applyFont="1">
      <alignment horizontal="left"/>
    </xf>
    <xf numFmtId="0" fontId="26" fillId="0" borderId="0" xfId="6">
      <alignment wrapText="1"/>
    </xf>
    <xf numFmtId="39" fontId="27" fillId="0" borderId="0" xfId="7">
      <alignment horizontal="left"/>
    </xf>
    <xf numFmtId="0" fontId="0" fillId="0" borderId="0" xfId="3" applyFont="1" applyFill="1" applyBorder="1">
      <alignment horizontal="left"/>
    </xf>
    <xf numFmtId="211" fontId="0" fillId="0" borderId="0" xfId="5" applyFont="1" applyFill="1" applyBorder="1">
      <alignment horizontal="left"/>
    </xf>
    <xf numFmtId="212" fontId="0" fillId="0" borderId="0" xfId="8" applyFont="1" applyFill="1" applyBorder="1">
      <alignment horizontal="left"/>
    </xf>
    <xf numFmtId="4" fontId="0" fillId="0" borderId="0" xfId="9" applyFont="1" applyFill="1" applyBorder="1">
      <alignment horizontal="left"/>
    </xf>
    <xf numFmtId="0" fontId="28" fillId="16" borderId="51" xfId="2" applyFont="1">
      <alignment horizontal="left"/>
    </xf>
    <xf numFmtId="211" fontId="29" fillId="0" borderId="0" xfId="5" applyFont="1" applyAlignment="1">
      <alignment horizontal="left"/>
    </xf>
    <xf numFmtId="211" fontId="29" fillId="0" borderId="0" xfId="5" quotePrefix="1" applyFont="1" applyAlignment="1">
      <alignment horizontal="left"/>
    </xf>
    <xf numFmtId="0" fontId="30" fillId="16" borderId="51" xfId="2" applyFont="1" applyAlignment="1">
      <alignment horizontal="right"/>
    </xf>
    <xf numFmtId="0" fontId="31" fillId="2" borderId="0" xfId="0" applyFont="1" applyFill="1" applyAlignment="1">
      <alignment vertical="center"/>
    </xf>
    <xf numFmtId="0" fontId="32" fillId="0" borderId="0" xfId="0" applyFont="1"/>
    <xf numFmtId="0" fontId="33" fillId="9" borderId="0" xfId="0" applyFont="1" applyFill="1" applyAlignment="1">
      <alignment horizontal="right" indent="1"/>
    </xf>
    <xf numFmtId="0" fontId="32" fillId="9" borderId="0" xfId="0" quotePrefix="1" applyFont="1" applyFill="1"/>
    <xf numFmtId="0" fontId="32" fillId="9" borderId="0" xfId="0" applyFont="1" applyFill="1"/>
    <xf numFmtId="14" fontId="32" fillId="0" borderId="0" xfId="0" applyNumberFormat="1" applyFont="1"/>
    <xf numFmtId="14" fontId="34" fillId="0" borderId="0" xfId="0" applyNumberFormat="1" applyFont="1" applyAlignment="1">
      <alignment horizontal="right" indent="1"/>
    </xf>
    <xf numFmtId="14" fontId="34" fillId="0" borderId="0" xfId="0" applyNumberFormat="1" applyFont="1" applyAlignment="1">
      <alignment horizontal="right"/>
    </xf>
    <xf numFmtId="0" fontId="32" fillId="0" borderId="0" xfId="0" applyFont="1" applyAlignment="1">
      <alignment wrapText="1"/>
    </xf>
    <xf numFmtId="14" fontId="32" fillId="0" borderId="0" xfId="0" applyNumberFormat="1" applyFont="1" applyAlignment="1">
      <alignment horizontal="right"/>
    </xf>
    <xf numFmtId="0" fontId="37" fillId="2" borderId="0" xfId="0" applyFont="1" applyFill="1" applyAlignment="1">
      <alignment vertical="center"/>
    </xf>
    <xf numFmtId="0" fontId="38" fillId="0" borderId="0" xfId="0" applyFont="1"/>
    <xf numFmtId="0" fontId="39" fillId="0" borderId="0" xfId="1" applyFont="1"/>
    <xf numFmtId="0" fontId="40" fillId="13" borderId="0" xfId="0" applyFont="1" applyFill="1"/>
    <xf numFmtId="0" fontId="41" fillId="13" borderId="0" xfId="0" applyFont="1" applyFill="1" applyAlignment="1">
      <alignment vertical="center"/>
    </xf>
    <xf numFmtId="0" fontId="40" fillId="4" borderId="40" xfId="0" applyFont="1" applyFill="1" applyBorder="1" applyAlignment="1">
      <alignment horizontal="center"/>
    </xf>
    <xf numFmtId="0" fontId="40" fillId="4" borderId="41" xfId="0" applyFont="1" applyFill="1" applyBorder="1" applyAlignment="1">
      <alignment horizontal="center"/>
    </xf>
    <xf numFmtId="0" fontId="40" fillId="4" borderId="41" xfId="0" applyFont="1" applyFill="1" applyBorder="1"/>
    <xf numFmtId="0" fontId="40" fillId="4" borderId="42" xfId="0" applyFont="1" applyFill="1" applyBorder="1"/>
    <xf numFmtId="14" fontId="38" fillId="14" borderId="43" xfId="0" applyNumberFormat="1" applyFont="1" applyFill="1" applyBorder="1" applyAlignment="1">
      <alignment horizontal="center"/>
    </xf>
    <xf numFmtId="0" fontId="38" fillId="14" borderId="0" xfId="0" applyNumberFormat="1" applyFont="1" applyFill="1" applyBorder="1" applyAlignment="1">
      <alignment horizontal="center"/>
    </xf>
    <xf numFmtId="0" fontId="38" fillId="14" borderId="0" xfId="0" applyFont="1" applyFill="1" applyBorder="1"/>
    <xf numFmtId="0" fontId="38" fillId="14" borderId="44" xfId="0" applyFont="1" applyFill="1" applyBorder="1"/>
    <xf numFmtId="14" fontId="38" fillId="0" borderId="43" xfId="0" applyNumberFormat="1" applyFont="1" applyBorder="1" applyAlignment="1">
      <alignment horizontal="center"/>
    </xf>
    <xf numFmtId="0" fontId="38" fillId="0" borderId="0" xfId="0" applyFont="1" applyBorder="1" applyAlignment="1">
      <alignment horizontal="center"/>
    </xf>
    <xf numFmtId="0" fontId="38" fillId="0" borderId="0" xfId="0" applyFont="1" applyBorder="1"/>
    <xf numFmtId="0" fontId="38" fillId="0" borderId="44" xfId="0" applyFont="1" applyBorder="1"/>
    <xf numFmtId="14" fontId="38" fillId="14" borderId="45" xfId="0" applyNumberFormat="1" applyFont="1" applyFill="1" applyBorder="1" applyAlignment="1">
      <alignment horizontal="center"/>
    </xf>
    <xf numFmtId="0" fontId="38" fillId="14" borderId="46" xfId="0" applyNumberFormat="1" applyFont="1" applyFill="1" applyBorder="1" applyAlignment="1">
      <alignment horizontal="center"/>
    </xf>
    <xf numFmtId="0" fontId="38" fillId="14" borderId="46" xfId="0" applyFont="1" applyFill="1" applyBorder="1"/>
    <xf numFmtId="0" fontId="38" fillId="14" borderId="47" xfId="0" applyFont="1" applyFill="1" applyBorder="1"/>
    <xf numFmtId="203" fontId="38" fillId="14" borderId="0" xfId="0" applyNumberFormat="1" applyFont="1" applyFill="1" applyBorder="1" applyAlignment="1">
      <alignment horizontal="center"/>
    </xf>
    <xf numFmtId="203" fontId="38" fillId="0" borderId="0" xfId="0" applyNumberFormat="1" applyFont="1" applyBorder="1" applyAlignment="1">
      <alignment horizontal="center"/>
    </xf>
    <xf numFmtId="14" fontId="38" fillId="14" borderId="45" xfId="0" applyNumberFormat="1" applyFont="1" applyFill="1" applyBorder="1" applyAlignment="1">
      <alignment horizontal="center" vertical="top"/>
    </xf>
    <xf numFmtId="203" fontId="38" fillId="14" borderId="46" xfId="0" applyNumberFormat="1" applyFont="1" applyFill="1" applyBorder="1" applyAlignment="1">
      <alignment horizontal="center" vertical="top"/>
    </xf>
    <xf numFmtId="0" fontId="38" fillId="14" borderId="46" xfId="0" applyFont="1" applyFill="1" applyBorder="1" applyAlignment="1">
      <alignment vertical="top"/>
    </xf>
    <xf numFmtId="14" fontId="38" fillId="14" borderId="0" xfId="0" applyNumberFormat="1" applyFont="1" applyFill="1" applyBorder="1" applyAlignment="1">
      <alignment horizontal="center"/>
    </xf>
    <xf numFmtId="0" fontId="38" fillId="14" borderId="0" xfId="0" applyFont="1" applyFill="1" applyBorder="1" applyAlignment="1">
      <alignment horizontal="center"/>
    </xf>
    <xf numFmtId="14" fontId="38" fillId="0" borderId="0" xfId="0" applyNumberFormat="1" applyFont="1" applyBorder="1" applyAlignment="1">
      <alignment horizontal="center"/>
    </xf>
    <xf numFmtId="0" fontId="38" fillId="0" borderId="44" xfId="0" quotePrefix="1" applyFont="1" applyBorder="1"/>
    <xf numFmtId="14" fontId="38" fillId="9" borderId="45" xfId="0" applyNumberFormat="1" applyFont="1" applyFill="1" applyBorder="1" applyAlignment="1">
      <alignment horizontal="center"/>
    </xf>
    <xf numFmtId="14" fontId="38" fillId="9" borderId="46" xfId="0" applyNumberFormat="1" applyFont="1" applyFill="1" applyBorder="1" applyAlignment="1">
      <alignment horizontal="center"/>
    </xf>
    <xf numFmtId="0" fontId="38" fillId="9" borderId="46" xfId="0" applyFont="1" applyFill="1" applyBorder="1" applyAlignment="1">
      <alignment horizontal="center"/>
    </xf>
    <xf numFmtId="0" fontId="38" fillId="9" borderId="47" xfId="0" applyFont="1" applyFill="1" applyBorder="1"/>
    <xf numFmtId="205" fontId="38" fillId="14" borderId="0" xfId="0" applyNumberFormat="1" applyFont="1" applyFill="1" applyBorder="1" applyAlignment="1">
      <alignment horizontal="left"/>
    </xf>
    <xf numFmtId="0" fontId="38" fillId="14" borderId="44" xfId="0" quotePrefix="1" applyFont="1" applyFill="1" applyBorder="1" applyAlignment="1">
      <alignment horizontal="left"/>
    </xf>
    <xf numFmtId="46" fontId="38" fillId="0" borderId="0" xfId="0" applyNumberFormat="1" applyFont="1" applyBorder="1" applyAlignment="1">
      <alignment horizontal="left"/>
    </xf>
    <xf numFmtId="0" fontId="38" fillId="0" borderId="44" xfId="0" quotePrefix="1" applyFont="1" applyBorder="1" applyAlignment="1">
      <alignment horizontal="left"/>
    </xf>
    <xf numFmtId="0" fontId="38" fillId="14" borderId="46" xfId="0" applyFont="1" applyFill="1" applyBorder="1" applyAlignment="1">
      <alignment horizontal="center"/>
    </xf>
    <xf numFmtId="205" fontId="38" fillId="14" borderId="46" xfId="0" applyNumberFormat="1" applyFont="1" applyFill="1" applyBorder="1" applyAlignment="1">
      <alignment horizontal="left"/>
    </xf>
    <xf numFmtId="0" fontId="38" fillId="14" borderId="47" xfId="0" quotePrefix="1" applyFont="1" applyFill="1" applyBorder="1" applyAlignment="1">
      <alignment horizontal="left"/>
    </xf>
    <xf numFmtId="179" fontId="38" fillId="14" borderId="43" xfId="0" applyNumberFormat="1" applyFont="1" applyFill="1" applyBorder="1" applyAlignment="1">
      <alignment horizontal="center"/>
    </xf>
    <xf numFmtId="179" fontId="38" fillId="14" borderId="0" xfId="0" applyNumberFormat="1" applyFont="1" applyFill="1" applyBorder="1" applyAlignment="1">
      <alignment horizontal="center"/>
    </xf>
    <xf numFmtId="205" fontId="38" fillId="14" borderId="0" xfId="0" applyNumberFormat="1" applyFont="1" applyFill="1" applyBorder="1" applyAlignment="1">
      <alignment horizontal="center"/>
    </xf>
    <xf numFmtId="179" fontId="38" fillId="0" borderId="43" xfId="0" applyNumberFormat="1" applyFont="1" applyBorder="1" applyAlignment="1">
      <alignment horizontal="center"/>
    </xf>
    <xf numFmtId="179" fontId="38" fillId="0" borderId="0" xfId="0" applyNumberFormat="1" applyFont="1" applyBorder="1" applyAlignment="1">
      <alignment horizontal="center"/>
    </xf>
    <xf numFmtId="0" fontId="38" fillId="0" borderId="0" xfId="0" applyNumberFormat="1" applyFont="1" applyBorder="1" applyAlignment="1">
      <alignment horizontal="center"/>
    </xf>
    <xf numFmtId="204" fontId="38" fillId="14" borderId="0" xfId="0" applyNumberFormat="1" applyFont="1" applyFill="1" applyBorder="1" applyAlignment="1">
      <alignment horizontal="center"/>
    </xf>
    <xf numFmtId="179" fontId="38" fillId="0" borderId="45" xfId="0" applyNumberFormat="1" applyFont="1" applyBorder="1" applyAlignment="1">
      <alignment horizontal="center"/>
    </xf>
    <xf numFmtId="179" fontId="38" fillId="0" borderId="46" xfId="0" applyNumberFormat="1" applyFont="1" applyBorder="1" applyAlignment="1">
      <alignment horizontal="center"/>
    </xf>
    <xf numFmtId="0" fontId="38" fillId="0" borderId="46" xfId="0" applyFont="1" applyBorder="1" applyAlignment="1">
      <alignment horizontal="center"/>
    </xf>
    <xf numFmtId="206" fontId="38" fillId="0" borderId="46" xfId="0" applyNumberFormat="1" applyFont="1" applyBorder="1" applyAlignment="1">
      <alignment horizontal="center"/>
    </xf>
    <xf numFmtId="0" fontId="38" fillId="0" borderId="47" xfId="0" applyFont="1" applyBorder="1"/>
    <xf numFmtId="207" fontId="38" fillId="14" borderId="43" xfId="0" applyNumberFormat="1" applyFont="1" applyFill="1" applyBorder="1" applyAlignment="1">
      <alignment horizontal="center"/>
    </xf>
    <xf numFmtId="207" fontId="38" fillId="14" borderId="0" xfId="0" applyNumberFormat="1" applyFont="1" applyFill="1" applyBorder="1" applyAlignment="1">
      <alignment horizontal="center"/>
    </xf>
    <xf numFmtId="179" fontId="38" fillId="14" borderId="45" xfId="0" applyNumberFormat="1" applyFont="1" applyFill="1" applyBorder="1" applyAlignment="1">
      <alignment horizontal="center"/>
    </xf>
    <xf numFmtId="179" fontId="38" fillId="14" borderId="46" xfId="0" applyNumberFormat="1" applyFont="1" applyFill="1" applyBorder="1" applyAlignment="1">
      <alignment horizontal="center"/>
    </xf>
    <xf numFmtId="205" fontId="38" fillId="14" borderId="46" xfId="0" applyNumberFormat="1" applyFont="1" applyFill="1" applyBorder="1" applyAlignment="1">
      <alignment horizontal="center"/>
    </xf>
    <xf numFmtId="46" fontId="38" fillId="0" borderId="0" xfId="0" applyNumberFormat="1" applyFont="1" applyBorder="1" applyAlignment="1">
      <alignment horizontal="center"/>
    </xf>
    <xf numFmtId="46" fontId="38" fillId="0" borderId="46" xfId="0" applyNumberFormat="1" applyFont="1" applyBorder="1" applyAlignment="1">
      <alignment horizontal="center"/>
    </xf>
    <xf numFmtId="0" fontId="38" fillId="0" borderId="47" xfId="0" quotePrefix="1" applyFont="1" applyBorder="1" applyAlignment="1">
      <alignment horizontal="left"/>
    </xf>
    <xf numFmtId="177" fontId="38" fillId="14" borderId="43" xfId="0" applyNumberFormat="1" applyFont="1" applyFill="1" applyBorder="1" applyAlignment="1">
      <alignment horizontal="center"/>
    </xf>
    <xf numFmtId="177" fontId="38" fillId="0" borderId="43" xfId="0" applyNumberFormat="1" applyFont="1" applyBorder="1" applyAlignment="1">
      <alignment horizontal="center"/>
    </xf>
    <xf numFmtId="177" fontId="38" fillId="14" borderId="45" xfId="0" applyNumberFormat="1" applyFont="1" applyFill="1" applyBorder="1" applyAlignment="1">
      <alignment horizontal="center"/>
    </xf>
    <xf numFmtId="0" fontId="38" fillId="14" borderId="43" xfId="0" applyNumberFormat="1" applyFont="1" applyFill="1" applyBorder="1" applyAlignment="1">
      <alignment horizontal="center"/>
    </xf>
    <xf numFmtId="0" fontId="38" fillId="0" borderId="43" xfId="0" applyNumberFormat="1" applyFont="1" applyBorder="1" applyAlignment="1">
      <alignment horizontal="center"/>
    </xf>
    <xf numFmtId="0" fontId="38" fillId="14" borderId="45" xfId="0" applyNumberFormat="1" applyFont="1" applyFill="1" applyBorder="1" applyAlignment="1">
      <alignment horizontal="center"/>
    </xf>
    <xf numFmtId="0" fontId="0" fillId="7" borderId="11" xfId="0" applyNumberFormat="1" applyFont="1" applyFill="1" applyBorder="1" applyAlignment="1">
      <alignment horizontal="left"/>
    </xf>
    <xf numFmtId="0" fontId="0" fillId="0" borderId="7" xfId="0" applyNumberFormat="1" applyFont="1" applyBorder="1" applyAlignment="1">
      <alignment horizontal="left"/>
    </xf>
    <xf numFmtId="18" fontId="0" fillId="0" borderId="0" xfId="0" applyNumberFormat="1" applyAlignment="1">
      <alignment wrapText="1"/>
    </xf>
    <xf numFmtId="0" fontId="0" fillId="0" borderId="0" xfId="0" applyNumberFormat="1" applyAlignment="1">
      <alignment wrapText="1"/>
    </xf>
    <xf numFmtId="14" fontId="0" fillId="7" borderId="11" xfId="0" applyNumberFormat="1" applyFont="1" applyFill="1" applyBorder="1" applyAlignment="1">
      <alignment horizontal="center"/>
    </xf>
    <xf numFmtId="0" fontId="0" fillId="7" borderId="11" xfId="0" quotePrefix="1" applyFont="1" applyFill="1" applyBorder="1" applyAlignment="1">
      <alignment horizontal="center"/>
    </xf>
    <xf numFmtId="0" fontId="11" fillId="0" borderId="0" xfId="0" applyFont="1" applyAlignment="1">
      <alignment horizontal="right" vertical="top" indent="1"/>
    </xf>
    <xf numFmtId="0" fontId="2" fillId="9" borderId="0" xfId="0" applyFont="1" applyFill="1" applyAlignment="1">
      <alignment horizontal="right" indent="1"/>
    </xf>
    <xf numFmtId="14" fontId="36" fillId="4" borderId="40" xfId="0" applyNumberFormat="1" applyFont="1" applyFill="1" applyBorder="1"/>
    <xf numFmtId="14" fontId="36" fillId="4" borderId="41" xfId="0" applyNumberFormat="1" applyFont="1" applyFill="1" applyBorder="1" applyAlignment="1">
      <alignment horizontal="left"/>
    </xf>
    <xf numFmtId="14" fontId="36" fillId="4" borderId="42" xfId="0" applyNumberFormat="1" applyFont="1" applyFill="1" applyBorder="1" applyAlignment="1">
      <alignment horizontal="left"/>
    </xf>
    <xf numFmtId="14" fontId="32" fillId="17" borderId="43" xfId="0" applyNumberFormat="1" applyFont="1" applyFill="1" applyBorder="1" applyAlignment="1">
      <alignment horizontal="center"/>
    </xf>
    <xf numFmtId="0" fontId="32" fillId="17" borderId="0" xfId="0" applyFont="1" applyFill="1" applyBorder="1" applyAlignment="1">
      <alignment horizontal="left"/>
    </xf>
    <xf numFmtId="0" fontId="32" fillId="17" borderId="0" xfId="0" applyFont="1" applyFill="1" applyBorder="1"/>
    <xf numFmtId="0" fontId="32" fillId="17" borderId="44" xfId="0" applyFont="1" applyFill="1" applyBorder="1"/>
    <xf numFmtId="14" fontId="32" fillId="0" borderId="43" xfId="0" applyNumberFormat="1" applyFont="1" applyBorder="1" applyAlignment="1">
      <alignment horizontal="center"/>
    </xf>
    <xf numFmtId="0" fontId="32" fillId="0" borderId="0" xfId="0" applyFont="1" applyBorder="1" applyAlignment="1">
      <alignment horizontal="left"/>
    </xf>
    <xf numFmtId="0" fontId="32" fillId="0" borderId="0" xfId="0" applyFont="1" applyBorder="1"/>
    <xf numFmtId="0" fontId="32" fillId="0" borderId="44" xfId="0" applyFont="1" applyBorder="1"/>
    <xf numFmtId="14" fontId="32" fillId="0" borderId="45" xfId="0" applyNumberFormat="1" applyFont="1" applyBorder="1" applyAlignment="1">
      <alignment horizontal="center" vertical="top" wrapText="1"/>
    </xf>
    <xf numFmtId="0" fontId="32" fillId="0" borderId="46" xfId="0" applyFont="1" applyBorder="1" applyAlignment="1">
      <alignment vertical="top" wrapText="1"/>
    </xf>
    <xf numFmtId="0" fontId="32" fillId="0" borderId="47" xfId="0" applyFont="1" applyBorder="1" applyAlignment="1">
      <alignment wrapText="1"/>
    </xf>
    <xf numFmtId="14" fontId="4" fillId="4" borderId="41" xfId="0" applyNumberFormat="1" applyFont="1" applyFill="1" applyBorder="1" applyAlignment="1">
      <alignment horizontal="left"/>
    </xf>
    <xf numFmtId="14" fontId="4" fillId="4" borderId="40" xfId="0" applyNumberFormat="1" applyFont="1" applyFill="1" applyBorder="1"/>
    <xf numFmtId="14" fontId="4" fillId="4" borderId="41" xfId="0" applyNumberFormat="1" applyFont="1" applyFill="1" applyBorder="1" applyAlignment="1">
      <alignment horizontal="center"/>
    </xf>
    <xf numFmtId="14" fontId="4" fillId="4" borderId="42" xfId="0" applyNumberFormat="1" applyFont="1" applyFill="1" applyBorder="1" applyAlignment="1">
      <alignment horizontal="left"/>
    </xf>
    <xf numFmtId="14" fontId="0" fillId="17" borderId="43" xfId="0" applyNumberFormat="1" applyFill="1" applyBorder="1" applyAlignment="1">
      <alignment horizontal="left"/>
    </xf>
    <xf numFmtId="0" fontId="0" fillId="17" borderId="0" xfId="0" applyFill="1" applyBorder="1" applyAlignment="1">
      <alignment horizontal="center"/>
    </xf>
    <xf numFmtId="0" fontId="0" fillId="17" borderId="44" xfId="0" applyFill="1" applyBorder="1" applyAlignment="1">
      <alignment horizontal="left"/>
    </xf>
    <xf numFmtId="14" fontId="0" fillId="0" borderId="43" xfId="0" applyNumberFormat="1" applyBorder="1" applyAlignment="1">
      <alignment horizontal="left"/>
    </xf>
    <xf numFmtId="0" fontId="0" fillId="0" borderId="44" xfId="0" applyBorder="1" applyAlignment="1">
      <alignment horizontal="left"/>
    </xf>
    <xf numFmtId="14" fontId="0" fillId="0" borderId="45" xfId="0" applyNumberFormat="1" applyBorder="1" applyAlignment="1">
      <alignment horizontal="left"/>
    </xf>
    <xf numFmtId="0" fontId="0" fillId="0" borderId="47" xfId="0" applyBorder="1" applyAlignment="1">
      <alignment horizontal="left"/>
    </xf>
    <xf numFmtId="0" fontId="0" fillId="14" borderId="46" xfId="0" quotePrefix="1" applyFont="1" applyFill="1" applyBorder="1" applyAlignment="1">
      <alignment vertical="top"/>
    </xf>
    <xf numFmtId="0" fontId="0" fillId="0" borderId="0" xfId="0" applyAlignment="1">
      <alignment horizontal="left" wrapText="1"/>
    </xf>
    <xf numFmtId="0" fontId="0" fillId="12" borderId="0" xfId="0" applyFill="1" applyBorder="1" applyAlignment="1">
      <alignment horizontal="left" vertical="center" wrapText="1"/>
    </xf>
    <xf numFmtId="0" fontId="0" fillId="12" borderId="36" xfId="0" applyFill="1" applyBorder="1" applyAlignment="1">
      <alignment horizontal="left" vertical="center" wrapText="1"/>
    </xf>
    <xf numFmtId="0" fontId="0" fillId="0" borderId="0" xfId="0" applyBorder="1" applyAlignment="1">
      <alignment horizontal="left" vertical="center" wrapText="1"/>
    </xf>
    <xf numFmtId="0" fontId="0" fillId="0" borderId="36"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12" borderId="33" xfId="0" applyFill="1" applyBorder="1" applyAlignment="1">
      <alignment horizontal="left" vertical="center"/>
    </xf>
    <xf numFmtId="0" fontId="0" fillId="0" borderId="0" xfId="0" applyBorder="1" applyAlignment="1">
      <alignment horizontal="left" vertical="center"/>
    </xf>
    <xf numFmtId="0" fontId="0" fillId="12" borderId="0" xfId="0" applyFill="1" applyBorder="1" applyAlignment="1">
      <alignment horizontal="left" vertical="center"/>
    </xf>
    <xf numFmtId="0" fontId="0" fillId="12" borderId="38" xfId="0" applyFill="1" applyBorder="1" applyAlignment="1">
      <alignment horizontal="left" vertical="center"/>
    </xf>
    <xf numFmtId="0" fontId="0" fillId="12" borderId="33" xfId="0" applyFill="1" applyBorder="1" applyAlignment="1">
      <alignment horizontal="left" vertical="center" wrapText="1"/>
    </xf>
    <xf numFmtId="0" fontId="0" fillId="12" borderId="34" xfId="0" applyFill="1" applyBorder="1" applyAlignment="1">
      <alignment horizontal="left" vertical="center" wrapText="1"/>
    </xf>
    <xf numFmtId="0" fontId="35" fillId="0" borderId="0" xfId="1" applyFont="1" applyAlignment="1">
      <alignment horizontal="left"/>
    </xf>
    <xf numFmtId="0" fontId="32" fillId="0" borderId="46" xfId="0" quotePrefix="1" applyFont="1" applyBorder="1" applyAlignment="1">
      <alignment horizontal="left" vertical="top" wrapText="1"/>
    </xf>
    <xf numFmtId="0" fontId="39" fillId="0" borderId="0" xfId="1" applyFont="1" applyAlignment="1">
      <alignment horizontal="left"/>
    </xf>
    <xf numFmtId="0" fontId="0" fillId="0" borderId="0" xfId="0" applyAlignment="1">
      <alignment horizontal="left" vertical="top" wrapText="1"/>
    </xf>
    <xf numFmtId="0" fontId="0" fillId="10" borderId="0" xfId="0" applyFill="1" applyBorder="1" applyAlignment="1">
      <alignment horizontal="left" vertical="top" wrapText="1" indent="1"/>
    </xf>
    <xf numFmtId="0" fontId="0" fillId="10" borderId="28" xfId="0" applyFill="1" applyBorder="1" applyAlignment="1">
      <alignment horizontal="left" vertical="top" wrapText="1" indent="1"/>
    </xf>
    <xf numFmtId="0" fontId="0" fillId="0" borderId="30" xfId="0" applyBorder="1" applyAlignment="1">
      <alignment horizontal="left" vertical="top" wrapText="1" indent="1"/>
    </xf>
    <xf numFmtId="0" fontId="0" fillId="0" borderId="31" xfId="0" applyBorder="1" applyAlignment="1">
      <alignment horizontal="left" vertical="top" wrapText="1" indent="1"/>
    </xf>
    <xf numFmtId="14" fontId="2" fillId="0" borderId="1" xfId="0" quotePrefix="1" applyNumberFormat="1" applyFont="1" applyBorder="1" applyAlignment="1">
      <alignment horizontal="center"/>
    </xf>
    <xf numFmtId="14" fontId="2" fillId="0" borderId="2" xfId="0" quotePrefix="1" applyNumberFormat="1" applyFont="1" applyBorder="1" applyAlignment="1">
      <alignment horizontal="center"/>
    </xf>
    <xf numFmtId="14" fontId="2" fillId="0" borderId="16" xfId="0" quotePrefix="1" applyNumberFormat="1" applyFont="1" applyBorder="1" applyAlignment="1">
      <alignment horizontal="center"/>
    </xf>
    <xf numFmtId="0" fontId="0" fillId="10" borderId="22" xfId="0" applyFill="1" applyBorder="1" applyAlignment="1">
      <alignment horizontal="left" vertical="top" wrapText="1" indent="1"/>
    </xf>
    <xf numFmtId="0" fontId="0" fillId="10" borderId="27" xfId="0" applyFill="1" applyBorder="1" applyAlignment="1">
      <alignment horizontal="left" vertical="top" wrapText="1" indent="1"/>
    </xf>
    <xf numFmtId="0" fontId="0" fillId="0" borderId="0" xfId="0" applyBorder="1" applyAlignment="1">
      <alignment horizontal="left" vertical="top" wrapText="1" indent="1"/>
    </xf>
    <xf numFmtId="0" fontId="0" fillId="0" borderId="28" xfId="0" applyBorder="1" applyAlignment="1">
      <alignment horizontal="left" vertical="top" wrapText="1" indent="1"/>
    </xf>
    <xf numFmtId="0" fontId="3" fillId="0" borderId="0" xfId="1" applyAlignment="1">
      <alignment horizontal="left"/>
    </xf>
  </cellXfs>
  <cellStyles count="10">
    <cellStyle name="Date" xfId="5" xr:uid="{748ACDE7-2B74-4032-BA68-A1DDE3F2043A}"/>
    <cellStyle name="Heading 1 2" xfId="6" xr:uid="{C5D42AF8-8A03-400E-9938-9369E1638748}"/>
    <cellStyle name="Heading 4 2" xfId="7" xr:uid="{0B5C62A8-4467-4452-A0A5-C84B616EEFA1}"/>
    <cellStyle name="Hours" xfId="9" xr:uid="{2FFECD19-53C0-43F2-900B-8C2A413A48F1}"/>
    <cellStyle name="Normal 2" xfId="3" xr:uid="{EF416892-AB2E-4474-9D54-25E7EC98C7E0}"/>
    <cellStyle name="Phone" xfId="4" xr:uid="{8732F562-BBAD-4760-AF36-1FC1B2A5BB6D}"/>
    <cellStyle name="Time" xfId="8" xr:uid="{3EA3F1C4-475E-428D-907E-A5738EA46493}"/>
    <cellStyle name="Title 2" xfId="2" xr:uid="{85DF235C-EB9F-45B1-95A1-7BC04ACD6FA2}"/>
    <cellStyle name="常规" xfId="0" builtinId="0"/>
    <cellStyle name="超链接" xfId="1" builtinId="8"/>
  </cellStyles>
  <dxfs count="11">
    <dxf>
      <alignment horizontal="general"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theme="0"/>
        <name val="Segoe UI"/>
        <family val="2"/>
        <scheme val="minor"/>
      </font>
      <fill>
        <patternFill patternType="solid">
          <fgColor indexed="64"/>
          <bgColor theme="4" tint="-0.249977111117893"/>
        </patternFill>
      </fill>
      <alignment horizontal="general" vertical="center" textRotation="0" wrapText="0" indent="0" justifyLastLine="0" shrinkToFit="0" readingOrder="0"/>
    </dxf>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1" defaultTableStyle="TableStyleMedium2" defaultPivotStyle="PivotStyleLight16">
    <tableStyle name="Time Sheet" pivot="0" count="4" xr9:uid="{00000000-0011-0000-FFFF-FFFF00000000}">
      <tableStyleElement type="wholeTable" dxfId="10"/>
      <tableStyleElement type="headerRow" dxfId="9"/>
      <tableStyleElement type="firstRowStripe" dxfId="8"/>
      <tableStyleElement type="secondRowStripe" dxfId="7"/>
    </tableStyle>
  </tableStyles>
  <colors>
    <mruColors>
      <color rgb="FF549E39"/>
      <color rgb="FFFFFF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hyperlink" Target="#calc_age"/><Relationship Id="rId13" Type="http://schemas.openxmlformats.org/officeDocument/2006/relationships/hyperlink" Target="#date_formats"/><Relationship Id="rId18" Type="http://schemas.openxmlformats.org/officeDocument/2006/relationships/hyperlink" Target="#time_diff_days"/><Relationship Id="rId26" Type="http://schemas.openxmlformats.org/officeDocument/2006/relationships/hyperlink" Target="#'Extract Date or Time'!A1"/><Relationship Id="rId3" Type="http://schemas.openxmlformats.org/officeDocument/2006/relationships/hyperlink" Target="#'Date &amp; Time 101'!A1"/><Relationship Id="rId21" Type="http://schemas.openxmlformats.org/officeDocument/2006/relationships/hyperlink" Target="#convert_time"/><Relationship Id="rId7" Type="http://schemas.openxmlformats.org/officeDocument/2006/relationships/hyperlink" Target="#'Fixing Text Dates'!A1"/><Relationship Id="rId12" Type="http://schemas.openxmlformats.org/officeDocument/2006/relationships/hyperlink" Target="#Shortcuts!A1"/><Relationship Id="rId17" Type="http://schemas.openxmlformats.org/officeDocument/2006/relationships/hyperlink" Target="#time_diff"/><Relationship Id="rId25" Type="http://schemas.openxmlformats.org/officeDocument/2006/relationships/hyperlink" Target="#'Extract Mth Number'!A1"/><Relationship Id="rId2" Type="http://schemas.openxmlformats.org/officeDocument/2006/relationships/image" Target="../media/image1.png"/><Relationship Id="rId16" Type="http://schemas.openxmlformats.org/officeDocument/2006/relationships/hyperlink" Target="#'Converting Dates to Text'!A1"/><Relationship Id="rId20" Type="http://schemas.openxmlformats.org/officeDocument/2006/relationships/hyperlink" Target="#rounding_int"/><Relationship Id="rId29" Type="http://schemas.openxmlformats.org/officeDocument/2006/relationships/image" Target="../media/image2.png"/><Relationship Id="rId1" Type="http://schemas.openxmlformats.org/officeDocument/2006/relationships/hyperlink" Target="https://www.myonlinetraininghub.com/" TargetMode="External"/><Relationship Id="rId6" Type="http://schemas.openxmlformats.org/officeDocument/2006/relationships/hyperlink" Target="#Formatting!A1"/><Relationship Id="rId11" Type="http://schemas.openxmlformats.org/officeDocument/2006/relationships/hyperlink" Target="#Functions!A1"/><Relationship Id="rId24" Type="http://schemas.openxmlformats.org/officeDocument/2006/relationships/hyperlink" Target="#Credits!A1"/><Relationship Id="rId32" Type="http://schemas.openxmlformats.org/officeDocument/2006/relationships/image" Target="../media/image5.svg"/><Relationship Id="rId5" Type="http://schemas.openxmlformats.org/officeDocument/2006/relationships/hyperlink" Target="#'Simple Math'!A1"/><Relationship Id="rId15" Type="http://schemas.openxmlformats.org/officeDocument/2006/relationships/hyperlink" Target="#'Identifying Text Dates'!A1"/><Relationship Id="rId23" Type="http://schemas.openxmlformats.org/officeDocument/2006/relationships/hyperlink" Target="#About!A1"/><Relationship Id="rId28" Type="http://schemas.openxmlformats.org/officeDocument/2006/relationships/hyperlink" Target="#'Time Sheet'!A1"/><Relationship Id="rId10" Type="http://schemas.openxmlformats.org/officeDocument/2006/relationships/hyperlink" Target="#'More Resources'!A1"/><Relationship Id="rId19" Type="http://schemas.openxmlformats.org/officeDocument/2006/relationships/hyperlink" Target="#rounding_time"/><Relationship Id="rId31" Type="http://schemas.openxmlformats.org/officeDocument/2006/relationships/image" Target="../media/image4.png"/><Relationship Id="rId4" Type="http://schemas.openxmlformats.org/officeDocument/2006/relationships/hyperlink" Target="#'Entering Dates &amp; Times'!A1"/><Relationship Id="rId9" Type="http://schemas.openxmlformats.org/officeDocument/2006/relationships/hyperlink" Target="#date_diff"/><Relationship Id="rId14" Type="http://schemas.openxmlformats.org/officeDocument/2006/relationships/hyperlink" Target="#time_formats"/><Relationship Id="rId22" Type="http://schemas.openxmlformats.org/officeDocument/2006/relationships/hyperlink" Target="#find_dates"/><Relationship Id="rId27" Type="http://schemas.openxmlformats.org/officeDocument/2006/relationships/hyperlink" Target="#convert_minutes"/><Relationship Id="rId30"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46.png"/><Relationship Id="rId7" Type="http://schemas.openxmlformats.org/officeDocument/2006/relationships/hyperlink" Target="#'Extract Date or Tim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6.svg"/><Relationship Id="rId5" Type="http://schemas.openxmlformats.org/officeDocument/2006/relationships/image" Target="../media/image15.png"/><Relationship Id="rId4" Type="http://schemas.openxmlformats.org/officeDocument/2006/relationships/hyperlink" Target="#Index!A1"/><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hyperlink" Target="#Index!A1"/><Relationship Id="rId7"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Common Calculations'!A1"/><Relationship Id="rId5" Type="http://schemas.openxmlformats.org/officeDocument/2006/relationships/image" Target="../media/image16.svg"/><Relationship Id="rId4"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8" Type="http://schemas.openxmlformats.org/officeDocument/2006/relationships/hyperlink" Target="#Index!A1"/><Relationship Id="rId13" Type="http://schemas.openxmlformats.org/officeDocument/2006/relationships/image" Target="../media/image14.svg"/><Relationship Id="rId3" Type="http://schemas.openxmlformats.org/officeDocument/2006/relationships/hyperlink" Target="#DATEDIF!A2"/><Relationship Id="rId7" Type="http://schemas.openxmlformats.org/officeDocument/2006/relationships/image" Target="../media/image28.svg"/><Relationship Id="rId12"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27.png"/><Relationship Id="rId11" Type="http://schemas.openxmlformats.org/officeDocument/2006/relationships/hyperlink" Target="#Functions!A1"/><Relationship Id="rId5" Type="http://schemas.openxmlformats.org/officeDocument/2006/relationships/hyperlink" Target="#'Common Calculations'!A1"/><Relationship Id="rId10" Type="http://schemas.openxmlformats.org/officeDocument/2006/relationships/image" Target="../media/image16.svg"/><Relationship Id="rId4" Type="http://schemas.openxmlformats.org/officeDocument/2006/relationships/hyperlink" Target="#Functions!A2"/><Relationship Id="rId9"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8" Type="http://schemas.openxmlformats.org/officeDocument/2006/relationships/hyperlink" Target="#TODAY!A1"/><Relationship Id="rId13" Type="http://schemas.openxmlformats.org/officeDocument/2006/relationships/hyperlink" Target="#MONTH!A1"/><Relationship Id="rId18" Type="http://schemas.openxmlformats.org/officeDocument/2006/relationships/hyperlink" Target="#EDATE!A1"/><Relationship Id="rId26" Type="http://schemas.openxmlformats.org/officeDocument/2006/relationships/hyperlink" Target="#YEARFRAC!A1"/><Relationship Id="rId3" Type="http://schemas.openxmlformats.org/officeDocument/2006/relationships/hyperlink" Target="#DATE!A1"/><Relationship Id="rId21" Type="http://schemas.openxmlformats.org/officeDocument/2006/relationships/hyperlink" Target="#WORKDAY.INTL!A1"/><Relationship Id="rId7" Type="http://schemas.openxmlformats.org/officeDocument/2006/relationships/hyperlink" Target="#NOW!A1"/><Relationship Id="rId12" Type="http://schemas.openxmlformats.org/officeDocument/2006/relationships/hyperlink" Target="#DAY!A1"/><Relationship Id="rId17" Type="http://schemas.openxmlformats.org/officeDocument/2006/relationships/hyperlink" Target="#WEEKDAY!A1"/><Relationship Id="rId25" Type="http://schemas.openxmlformats.org/officeDocument/2006/relationships/hyperlink" Target="#NETWORKDAYS.INTL!A1"/><Relationship Id="rId2" Type="http://schemas.openxmlformats.org/officeDocument/2006/relationships/image" Target="../media/image1.png"/><Relationship Id="rId16" Type="http://schemas.openxmlformats.org/officeDocument/2006/relationships/hyperlink" Target="#ISOWEEKNUM!A1"/><Relationship Id="rId20" Type="http://schemas.openxmlformats.org/officeDocument/2006/relationships/hyperlink" Target="#WORKDAY!A1"/><Relationship Id="rId29" Type="http://schemas.openxmlformats.org/officeDocument/2006/relationships/image" Target="../media/image15.png"/><Relationship Id="rId1" Type="http://schemas.openxmlformats.org/officeDocument/2006/relationships/hyperlink" Target="https://www.myonlinetraininghub.com/" TargetMode="External"/><Relationship Id="rId6" Type="http://schemas.openxmlformats.org/officeDocument/2006/relationships/hyperlink" Target="#TIMEVALUE!A1"/><Relationship Id="rId11" Type="http://schemas.openxmlformats.org/officeDocument/2006/relationships/hyperlink" Target="#SECOND!A1"/><Relationship Id="rId24" Type="http://schemas.openxmlformats.org/officeDocument/2006/relationships/hyperlink" Target="#NETWORKDAYS!A1"/><Relationship Id="rId5" Type="http://schemas.openxmlformats.org/officeDocument/2006/relationships/hyperlink" Target="#DATEVALUE!A1"/><Relationship Id="rId15" Type="http://schemas.openxmlformats.org/officeDocument/2006/relationships/hyperlink" Target="#WEEKNUM!A1"/><Relationship Id="rId23" Type="http://schemas.openxmlformats.org/officeDocument/2006/relationships/hyperlink" Target="#DAYS360!A1"/><Relationship Id="rId28" Type="http://schemas.openxmlformats.org/officeDocument/2006/relationships/hyperlink" Target="#Index!A1"/><Relationship Id="rId10" Type="http://schemas.openxmlformats.org/officeDocument/2006/relationships/hyperlink" Target="#MINUTE!A1"/><Relationship Id="rId19" Type="http://schemas.openxmlformats.org/officeDocument/2006/relationships/hyperlink" Target="#EOMONTH!A1"/><Relationship Id="rId4" Type="http://schemas.openxmlformats.org/officeDocument/2006/relationships/hyperlink" Target="#TIME!A1"/><Relationship Id="rId9" Type="http://schemas.openxmlformats.org/officeDocument/2006/relationships/hyperlink" Target="#HOUR!A1"/><Relationship Id="rId14" Type="http://schemas.openxmlformats.org/officeDocument/2006/relationships/hyperlink" Target="#YEAR!A1"/><Relationship Id="rId22" Type="http://schemas.openxmlformats.org/officeDocument/2006/relationships/hyperlink" Target="#DAYS!A1"/><Relationship Id="rId27" Type="http://schemas.openxmlformats.org/officeDocument/2006/relationships/hyperlink" Target="#DATEDIF!A1"/><Relationship Id="rId30" Type="http://schemas.openxmlformats.org/officeDocument/2006/relationships/image" Target="../media/image16.svg"/></Relationships>
</file>

<file path=xl/drawings/_rels/drawing14.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image" Target="../media/image47.png"/><Relationship Id="rId7" Type="http://schemas.openxmlformats.org/officeDocument/2006/relationships/image" Target="../media/image16.sv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48.svg"/><Relationship Id="rId9" Type="http://schemas.openxmlformats.org/officeDocument/2006/relationships/hyperlink" Target="#TIME!A1"/></Relationships>
</file>

<file path=xl/drawings/_rels/drawing1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DATEVALU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6.xml.rels><?xml version="1.0" encoding="UTF-8" standalone="yes"?>
<Relationships xmlns="http://schemas.openxmlformats.org/package/2006/relationships"><Relationship Id="rId8" Type="http://schemas.openxmlformats.org/officeDocument/2006/relationships/hyperlink" Target="#TIMEVALUE!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hyperlink" Target="#'Fixing Text Dates'!A1"/><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1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NOW!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TO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1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HOUR!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hyperlink" Target="https://support.office.com/en-us/article/Date-systems-in-Excel-e7fe7167-48a9-4b96-bb53-5612a800b487" TargetMode="External"/><Relationship Id="rId3" Type="http://schemas.openxmlformats.org/officeDocument/2006/relationships/image" Target="../media/image6.png"/><Relationship Id="rId7" Type="http://schemas.openxmlformats.org/officeDocument/2006/relationships/image" Target="../media/image10.svg"/><Relationship Id="rId12"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16.svg"/><Relationship Id="rId1" Type="http://schemas.openxmlformats.org/officeDocument/2006/relationships/hyperlink" Target="https://www.myonlinetraininghub.com/" TargetMode="External"/><Relationship Id="rId6" Type="http://schemas.openxmlformats.org/officeDocument/2006/relationships/image" Target="../media/image9.png"/><Relationship Id="rId11" Type="http://schemas.openxmlformats.org/officeDocument/2006/relationships/image" Target="../media/image13.png"/><Relationship Id="rId5" Type="http://schemas.openxmlformats.org/officeDocument/2006/relationships/image" Target="../media/image8.png"/><Relationship Id="rId15" Type="http://schemas.openxmlformats.org/officeDocument/2006/relationships/image" Target="../media/image15.png"/><Relationship Id="rId10" Type="http://schemas.openxmlformats.org/officeDocument/2006/relationships/hyperlink" Target="#'Entering Dates &amp; Times'!A1"/><Relationship Id="rId4" Type="http://schemas.openxmlformats.org/officeDocument/2006/relationships/image" Target="../media/image7.svg"/><Relationship Id="rId9" Type="http://schemas.openxmlformats.org/officeDocument/2006/relationships/image" Target="../media/image12.svg"/><Relationship Id="rId14" Type="http://schemas.openxmlformats.org/officeDocument/2006/relationships/hyperlink" Target="#Index!A1"/></Relationships>
</file>

<file path=xl/drawings/_rels/drawing2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MINUTE!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SECOND!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MONTH!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4.xml.rels><?xml version="1.0" encoding="UTF-8" standalone="yes"?>
<Relationships xmlns="http://schemas.openxmlformats.org/package/2006/relationships"><Relationship Id="rId8" Type="http://schemas.openxmlformats.org/officeDocument/2006/relationships/hyperlink" Target="#YEAR!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hyperlink" Target="#'Extract Mth Number'!A2"/><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EEKNUM!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6.xml.rels><?xml version="1.0" encoding="UTF-8" standalone="yes"?>
<Relationships xmlns="http://schemas.openxmlformats.org/package/2006/relationships"><Relationship Id="rId8" Type="http://schemas.openxmlformats.org/officeDocument/2006/relationships/hyperlink" Target="#ISOWEEKNUM!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49.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EEK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28.xml.rels><?xml version="1.0" encoding="UTF-8" standalone="yes"?>
<Relationships xmlns="http://schemas.openxmlformats.org/package/2006/relationships"><Relationship Id="rId8" Type="http://schemas.openxmlformats.org/officeDocument/2006/relationships/hyperlink" Target="#EDATE!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50.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29.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EOMONTH!A1"/></Relationships>
</file>

<file path=xl/drawings/_rels/drawing3.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3" Type="http://schemas.openxmlformats.org/officeDocument/2006/relationships/image" Target="../media/image2.png"/><Relationship Id="rId7" Type="http://schemas.openxmlformats.org/officeDocument/2006/relationships/image" Target="../media/image9.png"/><Relationship Id="rId12" Type="http://schemas.openxmlformats.org/officeDocument/2006/relationships/hyperlink" Target="#Index!A1"/><Relationship Id="rId17"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13.png"/><Relationship Id="rId1" Type="http://schemas.openxmlformats.org/officeDocument/2006/relationships/hyperlink" Target="https://www.myonlinetraininghub.com/" TargetMode="External"/><Relationship Id="rId6" Type="http://schemas.openxmlformats.org/officeDocument/2006/relationships/image" Target="../media/image5.svg"/><Relationship Id="rId11" Type="http://schemas.openxmlformats.org/officeDocument/2006/relationships/image" Target="../media/image19.png"/><Relationship Id="rId5" Type="http://schemas.openxmlformats.org/officeDocument/2006/relationships/image" Target="../media/image4.png"/><Relationship Id="rId15" Type="http://schemas.openxmlformats.org/officeDocument/2006/relationships/hyperlink" Target="#'Simple Math'!A1"/><Relationship Id="rId10" Type="http://schemas.openxmlformats.org/officeDocument/2006/relationships/image" Target="../media/image18.svg"/><Relationship Id="rId4" Type="http://schemas.openxmlformats.org/officeDocument/2006/relationships/image" Target="../media/image3.svg"/><Relationship Id="rId9" Type="http://schemas.openxmlformats.org/officeDocument/2006/relationships/image" Target="../media/image17.png"/><Relationship Id="rId14" Type="http://schemas.openxmlformats.org/officeDocument/2006/relationships/image" Target="../media/image16.svg"/></Relationships>
</file>

<file path=xl/drawings/_rels/drawing3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ORKDAY!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31.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Index!A1"/><Relationship Id="rId7" Type="http://schemas.openxmlformats.org/officeDocument/2006/relationships/hyperlink" Target="#WORKDAY.INTL!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Functions!A1"/><Relationship Id="rId5" Type="http://schemas.openxmlformats.org/officeDocument/2006/relationships/image" Target="../media/image16.svg"/><Relationship Id="rId4" Type="http://schemas.openxmlformats.org/officeDocument/2006/relationships/image" Target="../media/image15.png"/><Relationship Id="rId9" Type="http://schemas.openxmlformats.org/officeDocument/2006/relationships/image" Target="../media/image14.svg"/></Relationships>
</file>

<file path=xl/drawings/_rels/drawing32.xml.rels><?xml version="1.0" encoding="UTF-8" standalone="yes"?>
<Relationships xmlns="http://schemas.openxmlformats.org/package/2006/relationships"><Relationship Id="rId8" Type="http://schemas.openxmlformats.org/officeDocument/2006/relationships/hyperlink" Target="#DAYS!A1"/><Relationship Id="rId3" Type="http://schemas.openxmlformats.org/officeDocument/2006/relationships/image" Target="../media/image1.png"/><Relationship Id="rId7" Type="http://schemas.openxmlformats.org/officeDocument/2006/relationships/hyperlink" Target="#Functions!A1"/><Relationship Id="rId2" Type="http://schemas.openxmlformats.org/officeDocument/2006/relationships/hyperlink" Target="https://www.myonlinetraininghub.com/" TargetMode="External"/><Relationship Id="rId1" Type="http://schemas.openxmlformats.org/officeDocument/2006/relationships/image" Target="../media/image51.png"/><Relationship Id="rId6" Type="http://schemas.openxmlformats.org/officeDocument/2006/relationships/image" Target="../media/image16.svg"/><Relationship Id="rId5" Type="http://schemas.openxmlformats.org/officeDocument/2006/relationships/image" Target="../media/image15.png"/><Relationship Id="rId10" Type="http://schemas.openxmlformats.org/officeDocument/2006/relationships/image" Target="../media/image14.svg"/><Relationship Id="rId4" Type="http://schemas.openxmlformats.org/officeDocument/2006/relationships/hyperlink" Target="#Index!A1"/><Relationship Id="rId9" Type="http://schemas.openxmlformats.org/officeDocument/2006/relationships/image" Target="../media/image13.png"/></Relationships>
</file>

<file path=xl/drawings/_rels/drawing33.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DAYS360!A1"/></Relationships>
</file>

<file path=xl/drawings/_rels/drawing34.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2.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NETWORKDAYS!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5.xml.rels><?xml version="1.0" encoding="UTF-8" standalone="yes"?>
<Relationships xmlns="http://schemas.openxmlformats.org/package/2006/relationships"><Relationship Id="rId8" Type="http://schemas.openxmlformats.org/officeDocument/2006/relationships/hyperlink" Target="#Function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image" Target="../media/image15.png"/><Relationship Id="rId11" Type="http://schemas.openxmlformats.org/officeDocument/2006/relationships/image" Target="../media/image14.svg"/><Relationship Id="rId5" Type="http://schemas.openxmlformats.org/officeDocument/2006/relationships/hyperlink" Target="#Index!A1"/><Relationship Id="rId10" Type="http://schemas.openxmlformats.org/officeDocument/2006/relationships/image" Target="../media/image13.png"/><Relationship Id="rId4" Type="http://schemas.openxmlformats.org/officeDocument/2006/relationships/image" Target="../media/image1.png"/><Relationship Id="rId9" Type="http://schemas.openxmlformats.org/officeDocument/2006/relationships/hyperlink" Target="#NETWORKDAYS.INTL!A1"/></Relationships>
</file>

<file path=xl/drawings/_rels/drawing36.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3.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YEARFRAC!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7.xml.rels><?xml version="1.0" encoding="UTF-8" standalone="yes"?>
<Relationships xmlns="http://schemas.openxmlformats.org/package/2006/relationships"><Relationship Id="rId8" Type="http://schemas.openxmlformats.org/officeDocument/2006/relationships/image" Target="../media/image16.svg"/><Relationship Id="rId3" Type="http://schemas.openxmlformats.org/officeDocument/2006/relationships/image" Target="../media/image54.png"/><Relationship Id="rId7" Type="http://schemas.openxmlformats.org/officeDocument/2006/relationships/image" Target="../media/image15.png"/><Relationship Id="rId12" Type="http://schemas.openxmlformats.org/officeDocument/2006/relationships/image" Target="../media/image14.svg"/><Relationship Id="rId2" Type="http://schemas.openxmlformats.org/officeDocument/2006/relationships/image" Target="../media/image48.svg"/><Relationship Id="rId1" Type="http://schemas.openxmlformats.org/officeDocument/2006/relationships/image" Target="../media/image47.png"/><Relationship Id="rId6" Type="http://schemas.openxmlformats.org/officeDocument/2006/relationships/hyperlink" Target="#Index!A1"/><Relationship Id="rId11" Type="http://schemas.openxmlformats.org/officeDocument/2006/relationships/image" Target="../media/image13.png"/><Relationship Id="rId5" Type="http://schemas.openxmlformats.org/officeDocument/2006/relationships/image" Target="../media/image1.png"/><Relationship Id="rId10" Type="http://schemas.openxmlformats.org/officeDocument/2006/relationships/hyperlink" Target="#DATEDIF!A1"/><Relationship Id="rId4" Type="http://schemas.openxmlformats.org/officeDocument/2006/relationships/hyperlink" Target="https://www.myonlinetraininghub.com/" TargetMode="External"/><Relationship Id="rId9" Type="http://schemas.openxmlformats.org/officeDocument/2006/relationships/hyperlink" Target="#Functions!A1"/></Relationships>
</file>

<file path=xl/drawings/_rels/drawing38.xml.rels><?xml version="1.0" encoding="UTF-8" standalone="yes"?>
<Relationships xmlns="http://schemas.openxmlformats.org/package/2006/relationships"><Relationship Id="rId8" Type="http://schemas.openxmlformats.org/officeDocument/2006/relationships/hyperlink" Target="https://www.myonlinetraininghub.com/" TargetMode="External"/><Relationship Id="rId13" Type="http://schemas.openxmlformats.org/officeDocument/2006/relationships/hyperlink" Target="#Functions!A1"/><Relationship Id="rId3" Type="http://schemas.openxmlformats.org/officeDocument/2006/relationships/image" Target="../media/image57.png"/><Relationship Id="rId7" Type="http://schemas.openxmlformats.org/officeDocument/2006/relationships/image" Target="../media/image48.svg"/><Relationship Id="rId12" Type="http://schemas.openxmlformats.org/officeDocument/2006/relationships/image" Target="../media/image16.svg"/><Relationship Id="rId2" Type="http://schemas.openxmlformats.org/officeDocument/2006/relationships/image" Target="../media/image56.svg"/><Relationship Id="rId16" Type="http://schemas.openxmlformats.org/officeDocument/2006/relationships/image" Target="../media/image14.svg"/><Relationship Id="rId1" Type="http://schemas.openxmlformats.org/officeDocument/2006/relationships/image" Target="../media/image55.png"/><Relationship Id="rId6" Type="http://schemas.openxmlformats.org/officeDocument/2006/relationships/image" Target="../media/image47.png"/><Relationship Id="rId11" Type="http://schemas.openxmlformats.org/officeDocument/2006/relationships/image" Target="../media/image15.png"/><Relationship Id="rId5" Type="http://schemas.openxmlformats.org/officeDocument/2006/relationships/image" Target="../media/image7.svg"/><Relationship Id="rId15" Type="http://schemas.openxmlformats.org/officeDocument/2006/relationships/image" Target="../media/image13.png"/><Relationship Id="rId10" Type="http://schemas.openxmlformats.org/officeDocument/2006/relationships/hyperlink" Target="#Index!A1"/><Relationship Id="rId4" Type="http://schemas.openxmlformats.org/officeDocument/2006/relationships/image" Target="../media/image6.png"/><Relationship Id="rId9" Type="http://schemas.openxmlformats.org/officeDocument/2006/relationships/image" Target="../media/image1.png"/><Relationship Id="rId14" Type="http://schemas.openxmlformats.org/officeDocument/2006/relationships/hyperlink" Target="#'More Resources'!A1"/></Relationships>
</file>

<file path=xl/drawings/_rels/drawing39.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2.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5.svg"/><Relationship Id="rId11" Type="http://schemas.openxmlformats.org/officeDocument/2006/relationships/image" Target="../media/image13.png"/><Relationship Id="rId5" Type="http://schemas.openxmlformats.org/officeDocument/2006/relationships/image" Target="../media/image4.png"/><Relationship Id="rId10" Type="http://schemas.openxmlformats.org/officeDocument/2006/relationships/hyperlink" Target="#Shortcuts!A1"/><Relationship Id="rId4" Type="http://schemas.openxmlformats.org/officeDocument/2006/relationships/image" Target="../media/image3.svg"/><Relationship Id="rId9" Type="http://schemas.openxmlformats.org/officeDocument/2006/relationships/image" Target="../media/image16.svg"/></Relationships>
</file>

<file path=xl/drawings/_rels/drawing40.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hyperlink" Target="#Index!A1"/><Relationship Id="rId7" Type="http://schemas.openxmlformats.org/officeDocument/2006/relationships/image" Target="../media/image13.png"/><Relationship Id="rId2" Type="http://schemas.openxmlformats.org/officeDocument/2006/relationships/image" Target="../media/image1.png"/><Relationship Id="rId1" Type="http://schemas.openxmlformats.org/officeDocument/2006/relationships/hyperlink" Target="http://www.myonlinetraininghub.com/" TargetMode="External"/><Relationship Id="rId6" Type="http://schemas.openxmlformats.org/officeDocument/2006/relationships/hyperlink" Target="#About!A1"/><Relationship Id="rId5" Type="http://schemas.openxmlformats.org/officeDocument/2006/relationships/image" Target="../media/image16.svg"/><Relationship Id="rId4" Type="http://schemas.openxmlformats.org/officeDocument/2006/relationships/image" Target="../media/image15.png"/></Relationships>
</file>

<file path=xl/drawings/_rels/drawing41.xml.rels><?xml version="1.0" encoding="UTF-8" standalone="yes"?>
<Relationships xmlns="http://schemas.openxmlformats.org/package/2006/relationships"><Relationship Id="rId8" Type="http://schemas.openxmlformats.org/officeDocument/2006/relationships/hyperlink" Target="#Credits!A1"/><Relationship Id="rId3" Type="http://schemas.openxmlformats.org/officeDocument/2006/relationships/hyperlink" Target="https://www.myonlinetraininghub.com/" TargetMode="External"/><Relationship Id="rId7" Type="http://schemas.openxmlformats.org/officeDocument/2006/relationships/image" Target="../media/image16.svg"/><Relationship Id="rId2" Type="http://schemas.openxmlformats.org/officeDocument/2006/relationships/image" Target="../media/image58.png"/><Relationship Id="rId1" Type="http://schemas.openxmlformats.org/officeDocument/2006/relationships/hyperlink" Target="https://www.myonlinetraininghub.com/about" TargetMode="External"/><Relationship Id="rId6" Type="http://schemas.openxmlformats.org/officeDocument/2006/relationships/image" Target="../media/image15.png"/><Relationship Id="rId5" Type="http://schemas.openxmlformats.org/officeDocument/2006/relationships/hyperlink" Target="#Index!A1"/><Relationship Id="rId10" Type="http://schemas.openxmlformats.org/officeDocument/2006/relationships/image" Target="../media/image14.svg"/><Relationship Id="rId4" Type="http://schemas.openxmlformats.org/officeDocument/2006/relationships/image" Target="../media/image1.png"/><Relationship Id="rId9" Type="http://schemas.openxmlformats.org/officeDocument/2006/relationships/image" Target="../media/image13.png"/></Relationships>
</file>

<file path=xl/drawings/_rels/drawing4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16.sv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20.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 Type="http://schemas.openxmlformats.org/officeDocument/2006/relationships/hyperlink" Target="http://www.myonlinetraininghub.com/" TargetMode="External"/><Relationship Id="rId6" Type="http://schemas.openxmlformats.org/officeDocument/2006/relationships/image" Target="../media/image23.png"/><Relationship Id="rId11" Type="http://schemas.openxmlformats.org/officeDocument/2006/relationships/image" Target="../media/image13.png"/><Relationship Id="rId5" Type="http://schemas.openxmlformats.org/officeDocument/2006/relationships/image" Target="../media/image22.png"/><Relationship Id="rId10" Type="http://schemas.openxmlformats.org/officeDocument/2006/relationships/hyperlink" Target="#Formatting!A1"/><Relationship Id="rId4" Type="http://schemas.openxmlformats.org/officeDocument/2006/relationships/image" Target="../media/image21.png"/><Relationship Id="rId9" Type="http://schemas.openxmlformats.org/officeDocument/2006/relationships/image" Target="../media/image16.sv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hyperlink" Target="#Formatting!A1"/><Relationship Id="rId3" Type="http://schemas.openxmlformats.org/officeDocument/2006/relationships/image" Target="../media/image24.png"/><Relationship Id="rId7" Type="http://schemas.openxmlformats.org/officeDocument/2006/relationships/hyperlink" Target="#Index!A1"/><Relationship Id="rId12" Type="http://schemas.openxmlformats.org/officeDocument/2006/relationships/image" Target="../media/image14.svg"/><Relationship Id="rId2" Type="http://schemas.openxmlformats.org/officeDocument/2006/relationships/image" Target="../media/image1.png"/><Relationship Id="rId16" Type="http://schemas.openxmlformats.org/officeDocument/2006/relationships/image" Target="../media/image29.png"/><Relationship Id="rId1" Type="http://schemas.openxmlformats.org/officeDocument/2006/relationships/hyperlink" Target="http://www.myonlinetraininghub.com/" TargetMode="External"/><Relationship Id="rId6" Type="http://schemas.openxmlformats.org/officeDocument/2006/relationships/hyperlink" Target="https://www.myonlinetraininghub.com/excel-custom-number-format-guide" TargetMode="External"/><Relationship Id="rId11" Type="http://schemas.openxmlformats.org/officeDocument/2006/relationships/image" Target="../media/image13.png"/><Relationship Id="rId5" Type="http://schemas.openxmlformats.org/officeDocument/2006/relationships/image" Target="../media/image26.png"/><Relationship Id="rId15" Type="http://schemas.openxmlformats.org/officeDocument/2006/relationships/image" Target="../media/image28.svg"/><Relationship Id="rId10" Type="http://schemas.openxmlformats.org/officeDocument/2006/relationships/hyperlink" Target="#'Identifying Text Dates'!A1"/><Relationship Id="rId4" Type="http://schemas.openxmlformats.org/officeDocument/2006/relationships/image" Target="../media/image25.png"/><Relationship Id="rId9" Type="http://schemas.openxmlformats.org/officeDocument/2006/relationships/image" Target="../media/image16.svg"/><Relationship Id="rId1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16.svg"/><Relationship Id="rId3" Type="http://schemas.openxmlformats.org/officeDocument/2006/relationships/image" Target="../media/image30.png"/><Relationship Id="rId7" Type="http://schemas.openxmlformats.org/officeDocument/2006/relationships/image" Target="../media/image34.png"/><Relationship Id="rId12" Type="http://schemas.openxmlformats.org/officeDocument/2006/relationships/image" Target="../media/image15.png"/><Relationship Id="rId2" Type="http://schemas.openxmlformats.org/officeDocument/2006/relationships/image" Target="../media/image1.png"/><Relationship Id="rId16" Type="http://schemas.openxmlformats.org/officeDocument/2006/relationships/image" Target="../media/image14.svg"/><Relationship Id="rId1" Type="http://schemas.openxmlformats.org/officeDocument/2006/relationships/hyperlink" Target="https://www.myonlinetraininghub.com/" TargetMode="External"/><Relationship Id="rId6" Type="http://schemas.openxmlformats.org/officeDocument/2006/relationships/image" Target="../media/image33.png"/><Relationship Id="rId11" Type="http://schemas.openxmlformats.org/officeDocument/2006/relationships/hyperlink" Target="#Index!A1"/><Relationship Id="rId5" Type="http://schemas.openxmlformats.org/officeDocument/2006/relationships/image" Target="../media/image32.png"/><Relationship Id="rId15" Type="http://schemas.openxmlformats.org/officeDocument/2006/relationships/image" Target="../media/image13.png"/><Relationship Id="rId10" Type="http://schemas.openxmlformats.org/officeDocument/2006/relationships/image" Target="../media/image37.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hyperlink" Target="#'Fixing Text Dates'!A1"/></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16.svg"/><Relationship Id="rId3" Type="http://schemas.openxmlformats.org/officeDocument/2006/relationships/image" Target="../media/image38.png"/><Relationship Id="rId7" Type="http://schemas.openxmlformats.org/officeDocument/2006/relationships/image" Target="../media/image42.png"/><Relationship Id="rId12" Type="http://schemas.openxmlformats.org/officeDocument/2006/relationships/image" Target="../media/image15.png"/><Relationship Id="rId2" Type="http://schemas.openxmlformats.org/officeDocument/2006/relationships/image" Target="../media/image1.png"/><Relationship Id="rId16" Type="http://schemas.openxmlformats.org/officeDocument/2006/relationships/image" Target="../media/image14.svg"/><Relationship Id="rId1" Type="http://schemas.openxmlformats.org/officeDocument/2006/relationships/hyperlink" Target="https://www.myonlinetraininghub.com/" TargetMode="External"/><Relationship Id="rId6" Type="http://schemas.openxmlformats.org/officeDocument/2006/relationships/image" Target="../media/image41.png"/><Relationship Id="rId11" Type="http://schemas.openxmlformats.org/officeDocument/2006/relationships/hyperlink" Target="#Index!A1"/><Relationship Id="rId5" Type="http://schemas.openxmlformats.org/officeDocument/2006/relationships/image" Target="../media/image40.png"/><Relationship Id="rId15" Type="http://schemas.openxmlformats.org/officeDocument/2006/relationships/image" Target="../media/image13.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hyperlink" Target="#'Converting Dates to Text'!A1"/></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date_formats"/><Relationship Id="rId7" Type="http://schemas.openxmlformats.org/officeDocument/2006/relationships/hyperlink" Target="#'Extract Mth Number'!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image" Target="../media/image16.svg"/><Relationship Id="rId5" Type="http://schemas.openxmlformats.org/officeDocument/2006/relationships/image" Target="../media/image15.png"/><Relationship Id="rId4" Type="http://schemas.openxmlformats.org/officeDocument/2006/relationships/hyperlink" Target="#Index!A1"/><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1</xdr:col>
      <xdr:colOff>4610100</xdr:colOff>
      <xdr:row>0</xdr:row>
      <xdr:rowOff>47625</xdr:rowOff>
    </xdr:from>
    <xdr:to>
      <xdr:col>3</xdr:col>
      <xdr:colOff>372781</xdr:colOff>
      <xdr:row>0</xdr:row>
      <xdr:rowOff>581241</xdr:rowOff>
    </xdr:to>
    <xdr:pic>
      <xdr:nvPicPr>
        <xdr:cNvPr id="3" name="Picture 2">
          <a:hlinkClick xmlns:r="http://schemas.openxmlformats.org/officeDocument/2006/relationships" r:id="rId1"/>
          <a:extLst>
            <a:ext uri="{FF2B5EF4-FFF2-40B4-BE49-F238E27FC236}">
              <a16:creationId xmlns:a16="http://schemas.microsoft.com/office/drawing/2014/main" id="{9B45BCF5-3002-4B26-9C7B-68BACF73DF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10125" y="47625"/>
          <a:ext cx="3230281" cy="533616"/>
        </a:xfrm>
        <a:prstGeom prst="rect">
          <a:avLst/>
        </a:prstGeom>
      </xdr:spPr>
    </xdr:pic>
    <xdr:clientData/>
  </xdr:twoCellAnchor>
  <xdr:twoCellAnchor>
    <xdr:from>
      <xdr:col>2</xdr:col>
      <xdr:colOff>38100</xdr:colOff>
      <xdr:row>5</xdr:row>
      <xdr:rowOff>47625</xdr:rowOff>
    </xdr:from>
    <xdr:to>
      <xdr:col>3</xdr:col>
      <xdr:colOff>0</xdr:colOff>
      <xdr:row>5</xdr:row>
      <xdr:rowOff>276225</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79B75139-28DF-4D01-A1E6-6D239C658F95}"/>
            </a:ext>
          </a:extLst>
        </xdr:cNvPr>
        <xdr:cNvSpPr/>
      </xdr:nvSpPr>
      <xdr:spPr>
        <a:xfrm>
          <a:off x="5781675" y="16287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6</xdr:row>
      <xdr:rowOff>28575</xdr:rowOff>
    </xdr:from>
    <xdr:to>
      <xdr:col>3</xdr:col>
      <xdr:colOff>0</xdr:colOff>
      <xdr:row>6</xdr:row>
      <xdr:rowOff>257175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D10EBA1E-F563-4C04-B2FE-98F2C6092D93}"/>
            </a:ext>
          </a:extLst>
        </xdr:cNvPr>
        <xdr:cNvSpPr/>
      </xdr:nvSpPr>
      <xdr:spPr>
        <a:xfrm>
          <a:off x="5781675" y="18954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7</xdr:row>
      <xdr:rowOff>19050</xdr:rowOff>
    </xdr:from>
    <xdr:to>
      <xdr:col>3</xdr:col>
      <xdr:colOff>0</xdr:colOff>
      <xdr:row>7</xdr:row>
      <xdr:rowOff>247650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384BE507-5D3D-48CD-A944-6E573E8FC0B9}"/>
            </a:ext>
          </a:extLst>
        </xdr:cNvPr>
        <xdr:cNvSpPr/>
      </xdr:nvSpPr>
      <xdr:spPr>
        <a:xfrm>
          <a:off x="5781675" y="217170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14</xdr:row>
      <xdr:rowOff>47625</xdr:rowOff>
    </xdr:from>
    <xdr:to>
      <xdr:col>3</xdr:col>
      <xdr:colOff>0</xdr:colOff>
      <xdr:row>14</xdr:row>
      <xdr:rowOff>276225</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7B46BB45-0A97-41EF-AFE1-152F54EA166B}"/>
            </a:ext>
          </a:extLst>
        </xdr:cNvPr>
        <xdr:cNvSpPr/>
      </xdr:nvSpPr>
      <xdr:spPr>
        <a:xfrm>
          <a:off x="5781675" y="36290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18</xdr:row>
      <xdr:rowOff>19050</xdr:rowOff>
    </xdr:from>
    <xdr:to>
      <xdr:col>3</xdr:col>
      <xdr:colOff>0</xdr:colOff>
      <xdr:row>18</xdr:row>
      <xdr:rowOff>247650</xdr:rowOff>
    </xdr:to>
    <xdr:sp macro="" textlink="">
      <xdr:nvSpPr>
        <xdr:cNvPr id="11" name="Rectangle: Rounded Corners 10">
          <a:hlinkClick xmlns:r="http://schemas.openxmlformats.org/officeDocument/2006/relationships" r:id="rId7"/>
          <a:extLst>
            <a:ext uri="{FF2B5EF4-FFF2-40B4-BE49-F238E27FC236}">
              <a16:creationId xmlns:a16="http://schemas.microsoft.com/office/drawing/2014/main" id="{3874523F-0453-46E8-83E2-C1F6348E8D4D}"/>
            </a:ext>
          </a:extLst>
        </xdr:cNvPr>
        <xdr:cNvSpPr/>
      </xdr:nvSpPr>
      <xdr:spPr>
        <a:xfrm>
          <a:off x="5781675" y="417195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24</xdr:row>
      <xdr:rowOff>57150</xdr:rowOff>
    </xdr:from>
    <xdr:to>
      <xdr:col>3</xdr:col>
      <xdr:colOff>0</xdr:colOff>
      <xdr:row>25</xdr:row>
      <xdr:rowOff>0</xdr:rowOff>
    </xdr:to>
    <xdr:sp macro="" textlink="">
      <xdr:nvSpPr>
        <xdr:cNvPr id="12" name="Rectangle: Rounded Corners 11">
          <a:hlinkClick xmlns:r="http://schemas.openxmlformats.org/officeDocument/2006/relationships" r:id="rId8"/>
          <a:extLst>
            <a:ext uri="{FF2B5EF4-FFF2-40B4-BE49-F238E27FC236}">
              <a16:creationId xmlns:a16="http://schemas.microsoft.com/office/drawing/2014/main" id="{9141789A-ED3C-4B34-BDD1-7DC2CFC5152E}"/>
            </a:ext>
          </a:extLst>
        </xdr:cNvPr>
        <xdr:cNvSpPr/>
      </xdr:nvSpPr>
      <xdr:spPr>
        <a:xfrm>
          <a:off x="5781675" y="49244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25</xdr:row>
      <xdr:rowOff>51513</xdr:rowOff>
    </xdr:from>
    <xdr:to>
      <xdr:col>3</xdr:col>
      <xdr:colOff>0</xdr:colOff>
      <xdr:row>25</xdr:row>
      <xdr:rowOff>280113</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6F12408F-154C-4050-B701-51C6F19E940D}"/>
            </a:ext>
          </a:extLst>
        </xdr:cNvPr>
        <xdr:cNvSpPr/>
      </xdr:nvSpPr>
      <xdr:spPr>
        <a:xfrm>
          <a:off x="5953125" y="6747588"/>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38</xdr:row>
      <xdr:rowOff>47625</xdr:rowOff>
    </xdr:from>
    <xdr:to>
      <xdr:col>3</xdr:col>
      <xdr:colOff>0</xdr:colOff>
      <xdr:row>38</xdr:row>
      <xdr:rowOff>276225</xdr:rowOff>
    </xdr:to>
    <xdr:sp macro="" textlink="">
      <xdr:nvSpPr>
        <xdr:cNvPr id="18" name="Rectangle: Rounded Corners 17">
          <a:hlinkClick xmlns:r="http://schemas.openxmlformats.org/officeDocument/2006/relationships" r:id="rId10"/>
          <a:extLst>
            <a:ext uri="{FF2B5EF4-FFF2-40B4-BE49-F238E27FC236}">
              <a16:creationId xmlns:a16="http://schemas.microsoft.com/office/drawing/2014/main" id="{81DB202F-8D0B-49A7-9267-72CAF84242ED}"/>
            </a:ext>
          </a:extLst>
        </xdr:cNvPr>
        <xdr:cNvSpPr/>
      </xdr:nvSpPr>
      <xdr:spPr>
        <a:xfrm>
          <a:off x="5781675" y="70580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11</xdr:row>
      <xdr:rowOff>38100</xdr:rowOff>
    </xdr:from>
    <xdr:to>
      <xdr:col>3</xdr:col>
      <xdr:colOff>0</xdr:colOff>
      <xdr:row>11</xdr:row>
      <xdr:rowOff>266700</xdr:rowOff>
    </xdr:to>
    <xdr:sp macro="" textlink="">
      <xdr:nvSpPr>
        <xdr:cNvPr id="19" name="Rectangle: Rounded Corners 18">
          <a:hlinkClick xmlns:r="http://schemas.openxmlformats.org/officeDocument/2006/relationships" r:id="rId11"/>
          <a:extLst>
            <a:ext uri="{FF2B5EF4-FFF2-40B4-BE49-F238E27FC236}">
              <a16:creationId xmlns:a16="http://schemas.microsoft.com/office/drawing/2014/main" id="{D108BB8A-63EF-4695-A445-155D457F66DC}"/>
            </a:ext>
          </a:extLst>
        </xdr:cNvPr>
        <xdr:cNvSpPr/>
      </xdr:nvSpPr>
      <xdr:spPr>
        <a:xfrm>
          <a:off x="5781675" y="31146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8</xdr:row>
      <xdr:rowOff>9525</xdr:rowOff>
    </xdr:from>
    <xdr:to>
      <xdr:col>3</xdr:col>
      <xdr:colOff>0</xdr:colOff>
      <xdr:row>8</xdr:row>
      <xdr:rowOff>238125</xdr:rowOff>
    </xdr:to>
    <xdr:sp macro="" textlink="">
      <xdr:nvSpPr>
        <xdr:cNvPr id="20" name="Rectangle: Rounded Corners 19">
          <a:hlinkClick xmlns:r="http://schemas.openxmlformats.org/officeDocument/2006/relationships" r:id="rId12"/>
          <a:extLst>
            <a:ext uri="{FF2B5EF4-FFF2-40B4-BE49-F238E27FC236}">
              <a16:creationId xmlns:a16="http://schemas.microsoft.com/office/drawing/2014/main" id="{F6C7A024-1C10-4233-8D62-BD657D7E2F88}"/>
            </a:ext>
          </a:extLst>
        </xdr:cNvPr>
        <xdr:cNvSpPr/>
      </xdr:nvSpPr>
      <xdr:spPr>
        <a:xfrm>
          <a:off x="5781675" y="2447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15</xdr:row>
      <xdr:rowOff>38100</xdr:rowOff>
    </xdr:from>
    <xdr:to>
      <xdr:col>3</xdr:col>
      <xdr:colOff>0</xdr:colOff>
      <xdr:row>15</xdr:row>
      <xdr:rowOff>266700</xdr:rowOff>
    </xdr:to>
    <xdr:sp macro="" textlink="">
      <xdr:nvSpPr>
        <xdr:cNvPr id="21" name="Rectangle: Rounded Corners 20">
          <a:hlinkClick xmlns:r="http://schemas.openxmlformats.org/officeDocument/2006/relationships" r:id="rId13"/>
          <a:extLst>
            <a:ext uri="{FF2B5EF4-FFF2-40B4-BE49-F238E27FC236}">
              <a16:creationId xmlns:a16="http://schemas.microsoft.com/office/drawing/2014/main" id="{CE05DCE5-2135-40BF-B61B-60922E70CD70}"/>
            </a:ext>
          </a:extLst>
        </xdr:cNvPr>
        <xdr:cNvSpPr/>
      </xdr:nvSpPr>
      <xdr:spPr>
        <a:xfrm>
          <a:off x="5953125" y="419100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16</xdr:row>
      <xdr:rowOff>28575</xdr:rowOff>
    </xdr:from>
    <xdr:to>
      <xdr:col>3</xdr:col>
      <xdr:colOff>0</xdr:colOff>
      <xdr:row>16</xdr:row>
      <xdr:rowOff>257175</xdr:rowOff>
    </xdr:to>
    <xdr:sp macro="" textlink="">
      <xdr:nvSpPr>
        <xdr:cNvPr id="22" name="Rectangle: Rounded Corners 21">
          <a:hlinkClick xmlns:r="http://schemas.openxmlformats.org/officeDocument/2006/relationships" r:id="rId14"/>
          <a:extLst>
            <a:ext uri="{FF2B5EF4-FFF2-40B4-BE49-F238E27FC236}">
              <a16:creationId xmlns:a16="http://schemas.microsoft.com/office/drawing/2014/main" id="{3A219FC6-5E1A-409D-B72D-AD8371F0A2F5}"/>
            </a:ext>
          </a:extLst>
        </xdr:cNvPr>
        <xdr:cNvSpPr/>
      </xdr:nvSpPr>
      <xdr:spPr>
        <a:xfrm>
          <a:off x="5953125" y="4752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17</xdr:row>
      <xdr:rowOff>28575</xdr:rowOff>
    </xdr:from>
    <xdr:to>
      <xdr:col>3</xdr:col>
      <xdr:colOff>0</xdr:colOff>
      <xdr:row>17</xdr:row>
      <xdr:rowOff>257175</xdr:rowOff>
    </xdr:to>
    <xdr:sp macro="" textlink="">
      <xdr:nvSpPr>
        <xdr:cNvPr id="23" name="Rectangle: Rounded Corners 22">
          <a:hlinkClick xmlns:r="http://schemas.openxmlformats.org/officeDocument/2006/relationships" r:id="rId15"/>
          <a:extLst>
            <a:ext uri="{FF2B5EF4-FFF2-40B4-BE49-F238E27FC236}">
              <a16:creationId xmlns:a16="http://schemas.microsoft.com/office/drawing/2014/main" id="{CDCBFDAB-D7EE-42BB-913E-63DC8E56DB79}"/>
            </a:ext>
          </a:extLst>
        </xdr:cNvPr>
        <xdr:cNvSpPr/>
      </xdr:nvSpPr>
      <xdr:spPr>
        <a:xfrm>
          <a:off x="5953125" y="4752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19</xdr:row>
      <xdr:rowOff>9525</xdr:rowOff>
    </xdr:from>
    <xdr:to>
      <xdr:col>3</xdr:col>
      <xdr:colOff>0</xdr:colOff>
      <xdr:row>19</xdr:row>
      <xdr:rowOff>238125</xdr:rowOff>
    </xdr:to>
    <xdr:sp macro="" textlink="">
      <xdr:nvSpPr>
        <xdr:cNvPr id="24" name="Rectangle: Rounded Corners 23">
          <a:hlinkClick xmlns:r="http://schemas.openxmlformats.org/officeDocument/2006/relationships" r:id="rId16"/>
          <a:extLst>
            <a:ext uri="{FF2B5EF4-FFF2-40B4-BE49-F238E27FC236}">
              <a16:creationId xmlns:a16="http://schemas.microsoft.com/office/drawing/2014/main" id="{F246864B-178C-4370-90C0-6D0EDB11BBFA}"/>
            </a:ext>
          </a:extLst>
        </xdr:cNvPr>
        <xdr:cNvSpPr/>
      </xdr:nvSpPr>
      <xdr:spPr>
        <a:xfrm>
          <a:off x="5953125" y="53054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26</xdr:row>
      <xdr:rowOff>45876</xdr:rowOff>
    </xdr:from>
    <xdr:to>
      <xdr:col>3</xdr:col>
      <xdr:colOff>0</xdr:colOff>
      <xdr:row>26</xdr:row>
      <xdr:rowOff>274476</xdr:rowOff>
    </xdr:to>
    <xdr:sp macro="" textlink="">
      <xdr:nvSpPr>
        <xdr:cNvPr id="27" name="Rectangle: Rounded Corners 26">
          <a:hlinkClick xmlns:r="http://schemas.openxmlformats.org/officeDocument/2006/relationships" r:id="rId17"/>
          <a:extLst>
            <a:ext uri="{FF2B5EF4-FFF2-40B4-BE49-F238E27FC236}">
              <a16:creationId xmlns:a16="http://schemas.microsoft.com/office/drawing/2014/main" id="{F565E283-9EE7-4FAD-833B-816071FD6E92}"/>
            </a:ext>
          </a:extLst>
        </xdr:cNvPr>
        <xdr:cNvSpPr/>
      </xdr:nvSpPr>
      <xdr:spPr>
        <a:xfrm>
          <a:off x="5953125" y="7027701"/>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27</xdr:row>
      <xdr:rowOff>40239</xdr:rowOff>
    </xdr:from>
    <xdr:to>
      <xdr:col>3</xdr:col>
      <xdr:colOff>0</xdr:colOff>
      <xdr:row>27</xdr:row>
      <xdr:rowOff>268839</xdr:rowOff>
    </xdr:to>
    <xdr:sp macro="" textlink="">
      <xdr:nvSpPr>
        <xdr:cNvPr id="28" name="Rectangle: Rounded Corners 27">
          <a:hlinkClick xmlns:r="http://schemas.openxmlformats.org/officeDocument/2006/relationships" r:id="rId18"/>
          <a:extLst>
            <a:ext uri="{FF2B5EF4-FFF2-40B4-BE49-F238E27FC236}">
              <a16:creationId xmlns:a16="http://schemas.microsoft.com/office/drawing/2014/main" id="{E55261A1-61BE-4421-B395-AA7E2E283353}"/>
            </a:ext>
          </a:extLst>
        </xdr:cNvPr>
        <xdr:cNvSpPr/>
      </xdr:nvSpPr>
      <xdr:spPr>
        <a:xfrm>
          <a:off x="5953125" y="7307814"/>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29</xdr:row>
      <xdr:rowOff>28965</xdr:rowOff>
    </xdr:from>
    <xdr:to>
      <xdr:col>3</xdr:col>
      <xdr:colOff>0</xdr:colOff>
      <xdr:row>29</xdr:row>
      <xdr:rowOff>257565</xdr:rowOff>
    </xdr:to>
    <xdr:sp macro="" textlink="">
      <xdr:nvSpPr>
        <xdr:cNvPr id="29" name="Rectangle: Rounded Corners 28">
          <a:hlinkClick xmlns:r="http://schemas.openxmlformats.org/officeDocument/2006/relationships" r:id="rId19"/>
          <a:extLst>
            <a:ext uri="{FF2B5EF4-FFF2-40B4-BE49-F238E27FC236}">
              <a16:creationId xmlns:a16="http://schemas.microsoft.com/office/drawing/2014/main" id="{E7BEF934-DD26-4538-9507-26722BD734C8}"/>
            </a:ext>
          </a:extLst>
        </xdr:cNvPr>
        <xdr:cNvSpPr/>
      </xdr:nvSpPr>
      <xdr:spPr>
        <a:xfrm>
          <a:off x="5953125" y="7868040"/>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30</xdr:row>
      <xdr:rowOff>23328</xdr:rowOff>
    </xdr:from>
    <xdr:to>
      <xdr:col>3</xdr:col>
      <xdr:colOff>0</xdr:colOff>
      <xdr:row>30</xdr:row>
      <xdr:rowOff>251928</xdr:rowOff>
    </xdr:to>
    <xdr:sp macro="" textlink="">
      <xdr:nvSpPr>
        <xdr:cNvPr id="30" name="Rectangle: Rounded Corners 29">
          <a:hlinkClick xmlns:r="http://schemas.openxmlformats.org/officeDocument/2006/relationships" r:id="rId20"/>
          <a:extLst>
            <a:ext uri="{FF2B5EF4-FFF2-40B4-BE49-F238E27FC236}">
              <a16:creationId xmlns:a16="http://schemas.microsoft.com/office/drawing/2014/main" id="{976510B3-9117-4678-A5EC-2062B9761E8E}"/>
            </a:ext>
          </a:extLst>
        </xdr:cNvPr>
        <xdr:cNvSpPr/>
      </xdr:nvSpPr>
      <xdr:spPr>
        <a:xfrm>
          <a:off x="5953125" y="8148153"/>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31</xdr:row>
      <xdr:rowOff>17691</xdr:rowOff>
    </xdr:from>
    <xdr:to>
      <xdr:col>3</xdr:col>
      <xdr:colOff>0</xdr:colOff>
      <xdr:row>31</xdr:row>
      <xdr:rowOff>246291</xdr:rowOff>
    </xdr:to>
    <xdr:sp macro="" textlink="">
      <xdr:nvSpPr>
        <xdr:cNvPr id="31" name="Rectangle: Rounded Corners 30">
          <a:hlinkClick xmlns:r="http://schemas.openxmlformats.org/officeDocument/2006/relationships" r:id="rId21"/>
          <a:extLst>
            <a:ext uri="{FF2B5EF4-FFF2-40B4-BE49-F238E27FC236}">
              <a16:creationId xmlns:a16="http://schemas.microsoft.com/office/drawing/2014/main" id="{1B4C3995-DDE7-4B25-A8C0-7531CC42DF5A}"/>
            </a:ext>
          </a:extLst>
        </xdr:cNvPr>
        <xdr:cNvSpPr/>
      </xdr:nvSpPr>
      <xdr:spPr>
        <a:xfrm>
          <a:off x="5953125" y="8428266"/>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28</xdr:row>
      <xdr:rowOff>34602</xdr:rowOff>
    </xdr:from>
    <xdr:to>
      <xdr:col>3</xdr:col>
      <xdr:colOff>0</xdr:colOff>
      <xdr:row>28</xdr:row>
      <xdr:rowOff>263202</xdr:rowOff>
    </xdr:to>
    <xdr:sp macro="" textlink="">
      <xdr:nvSpPr>
        <xdr:cNvPr id="32" name="Rectangle: Rounded Corners 31">
          <a:hlinkClick xmlns:r="http://schemas.openxmlformats.org/officeDocument/2006/relationships" r:id="rId22"/>
          <a:extLst>
            <a:ext uri="{FF2B5EF4-FFF2-40B4-BE49-F238E27FC236}">
              <a16:creationId xmlns:a16="http://schemas.microsoft.com/office/drawing/2014/main" id="{19A4DC01-E2C2-4F23-B582-20244692FBC9}"/>
            </a:ext>
          </a:extLst>
        </xdr:cNvPr>
        <xdr:cNvSpPr/>
      </xdr:nvSpPr>
      <xdr:spPr>
        <a:xfrm>
          <a:off x="5953125" y="7587927"/>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41</xdr:row>
      <xdr:rowOff>38100</xdr:rowOff>
    </xdr:from>
    <xdr:to>
      <xdr:col>3</xdr:col>
      <xdr:colOff>0</xdr:colOff>
      <xdr:row>41</xdr:row>
      <xdr:rowOff>266700</xdr:rowOff>
    </xdr:to>
    <xdr:sp macro="" textlink="">
      <xdr:nvSpPr>
        <xdr:cNvPr id="34" name="Rectangle: Rounded Corners 33">
          <a:hlinkClick xmlns:r="http://schemas.openxmlformats.org/officeDocument/2006/relationships" r:id="rId23"/>
          <a:extLst>
            <a:ext uri="{FF2B5EF4-FFF2-40B4-BE49-F238E27FC236}">
              <a16:creationId xmlns:a16="http://schemas.microsoft.com/office/drawing/2014/main" id="{28789D78-D206-4C91-8F67-B3CFC366EBF5}"/>
            </a:ext>
          </a:extLst>
        </xdr:cNvPr>
        <xdr:cNvSpPr/>
      </xdr:nvSpPr>
      <xdr:spPr>
        <a:xfrm>
          <a:off x="5953125" y="9305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44</xdr:row>
      <xdr:rowOff>38100</xdr:rowOff>
    </xdr:from>
    <xdr:to>
      <xdr:col>3</xdr:col>
      <xdr:colOff>0</xdr:colOff>
      <xdr:row>44</xdr:row>
      <xdr:rowOff>266700</xdr:rowOff>
    </xdr:to>
    <xdr:sp macro="" textlink="">
      <xdr:nvSpPr>
        <xdr:cNvPr id="26" name="Rectangle: Rounded Corners 25">
          <a:hlinkClick xmlns:r="http://schemas.openxmlformats.org/officeDocument/2006/relationships" r:id="rId24"/>
          <a:extLst>
            <a:ext uri="{FF2B5EF4-FFF2-40B4-BE49-F238E27FC236}">
              <a16:creationId xmlns:a16="http://schemas.microsoft.com/office/drawing/2014/main" id="{8A6F27DD-59A0-4BA7-B13E-0F8080625B71}"/>
            </a:ext>
          </a:extLst>
        </xdr:cNvPr>
        <xdr:cNvSpPr/>
      </xdr:nvSpPr>
      <xdr:spPr>
        <a:xfrm>
          <a:off x="5953125" y="930592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xdr:from>
      <xdr:col>2</xdr:col>
      <xdr:colOff>38100</xdr:colOff>
      <xdr:row>20</xdr:row>
      <xdr:rowOff>9525</xdr:rowOff>
    </xdr:from>
    <xdr:to>
      <xdr:col>3</xdr:col>
      <xdr:colOff>0</xdr:colOff>
      <xdr:row>20</xdr:row>
      <xdr:rowOff>238125</xdr:rowOff>
    </xdr:to>
    <xdr:sp macro="" textlink="">
      <xdr:nvSpPr>
        <xdr:cNvPr id="33" name="Rectangle: Rounded Corners 32">
          <a:hlinkClick xmlns:r="http://schemas.openxmlformats.org/officeDocument/2006/relationships" r:id="rId25"/>
          <a:extLst>
            <a:ext uri="{FF2B5EF4-FFF2-40B4-BE49-F238E27FC236}">
              <a16:creationId xmlns:a16="http://schemas.microsoft.com/office/drawing/2014/main" id="{2D7A596F-001A-4DA7-9592-CC77CB65C610}"/>
            </a:ext>
          </a:extLst>
        </xdr:cNvPr>
        <xdr:cNvSpPr/>
      </xdr:nvSpPr>
      <xdr:spPr>
        <a:xfrm>
          <a:off x="5953125" y="5133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21</xdr:row>
      <xdr:rowOff>9525</xdr:rowOff>
    </xdr:from>
    <xdr:to>
      <xdr:col>3</xdr:col>
      <xdr:colOff>0</xdr:colOff>
      <xdr:row>21</xdr:row>
      <xdr:rowOff>238125</xdr:rowOff>
    </xdr:to>
    <xdr:sp macro="" textlink="">
      <xdr:nvSpPr>
        <xdr:cNvPr id="35" name="Rectangle: Rounded Corners 34">
          <a:hlinkClick xmlns:r="http://schemas.openxmlformats.org/officeDocument/2006/relationships" r:id="rId26"/>
          <a:extLst>
            <a:ext uri="{FF2B5EF4-FFF2-40B4-BE49-F238E27FC236}">
              <a16:creationId xmlns:a16="http://schemas.microsoft.com/office/drawing/2014/main" id="{278F446F-06BC-4514-B735-8EB158817F45}"/>
            </a:ext>
          </a:extLst>
        </xdr:cNvPr>
        <xdr:cNvSpPr/>
      </xdr:nvSpPr>
      <xdr:spPr>
        <a:xfrm>
          <a:off x="5953125" y="5133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32</xdr:row>
      <xdr:rowOff>12054</xdr:rowOff>
    </xdr:from>
    <xdr:to>
      <xdr:col>3</xdr:col>
      <xdr:colOff>0</xdr:colOff>
      <xdr:row>32</xdr:row>
      <xdr:rowOff>240654</xdr:rowOff>
    </xdr:to>
    <xdr:sp macro="" textlink="">
      <xdr:nvSpPr>
        <xdr:cNvPr id="36" name="Rectangle: Rounded Corners 35">
          <a:hlinkClick xmlns:r="http://schemas.openxmlformats.org/officeDocument/2006/relationships" r:id="rId27"/>
          <a:extLst>
            <a:ext uri="{FF2B5EF4-FFF2-40B4-BE49-F238E27FC236}">
              <a16:creationId xmlns:a16="http://schemas.microsoft.com/office/drawing/2014/main" id="{5E34FFE3-9843-43E1-BBE7-774B3213FDD7}"/>
            </a:ext>
          </a:extLst>
        </xdr:cNvPr>
        <xdr:cNvSpPr/>
      </xdr:nvSpPr>
      <xdr:spPr>
        <a:xfrm>
          <a:off x="5953125" y="8708379"/>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2</xdr:col>
      <xdr:colOff>38100</xdr:colOff>
      <xdr:row>35</xdr:row>
      <xdr:rowOff>47625</xdr:rowOff>
    </xdr:from>
    <xdr:to>
      <xdr:col>3</xdr:col>
      <xdr:colOff>0</xdr:colOff>
      <xdr:row>35</xdr:row>
      <xdr:rowOff>276225</xdr:rowOff>
    </xdr:to>
    <xdr:sp macro="" textlink="">
      <xdr:nvSpPr>
        <xdr:cNvPr id="37" name="Rectangle: Rounded Corners 36">
          <a:hlinkClick xmlns:r="http://schemas.openxmlformats.org/officeDocument/2006/relationships" r:id="rId28"/>
          <a:extLst>
            <a:ext uri="{FF2B5EF4-FFF2-40B4-BE49-F238E27FC236}">
              <a16:creationId xmlns:a16="http://schemas.microsoft.com/office/drawing/2014/main" id="{3C2736D0-42E7-4FB4-875D-32BECD2BDDB6}"/>
            </a:ext>
          </a:extLst>
        </xdr:cNvPr>
        <xdr:cNvSpPr/>
      </xdr:nvSpPr>
      <xdr:spPr>
        <a:xfrm>
          <a:off x="5953125" y="10086975"/>
          <a:ext cx="952500" cy="228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page</a:t>
          </a:r>
        </a:p>
      </xdr:txBody>
    </xdr:sp>
    <xdr:clientData/>
  </xdr:twoCellAnchor>
  <xdr:twoCellAnchor editAs="oneCell">
    <xdr:from>
      <xdr:col>1</xdr:col>
      <xdr:colOff>3171825</xdr:colOff>
      <xdr:row>0</xdr:row>
      <xdr:rowOff>0</xdr:rowOff>
    </xdr:from>
    <xdr:to>
      <xdr:col>1</xdr:col>
      <xdr:colOff>3790950</xdr:colOff>
      <xdr:row>1</xdr:row>
      <xdr:rowOff>0</xdr:rowOff>
    </xdr:to>
    <xdr:pic>
      <xdr:nvPicPr>
        <xdr:cNvPr id="38" name="Graphic 37" descr="Daily Calendar">
          <a:extLst>
            <a:ext uri="{FF2B5EF4-FFF2-40B4-BE49-F238E27FC236}">
              <a16:creationId xmlns:a16="http://schemas.microsoft.com/office/drawing/2014/main" id="{F6076270-04DF-4230-AB35-7177DFA22AAE}"/>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3371850" y="0"/>
          <a:ext cx="619125" cy="619125"/>
        </a:xfrm>
        <a:prstGeom prst="rect">
          <a:avLst/>
        </a:prstGeom>
      </xdr:spPr>
    </xdr:pic>
    <xdr:clientData/>
  </xdr:twoCellAnchor>
  <xdr:twoCellAnchor editAs="oneCell">
    <xdr:from>
      <xdr:col>1</xdr:col>
      <xdr:colOff>3798075</xdr:colOff>
      <xdr:row>0</xdr:row>
      <xdr:rowOff>0</xdr:rowOff>
    </xdr:from>
    <xdr:to>
      <xdr:col>1</xdr:col>
      <xdr:colOff>4417200</xdr:colOff>
      <xdr:row>1</xdr:row>
      <xdr:rowOff>0</xdr:rowOff>
    </xdr:to>
    <xdr:pic>
      <xdr:nvPicPr>
        <xdr:cNvPr id="39" name="Graphic 38" descr="Clock">
          <a:extLst>
            <a:ext uri="{FF2B5EF4-FFF2-40B4-BE49-F238E27FC236}">
              <a16:creationId xmlns:a16="http://schemas.microsoft.com/office/drawing/2014/main" id="{81245457-0702-46A2-8485-D38ABF0C8CB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3998100" y="0"/>
          <a:ext cx="619125" cy="6191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209550</xdr:colOff>
      <xdr:row>0</xdr:row>
      <xdr:rowOff>47625</xdr:rowOff>
    </xdr:from>
    <xdr:to>
      <xdr:col>9</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D9070655-F60F-4DB5-A325-F71059AF0B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62800" y="47625"/>
          <a:ext cx="3230281" cy="533616"/>
        </a:xfrm>
        <a:prstGeom prst="rect">
          <a:avLst/>
        </a:prstGeom>
      </xdr:spPr>
    </xdr:pic>
    <xdr:clientData/>
  </xdr:twoCellAnchor>
  <xdr:twoCellAnchor>
    <xdr:from>
      <xdr:col>0</xdr:col>
      <xdr:colOff>152400</xdr:colOff>
      <xdr:row>1</xdr:row>
      <xdr:rowOff>104776</xdr:rowOff>
    </xdr:from>
    <xdr:to>
      <xdr:col>4</xdr:col>
      <xdr:colOff>76200</xdr:colOff>
      <xdr:row>4</xdr:row>
      <xdr:rowOff>57151</xdr:rowOff>
    </xdr:to>
    <xdr:sp macro="" textlink="">
      <xdr:nvSpPr>
        <xdr:cNvPr id="6" name="Rectangle 5">
          <a:extLst>
            <a:ext uri="{FF2B5EF4-FFF2-40B4-BE49-F238E27FC236}">
              <a16:creationId xmlns:a16="http://schemas.microsoft.com/office/drawing/2014/main" id="{A10C5366-D555-452A-8302-8321BAD94ACB}"/>
            </a:ext>
          </a:extLst>
        </xdr:cNvPr>
        <xdr:cNvSpPr/>
      </xdr:nvSpPr>
      <xdr:spPr>
        <a:xfrm>
          <a:off x="152400" y="723901"/>
          <a:ext cx="6191250" cy="8382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Often, we'll have a list of month names that we want to convert to a date, or even just extract the month number.</a:t>
          </a:r>
        </a:p>
        <a:p>
          <a:pPr algn="l"/>
          <a:endParaRPr lang="en-AU" sz="800" baseline="0"/>
        </a:p>
        <a:p>
          <a:pPr algn="l"/>
          <a:r>
            <a:rPr lang="en-AU" sz="1100" baseline="0"/>
            <a:t>*Special thanks to Sunny Kow for reminding me about this tip.</a:t>
          </a:r>
        </a:p>
      </xdr:txBody>
    </xdr:sp>
    <xdr:clientData/>
  </xdr:twoCellAnchor>
  <xdr:twoCellAnchor>
    <xdr:from>
      <xdr:col>0</xdr:col>
      <xdr:colOff>314325</xdr:colOff>
      <xdr:row>18</xdr:row>
      <xdr:rowOff>171450</xdr:rowOff>
    </xdr:from>
    <xdr:to>
      <xdr:col>3</xdr:col>
      <xdr:colOff>2076450</xdr:colOff>
      <xdr:row>22</xdr:row>
      <xdr:rowOff>2828925</xdr:rowOff>
    </xdr:to>
    <xdr:grpSp>
      <xdr:nvGrpSpPr>
        <xdr:cNvPr id="8" name="Group 12">
          <a:extLst>
            <a:ext uri="{FF2B5EF4-FFF2-40B4-BE49-F238E27FC236}">
              <a16:creationId xmlns:a16="http://schemas.microsoft.com/office/drawing/2014/main" id="{7E2E9327-0EB1-442A-B555-0FB705B84B35}"/>
            </a:ext>
          </a:extLst>
        </xdr:cNvPr>
        <xdr:cNvGrpSpPr/>
      </xdr:nvGrpSpPr>
      <xdr:grpSpPr>
        <a:xfrm>
          <a:off x="314325" y="4654550"/>
          <a:ext cx="5210175" cy="3508375"/>
          <a:chOff x="5848350" y="1466850"/>
          <a:chExt cx="5210175" cy="2831270"/>
        </a:xfrm>
      </xdr:grpSpPr>
      <xdr:sp macro="" textlink="">
        <xdr:nvSpPr>
          <xdr:cNvPr id="9" name="Speech Bubble: Rectangle 6">
            <a:extLst>
              <a:ext uri="{FF2B5EF4-FFF2-40B4-BE49-F238E27FC236}">
                <a16:creationId xmlns:a16="http://schemas.microsoft.com/office/drawing/2014/main" id="{2254D645-1A47-447E-B2BF-BAC07B63ADBE}"/>
              </a:ext>
            </a:extLst>
          </xdr:cNvPr>
          <xdr:cNvSpPr/>
        </xdr:nvSpPr>
        <xdr:spPr>
          <a:xfrm>
            <a:off x="5848350" y="1466850"/>
            <a:ext cx="5210175" cy="2831270"/>
          </a:xfrm>
          <a:prstGeom prst="wedgeRectCallout">
            <a:avLst>
              <a:gd name="adj1" fmla="val 20461"/>
              <a:gd name="adj2" fmla="val -5287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How it works: </a:t>
            </a:r>
            <a:r>
              <a:rPr lang="en-AU" sz="1100" b="0"/>
              <a:t>By concatenating a</a:t>
            </a:r>
            <a:r>
              <a:rPr lang="en-AU" sz="1100" b="0" baseline="0"/>
              <a:t> 1 to the text month name in column B we provide the MONTH function with a text date it can recognise/use. We can see how the formula in cell C7 evaluates in the Evaluate Formula dialog box below:</a:t>
            </a:r>
          </a:p>
          <a:p>
            <a:pPr algn="l"/>
            <a:endParaRPr lang="en-AU" sz="1100" baseline="0"/>
          </a:p>
          <a:p>
            <a:pPr algn="l"/>
            <a:endParaRPr lang="en-AU" sz="1100" baseline="0"/>
          </a:p>
          <a:p>
            <a:pPr algn="l"/>
            <a:endParaRPr lang="en-AU" sz="1100" baseline="0"/>
          </a:p>
        </xdr:txBody>
      </xdr:sp>
      <xdr:pic>
        <xdr:nvPicPr>
          <xdr:cNvPr id="10" name="Picture 11">
            <a:extLst>
              <a:ext uri="{FF2B5EF4-FFF2-40B4-BE49-F238E27FC236}">
                <a16:creationId xmlns:a16="http://schemas.microsoft.com/office/drawing/2014/main" id="{A4E06537-533D-4055-A810-04FE66CD84E9}"/>
              </a:ext>
            </a:extLst>
          </xdr:cNvPr>
          <xdr:cNvPicPr>
            <a:picLocks noChangeAspect="1"/>
          </xdr:cNvPicPr>
        </xdr:nvPicPr>
        <xdr:blipFill>
          <a:blip xmlns:r="http://schemas.openxmlformats.org/officeDocument/2006/relationships" r:embed="rId3"/>
          <a:stretch>
            <a:fillRect/>
          </a:stretch>
        </xdr:blipFill>
        <xdr:spPr>
          <a:xfrm>
            <a:off x="6010275" y="2041416"/>
            <a:ext cx="4914286" cy="2128972"/>
          </a:xfrm>
          <a:prstGeom prst="rect">
            <a:avLst/>
          </a:prstGeom>
          <a:effectLst>
            <a:outerShdw blurRad="63500" sx="102000" sy="102000" algn="ctr" rotWithShape="0">
              <a:prstClr val="black">
                <a:alpha val="40000"/>
              </a:prstClr>
            </a:outerShdw>
          </a:effectLst>
        </xdr:spPr>
      </xdr:pic>
    </xdr:grpSp>
    <xdr:clientData/>
  </xdr:twoCellAnchor>
  <xdr:twoCellAnchor>
    <xdr:from>
      <xdr:col>2</xdr:col>
      <xdr:colOff>523876</xdr:colOff>
      <xdr:row>37</xdr:row>
      <xdr:rowOff>47625</xdr:rowOff>
    </xdr:from>
    <xdr:to>
      <xdr:col>3</xdr:col>
      <xdr:colOff>2486026</xdr:colOff>
      <xdr:row>42</xdr:row>
      <xdr:rowOff>123825</xdr:rowOff>
    </xdr:to>
    <xdr:sp macro="" textlink="">
      <xdr:nvSpPr>
        <xdr:cNvPr id="14" name="Speech Bubble: Rectangle 13">
          <a:extLst>
            <a:ext uri="{FF2B5EF4-FFF2-40B4-BE49-F238E27FC236}">
              <a16:creationId xmlns:a16="http://schemas.microsoft.com/office/drawing/2014/main" id="{782879CC-9D2F-46F0-8880-9DFDE831B6AF}"/>
            </a:ext>
          </a:extLst>
        </xdr:cNvPr>
        <xdr:cNvSpPr/>
      </xdr:nvSpPr>
      <xdr:spPr>
        <a:xfrm>
          <a:off x="2466976" y="11258550"/>
          <a:ext cx="3467100" cy="1123950"/>
        </a:xfrm>
        <a:prstGeom prst="wedgeRectCallout">
          <a:avLst>
            <a:gd name="adj1" fmla="val 20689"/>
            <a:gd name="adj2" fmla="val -5964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The formula in column</a:t>
          </a:r>
          <a:r>
            <a:rPr lang="en-AU" sz="1100" b="0" baseline="0"/>
            <a:t> C converts the month to the first day of each month in the current year. </a:t>
          </a:r>
        </a:p>
        <a:p>
          <a:pPr algn="l"/>
          <a:endParaRPr lang="en-AU" sz="1100" b="0" baseline="0"/>
        </a:p>
        <a:p>
          <a:pPr algn="l"/>
          <a:r>
            <a:rPr lang="en-AU" sz="1100" b="0" baseline="0"/>
            <a:t>You can replace the 'YEAR(TODAY())' part of the formula with a different year, if you prefer.</a:t>
          </a:r>
        </a:p>
        <a:p>
          <a:pPr algn="l"/>
          <a:endParaRPr lang="en-AU" sz="1100" baseline="0"/>
        </a:p>
        <a:p>
          <a:pPr algn="l"/>
          <a:endParaRPr lang="en-AU" sz="1100" baseline="0"/>
        </a:p>
        <a:p>
          <a:pPr algn="l"/>
          <a:endParaRPr lang="en-AU" sz="1100" baseline="0"/>
        </a:p>
      </xdr:txBody>
    </xdr:sp>
    <xdr:clientData/>
  </xdr:twoCellAnchor>
  <xdr:twoCellAnchor>
    <xdr:from>
      <xdr:col>7</xdr:col>
      <xdr:colOff>600075</xdr:colOff>
      <xdr:row>0</xdr:row>
      <xdr:rowOff>590550</xdr:rowOff>
    </xdr:from>
    <xdr:to>
      <xdr:col>10</xdr:col>
      <xdr:colOff>0</xdr:colOff>
      <xdr:row>2</xdr:row>
      <xdr:rowOff>140513</xdr:rowOff>
    </xdr:to>
    <xdr:grpSp>
      <xdr:nvGrpSpPr>
        <xdr:cNvPr id="15" name="Group 14">
          <a:hlinkClick xmlns:r="http://schemas.openxmlformats.org/officeDocument/2006/relationships" r:id="rId4"/>
          <a:extLst>
            <a:ext uri="{FF2B5EF4-FFF2-40B4-BE49-F238E27FC236}">
              <a16:creationId xmlns:a16="http://schemas.microsoft.com/office/drawing/2014/main" id="{F6C42CA0-5593-4A08-BAEA-8058D137D1FF}"/>
            </a:ext>
          </a:extLst>
        </xdr:cNvPr>
        <xdr:cNvGrpSpPr/>
      </xdr:nvGrpSpPr>
      <xdr:grpSpPr>
        <a:xfrm>
          <a:off x="8693150" y="590550"/>
          <a:ext cx="1670050" cy="464363"/>
          <a:chOff x="8143875" y="681000"/>
          <a:chExt cx="1695450" cy="464363"/>
        </a:xfrm>
      </xdr:grpSpPr>
      <xdr:sp macro="" textlink="">
        <xdr:nvSpPr>
          <xdr:cNvPr id="16" name="Rectangle: Top Corners Rounded 15">
            <a:extLst>
              <a:ext uri="{FF2B5EF4-FFF2-40B4-BE49-F238E27FC236}">
                <a16:creationId xmlns:a16="http://schemas.microsoft.com/office/drawing/2014/main" id="{B45ADBA9-AD15-4C65-B655-BE835128231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7" name="Graphic 16" descr="Line Arrow: U-turn">
            <a:extLst>
              <a:ext uri="{FF2B5EF4-FFF2-40B4-BE49-F238E27FC236}">
                <a16:creationId xmlns:a16="http://schemas.microsoft.com/office/drawing/2014/main" id="{C2F839BC-818C-4BA7-8A0B-2C2B9234C4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18" name="TextBox 17">
            <a:extLst>
              <a:ext uri="{FF2B5EF4-FFF2-40B4-BE49-F238E27FC236}">
                <a16:creationId xmlns:a16="http://schemas.microsoft.com/office/drawing/2014/main" id="{FE35D3E4-0E79-478A-AF39-18D393D85B18}"/>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43</xdr:row>
      <xdr:rowOff>66675</xdr:rowOff>
    </xdr:from>
    <xdr:to>
      <xdr:col>1</xdr:col>
      <xdr:colOff>1162048</xdr:colOff>
      <xdr:row>45</xdr:row>
      <xdr:rowOff>166690</xdr:rowOff>
    </xdr:to>
    <xdr:grpSp>
      <xdr:nvGrpSpPr>
        <xdr:cNvPr id="19" name="Group 18">
          <a:hlinkClick xmlns:r="http://schemas.openxmlformats.org/officeDocument/2006/relationships" r:id="rId7"/>
          <a:extLst>
            <a:ext uri="{FF2B5EF4-FFF2-40B4-BE49-F238E27FC236}">
              <a16:creationId xmlns:a16="http://schemas.microsoft.com/office/drawing/2014/main" id="{191B0BF7-2CA6-4AD7-A27C-4073E44F6EC7}"/>
            </a:ext>
          </a:extLst>
        </xdr:cNvPr>
        <xdr:cNvGrpSpPr/>
      </xdr:nvGrpSpPr>
      <xdr:grpSpPr>
        <a:xfrm>
          <a:off x="0" y="12655550"/>
          <a:ext cx="1514473" cy="525465"/>
          <a:chOff x="8201024" y="18140364"/>
          <a:chExt cx="1514473" cy="519115"/>
        </a:xfrm>
      </xdr:grpSpPr>
      <xdr:sp macro="" textlink="">
        <xdr:nvSpPr>
          <xdr:cNvPr id="20" name="Rectangle: Top Corners Rounded 19">
            <a:extLst>
              <a:ext uri="{FF2B5EF4-FFF2-40B4-BE49-F238E27FC236}">
                <a16:creationId xmlns:a16="http://schemas.microsoft.com/office/drawing/2014/main" id="{E97B6392-C8B3-4163-AC94-35836380EC93}"/>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1" name="Graphic 20" descr="Share">
            <a:extLst>
              <a:ext uri="{FF2B5EF4-FFF2-40B4-BE49-F238E27FC236}">
                <a16:creationId xmlns:a16="http://schemas.microsoft.com/office/drawing/2014/main" id="{BC188D6F-827A-4FC8-96A9-008275EAE43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1209675</xdr:colOff>
      <xdr:row>0</xdr:row>
      <xdr:rowOff>47625</xdr:rowOff>
    </xdr:from>
    <xdr:to>
      <xdr:col>7</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6E4DCC6A-9B0A-407E-87AA-FBEC865DAF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34125" y="47625"/>
          <a:ext cx="3230281" cy="533616"/>
        </a:xfrm>
        <a:prstGeom prst="rect">
          <a:avLst/>
        </a:prstGeom>
      </xdr:spPr>
    </xdr:pic>
    <xdr:clientData/>
  </xdr:twoCellAnchor>
  <xdr:twoCellAnchor>
    <xdr:from>
      <xdr:col>0</xdr:col>
      <xdr:colOff>276224</xdr:colOff>
      <xdr:row>1</xdr:row>
      <xdr:rowOff>152399</xdr:rowOff>
    </xdr:from>
    <xdr:to>
      <xdr:col>4</xdr:col>
      <xdr:colOff>2076449</xdr:colOff>
      <xdr:row>7</xdr:row>
      <xdr:rowOff>57151</xdr:rowOff>
    </xdr:to>
    <xdr:sp macro="" textlink="">
      <xdr:nvSpPr>
        <xdr:cNvPr id="6" name="Rectangle 5">
          <a:extLst>
            <a:ext uri="{FF2B5EF4-FFF2-40B4-BE49-F238E27FC236}">
              <a16:creationId xmlns:a16="http://schemas.microsoft.com/office/drawing/2014/main" id="{B4F22D97-2EE0-4B61-A08D-E1E6331B2601}"/>
            </a:ext>
          </a:extLst>
        </xdr:cNvPr>
        <xdr:cNvSpPr/>
      </xdr:nvSpPr>
      <xdr:spPr>
        <a:xfrm>
          <a:off x="276224" y="771524"/>
          <a:ext cx="6924675" cy="11620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aseline="0"/>
            <a:t>We often need to extract the date or time portion from a date-time serial number for use in other functions. We can use the INT function to extract the time portion, and the MOD function to extract the time portion. See examples below.</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*Special thanks to Sunny Kow for reminding me about this tip.</a:t>
          </a:r>
          <a:endParaRPr lang="en-AU">
            <a:effectLst/>
          </a:endParaRPr>
        </a:p>
      </xdr:txBody>
    </xdr:sp>
    <xdr:clientData/>
  </xdr:twoCellAnchor>
  <xdr:twoCellAnchor>
    <xdr:from>
      <xdr:col>5</xdr:col>
      <xdr:colOff>466725</xdr:colOff>
      <xdr:row>0</xdr:row>
      <xdr:rowOff>583387</xdr:rowOff>
    </xdr:from>
    <xdr:to>
      <xdr:col>8</xdr:col>
      <xdr:colOff>0</xdr:colOff>
      <xdr:row>3</xdr:row>
      <xdr:rowOff>9525</xdr:rowOff>
    </xdr:to>
    <xdr:grpSp>
      <xdr:nvGrpSpPr>
        <xdr:cNvPr id="12" name="Group 11">
          <a:hlinkClick xmlns:r="http://schemas.openxmlformats.org/officeDocument/2006/relationships" r:id="rId3"/>
          <a:extLst>
            <a:ext uri="{FF2B5EF4-FFF2-40B4-BE49-F238E27FC236}">
              <a16:creationId xmlns:a16="http://schemas.microsoft.com/office/drawing/2014/main" id="{1DAAEDAB-BA09-4743-9787-650980DB5D08}"/>
            </a:ext>
          </a:extLst>
        </xdr:cNvPr>
        <xdr:cNvGrpSpPr/>
      </xdr:nvGrpSpPr>
      <xdr:grpSpPr>
        <a:xfrm>
          <a:off x="7915275" y="583387"/>
          <a:ext cx="1644650" cy="470713"/>
          <a:chOff x="8143875" y="681000"/>
          <a:chExt cx="1695450" cy="464363"/>
        </a:xfrm>
      </xdr:grpSpPr>
      <xdr:sp macro="" textlink="">
        <xdr:nvSpPr>
          <xdr:cNvPr id="13" name="Rectangle: Top Corners Rounded 12">
            <a:extLst>
              <a:ext uri="{FF2B5EF4-FFF2-40B4-BE49-F238E27FC236}">
                <a16:creationId xmlns:a16="http://schemas.microsoft.com/office/drawing/2014/main" id="{238E322C-080F-48A1-8C14-6854CB62EF3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4" name="Graphic 13" descr="Line Arrow: U-turn">
            <a:extLst>
              <a:ext uri="{FF2B5EF4-FFF2-40B4-BE49-F238E27FC236}">
                <a16:creationId xmlns:a16="http://schemas.microsoft.com/office/drawing/2014/main" id="{C1CC1335-0C6F-4A05-AA80-32BDBE189D9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5" name="TextBox 14">
            <a:extLst>
              <a:ext uri="{FF2B5EF4-FFF2-40B4-BE49-F238E27FC236}">
                <a16:creationId xmlns:a16="http://schemas.microsoft.com/office/drawing/2014/main" id="{331869D9-A8F9-4606-BCEB-08DEFE81AA1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24</xdr:row>
      <xdr:rowOff>0</xdr:rowOff>
    </xdr:from>
    <xdr:to>
      <xdr:col>1</xdr:col>
      <xdr:colOff>1162048</xdr:colOff>
      <xdr:row>26</xdr:row>
      <xdr:rowOff>100015</xdr:rowOff>
    </xdr:to>
    <xdr:grpSp>
      <xdr:nvGrpSpPr>
        <xdr:cNvPr id="11" name="Group 10">
          <a:hlinkClick xmlns:r="http://schemas.openxmlformats.org/officeDocument/2006/relationships" r:id="rId6"/>
          <a:extLst>
            <a:ext uri="{FF2B5EF4-FFF2-40B4-BE49-F238E27FC236}">
              <a16:creationId xmlns:a16="http://schemas.microsoft.com/office/drawing/2014/main" id="{6A5BF5C7-850A-4549-A4BE-10A11488561E}"/>
            </a:ext>
          </a:extLst>
        </xdr:cNvPr>
        <xdr:cNvGrpSpPr/>
      </xdr:nvGrpSpPr>
      <xdr:grpSpPr>
        <a:xfrm>
          <a:off x="0" y="5511800"/>
          <a:ext cx="1514473" cy="525465"/>
          <a:chOff x="8201024" y="18140364"/>
          <a:chExt cx="1514473" cy="519115"/>
        </a:xfrm>
      </xdr:grpSpPr>
      <xdr:sp macro="" textlink="">
        <xdr:nvSpPr>
          <xdr:cNvPr id="16" name="Rectangle: Top Corners Rounded 15">
            <a:extLst>
              <a:ext uri="{FF2B5EF4-FFF2-40B4-BE49-F238E27FC236}">
                <a16:creationId xmlns:a16="http://schemas.microsoft.com/office/drawing/2014/main" id="{9E939A3D-F124-4097-94F3-FEA538123C1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7" name="Graphic 16" descr="Share">
            <a:extLst>
              <a:ext uri="{FF2B5EF4-FFF2-40B4-BE49-F238E27FC236}">
                <a16:creationId xmlns:a16="http://schemas.microsoft.com/office/drawing/2014/main" id="{A641FD9D-F7F5-4A1B-8B5E-B99CE01C65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43999" y="18168937"/>
            <a:ext cx="504825" cy="452437"/>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2505075</xdr:colOff>
      <xdr:row>0</xdr:row>
      <xdr:rowOff>47625</xdr:rowOff>
    </xdr:from>
    <xdr:to>
      <xdr:col>5</xdr:col>
      <xdr:colOff>5735356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5C0D3A0B-16C1-49A4-BDD2-6981C7C41D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67925" y="47625"/>
          <a:ext cx="3230281" cy="533616"/>
        </a:xfrm>
        <a:prstGeom prst="rect">
          <a:avLst/>
        </a:prstGeom>
      </xdr:spPr>
    </xdr:pic>
    <xdr:clientData/>
  </xdr:twoCellAnchor>
  <xdr:twoCellAnchor editAs="oneCell">
    <xdr:from>
      <xdr:col>4</xdr:col>
      <xdr:colOff>542924</xdr:colOff>
      <xdr:row>20</xdr:row>
      <xdr:rowOff>28575</xdr:rowOff>
    </xdr:from>
    <xdr:to>
      <xdr:col>5</xdr:col>
      <xdr:colOff>5019675</xdr:colOff>
      <xdr:row>21</xdr:row>
      <xdr:rowOff>114300</xdr:rowOff>
    </xdr:to>
    <xdr:sp macro="" textlink="">
      <xdr:nvSpPr>
        <xdr:cNvPr id="7" name="Speech Bubble: Rectangle 6">
          <a:extLst>
            <a:ext uri="{FF2B5EF4-FFF2-40B4-BE49-F238E27FC236}">
              <a16:creationId xmlns:a16="http://schemas.microsoft.com/office/drawing/2014/main" id="{11352E8A-21C8-4768-8995-FA27AC65483F}"/>
            </a:ext>
          </a:extLst>
        </xdr:cNvPr>
        <xdr:cNvSpPr/>
      </xdr:nvSpPr>
      <xdr:spPr>
        <a:xfrm>
          <a:off x="5905499" y="4724400"/>
          <a:ext cx="6343651" cy="295275"/>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use a custom</a:t>
          </a:r>
          <a:r>
            <a:rPr lang="en-AU" sz="1100" baseline="0"/>
            <a:t> number format </a:t>
          </a:r>
          <a:r>
            <a:rPr lang="en-AU" sz="1100" b="1" baseline="0"/>
            <a:t>0 "Years old" </a:t>
          </a:r>
          <a:r>
            <a:rPr lang="en-AU" sz="1100" baseline="0"/>
            <a:t>to add the text; 'Years old' to the age in column C.</a:t>
          </a:r>
          <a:endParaRPr lang="en-AU" sz="1100"/>
        </a:p>
      </xdr:txBody>
    </xdr:sp>
    <xdr:clientData/>
  </xdr:twoCellAnchor>
  <xdr:twoCellAnchor editAs="oneCell">
    <xdr:from>
      <xdr:col>5</xdr:col>
      <xdr:colOff>1790700</xdr:colOff>
      <xdr:row>35</xdr:row>
      <xdr:rowOff>47626</xdr:rowOff>
    </xdr:from>
    <xdr:to>
      <xdr:col>5</xdr:col>
      <xdr:colOff>4781550</xdr:colOff>
      <xdr:row>37</xdr:row>
      <xdr:rowOff>133350</xdr:rowOff>
    </xdr:to>
    <xdr:sp macro="" textlink="">
      <xdr:nvSpPr>
        <xdr:cNvPr id="9" name="Speech Bubble: Rectangle 8">
          <a:hlinkClick xmlns:r="http://schemas.openxmlformats.org/officeDocument/2006/relationships" r:id="rId3"/>
          <a:extLst>
            <a:ext uri="{FF2B5EF4-FFF2-40B4-BE49-F238E27FC236}">
              <a16:creationId xmlns:a16="http://schemas.microsoft.com/office/drawing/2014/main" id="{B654071A-DC53-4849-939E-12FEE78AEC53}"/>
            </a:ext>
          </a:extLst>
        </xdr:cNvPr>
        <xdr:cNvSpPr/>
      </xdr:nvSpPr>
      <xdr:spPr>
        <a:xfrm>
          <a:off x="8591550" y="7772401"/>
          <a:ext cx="2990850" cy="5048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Warning:</a:t>
          </a:r>
          <a:r>
            <a:rPr lang="en-AU" sz="1100"/>
            <a:t> DATEDIF</a:t>
          </a:r>
          <a:r>
            <a:rPr lang="en-AU" sz="1100" baseline="0"/>
            <a:t> can return errors. Click here to read more about it.</a:t>
          </a:r>
          <a:endParaRPr lang="en-AU" sz="1100"/>
        </a:p>
      </xdr:txBody>
    </xdr:sp>
    <xdr:clientData/>
  </xdr:twoCellAnchor>
  <xdr:twoCellAnchor editAs="oneCell">
    <xdr:from>
      <xdr:col>5</xdr:col>
      <xdr:colOff>304799</xdr:colOff>
      <xdr:row>16</xdr:row>
      <xdr:rowOff>1</xdr:rowOff>
    </xdr:from>
    <xdr:to>
      <xdr:col>5</xdr:col>
      <xdr:colOff>4962524</xdr:colOff>
      <xdr:row>17</xdr:row>
      <xdr:rowOff>114300</xdr:rowOff>
    </xdr:to>
    <xdr:sp macro="" textlink="">
      <xdr:nvSpPr>
        <xdr:cNvPr id="10" name="Speech Bubble: Rectangle 9">
          <a:hlinkClick xmlns:r="http://schemas.openxmlformats.org/officeDocument/2006/relationships" r:id="rId3"/>
          <a:extLst>
            <a:ext uri="{FF2B5EF4-FFF2-40B4-BE49-F238E27FC236}">
              <a16:creationId xmlns:a16="http://schemas.microsoft.com/office/drawing/2014/main" id="{A29AB8AB-1F82-4D0C-8853-BC5D9872A58E}"/>
            </a:ext>
          </a:extLst>
        </xdr:cNvPr>
        <xdr:cNvSpPr/>
      </xdr:nvSpPr>
      <xdr:spPr>
        <a:xfrm>
          <a:off x="7115174" y="3857626"/>
          <a:ext cx="4657725" cy="323849"/>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Warning:</a:t>
          </a:r>
          <a:r>
            <a:rPr lang="en-AU" sz="1100"/>
            <a:t> DATEDIF</a:t>
          </a:r>
          <a:r>
            <a:rPr lang="en-AU" sz="1100" baseline="0"/>
            <a:t> can return errors. Click here to read more about it.</a:t>
          </a:r>
          <a:endParaRPr lang="en-AU" sz="1100"/>
        </a:p>
      </xdr:txBody>
    </xdr:sp>
    <xdr:clientData/>
  </xdr:twoCellAnchor>
  <xdr:twoCellAnchor editAs="oneCell">
    <xdr:from>
      <xdr:col>5</xdr:col>
      <xdr:colOff>2314575</xdr:colOff>
      <xdr:row>63</xdr:row>
      <xdr:rowOff>123826</xdr:rowOff>
    </xdr:from>
    <xdr:to>
      <xdr:col>5</xdr:col>
      <xdr:colOff>5772151</xdr:colOff>
      <xdr:row>69</xdr:row>
      <xdr:rowOff>85726</xdr:rowOff>
    </xdr:to>
    <xdr:sp macro="" textlink="">
      <xdr:nvSpPr>
        <xdr:cNvPr id="11" name="Speech Bubble: Rectangle 10">
          <a:extLst>
            <a:ext uri="{FF2B5EF4-FFF2-40B4-BE49-F238E27FC236}">
              <a16:creationId xmlns:a16="http://schemas.microsoft.com/office/drawing/2014/main" id="{02E030B8-E313-46AC-8B9E-E7EBD5CA6077}"/>
            </a:ext>
          </a:extLst>
        </xdr:cNvPr>
        <xdr:cNvSpPr/>
      </xdr:nvSpPr>
      <xdr:spPr>
        <a:xfrm>
          <a:off x="9877425" y="11601451"/>
          <a:ext cx="3457576" cy="1219200"/>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a:t>: when time starts</a:t>
          </a:r>
          <a:r>
            <a:rPr lang="en-AU" sz="1100" baseline="0"/>
            <a:t> on the day before the end time, as is common in shift work, the start and end time either need to be entered with the date. As shown on row 66, or you require a different formula to account for the missing date information. As shown in cell E68.</a:t>
          </a:r>
          <a:endParaRPr lang="en-AU" sz="1100"/>
        </a:p>
      </xdr:txBody>
    </xdr:sp>
    <xdr:clientData/>
  </xdr:twoCellAnchor>
  <xdr:twoCellAnchor editAs="oneCell">
    <xdr:from>
      <xdr:col>5</xdr:col>
      <xdr:colOff>3971925</xdr:colOff>
      <xdr:row>73</xdr:row>
      <xdr:rowOff>133351</xdr:rowOff>
    </xdr:from>
    <xdr:to>
      <xdr:col>5</xdr:col>
      <xdr:colOff>5734050</xdr:colOff>
      <xdr:row>76</xdr:row>
      <xdr:rowOff>161925</xdr:rowOff>
    </xdr:to>
    <xdr:sp macro="" textlink="">
      <xdr:nvSpPr>
        <xdr:cNvPr id="12" name="Speech Bubble: Rectangle 11">
          <a:extLst>
            <a:ext uri="{FF2B5EF4-FFF2-40B4-BE49-F238E27FC236}">
              <a16:creationId xmlns:a16="http://schemas.microsoft.com/office/drawing/2014/main" id="{AB94A958-05FB-4C3B-80F4-260541E120F2}"/>
            </a:ext>
          </a:extLst>
        </xdr:cNvPr>
        <xdr:cNvSpPr/>
      </xdr:nvSpPr>
      <xdr:spPr>
        <a:xfrm>
          <a:off x="11534775" y="13801726"/>
          <a:ext cx="1762125" cy="6572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Alter</a:t>
          </a:r>
          <a:r>
            <a:rPr lang="en-AU" sz="1100" baseline="0"/>
            <a:t> the minutes entered in red to change the rounding intervals.</a:t>
          </a:r>
          <a:endParaRPr lang="en-AU" sz="1100"/>
        </a:p>
      </xdr:txBody>
    </xdr:sp>
    <xdr:clientData/>
  </xdr:twoCellAnchor>
  <xdr:oneCellAnchor>
    <xdr:from>
      <xdr:col>5</xdr:col>
      <xdr:colOff>3971925</xdr:colOff>
      <xdr:row>82</xdr:row>
      <xdr:rowOff>133351</xdr:rowOff>
    </xdr:from>
    <xdr:ext cx="1762125" cy="657224"/>
    <xdr:sp macro="" textlink="">
      <xdr:nvSpPr>
        <xdr:cNvPr id="13" name="Speech Bubble: Rectangle 12">
          <a:extLst>
            <a:ext uri="{FF2B5EF4-FFF2-40B4-BE49-F238E27FC236}">
              <a16:creationId xmlns:a16="http://schemas.microsoft.com/office/drawing/2014/main" id="{AAF1AA89-819B-46A5-A7BA-FFCB806CC8A3}"/>
            </a:ext>
          </a:extLst>
        </xdr:cNvPr>
        <xdr:cNvSpPr/>
      </xdr:nvSpPr>
      <xdr:spPr>
        <a:xfrm>
          <a:off x="11534775" y="13801726"/>
          <a:ext cx="1762125" cy="657224"/>
        </a:xfrm>
        <a:prstGeom prst="wedgeRectCallout">
          <a:avLst>
            <a:gd name="adj1" fmla="val -52008"/>
            <a:gd name="adj2" fmla="val -197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Alter</a:t>
          </a:r>
          <a:r>
            <a:rPr lang="en-AU" sz="1100" baseline="0"/>
            <a:t> the minutes entered in red to change the rounding intervals.</a:t>
          </a:r>
          <a:endParaRPr lang="en-AU" sz="1100"/>
        </a:p>
      </xdr:txBody>
    </xdr:sp>
    <xdr:clientData/>
  </xdr:oneCellAnchor>
  <xdr:twoCellAnchor editAs="oneCell">
    <xdr:from>
      <xdr:col>1</xdr:col>
      <xdr:colOff>19051</xdr:colOff>
      <xdr:row>88</xdr:row>
      <xdr:rowOff>142874</xdr:rowOff>
    </xdr:from>
    <xdr:to>
      <xdr:col>6</xdr:col>
      <xdr:colOff>314326</xdr:colOff>
      <xdr:row>88</xdr:row>
      <xdr:rowOff>657225</xdr:rowOff>
    </xdr:to>
    <xdr:sp macro="" textlink="">
      <xdr:nvSpPr>
        <xdr:cNvPr id="14" name="Rectangle 13">
          <a:extLst>
            <a:ext uri="{FF2B5EF4-FFF2-40B4-BE49-F238E27FC236}">
              <a16:creationId xmlns:a16="http://schemas.microsoft.com/office/drawing/2014/main" id="{A44B919B-CD89-45D8-8B0C-D91102CC691B}"/>
            </a:ext>
          </a:extLst>
        </xdr:cNvPr>
        <xdr:cNvSpPr/>
      </xdr:nvSpPr>
      <xdr:spPr>
        <a:xfrm>
          <a:off x="266701" y="17144999"/>
          <a:ext cx="13068300" cy="5143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Often we want to use time in other calculations</a:t>
          </a:r>
          <a:r>
            <a:rPr lang="en-AU" sz="1100" b="0" baseline="0"/>
            <a:t> that require a decimal format, like wage calculations. For this we need to convert time to its decimal equivalent. Since we know there are 24 hours in a day, and 60 minutes in an hour and 60 seconds in a minute, we can multiply the time serial number to convert it to a decimal equivalent. The table below provides the logic for converting to hours, minutes or seconds.</a:t>
          </a:r>
          <a:endParaRPr lang="en-AU" sz="1100" b="0"/>
        </a:p>
      </xdr:txBody>
    </xdr:sp>
    <xdr:clientData/>
  </xdr:twoCellAnchor>
  <xdr:oneCellAnchor>
    <xdr:from>
      <xdr:col>5</xdr:col>
      <xdr:colOff>2238375</xdr:colOff>
      <xdr:row>100</xdr:row>
      <xdr:rowOff>200024</xdr:rowOff>
    </xdr:from>
    <xdr:ext cx="3533775" cy="314325"/>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607AED35-1C92-4785-BBC7-CB40A32D72FF}"/>
            </a:ext>
          </a:extLst>
        </xdr:cNvPr>
        <xdr:cNvSpPr/>
      </xdr:nvSpPr>
      <xdr:spPr>
        <a:xfrm>
          <a:off x="9801225" y="23307674"/>
          <a:ext cx="3533775" cy="314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a:t>Click here to learn</a:t>
          </a:r>
          <a:r>
            <a:rPr lang="en-AU" sz="1100" b="0" baseline="0"/>
            <a:t> about Date and Time Functions</a:t>
          </a:r>
          <a:endParaRPr lang="en-AU" sz="1100" b="0"/>
        </a:p>
      </xdr:txBody>
    </xdr:sp>
    <xdr:clientData/>
  </xdr:oneCellAnchor>
  <xdr:twoCellAnchor>
    <xdr:from>
      <xdr:col>6</xdr:col>
      <xdr:colOff>209550</xdr:colOff>
      <xdr:row>25</xdr:row>
      <xdr:rowOff>35738</xdr:rowOff>
    </xdr:from>
    <xdr:to>
      <xdr:col>8</xdr:col>
      <xdr:colOff>228600</xdr:colOff>
      <xdr:row>26</xdr:row>
      <xdr:rowOff>159563</xdr:rowOff>
    </xdr:to>
    <xdr:grpSp>
      <xdr:nvGrpSpPr>
        <xdr:cNvPr id="22" name="Group 21">
          <a:extLst>
            <a:ext uri="{FF2B5EF4-FFF2-40B4-BE49-F238E27FC236}">
              <a16:creationId xmlns:a16="http://schemas.microsoft.com/office/drawing/2014/main" id="{AA53915B-EAFE-4A6B-BF8A-82034BEFED29}"/>
            </a:ext>
          </a:extLst>
        </xdr:cNvPr>
        <xdr:cNvGrpSpPr/>
      </xdr:nvGrpSpPr>
      <xdr:grpSpPr>
        <a:xfrm>
          <a:off x="13230225" y="5852338"/>
          <a:ext cx="1390650" cy="428625"/>
          <a:chOff x="13563600" y="5779313"/>
          <a:chExt cx="1390650" cy="428625"/>
        </a:xfrm>
      </xdr:grpSpPr>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DBDEB224-614C-4882-A3E7-08D1E4EDBE7D}"/>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0" name="Graphic 19" descr="Line Arrow: Straight">
            <a:extLst>
              <a:ext uri="{FF2B5EF4-FFF2-40B4-BE49-F238E27FC236}">
                <a16:creationId xmlns:a16="http://schemas.microsoft.com/office/drawing/2014/main" id="{A9A84B35-C244-4EFD-9291-3EFD119AFD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54</xdr:row>
      <xdr:rowOff>35738</xdr:rowOff>
    </xdr:from>
    <xdr:to>
      <xdr:col>8</xdr:col>
      <xdr:colOff>228600</xdr:colOff>
      <xdr:row>55</xdr:row>
      <xdr:rowOff>159563</xdr:rowOff>
    </xdr:to>
    <xdr:grpSp>
      <xdr:nvGrpSpPr>
        <xdr:cNvPr id="23" name="Group 22">
          <a:extLst>
            <a:ext uri="{FF2B5EF4-FFF2-40B4-BE49-F238E27FC236}">
              <a16:creationId xmlns:a16="http://schemas.microsoft.com/office/drawing/2014/main" id="{EFF8574C-8B99-4139-9A08-E354628F5240}"/>
            </a:ext>
          </a:extLst>
        </xdr:cNvPr>
        <xdr:cNvGrpSpPr/>
      </xdr:nvGrpSpPr>
      <xdr:grpSpPr>
        <a:xfrm>
          <a:off x="13230225" y="12205513"/>
          <a:ext cx="1390650" cy="428625"/>
          <a:chOff x="13563600" y="5779313"/>
          <a:chExt cx="1390650" cy="428625"/>
        </a:xfrm>
      </xdr:grpSpPr>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90F112D8-2731-4E69-9981-B391ACD85FB2}"/>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5" name="Graphic 24" descr="Line Arrow: Straight">
            <a:extLst>
              <a:ext uri="{FF2B5EF4-FFF2-40B4-BE49-F238E27FC236}">
                <a16:creationId xmlns:a16="http://schemas.microsoft.com/office/drawing/2014/main" id="{04836F5C-91E8-463B-8B5C-9D33E8A27C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62</xdr:row>
      <xdr:rowOff>73838</xdr:rowOff>
    </xdr:from>
    <xdr:to>
      <xdr:col>8</xdr:col>
      <xdr:colOff>228600</xdr:colOff>
      <xdr:row>63</xdr:row>
      <xdr:rowOff>197663</xdr:rowOff>
    </xdr:to>
    <xdr:grpSp>
      <xdr:nvGrpSpPr>
        <xdr:cNvPr id="26" name="Group 25">
          <a:extLst>
            <a:ext uri="{FF2B5EF4-FFF2-40B4-BE49-F238E27FC236}">
              <a16:creationId xmlns:a16="http://schemas.microsoft.com/office/drawing/2014/main" id="{A2A57A59-43F3-4EB6-B3C4-61D200B8B1F3}"/>
            </a:ext>
          </a:extLst>
        </xdr:cNvPr>
        <xdr:cNvGrpSpPr/>
      </xdr:nvGrpSpPr>
      <xdr:grpSpPr>
        <a:xfrm>
          <a:off x="13230225" y="14037488"/>
          <a:ext cx="1390650" cy="428625"/>
          <a:chOff x="13563600" y="5779313"/>
          <a:chExt cx="1390650" cy="428625"/>
        </a:xfrm>
      </xdr:grpSpPr>
      <xdr:sp macro="" textlink="">
        <xdr:nvSpPr>
          <xdr:cNvPr id="27" name="Rectangle: Rounded Corners 26">
            <a:hlinkClick xmlns:r="http://schemas.openxmlformats.org/officeDocument/2006/relationships" r:id="rId5"/>
            <a:extLst>
              <a:ext uri="{FF2B5EF4-FFF2-40B4-BE49-F238E27FC236}">
                <a16:creationId xmlns:a16="http://schemas.microsoft.com/office/drawing/2014/main" id="{5FC7F9BB-791B-4DAA-9243-510884B086BA}"/>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28" name="Graphic 27" descr="Line Arrow: Straight">
            <a:extLst>
              <a:ext uri="{FF2B5EF4-FFF2-40B4-BE49-F238E27FC236}">
                <a16:creationId xmlns:a16="http://schemas.microsoft.com/office/drawing/2014/main" id="{2D275A40-C414-44F4-AA09-4488921B350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70</xdr:row>
      <xdr:rowOff>54788</xdr:rowOff>
    </xdr:from>
    <xdr:to>
      <xdr:col>8</xdr:col>
      <xdr:colOff>228600</xdr:colOff>
      <xdr:row>71</xdr:row>
      <xdr:rowOff>178613</xdr:rowOff>
    </xdr:to>
    <xdr:grpSp>
      <xdr:nvGrpSpPr>
        <xdr:cNvPr id="29" name="Group 28">
          <a:extLst>
            <a:ext uri="{FF2B5EF4-FFF2-40B4-BE49-F238E27FC236}">
              <a16:creationId xmlns:a16="http://schemas.microsoft.com/office/drawing/2014/main" id="{63135148-45F6-48E3-80D3-B5494E029302}"/>
            </a:ext>
          </a:extLst>
        </xdr:cNvPr>
        <xdr:cNvGrpSpPr/>
      </xdr:nvGrpSpPr>
      <xdr:grpSpPr>
        <a:xfrm>
          <a:off x="13230225" y="15812313"/>
          <a:ext cx="1390650" cy="428625"/>
          <a:chOff x="13563600" y="5779313"/>
          <a:chExt cx="1390650" cy="428625"/>
        </a:xfrm>
      </xdr:grpSpPr>
      <xdr:sp macro="" textlink="">
        <xdr:nvSpPr>
          <xdr:cNvPr id="30" name="Rectangle: Rounded Corners 29">
            <a:hlinkClick xmlns:r="http://schemas.openxmlformats.org/officeDocument/2006/relationships" r:id="rId5"/>
            <a:extLst>
              <a:ext uri="{FF2B5EF4-FFF2-40B4-BE49-F238E27FC236}">
                <a16:creationId xmlns:a16="http://schemas.microsoft.com/office/drawing/2014/main" id="{27A335CF-1F32-4AEB-A086-687F13640254}"/>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1" name="Graphic 30" descr="Line Arrow: Straight">
            <a:extLst>
              <a:ext uri="{FF2B5EF4-FFF2-40B4-BE49-F238E27FC236}">
                <a16:creationId xmlns:a16="http://schemas.microsoft.com/office/drawing/2014/main" id="{1C63779B-3262-481B-98C6-6D999D86C3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79</xdr:row>
      <xdr:rowOff>35738</xdr:rowOff>
    </xdr:from>
    <xdr:to>
      <xdr:col>8</xdr:col>
      <xdr:colOff>228600</xdr:colOff>
      <xdr:row>80</xdr:row>
      <xdr:rowOff>159563</xdr:rowOff>
    </xdr:to>
    <xdr:grpSp>
      <xdr:nvGrpSpPr>
        <xdr:cNvPr id="32" name="Group 31">
          <a:extLst>
            <a:ext uri="{FF2B5EF4-FFF2-40B4-BE49-F238E27FC236}">
              <a16:creationId xmlns:a16="http://schemas.microsoft.com/office/drawing/2014/main" id="{7DAFE076-A817-4599-AF4B-9BEB9E2EAD41}"/>
            </a:ext>
          </a:extLst>
        </xdr:cNvPr>
        <xdr:cNvGrpSpPr/>
      </xdr:nvGrpSpPr>
      <xdr:grpSpPr>
        <a:xfrm>
          <a:off x="13230225" y="17799863"/>
          <a:ext cx="1390650" cy="428625"/>
          <a:chOff x="13563600" y="5779313"/>
          <a:chExt cx="1390650" cy="428625"/>
        </a:xfrm>
      </xdr:grpSpPr>
      <xdr:sp macro="" textlink="">
        <xdr:nvSpPr>
          <xdr:cNvPr id="33" name="Rectangle: Rounded Corners 32">
            <a:hlinkClick xmlns:r="http://schemas.openxmlformats.org/officeDocument/2006/relationships" r:id="rId5"/>
            <a:extLst>
              <a:ext uri="{FF2B5EF4-FFF2-40B4-BE49-F238E27FC236}">
                <a16:creationId xmlns:a16="http://schemas.microsoft.com/office/drawing/2014/main" id="{5C8550A9-3E59-48E9-BBBA-8743F20D20B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4" name="Graphic 33" descr="Line Arrow: Straight">
            <a:extLst>
              <a:ext uri="{FF2B5EF4-FFF2-40B4-BE49-F238E27FC236}">
                <a16:creationId xmlns:a16="http://schemas.microsoft.com/office/drawing/2014/main" id="{55578874-4535-4751-8DE5-03EE41C19E3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87</xdr:row>
      <xdr:rowOff>35738</xdr:rowOff>
    </xdr:from>
    <xdr:to>
      <xdr:col>8</xdr:col>
      <xdr:colOff>228600</xdr:colOff>
      <xdr:row>88</xdr:row>
      <xdr:rowOff>159563</xdr:rowOff>
    </xdr:to>
    <xdr:grpSp>
      <xdr:nvGrpSpPr>
        <xdr:cNvPr id="35" name="Group 34">
          <a:extLst>
            <a:ext uri="{FF2B5EF4-FFF2-40B4-BE49-F238E27FC236}">
              <a16:creationId xmlns:a16="http://schemas.microsoft.com/office/drawing/2014/main" id="{51F8FDDB-12C7-402E-AAB4-DA728AA7B5C2}"/>
            </a:ext>
          </a:extLst>
        </xdr:cNvPr>
        <xdr:cNvGrpSpPr/>
      </xdr:nvGrpSpPr>
      <xdr:grpSpPr>
        <a:xfrm>
          <a:off x="13230225" y="19593738"/>
          <a:ext cx="1390650" cy="428625"/>
          <a:chOff x="13563600" y="5779313"/>
          <a:chExt cx="1390650" cy="428625"/>
        </a:xfrm>
      </xdr:grpSpPr>
      <xdr:sp macro="" textlink="">
        <xdr:nvSpPr>
          <xdr:cNvPr id="36" name="Rectangle: Rounded Corners 35">
            <a:hlinkClick xmlns:r="http://schemas.openxmlformats.org/officeDocument/2006/relationships" r:id="rId5"/>
            <a:extLst>
              <a:ext uri="{FF2B5EF4-FFF2-40B4-BE49-F238E27FC236}">
                <a16:creationId xmlns:a16="http://schemas.microsoft.com/office/drawing/2014/main" id="{341155E5-03EB-4F55-BC33-5732F2D8D3F9}"/>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7" name="Graphic 36" descr="Line Arrow: Straight">
            <a:extLst>
              <a:ext uri="{FF2B5EF4-FFF2-40B4-BE49-F238E27FC236}">
                <a16:creationId xmlns:a16="http://schemas.microsoft.com/office/drawing/2014/main" id="{C4144158-4520-40FA-B216-F0671059CB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6</xdr:col>
      <xdr:colOff>209550</xdr:colOff>
      <xdr:row>42</xdr:row>
      <xdr:rowOff>16688</xdr:rowOff>
    </xdr:from>
    <xdr:to>
      <xdr:col>8</xdr:col>
      <xdr:colOff>228600</xdr:colOff>
      <xdr:row>43</xdr:row>
      <xdr:rowOff>140513</xdr:rowOff>
    </xdr:to>
    <xdr:grpSp>
      <xdr:nvGrpSpPr>
        <xdr:cNvPr id="38" name="Group 37">
          <a:extLst>
            <a:ext uri="{FF2B5EF4-FFF2-40B4-BE49-F238E27FC236}">
              <a16:creationId xmlns:a16="http://schemas.microsoft.com/office/drawing/2014/main" id="{C2C06C38-953D-4A5B-9B13-CD41C35267FF}"/>
            </a:ext>
          </a:extLst>
        </xdr:cNvPr>
        <xdr:cNvGrpSpPr/>
      </xdr:nvGrpSpPr>
      <xdr:grpSpPr>
        <a:xfrm>
          <a:off x="13230225" y="9541688"/>
          <a:ext cx="1390650" cy="428625"/>
          <a:chOff x="13563600" y="5779313"/>
          <a:chExt cx="1390650" cy="428625"/>
        </a:xfrm>
      </xdr:grpSpPr>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2606728A-88F7-4DFB-AF66-7C1B84F5BE49}"/>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0" name="Graphic 39" descr="Line Arrow: Straight">
            <a:extLst>
              <a:ext uri="{FF2B5EF4-FFF2-40B4-BE49-F238E27FC236}">
                <a16:creationId xmlns:a16="http://schemas.microsoft.com/office/drawing/2014/main" id="{FA551322-9CCF-42CC-ABD2-E1E6B3C7B9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twoCellAnchor>
    <xdr:from>
      <xdr:col>5</xdr:col>
      <xdr:colOff>4095750</xdr:colOff>
      <xdr:row>0</xdr:row>
      <xdr:rowOff>583387</xdr:rowOff>
    </xdr:from>
    <xdr:to>
      <xdr:col>6</xdr:col>
      <xdr:colOff>0</xdr:colOff>
      <xdr:row>3</xdr:row>
      <xdr:rowOff>9525</xdr:rowOff>
    </xdr:to>
    <xdr:grpSp>
      <xdr:nvGrpSpPr>
        <xdr:cNvPr id="44" name="Group 43">
          <a:hlinkClick xmlns:r="http://schemas.openxmlformats.org/officeDocument/2006/relationships" r:id="rId8"/>
          <a:extLst>
            <a:ext uri="{FF2B5EF4-FFF2-40B4-BE49-F238E27FC236}">
              <a16:creationId xmlns:a16="http://schemas.microsoft.com/office/drawing/2014/main" id="{CB9DC94C-D403-43CC-83CF-F6CD213E1395}"/>
            </a:ext>
          </a:extLst>
        </xdr:cNvPr>
        <xdr:cNvGrpSpPr/>
      </xdr:nvGrpSpPr>
      <xdr:grpSpPr>
        <a:xfrm>
          <a:off x="11325225" y="583387"/>
          <a:ext cx="1695450" cy="470713"/>
          <a:chOff x="8143875" y="681000"/>
          <a:chExt cx="1695450" cy="464363"/>
        </a:xfrm>
      </xdr:grpSpPr>
      <xdr:sp macro="" textlink="">
        <xdr:nvSpPr>
          <xdr:cNvPr id="45" name="Rectangle: Top Corners Rounded 44">
            <a:extLst>
              <a:ext uri="{FF2B5EF4-FFF2-40B4-BE49-F238E27FC236}">
                <a16:creationId xmlns:a16="http://schemas.microsoft.com/office/drawing/2014/main" id="{E9CE14A2-3D2E-402E-A60D-02E4616D466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6" name="Graphic 45" descr="Line Arrow: U-turn">
            <a:extLst>
              <a:ext uri="{FF2B5EF4-FFF2-40B4-BE49-F238E27FC236}">
                <a16:creationId xmlns:a16="http://schemas.microsoft.com/office/drawing/2014/main" id="{98171283-5454-4086-BE15-FFE31141D3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39225" y="681000"/>
            <a:ext cx="462000" cy="462000"/>
          </a:xfrm>
          <a:prstGeom prst="rect">
            <a:avLst/>
          </a:prstGeom>
        </xdr:spPr>
      </xdr:pic>
      <xdr:sp macro="" textlink="">
        <xdr:nvSpPr>
          <xdr:cNvPr id="47" name="TextBox 46">
            <a:extLst>
              <a:ext uri="{FF2B5EF4-FFF2-40B4-BE49-F238E27FC236}">
                <a16:creationId xmlns:a16="http://schemas.microsoft.com/office/drawing/2014/main" id="{27F86688-2230-4DFC-B986-791D8E600781}"/>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100</xdr:row>
      <xdr:rowOff>104775</xdr:rowOff>
    </xdr:from>
    <xdr:to>
      <xdr:col>1</xdr:col>
      <xdr:colOff>1266823</xdr:colOff>
      <xdr:row>102</xdr:row>
      <xdr:rowOff>204790</xdr:rowOff>
    </xdr:to>
    <xdr:grpSp>
      <xdr:nvGrpSpPr>
        <xdr:cNvPr id="48" name="Group 47">
          <a:hlinkClick xmlns:r="http://schemas.openxmlformats.org/officeDocument/2006/relationships" r:id="rId11"/>
          <a:extLst>
            <a:ext uri="{FF2B5EF4-FFF2-40B4-BE49-F238E27FC236}">
              <a16:creationId xmlns:a16="http://schemas.microsoft.com/office/drawing/2014/main" id="{9F178755-F9DE-4053-B476-850D306B7061}"/>
            </a:ext>
          </a:extLst>
        </xdr:cNvPr>
        <xdr:cNvGrpSpPr/>
      </xdr:nvGrpSpPr>
      <xdr:grpSpPr>
        <a:xfrm>
          <a:off x="0" y="23171150"/>
          <a:ext cx="1343023" cy="525465"/>
          <a:chOff x="8201024" y="18140364"/>
          <a:chExt cx="1514473" cy="519115"/>
        </a:xfrm>
      </xdr:grpSpPr>
      <xdr:sp macro="" textlink="">
        <xdr:nvSpPr>
          <xdr:cNvPr id="49" name="Rectangle: Top Corners Rounded 48">
            <a:extLst>
              <a:ext uri="{FF2B5EF4-FFF2-40B4-BE49-F238E27FC236}">
                <a16:creationId xmlns:a16="http://schemas.microsoft.com/office/drawing/2014/main" id="{2192721C-EEEA-43C9-B0F0-E9010CF32A5B}"/>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50" name="Graphic 49" descr="Share">
            <a:extLst>
              <a:ext uri="{FF2B5EF4-FFF2-40B4-BE49-F238E27FC236}">
                <a16:creationId xmlns:a16="http://schemas.microsoft.com/office/drawing/2014/main" id="{9E3C92B5-3B11-4827-B742-EB1A23ACC88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143999" y="18168937"/>
            <a:ext cx="504825" cy="452437"/>
          </a:xfrm>
          <a:prstGeom prst="rect">
            <a:avLst/>
          </a:prstGeom>
        </xdr:spPr>
      </xdr:pic>
    </xdr:grpSp>
    <xdr:clientData/>
  </xdr:twoCellAnchor>
  <xdr:twoCellAnchor>
    <xdr:from>
      <xdr:col>6</xdr:col>
      <xdr:colOff>209550</xdr:colOff>
      <xdr:row>94</xdr:row>
      <xdr:rowOff>35738</xdr:rowOff>
    </xdr:from>
    <xdr:to>
      <xdr:col>8</xdr:col>
      <xdr:colOff>228600</xdr:colOff>
      <xdr:row>95</xdr:row>
      <xdr:rowOff>159563</xdr:rowOff>
    </xdr:to>
    <xdr:grpSp>
      <xdr:nvGrpSpPr>
        <xdr:cNvPr id="42" name="Group 41">
          <a:extLst>
            <a:ext uri="{FF2B5EF4-FFF2-40B4-BE49-F238E27FC236}">
              <a16:creationId xmlns:a16="http://schemas.microsoft.com/office/drawing/2014/main" id="{9A716A4C-BA72-495F-AFF3-637E63D71C57}"/>
            </a:ext>
          </a:extLst>
        </xdr:cNvPr>
        <xdr:cNvGrpSpPr/>
      </xdr:nvGrpSpPr>
      <xdr:grpSpPr>
        <a:xfrm>
          <a:off x="13230225" y="21733688"/>
          <a:ext cx="1390650" cy="428625"/>
          <a:chOff x="13563600" y="5779313"/>
          <a:chExt cx="1390650" cy="428625"/>
        </a:xfrm>
      </xdr:grpSpPr>
      <xdr:sp macro="" textlink="">
        <xdr:nvSpPr>
          <xdr:cNvPr id="43" name="Rectangle: Rounded Corners 42">
            <a:hlinkClick xmlns:r="http://schemas.openxmlformats.org/officeDocument/2006/relationships" r:id="rId5"/>
            <a:extLst>
              <a:ext uri="{FF2B5EF4-FFF2-40B4-BE49-F238E27FC236}">
                <a16:creationId xmlns:a16="http://schemas.microsoft.com/office/drawing/2014/main" id="{31EB0CF4-9CCD-4EE8-8E8B-5B5FE8AEF65D}"/>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51" name="Graphic 50" descr="Line Arrow: Straight">
            <a:extLst>
              <a:ext uri="{FF2B5EF4-FFF2-40B4-BE49-F238E27FC236}">
                <a16:creationId xmlns:a16="http://schemas.microsoft.com/office/drawing/2014/main" id="{9E25D537-4F45-46DA-A004-88AE1F13B78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5400000">
            <a:off x="14582774" y="5848350"/>
            <a:ext cx="295274" cy="295274"/>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2276475</xdr:colOff>
      <xdr:row>0</xdr:row>
      <xdr:rowOff>47625</xdr:rowOff>
    </xdr:from>
    <xdr:to>
      <xdr:col>5</xdr:col>
      <xdr:colOff>5506756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69139F4-8A6D-4FD7-A0D3-32F33C4130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68050" y="47625"/>
          <a:ext cx="3230281" cy="533616"/>
        </a:xfrm>
        <a:prstGeom prst="rect">
          <a:avLst/>
        </a:prstGeom>
      </xdr:spPr>
    </xdr:pic>
    <xdr:clientData/>
  </xdr:twoCellAnchor>
  <xdr:twoCellAnchor editAs="oneCell">
    <xdr:from>
      <xdr:col>2</xdr:col>
      <xdr:colOff>0</xdr:colOff>
      <xdr:row>4</xdr:row>
      <xdr:rowOff>76199</xdr:rowOff>
    </xdr:from>
    <xdr:to>
      <xdr:col>2</xdr:col>
      <xdr:colOff>952500</xdr:colOff>
      <xdr:row>4</xdr:row>
      <xdr:rowOff>371474</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27586C18-E0DC-4EB3-90BC-5BD95CDC097A}"/>
            </a:ext>
          </a:extLst>
        </xdr:cNvPr>
        <xdr:cNvSpPr/>
      </xdr:nvSpPr>
      <xdr:spPr>
        <a:xfrm>
          <a:off x="1866900" y="13239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5</xdr:row>
      <xdr:rowOff>76199</xdr:rowOff>
    </xdr:from>
    <xdr:to>
      <xdr:col>2</xdr:col>
      <xdr:colOff>952500</xdr:colOff>
      <xdr:row>5</xdr:row>
      <xdr:rowOff>371474</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CFDEA114-B1D3-4BB5-9E00-AF8C5C346B3B}"/>
            </a:ext>
          </a:extLst>
        </xdr:cNvPr>
        <xdr:cNvSpPr/>
      </xdr:nvSpPr>
      <xdr:spPr>
        <a:xfrm>
          <a:off x="1866900" y="17621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6</xdr:row>
      <xdr:rowOff>76199</xdr:rowOff>
    </xdr:from>
    <xdr:to>
      <xdr:col>2</xdr:col>
      <xdr:colOff>952500</xdr:colOff>
      <xdr:row>6</xdr:row>
      <xdr:rowOff>371474</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3DA20786-B91F-4C29-AA11-4BF416283BAE}"/>
            </a:ext>
          </a:extLst>
        </xdr:cNvPr>
        <xdr:cNvSpPr/>
      </xdr:nvSpPr>
      <xdr:spPr>
        <a:xfrm>
          <a:off x="1866900" y="22002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7</xdr:row>
      <xdr:rowOff>76199</xdr:rowOff>
    </xdr:from>
    <xdr:to>
      <xdr:col>2</xdr:col>
      <xdr:colOff>952500</xdr:colOff>
      <xdr:row>7</xdr:row>
      <xdr:rowOff>371474</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D04CB2-331E-4453-87D2-B3B3ED5343D0}"/>
            </a:ext>
          </a:extLst>
        </xdr:cNvPr>
        <xdr:cNvSpPr/>
      </xdr:nvSpPr>
      <xdr:spPr>
        <a:xfrm>
          <a:off x="1866900" y="26384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9</xdr:row>
      <xdr:rowOff>66674</xdr:rowOff>
    </xdr:from>
    <xdr:to>
      <xdr:col>2</xdr:col>
      <xdr:colOff>952500</xdr:colOff>
      <xdr:row>9</xdr:row>
      <xdr:rowOff>361949</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598C4D91-56D1-42D9-B5DE-6C44EE22C7BA}"/>
            </a:ext>
          </a:extLst>
        </xdr:cNvPr>
        <xdr:cNvSpPr/>
      </xdr:nvSpPr>
      <xdr:spPr>
        <a:xfrm>
          <a:off x="1866900" y="35051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10</xdr:row>
      <xdr:rowOff>57149</xdr:rowOff>
    </xdr:from>
    <xdr:to>
      <xdr:col>2</xdr:col>
      <xdr:colOff>952500</xdr:colOff>
      <xdr:row>10</xdr:row>
      <xdr:rowOff>352424</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D0D30145-4B17-4E47-86A7-786FB0227EE9}"/>
            </a:ext>
          </a:extLst>
        </xdr:cNvPr>
        <xdr:cNvSpPr/>
      </xdr:nvSpPr>
      <xdr:spPr>
        <a:xfrm>
          <a:off x="1866900" y="393382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12</xdr:row>
      <xdr:rowOff>85724</xdr:rowOff>
    </xdr:from>
    <xdr:to>
      <xdr:col>2</xdr:col>
      <xdr:colOff>952500</xdr:colOff>
      <xdr:row>12</xdr:row>
      <xdr:rowOff>380999</xdr:rowOff>
    </xdr:to>
    <xdr:sp macro="" textlink="">
      <xdr:nvSpPr>
        <xdr:cNvPr id="12" name="Rectangle: Rounded Corners 11">
          <a:hlinkClick xmlns:r="http://schemas.openxmlformats.org/officeDocument/2006/relationships" r:id="rId9"/>
          <a:extLst>
            <a:ext uri="{FF2B5EF4-FFF2-40B4-BE49-F238E27FC236}">
              <a16:creationId xmlns:a16="http://schemas.microsoft.com/office/drawing/2014/main" id="{1C2E5F43-C983-4B12-A2E1-62B2C9494962}"/>
            </a:ext>
          </a:extLst>
        </xdr:cNvPr>
        <xdr:cNvSpPr/>
      </xdr:nvSpPr>
      <xdr:spPr>
        <a:xfrm>
          <a:off x="1866900" y="48386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13</xdr:row>
      <xdr:rowOff>85724</xdr:rowOff>
    </xdr:from>
    <xdr:to>
      <xdr:col>2</xdr:col>
      <xdr:colOff>952500</xdr:colOff>
      <xdr:row>13</xdr:row>
      <xdr:rowOff>380999</xdr:rowOff>
    </xdr:to>
    <xdr:sp macro="" textlink="">
      <xdr:nvSpPr>
        <xdr:cNvPr id="13" name="Rectangle: Rounded Corners 12">
          <a:hlinkClick xmlns:r="http://schemas.openxmlformats.org/officeDocument/2006/relationships" r:id="rId10"/>
          <a:extLst>
            <a:ext uri="{FF2B5EF4-FFF2-40B4-BE49-F238E27FC236}">
              <a16:creationId xmlns:a16="http://schemas.microsoft.com/office/drawing/2014/main" id="{970114C7-9CE0-49B6-BE0A-CE186AF20E18}"/>
            </a:ext>
          </a:extLst>
        </xdr:cNvPr>
        <xdr:cNvSpPr/>
      </xdr:nvSpPr>
      <xdr:spPr>
        <a:xfrm>
          <a:off x="1866900" y="52768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14</xdr:row>
      <xdr:rowOff>85724</xdr:rowOff>
    </xdr:from>
    <xdr:to>
      <xdr:col>2</xdr:col>
      <xdr:colOff>952500</xdr:colOff>
      <xdr:row>14</xdr:row>
      <xdr:rowOff>380999</xdr:rowOff>
    </xdr:to>
    <xdr:sp macro="" textlink="">
      <xdr:nvSpPr>
        <xdr:cNvPr id="14" name="Rectangle: Rounded Corners 13">
          <a:hlinkClick xmlns:r="http://schemas.openxmlformats.org/officeDocument/2006/relationships" r:id="rId11"/>
          <a:extLst>
            <a:ext uri="{FF2B5EF4-FFF2-40B4-BE49-F238E27FC236}">
              <a16:creationId xmlns:a16="http://schemas.microsoft.com/office/drawing/2014/main" id="{8F704776-19DB-4BB2-B02B-380FDE674C01}"/>
            </a:ext>
          </a:extLst>
        </xdr:cNvPr>
        <xdr:cNvSpPr/>
      </xdr:nvSpPr>
      <xdr:spPr>
        <a:xfrm>
          <a:off x="1866900" y="57149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16</xdr:row>
      <xdr:rowOff>76199</xdr:rowOff>
    </xdr:from>
    <xdr:to>
      <xdr:col>2</xdr:col>
      <xdr:colOff>952500</xdr:colOff>
      <xdr:row>16</xdr:row>
      <xdr:rowOff>371474</xdr:rowOff>
    </xdr:to>
    <xdr:sp macro="" textlink="">
      <xdr:nvSpPr>
        <xdr:cNvPr id="15" name="Rectangle: Rounded Corners 14">
          <a:hlinkClick xmlns:r="http://schemas.openxmlformats.org/officeDocument/2006/relationships" r:id="rId12"/>
          <a:extLst>
            <a:ext uri="{FF2B5EF4-FFF2-40B4-BE49-F238E27FC236}">
              <a16:creationId xmlns:a16="http://schemas.microsoft.com/office/drawing/2014/main" id="{7A611D35-CB60-4014-9A29-9A43C34FBDC8}"/>
            </a:ext>
          </a:extLst>
        </xdr:cNvPr>
        <xdr:cNvSpPr/>
      </xdr:nvSpPr>
      <xdr:spPr>
        <a:xfrm>
          <a:off x="1866900" y="658177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17</xdr:row>
      <xdr:rowOff>78104</xdr:rowOff>
    </xdr:from>
    <xdr:to>
      <xdr:col>2</xdr:col>
      <xdr:colOff>952500</xdr:colOff>
      <xdr:row>17</xdr:row>
      <xdr:rowOff>373379</xdr:rowOff>
    </xdr:to>
    <xdr:sp macro="" textlink="">
      <xdr:nvSpPr>
        <xdr:cNvPr id="16" name="Rectangle: Rounded Corners 15">
          <a:hlinkClick xmlns:r="http://schemas.openxmlformats.org/officeDocument/2006/relationships" r:id="rId13"/>
          <a:extLst>
            <a:ext uri="{FF2B5EF4-FFF2-40B4-BE49-F238E27FC236}">
              <a16:creationId xmlns:a16="http://schemas.microsoft.com/office/drawing/2014/main" id="{761B5E13-161D-4479-A54A-AF086C3D08F4}"/>
            </a:ext>
          </a:extLst>
        </xdr:cNvPr>
        <xdr:cNvSpPr/>
      </xdr:nvSpPr>
      <xdr:spPr>
        <a:xfrm>
          <a:off x="1866900" y="702182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18</xdr:row>
      <xdr:rowOff>80009</xdr:rowOff>
    </xdr:from>
    <xdr:to>
      <xdr:col>2</xdr:col>
      <xdr:colOff>952500</xdr:colOff>
      <xdr:row>18</xdr:row>
      <xdr:rowOff>375284</xdr:rowOff>
    </xdr:to>
    <xdr:sp macro="" textlink="">
      <xdr:nvSpPr>
        <xdr:cNvPr id="17" name="Rectangle: Rounded Corners 16">
          <a:hlinkClick xmlns:r="http://schemas.openxmlformats.org/officeDocument/2006/relationships" r:id="rId14"/>
          <a:extLst>
            <a:ext uri="{FF2B5EF4-FFF2-40B4-BE49-F238E27FC236}">
              <a16:creationId xmlns:a16="http://schemas.microsoft.com/office/drawing/2014/main" id="{05579EA0-7035-4A43-8DFA-57003420AD0E}"/>
            </a:ext>
          </a:extLst>
        </xdr:cNvPr>
        <xdr:cNvSpPr/>
      </xdr:nvSpPr>
      <xdr:spPr>
        <a:xfrm>
          <a:off x="1866900" y="746188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19</xdr:row>
      <xdr:rowOff>81914</xdr:rowOff>
    </xdr:from>
    <xdr:to>
      <xdr:col>2</xdr:col>
      <xdr:colOff>952500</xdr:colOff>
      <xdr:row>19</xdr:row>
      <xdr:rowOff>377189</xdr:rowOff>
    </xdr:to>
    <xdr:sp macro="" textlink="">
      <xdr:nvSpPr>
        <xdr:cNvPr id="18" name="Rectangle: Rounded Corners 17">
          <a:hlinkClick xmlns:r="http://schemas.openxmlformats.org/officeDocument/2006/relationships" r:id="rId15"/>
          <a:extLst>
            <a:ext uri="{FF2B5EF4-FFF2-40B4-BE49-F238E27FC236}">
              <a16:creationId xmlns:a16="http://schemas.microsoft.com/office/drawing/2014/main" id="{544264C9-5CC0-4895-B010-45030B0CE7CE}"/>
            </a:ext>
          </a:extLst>
        </xdr:cNvPr>
        <xdr:cNvSpPr/>
      </xdr:nvSpPr>
      <xdr:spPr>
        <a:xfrm>
          <a:off x="1866900" y="790193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20</xdr:row>
      <xdr:rowOff>83819</xdr:rowOff>
    </xdr:from>
    <xdr:to>
      <xdr:col>2</xdr:col>
      <xdr:colOff>952500</xdr:colOff>
      <xdr:row>20</xdr:row>
      <xdr:rowOff>379094</xdr:rowOff>
    </xdr:to>
    <xdr:sp macro="" textlink="">
      <xdr:nvSpPr>
        <xdr:cNvPr id="19" name="Rectangle: Rounded Corners 18">
          <a:hlinkClick xmlns:r="http://schemas.openxmlformats.org/officeDocument/2006/relationships" r:id="rId16"/>
          <a:extLst>
            <a:ext uri="{FF2B5EF4-FFF2-40B4-BE49-F238E27FC236}">
              <a16:creationId xmlns:a16="http://schemas.microsoft.com/office/drawing/2014/main" id="{C7BEE935-ADC2-442A-A935-99462C3EB7B2}"/>
            </a:ext>
          </a:extLst>
        </xdr:cNvPr>
        <xdr:cNvSpPr/>
      </xdr:nvSpPr>
      <xdr:spPr>
        <a:xfrm>
          <a:off x="1866900" y="8341994"/>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21</xdr:row>
      <xdr:rowOff>85724</xdr:rowOff>
    </xdr:from>
    <xdr:to>
      <xdr:col>2</xdr:col>
      <xdr:colOff>952500</xdr:colOff>
      <xdr:row>21</xdr:row>
      <xdr:rowOff>380999</xdr:rowOff>
    </xdr:to>
    <xdr:sp macro="" textlink="">
      <xdr:nvSpPr>
        <xdr:cNvPr id="20" name="Rectangle: Rounded Corners 19">
          <a:hlinkClick xmlns:r="http://schemas.openxmlformats.org/officeDocument/2006/relationships" r:id="rId17"/>
          <a:extLst>
            <a:ext uri="{FF2B5EF4-FFF2-40B4-BE49-F238E27FC236}">
              <a16:creationId xmlns:a16="http://schemas.microsoft.com/office/drawing/2014/main" id="{5AABB50C-8CFD-4B8D-A726-2CAA40457981}"/>
            </a:ext>
          </a:extLst>
        </xdr:cNvPr>
        <xdr:cNvSpPr/>
      </xdr:nvSpPr>
      <xdr:spPr>
        <a:xfrm>
          <a:off x="1866900" y="87820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23</xdr:row>
      <xdr:rowOff>66674</xdr:rowOff>
    </xdr:from>
    <xdr:to>
      <xdr:col>2</xdr:col>
      <xdr:colOff>952500</xdr:colOff>
      <xdr:row>23</xdr:row>
      <xdr:rowOff>361949</xdr:rowOff>
    </xdr:to>
    <xdr:sp macro="" textlink="">
      <xdr:nvSpPr>
        <xdr:cNvPr id="21" name="Rectangle: Rounded Corners 20">
          <a:hlinkClick xmlns:r="http://schemas.openxmlformats.org/officeDocument/2006/relationships" r:id="rId18"/>
          <a:extLst>
            <a:ext uri="{FF2B5EF4-FFF2-40B4-BE49-F238E27FC236}">
              <a16:creationId xmlns:a16="http://schemas.microsoft.com/office/drawing/2014/main" id="{D94E8B83-87D4-4A0F-9EC1-BAA1707E9563}"/>
            </a:ext>
          </a:extLst>
        </xdr:cNvPr>
        <xdr:cNvSpPr/>
      </xdr:nvSpPr>
      <xdr:spPr>
        <a:xfrm>
          <a:off x="1866900" y="963929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24</xdr:row>
      <xdr:rowOff>70008</xdr:rowOff>
    </xdr:from>
    <xdr:to>
      <xdr:col>2</xdr:col>
      <xdr:colOff>952500</xdr:colOff>
      <xdr:row>24</xdr:row>
      <xdr:rowOff>365283</xdr:rowOff>
    </xdr:to>
    <xdr:sp macro="" textlink="">
      <xdr:nvSpPr>
        <xdr:cNvPr id="22" name="Rectangle: Rounded Corners 21">
          <a:hlinkClick xmlns:r="http://schemas.openxmlformats.org/officeDocument/2006/relationships" r:id="rId19"/>
          <a:extLst>
            <a:ext uri="{FF2B5EF4-FFF2-40B4-BE49-F238E27FC236}">
              <a16:creationId xmlns:a16="http://schemas.microsoft.com/office/drawing/2014/main" id="{81229C03-4A15-499B-880C-036022197713}"/>
            </a:ext>
          </a:extLst>
        </xdr:cNvPr>
        <xdr:cNvSpPr/>
      </xdr:nvSpPr>
      <xdr:spPr>
        <a:xfrm>
          <a:off x="1866900" y="10080783"/>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25</xdr:row>
      <xdr:rowOff>73342</xdr:rowOff>
    </xdr:from>
    <xdr:to>
      <xdr:col>2</xdr:col>
      <xdr:colOff>952500</xdr:colOff>
      <xdr:row>25</xdr:row>
      <xdr:rowOff>368617</xdr:rowOff>
    </xdr:to>
    <xdr:sp macro="" textlink="">
      <xdr:nvSpPr>
        <xdr:cNvPr id="23" name="Rectangle: Rounded Corners 22">
          <a:hlinkClick xmlns:r="http://schemas.openxmlformats.org/officeDocument/2006/relationships" r:id="rId20"/>
          <a:extLst>
            <a:ext uri="{FF2B5EF4-FFF2-40B4-BE49-F238E27FC236}">
              <a16:creationId xmlns:a16="http://schemas.microsoft.com/office/drawing/2014/main" id="{99FAB082-CFB3-43A8-ACED-B5DC2B254DFE}"/>
            </a:ext>
          </a:extLst>
        </xdr:cNvPr>
        <xdr:cNvSpPr/>
      </xdr:nvSpPr>
      <xdr:spPr>
        <a:xfrm>
          <a:off x="1866900" y="10522267"/>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000"/>
            <a:t>go to lesson</a:t>
          </a:r>
        </a:p>
      </xdr:txBody>
    </xdr:sp>
    <xdr:clientData/>
  </xdr:twoCellAnchor>
  <xdr:twoCellAnchor editAs="oneCell">
    <xdr:from>
      <xdr:col>2</xdr:col>
      <xdr:colOff>0</xdr:colOff>
      <xdr:row>26</xdr:row>
      <xdr:rowOff>76676</xdr:rowOff>
    </xdr:from>
    <xdr:to>
      <xdr:col>2</xdr:col>
      <xdr:colOff>952500</xdr:colOff>
      <xdr:row>26</xdr:row>
      <xdr:rowOff>371951</xdr:rowOff>
    </xdr:to>
    <xdr:sp macro="" textlink="">
      <xdr:nvSpPr>
        <xdr:cNvPr id="24" name="Rectangle: Rounded Corners 23">
          <a:hlinkClick xmlns:r="http://schemas.openxmlformats.org/officeDocument/2006/relationships" r:id="rId21"/>
          <a:extLst>
            <a:ext uri="{FF2B5EF4-FFF2-40B4-BE49-F238E27FC236}">
              <a16:creationId xmlns:a16="http://schemas.microsoft.com/office/drawing/2014/main" id="{24788F43-6291-4E86-99B9-3655BAD4A561}"/>
            </a:ext>
          </a:extLst>
        </xdr:cNvPr>
        <xdr:cNvSpPr/>
      </xdr:nvSpPr>
      <xdr:spPr>
        <a:xfrm>
          <a:off x="1866900" y="10963751"/>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27</xdr:row>
      <xdr:rowOff>80010</xdr:rowOff>
    </xdr:from>
    <xdr:to>
      <xdr:col>2</xdr:col>
      <xdr:colOff>952500</xdr:colOff>
      <xdr:row>27</xdr:row>
      <xdr:rowOff>375285</xdr:rowOff>
    </xdr:to>
    <xdr:sp macro="" textlink="">
      <xdr:nvSpPr>
        <xdr:cNvPr id="25" name="Rectangle: Rounded Corners 24">
          <a:hlinkClick xmlns:r="http://schemas.openxmlformats.org/officeDocument/2006/relationships" r:id="rId22"/>
          <a:extLst>
            <a:ext uri="{FF2B5EF4-FFF2-40B4-BE49-F238E27FC236}">
              <a16:creationId xmlns:a16="http://schemas.microsoft.com/office/drawing/2014/main" id="{135258BA-1100-41BA-B2AB-D615B2EE8671}"/>
            </a:ext>
          </a:extLst>
        </xdr:cNvPr>
        <xdr:cNvSpPr/>
      </xdr:nvSpPr>
      <xdr:spPr>
        <a:xfrm>
          <a:off x="1866900" y="11405235"/>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28</xdr:row>
      <xdr:rowOff>83344</xdr:rowOff>
    </xdr:from>
    <xdr:to>
      <xdr:col>2</xdr:col>
      <xdr:colOff>952500</xdr:colOff>
      <xdr:row>28</xdr:row>
      <xdr:rowOff>378619</xdr:rowOff>
    </xdr:to>
    <xdr:sp macro="" textlink="">
      <xdr:nvSpPr>
        <xdr:cNvPr id="26" name="Rectangle: Rounded Corners 25">
          <a:hlinkClick xmlns:r="http://schemas.openxmlformats.org/officeDocument/2006/relationships" r:id="rId23"/>
          <a:extLst>
            <a:ext uri="{FF2B5EF4-FFF2-40B4-BE49-F238E27FC236}">
              <a16:creationId xmlns:a16="http://schemas.microsoft.com/office/drawing/2014/main" id="{BEBE2EE6-0128-418A-84EC-30B20F6EA799}"/>
            </a:ext>
          </a:extLst>
        </xdr:cNvPr>
        <xdr:cNvSpPr/>
      </xdr:nvSpPr>
      <xdr:spPr>
        <a:xfrm>
          <a:off x="1866900" y="1184671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29</xdr:row>
      <xdr:rowOff>86678</xdr:rowOff>
    </xdr:from>
    <xdr:to>
      <xdr:col>2</xdr:col>
      <xdr:colOff>952500</xdr:colOff>
      <xdr:row>29</xdr:row>
      <xdr:rowOff>381953</xdr:rowOff>
    </xdr:to>
    <xdr:sp macro="" textlink="">
      <xdr:nvSpPr>
        <xdr:cNvPr id="27" name="Rectangle: Rounded Corners 26">
          <a:hlinkClick xmlns:r="http://schemas.openxmlformats.org/officeDocument/2006/relationships" r:id="rId24"/>
          <a:extLst>
            <a:ext uri="{FF2B5EF4-FFF2-40B4-BE49-F238E27FC236}">
              <a16:creationId xmlns:a16="http://schemas.microsoft.com/office/drawing/2014/main" id="{ADA1CF0E-E6F8-4C33-AE95-FE38D59CBEBA}"/>
            </a:ext>
          </a:extLst>
        </xdr:cNvPr>
        <xdr:cNvSpPr/>
      </xdr:nvSpPr>
      <xdr:spPr>
        <a:xfrm>
          <a:off x="1866900" y="12288203"/>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30</xdr:row>
      <xdr:rowOff>90012</xdr:rowOff>
    </xdr:from>
    <xdr:to>
      <xdr:col>2</xdr:col>
      <xdr:colOff>952500</xdr:colOff>
      <xdr:row>30</xdr:row>
      <xdr:rowOff>385287</xdr:rowOff>
    </xdr:to>
    <xdr:sp macro="" textlink="">
      <xdr:nvSpPr>
        <xdr:cNvPr id="28" name="Rectangle: Rounded Corners 27">
          <a:hlinkClick xmlns:r="http://schemas.openxmlformats.org/officeDocument/2006/relationships" r:id="rId25"/>
          <a:extLst>
            <a:ext uri="{FF2B5EF4-FFF2-40B4-BE49-F238E27FC236}">
              <a16:creationId xmlns:a16="http://schemas.microsoft.com/office/drawing/2014/main" id="{4779DCDC-F34C-433D-ABB2-32B46272B436}"/>
            </a:ext>
          </a:extLst>
        </xdr:cNvPr>
        <xdr:cNvSpPr/>
      </xdr:nvSpPr>
      <xdr:spPr>
        <a:xfrm>
          <a:off x="1866900" y="12729687"/>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31</xdr:row>
      <xdr:rowOff>93344</xdr:rowOff>
    </xdr:from>
    <xdr:to>
      <xdr:col>2</xdr:col>
      <xdr:colOff>952500</xdr:colOff>
      <xdr:row>31</xdr:row>
      <xdr:rowOff>388619</xdr:rowOff>
    </xdr:to>
    <xdr:sp macro="" textlink="">
      <xdr:nvSpPr>
        <xdr:cNvPr id="29" name="Rectangle: Rounded Corners 28">
          <a:hlinkClick xmlns:r="http://schemas.openxmlformats.org/officeDocument/2006/relationships" r:id="rId26"/>
          <a:extLst>
            <a:ext uri="{FF2B5EF4-FFF2-40B4-BE49-F238E27FC236}">
              <a16:creationId xmlns:a16="http://schemas.microsoft.com/office/drawing/2014/main" id="{0E6860AF-6F13-438F-A1BC-D9314ECBCB5B}"/>
            </a:ext>
          </a:extLst>
        </xdr:cNvPr>
        <xdr:cNvSpPr/>
      </xdr:nvSpPr>
      <xdr:spPr>
        <a:xfrm>
          <a:off x="1866900" y="1317116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editAs="oneCell">
    <xdr:from>
      <xdr:col>2</xdr:col>
      <xdr:colOff>0</xdr:colOff>
      <xdr:row>32</xdr:row>
      <xdr:rowOff>371474</xdr:rowOff>
    </xdr:from>
    <xdr:to>
      <xdr:col>2</xdr:col>
      <xdr:colOff>952500</xdr:colOff>
      <xdr:row>32</xdr:row>
      <xdr:rowOff>666749</xdr:rowOff>
    </xdr:to>
    <xdr:sp macro="" textlink="">
      <xdr:nvSpPr>
        <xdr:cNvPr id="30" name="Rectangle: Rounded Corners 29">
          <a:hlinkClick xmlns:r="http://schemas.openxmlformats.org/officeDocument/2006/relationships" r:id="rId27"/>
          <a:extLst>
            <a:ext uri="{FF2B5EF4-FFF2-40B4-BE49-F238E27FC236}">
              <a16:creationId xmlns:a16="http://schemas.microsoft.com/office/drawing/2014/main" id="{E1F15E38-7022-4B5A-A0B3-2D1A0FBFB344}"/>
            </a:ext>
          </a:extLst>
        </xdr:cNvPr>
        <xdr:cNvSpPr/>
      </xdr:nvSpPr>
      <xdr:spPr>
        <a:xfrm>
          <a:off x="1866900" y="13887449"/>
          <a:ext cx="95250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go to lesson</a:t>
          </a:r>
        </a:p>
      </xdr:txBody>
    </xdr:sp>
    <xdr:clientData/>
  </xdr:twoCellAnchor>
  <xdr:twoCellAnchor>
    <xdr:from>
      <xdr:col>4</xdr:col>
      <xdr:colOff>361951</xdr:colOff>
      <xdr:row>1</xdr:row>
      <xdr:rowOff>47625</xdr:rowOff>
    </xdr:from>
    <xdr:to>
      <xdr:col>4</xdr:col>
      <xdr:colOff>4133851</xdr:colOff>
      <xdr:row>2</xdr:row>
      <xdr:rowOff>104775</xdr:rowOff>
    </xdr:to>
    <xdr:sp macro="" textlink="">
      <xdr:nvSpPr>
        <xdr:cNvPr id="31" name="Speech Bubble: Rectangle 30">
          <a:extLst>
            <a:ext uri="{FF2B5EF4-FFF2-40B4-BE49-F238E27FC236}">
              <a16:creationId xmlns:a16="http://schemas.microsoft.com/office/drawing/2014/main" id="{68AD90C8-F090-49AD-93D7-FDE19219071A}"/>
            </a:ext>
          </a:extLst>
        </xdr:cNvPr>
        <xdr:cNvSpPr/>
      </xdr:nvSpPr>
      <xdr:spPr>
        <a:xfrm>
          <a:off x="4981576" y="666750"/>
          <a:ext cx="3771900" cy="266700"/>
        </a:xfrm>
        <a:prstGeom prst="wedgeRectCallout">
          <a:avLst>
            <a:gd name="adj1" fmla="val -20223"/>
            <a:gd name="adj2" fmla="val 7321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Function arguments</a:t>
          </a:r>
          <a:r>
            <a:rPr lang="en-AU" sz="1100" baseline="0"/>
            <a:t> in square brackets are optional!</a:t>
          </a:r>
          <a:endParaRPr lang="en-AU" sz="1100"/>
        </a:p>
      </xdr:txBody>
    </xdr:sp>
    <xdr:clientData/>
  </xdr:twoCellAnchor>
  <xdr:twoCellAnchor>
    <xdr:from>
      <xdr:col>5</xdr:col>
      <xdr:colOff>3867150</xdr:colOff>
      <xdr:row>0</xdr:row>
      <xdr:rowOff>583387</xdr:rowOff>
    </xdr:from>
    <xdr:to>
      <xdr:col>6</xdr:col>
      <xdr:colOff>0</xdr:colOff>
      <xdr:row>2</xdr:row>
      <xdr:rowOff>133350</xdr:rowOff>
    </xdr:to>
    <xdr:grpSp>
      <xdr:nvGrpSpPr>
        <xdr:cNvPr id="32" name="Group 31">
          <a:hlinkClick xmlns:r="http://schemas.openxmlformats.org/officeDocument/2006/relationships" r:id="rId28"/>
          <a:extLst>
            <a:ext uri="{FF2B5EF4-FFF2-40B4-BE49-F238E27FC236}">
              <a16:creationId xmlns:a16="http://schemas.microsoft.com/office/drawing/2014/main" id="{FA5FD659-DDFE-4C50-9A43-2EFB2E9A3AE1}"/>
            </a:ext>
          </a:extLst>
        </xdr:cNvPr>
        <xdr:cNvGrpSpPr/>
      </xdr:nvGrpSpPr>
      <xdr:grpSpPr>
        <a:xfrm>
          <a:off x="12658725" y="583387"/>
          <a:ext cx="1695450" cy="464363"/>
          <a:chOff x="8143875" y="681000"/>
          <a:chExt cx="1695450" cy="464363"/>
        </a:xfrm>
      </xdr:grpSpPr>
      <xdr:sp macro="" textlink="">
        <xdr:nvSpPr>
          <xdr:cNvPr id="33" name="Rectangle: Top Corners Rounded 32">
            <a:extLst>
              <a:ext uri="{FF2B5EF4-FFF2-40B4-BE49-F238E27FC236}">
                <a16:creationId xmlns:a16="http://schemas.microsoft.com/office/drawing/2014/main" id="{E025B0D6-7992-4782-8C6A-33343ED337E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4" name="Graphic 33" descr="Line Arrow: U-turn">
            <a:extLst>
              <a:ext uri="{FF2B5EF4-FFF2-40B4-BE49-F238E27FC236}">
                <a16:creationId xmlns:a16="http://schemas.microsoft.com/office/drawing/2014/main" id="{B27015DD-DDF8-40DF-814C-8D41AB87A064}"/>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9339225" y="681000"/>
            <a:ext cx="462000" cy="462000"/>
          </a:xfrm>
          <a:prstGeom prst="rect">
            <a:avLst/>
          </a:prstGeom>
        </xdr:spPr>
      </xdr:pic>
      <xdr:sp macro="" textlink="">
        <xdr:nvSpPr>
          <xdr:cNvPr id="35" name="TextBox 34">
            <a:extLst>
              <a:ext uri="{FF2B5EF4-FFF2-40B4-BE49-F238E27FC236}">
                <a16:creationId xmlns:a16="http://schemas.microsoft.com/office/drawing/2014/main" id="{51135A4D-978E-4A4F-94A5-07B45BC4A30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838200</xdr:colOff>
      <xdr:row>0</xdr:row>
      <xdr:rowOff>47625</xdr:rowOff>
    </xdr:from>
    <xdr:to>
      <xdr:col>10</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9E80FE8E-C044-4A7A-B96C-1362A32FD4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00" y="47625"/>
          <a:ext cx="3230281" cy="533616"/>
        </a:xfrm>
        <a:prstGeom prst="rect">
          <a:avLst/>
        </a:prstGeom>
      </xdr:spPr>
    </xdr:pic>
    <xdr:clientData/>
  </xdr:twoCellAnchor>
  <xdr:twoCellAnchor>
    <xdr:from>
      <xdr:col>0</xdr:col>
      <xdr:colOff>180975</xdr:colOff>
      <xdr:row>1</xdr:row>
      <xdr:rowOff>161925</xdr:rowOff>
    </xdr:from>
    <xdr:to>
      <xdr:col>7</xdr:col>
      <xdr:colOff>38100</xdr:colOff>
      <xdr:row>4</xdr:row>
      <xdr:rowOff>0</xdr:rowOff>
    </xdr:to>
    <xdr:sp macro="" textlink="">
      <xdr:nvSpPr>
        <xdr:cNvPr id="6" name="Rectangle 5">
          <a:extLst>
            <a:ext uri="{FF2B5EF4-FFF2-40B4-BE49-F238E27FC236}">
              <a16:creationId xmlns:a16="http://schemas.microsoft.com/office/drawing/2014/main" id="{41BFC548-D114-438D-98D4-056455026A92}"/>
            </a:ext>
          </a:extLst>
        </xdr:cNvPr>
        <xdr:cNvSpPr/>
      </xdr:nvSpPr>
      <xdr:spPr>
        <a:xfrm>
          <a:off x="180975" y="781050"/>
          <a:ext cx="4248150"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DATE</a:t>
          </a:r>
          <a:r>
            <a:rPr lang="en-AU" sz="1100" baseline="0"/>
            <a:t> function combines separate year, month and day values and converts them into a date serial number formatted as a date.</a:t>
          </a:r>
          <a:endParaRPr lang="en-AU" sz="1100"/>
        </a:p>
      </xdr:txBody>
    </xdr:sp>
    <xdr:clientData/>
  </xdr:twoCellAnchor>
  <xdr:twoCellAnchor>
    <xdr:from>
      <xdr:col>0</xdr:col>
      <xdr:colOff>180975</xdr:colOff>
      <xdr:row>10</xdr:row>
      <xdr:rowOff>142875</xdr:rowOff>
    </xdr:from>
    <xdr:to>
      <xdr:col>7</xdr:col>
      <xdr:colOff>38100</xdr:colOff>
      <xdr:row>12</xdr:row>
      <xdr:rowOff>38100</xdr:rowOff>
    </xdr:to>
    <xdr:sp macro="" textlink="">
      <xdr:nvSpPr>
        <xdr:cNvPr id="7" name="Rectangle 6">
          <a:extLst>
            <a:ext uri="{FF2B5EF4-FFF2-40B4-BE49-F238E27FC236}">
              <a16:creationId xmlns:a16="http://schemas.microsoft.com/office/drawing/2014/main" id="{D6D19FDF-2E06-4612-B983-85CB990FAC63}"/>
            </a:ext>
          </a:extLst>
        </xdr:cNvPr>
        <xdr:cNvSpPr/>
      </xdr:nvSpPr>
      <xdr:spPr>
        <a:xfrm>
          <a:off x="180975" y="2647950"/>
          <a:ext cx="4248150"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a:t>We can use the DATE function to add or subtract months or years to a date. See below.</a:t>
          </a:r>
        </a:p>
      </xdr:txBody>
    </xdr:sp>
    <xdr:clientData/>
  </xdr:twoCellAnchor>
  <xdr:twoCellAnchor>
    <xdr:from>
      <xdr:col>0</xdr:col>
      <xdr:colOff>180975</xdr:colOff>
      <xdr:row>18</xdr:row>
      <xdr:rowOff>171450</xdr:rowOff>
    </xdr:from>
    <xdr:to>
      <xdr:col>7</xdr:col>
      <xdr:colOff>38100</xdr:colOff>
      <xdr:row>21</xdr:row>
      <xdr:rowOff>85725</xdr:rowOff>
    </xdr:to>
    <xdr:sp macro="" textlink="">
      <xdr:nvSpPr>
        <xdr:cNvPr id="8" name="Rectangle 7">
          <a:extLst>
            <a:ext uri="{FF2B5EF4-FFF2-40B4-BE49-F238E27FC236}">
              <a16:creationId xmlns:a16="http://schemas.microsoft.com/office/drawing/2014/main" id="{6164A1C6-CCD0-4B13-ABA2-7338DD4D9C7E}"/>
            </a:ext>
          </a:extLst>
        </xdr:cNvPr>
        <xdr:cNvSpPr/>
      </xdr:nvSpPr>
      <xdr:spPr>
        <a:xfrm>
          <a:off x="180975" y="4352925"/>
          <a:ext cx="6267450" cy="542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I</a:t>
          </a:r>
          <a:r>
            <a:rPr lang="en-AU" sz="1100"/>
            <a:t>f we add days and they exceed the number of days in</a:t>
          </a:r>
          <a:r>
            <a:rPr lang="en-AU" sz="1100" baseline="0"/>
            <a:t> the month, DATE will add the excess days to the start of the following month.  See examples below.</a:t>
          </a:r>
          <a:endParaRPr lang="en-AU" sz="1100"/>
        </a:p>
      </xdr:txBody>
    </xdr:sp>
    <xdr:clientData/>
  </xdr:twoCellAnchor>
  <xdr:twoCellAnchor>
    <xdr:from>
      <xdr:col>0</xdr:col>
      <xdr:colOff>180975</xdr:colOff>
      <xdr:row>26</xdr:row>
      <xdr:rowOff>257172</xdr:rowOff>
    </xdr:from>
    <xdr:to>
      <xdr:col>7</xdr:col>
      <xdr:colOff>38100</xdr:colOff>
      <xdr:row>28</xdr:row>
      <xdr:rowOff>85718</xdr:rowOff>
    </xdr:to>
    <xdr:grpSp>
      <xdr:nvGrpSpPr>
        <xdr:cNvPr id="12" name="Group 11">
          <a:extLst>
            <a:ext uri="{FF2B5EF4-FFF2-40B4-BE49-F238E27FC236}">
              <a16:creationId xmlns:a16="http://schemas.microsoft.com/office/drawing/2014/main" id="{9543542F-7010-4095-96DA-FE499DB2411D}"/>
            </a:ext>
          </a:extLst>
        </xdr:cNvPr>
        <xdr:cNvGrpSpPr/>
      </xdr:nvGrpSpPr>
      <xdr:grpSpPr>
        <a:xfrm>
          <a:off x="180975" y="7591422"/>
          <a:ext cx="6638925" cy="1276346"/>
          <a:chOff x="180975" y="5645524"/>
          <a:chExt cx="6267450" cy="375396"/>
        </a:xfrm>
      </xdr:grpSpPr>
      <xdr:sp macro="" textlink="">
        <xdr:nvSpPr>
          <xdr:cNvPr id="9" name="Rectangle 8">
            <a:extLst>
              <a:ext uri="{FF2B5EF4-FFF2-40B4-BE49-F238E27FC236}">
                <a16:creationId xmlns:a16="http://schemas.microsoft.com/office/drawing/2014/main" id="{1E866BD2-9A90-41C2-A395-1379C77EADB3}"/>
              </a:ext>
            </a:extLst>
          </xdr:cNvPr>
          <xdr:cNvSpPr/>
        </xdr:nvSpPr>
        <xdr:spPr>
          <a:xfrm>
            <a:off x="180975" y="5645524"/>
            <a:ext cx="6267450" cy="37539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algn="l"/>
            <a:r>
              <a:rPr lang="en-AU" sz="1100"/>
              <a:t>             The Year</a:t>
            </a:r>
            <a:r>
              <a:rPr lang="en-AU" sz="1100" baseline="0"/>
              <a:t> argument must be a positive value, but month and day can be negative! </a:t>
            </a:r>
          </a:p>
          <a:p>
            <a:pPr algn="r"/>
            <a:endParaRPr lang="en-AU" sz="1100" baseline="0">
              <a:solidFill>
                <a:schemeClr val="dk1"/>
              </a:solidFill>
              <a:effectLst/>
              <a:latin typeface="+mn-lt"/>
              <a:ea typeface="+mn-ea"/>
              <a:cs typeface="+mn-cs"/>
            </a:endParaRPr>
          </a:p>
          <a:p>
            <a:pPr algn="l"/>
            <a:r>
              <a:rPr lang="en-AU" sz="1100">
                <a:solidFill>
                  <a:schemeClr val="dk1"/>
                </a:solidFill>
                <a:effectLst/>
                <a:latin typeface="+mn-lt"/>
                <a:ea typeface="+mn-ea"/>
                <a:cs typeface="+mn-cs"/>
              </a:rPr>
              <a:t>If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is greater than 12,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adds that number of months to the first month in the year specified. </a:t>
            </a:r>
          </a:p>
          <a:p>
            <a:pPr algn="l"/>
            <a:endParaRPr lang="en-AU">
              <a:effectLst/>
            </a:endParaRPr>
          </a:p>
          <a:p>
            <a:pPr algn="l"/>
            <a:r>
              <a:rPr lang="en-AU" sz="1100">
                <a:solidFill>
                  <a:schemeClr val="dk1"/>
                </a:solidFill>
                <a:effectLst/>
                <a:latin typeface="+mn-lt"/>
                <a:ea typeface="+mn-ea"/>
                <a:cs typeface="+mn-cs"/>
              </a:rPr>
              <a:t>If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is less than 1, </a:t>
            </a:r>
            <a:r>
              <a:rPr lang="en-AU" sz="1100" b="1" i="1">
                <a:solidFill>
                  <a:schemeClr val="dk1"/>
                </a:solidFill>
                <a:effectLst/>
                <a:latin typeface="+mn-lt"/>
                <a:ea typeface="+mn-ea"/>
                <a:cs typeface="+mn-cs"/>
              </a:rPr>
              <a:t>month</a:t>
            </a:r>
            <a:r>
              <a:rPr lang="en-AU" sz="1100">
                <a:solidFill>
                  <a:schemeClr val="dk1"/>
                </a:solidFill>
                <a:effectLst/>
                <a:latin typeface="+mn-lt"/>
                <a:ea typeface="+mn-ea"/>
                <a:cs typeface="+mn-cs"/>
              </a:rPr>
              <a:t> subtracts the magnitude of that number of months, plus 1, from </a:t>
            </a:r>
          </a:p>
          <a:p>
            <a:pPr algn="l"/>
            <a:r>
              <a:rPr lang="en-AU" sz="1100">
                <a:solidFill>
                  <a:schemeClr val="dk1"/>
                </a:solidFill>
                <a:effectLst/>
                <a:latin typeface="+mn-lt"/>
                <a:ea typeface="+mn-ea"/>
                <a:cs typeface="+mn-cs"/>
              </a:rPr>
              <a:t>the first month in the year specified. </a:t>
            </a:r>
            <a:r>
              <a:rPr lang="en-AU" sz="1100" baseline="0">
                <a:solidFill>
                  <a:schemeClr val="dk1"/>
                </a:solidFill>
                <a:effectLst/>
                <a:latin typeface="+mn-lt"/>
                <a:ea typeface="+mn-ea"/>
                <a:cs typeface="+mn-cs"/>
              </a:rPr>
              <a:t>See examples below. </a:t>
            </a:r>
            <a:endParaRPr lang="en-AU">
              <a:effectLst/>
            </a:endParaRPr>
          </a:p>
        </xdr:txBody>
      </xdr:sp>
      <xdr:pic>
        <xdr:nvPicPr>
          <xdr:cNvPr id="11" name="Graphic 10" descr="Surprised Face with No Fill">
            <a:extLst>
              <a:ext uri="{FF2B5EF4-FFF2-40B4-BE49-F238E27FC236}">
                <a16:creationId xmlns:a16="http://schemas.microsoft.com/office/drawing/2014/main" id="{AF1D4E05-2EF2-43DA-961A-B9D50BE3808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4985" y="5649725"/>
            <a:ext cx="427124" cy="133070"/>
          </a:xfrm>
          <a:prstGeom prst="rect">
            <a:avLst/>
          </a:prstGeom>
        </xdr:spPr>
      </xdr:pic>
    </xdr:grpSp>
    <xdr:clientData/>
  </xdr:twoCellAnchor>
  <xdr:twoCellAnchor>
    <xdr:from>
      <xdr:col>7</xdr:col>
      <xdr:colOff>190500</xdr:colOff>
      <xdr:row>14</xdr:row>
      <xdr:rowOff>142874</xdr:rowOff>
    </xdr:from>
    <xdr:to>
      <xdr:col>8</xdr:col>
      <xdr:colOff>685800</xdr:colOff>
      <xdr:row>17</xdr:row>
      <xdr:rowOff>190499</xdr:rowOff>
    </xdr:to>
    <xdr:sp macro="" textlink="">
      <xdr:nvSpPr>
        <xdr:cNvPr id="19" name="Speech Bubble: Rectangle 18">
          <a:extLst>
            <a:ext uri="{FF2B5EF4-FFF2-40B4-BE49-F238E27FC236}">
              <a16:creationId xmlns:a16="http://schemas.microsoft.com/office/drawing/2014/main" id="{89E92743-74F2-4270-AB21-8117AE5C980C}"/>
            </a:ext>
          </a:extLst>
        </xdr:cNvPr>
        <xdr:cNvSpPr/>
      </xdr:nvSpPr>
      <xdr:spPr>
        <a:xfrm>
          <a:off x="6838950" y="3276599"/>
          <a:ext cx="2457450" cy="67627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a:t>
          </a:r>
          <a:r>
            <a:rPr lang="en-AU" sz="1100" b="0"/>
            <a:t> We can also use the</a:t>
          </a:r>
          <a:r>
            <a:rPr lang="en-AU" sz="1100" b="0" baseline="0"/>
            <a:t> EDATE function to roll dates forward by a set number of months.</a:t>
          </a:r>
          <a:endParaRPr lang="en-AU" sz="1100" b="0"/>
        </a:p>
      </xdr:txBody>
    </xdr:sp>
    <xdr:clientData/>
  </xdr:twoCellAnchor>
  <xdr:twoCellAnchor>
    <xdr:from>
      <xdr:col>7</xdr:col>
      <xdr:colOff>190500</xdr:colOff>
      <xdr:row>24</xdr:row>
      <xdr:rowOff>104774</xdr:rowOff>
    </xdr:from>
    <xdr:to>
      <xdr:col>8</xdr:col>
      <xdr:colOff>685800</xdr:colOff>
      <xdr:row>26</xdr:row>
      <xdr:rowOff>571500</xdr:rowOff>
    </xdr:to>
    <xdr:sp macro="" textlink="">
      <xdr:nvSpPr>
        <xdr:cNvPr id="20" name="Speech Bubble: Rectangle 19">
          <a:extLst>
            <a:ext uri="{FF2B5EF4-FFF2-40B4-BE49-F238E27FC236}">
              <a16:creationId xmlns:a16="http://schemas.microsoft.com/office/drawing/2014/main" id="{FC84A188-C537-44BB-8CBB-AE329CA92780}"/>
            </a:ext>
          </a:extLst>
        </xdr:cNvPr>
        <xdr:cNvSpPr/>
      </xdr:nvSpPr>
      <xdr:spPr>
        <a:xfrm>
          <a:off x="6972300" y="6943724"/>
          <a:ext cx="2457450" cy="885826"/>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If the number of days added exceeds the current year, it will add the excess to the start</a:t>
          </a:r>
          <a:r>
            <a:rPr lang="en-AU" sz="1100" b="0" baseline="0"/>
            <a:t> of the following year.</a:t>
          </a:r>
          <a:endParaRPr lang="en-AU" sz="1100" b="0"/>
        </a:p>
      </xdr:txBody>
    </xdr:sp>
    <xdr:clientData/>
  </xdr:twoCellAnchor>
  <xdr:twoCellAnchor>
    <xdr:from>
      <xdr:col>8</xdr:col>
      <xdr:colOff>466725</xdr:colOff>
      <xdr:row>0</xdr:row>
      <xdr:rowOff>581025</xdr:rowOff>
    </xdr:from>
    <xdr:to>
      <xdr:col>11</xdr:col>
      <xdr:colOff>0</xdr:colOff>
      <xdr:row>3</xdr:row>
      <xdr:rowOff>7163</xdr:rowOff>
    </xdr:to>
    <xdr:grpSp>
      <xdr:nvGrpSpPr>
        <xdr:cNvPr id="21" name="Group 20">
          <a:hlinkClick xmlns:r="http://schemas.openxmlformats.org/officeDocument/2006/relationships" r:id="rId5"/>
          <a:extLst>
            <a:ext uri="{FF2B5EF4-FFF2-40B4-BE49-F238E27FC236}">
              <a16:creationId xmlns:a16="http://schemas.microsoft.com/office/drawing/2014/main" id="{84158732-4D72-4BD2-B677-CC9156C27CEA}"/>
            </a:ext>
          </a:extLst>
        </xdr:cNvPr>
        <xdr:cNvGrpSpPr/>
      </xdr:nvGrpSpPr>
      <xdr:grpSpPr>
        <a:xfrm>
          <a:off x="9210675" y="581025"/>
          <a:ext cx="1644650" cy="470713"/>
          <a:chOff x="8143875" y="681000"/>
          <a:chExt cx="1695450" cy="464363"/>
        </a:xfrm>
      </xdr:grpSpPr>
      <xdr:sp macro="" textlink="">
        <xdr:nvSpPr>
          <xdr:cNvPr id="22" name="Rectangle: Top Corners Rounded 21">
            <a:extLst>
              <a:ext uri="{FF2B5EF4-FFF2-40B4-BE49-F238E27FC236}">
                <a16:creationId xmlns:a16="http://schemas.microsoft.com/office/drawing/2014/main" id="{FFE6A2F4-8C89-4B4C-831D-0A3820CAB0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5C08845A-59DF-41B7-A929-11F349AFC41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729BA11E-D81F-4B20-99BB-D8B52A903C8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7</xdr:col>
      <xdr:colOff>657224</xdr:colOff>
      <xdr:row>0</xdr:row>
      <xdr:rowOff>619123</xdr:rowOff>
    </xdr:from>
    <xdr:to>
      <xdr:col>8</xdr:col>
      <xdr:colOff>409575</xdr:colOff>
      <xdr:row>3</xdr:row>
      <xdr:rowOff>9523</xdr:rowOff>
    </xdr:to>
    <xdr:grpSp>
      <xdr:nvGrpSpPr>
        <xdr:cNvPr id="44" name="Group 43">
          <a:hlinkClick xmlns:r="http://schemas.openxmlformats.org/officeDocument/2006/relationships" r:id="rId8"/>
          <a:extLst>
            <a:ext uri="{FF2B5EF4-FFF2-40B4-BE49-F238E27FC236}">
              <a16:creationId xmlns:a16="http://schemas.microsoft.com/office/drawing/2014/main" id="{5695A342-55EE-4857-958F-590B60CE04EB}"/>
            </a:ext>
          </a:extLst>
        </xdr:cNvPr>
        <xdr:cNvGrpSpPr/>
      </xdr:nvGrpSpPr>
      <xdr:grpSpPr>
        <a:xfrm>
          <a:off x="7439024" y="619123"/>
          <a:ext cx="1714501" cy="434975"/>
          <a:chOff x="7439024" y="619123"/>
          <a:chExt cx="1714501" cy="428625"/>
        </a:xfrm>
      </xdr:grpSpPr>
      <xdr:sp macro="" textlink="">
        <xdr:nvSpPr>
          <xdr:cNvPr id="40" name="Rectangle: Top Corners Rounded 39">
            <a:extLst>
              <a:ext uri="{FF2B5EF4-FFF2-40B4-BE49-F238E27FC236}">
                <a16:creationId xmlns:a16="http://schemas.microsoft.com/office/drawing/2014/main" id="{7B2B8459-E8E0-432B-AB44-33CBDD0AA8C2}"/>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41" name="TextBox 27">
            <a:extLst>
              <a:ext uri="{FF2B5EF4-FFF2-40B4-BE49-F238E27FC236}">
                <a16:creationId xmlns:a16="http://schemas.microsoft.com/office/drawing/2014/main" id="{EEC64B88-3AAC-4A8F-A494-6F2AB121A0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43" name="TextBox 42">
            <a:extLst>
              <a:ext uri="{FF2B5EF4-FFF2-40B4-BE49-F238E27FC236}">
                <a16:creationId xmlns:a16="http://schemas.microsoft.com/office/drawing/2014/main" id="{4AD69DC2-EBFF-4FF5-B8C9-8717921D8352}"/>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34</xdr:row>
      <xdr:rowOff>0</xdr:rowOff>
    </xdr:from>
    <xdr:to>
      <xdr:col>3</xdr:col>
      <xdr:colOff>114298</xdr:colOff>
      <xdr:row>36</xdr:row>
      <xdr:rowOff>100015</xdr:rowOff>
    </xdr:to>
    <xdr:grpSp>
      <xdr:nvGrpSpPr>
        <xdr:cNvPr id="25" name="Group 24">
          <a:hlinkClick xmlns:r="http://schemas.openxmlformats.org/officeDocument/2006/relationships" r:id="rId9"/>
          <a:extLst>
            <a:ext uri="{FF2B5EF4-FFF2-40B4-BE49-F238E27FC236}">
              <a16:creationId xmlns:a16="http://schemas.microsoft.com/office/drawing/2014/main" id="{F58C32DF-DEC2-4D05-B14F-8B6812B0A26B}"/>
            </a:ext>
          </a:extLst>
        </xdr:cNvPr>
        <xdr:cNvGrpSpPr/>
      </xdr:nvGrpSpPr>
      <xdr:grpSpPr>
        <a:xfrm>
          <a:off x="0" y="10058400"/>
          <a:ext cx="1514473" cy="525465"/>
          <a:chOff x="8201024" y="18140364"/>
          <a:chExt cx="1514473" cy="519115"/>
        </a:xfrm>
      </xdr:grpSpPr>
      <xdr:sp macro="" textlink="">
        <xdr:nvSpPr>
          <xdr:cNvPr id="26" name="Rectangle: Top Corners Rounded 25">
            <a:extLst>
              <a:ext uri="{FF2B5EF4-FFF2-40B4-BE49-F238E27FC236}">
                <a16:creationId xmlns:a16="http://schemas.microsoft.com/office/drawing/2014/main" id="{FAADE1E9-0BC8-46B1-B344-7A515F1A2D8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65FA0649-82DD-4028-9286-7E3DAE4C66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twoCellAnchor>
    <xdr:from>
      <xdr:col>0</xdr:col>
      <xdr:colOff>171450</xdr:colOff>
      <xdr:row>6</xdr:row>
      <xdr:rowOff>133350</xdr:rowOff>
    </xdr:from>
    <xdr:to>
      <xdr:col>7</xdr:col>
      <xdr:colOff>28575</xdr:colOff>
      <xdr:row>6</xdr:row>
      <xdr:rowOff>1485900</xdr:rowOff>
    </xdr:to>
    <xdr:sp macro="" textlink="">
      <xdr:nvSpPr>
        <xdr:cNvPr id="28" name="Rectangle 27">
          <a:extLst>
            <a:ext uri="{FF2B5EF4-FFF2-40B4-BE49-F238E27FC236}">
              <a16:creationId xmlns:a16="http://schemas.microsoft.com/office/drawing/2014/main" id="{21A35026-0738-404F-982A-5EE1D1373A5B}"/>
            </a:ext>
          </a:extLst>
        </xdr:cNvPr>
        <xdr:cNvSpPr/>
      </xdr:nvSpPr>
      <xdr:spPr>
        <a:xfrm>
          <a:off x="171450" y="1800225"/>
          <a:ext cx="6638925" cy="13525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AU" b="1" i="1"/>
            <a:t>Year</a:t>
          </a:r>
          <a:r>
            <a:rPr lang="en-AU"/>
            <a:t>    The value of the </a:t>
          </a:r>
          <a:r>
            <a:rPr lang="en-AU" b="1" i="1"/>
            <a:t>year</a:t>
          </a:r>
          <a:r>
            <a:rPr lang="en-AU"/>
            <a:t> argument can include one to four digits</a:t>
          </a:r>
          <a:r>
            <a:rPr lang="en-AU" baseline="0"/>
            <a:t> from 1900 to 9999.</a:t>
          </a:r>
          <a:endParaRPr lang="en-AU"/>
        </a:p>
        <a:p>
          <a:endParaRPr lang="en-AU"/>
        </a:p>
        <a:p>
          <a:r>
            <a:rPr lang="en-AU" b="1" i="1"/>
            <a:t>Month</a:t>
          </a:r>
          <a:r>
            <a:rPr lang="en-AU"/>
            <a:t>    A positive or negative integer representing the month of the year from 1 to 12 (January to December).</a:t>
          </a:r>
        </a:p>
        <a:p>
          <a:endParaRPr lang="en-AU"/>
        </a:p>
        <a:p>
          <a:r>
            <a:rPr lang="en-AU" b="1" i="1"/>
            <a:t>Day</a:t>
          </a:r>
          <a:r>
            <a:rPr lang="en-AU"/>
            <a:t>    A positive or negative integer representing the day of the month from 1 to 31.</a:t>
          </a:r>
        </a:p>
        <a:p>
          <a:pPr algn="l"/>
          <a:endParaRPr lang="en-AU"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180975</xdr:colOff>
      <xdr:row>1</xdr:row>
      <xdr:rowOff>76200</xdr:rowOff>
    </xdr:from>
    <xdr:to>
      <xdr:col>7</xdr:col>
      <xdr:colOff>38100</xdr:colOff>
      <xdr:row>4</xdr:row>
      <xdr:rowOff>133349</xdr:rowOff>
    </xdr:to>
    <xdr:sp macro="" textlink="">
      <xdr:nvSpPr>
        <xdr:cNvPr id="6" name="Rectangle 5">
          <a:extLst>
            <a:ext uri="{FF2B5EF4-FFF2-40B4-BE49-F238E27FC236}">
              <a16:creationId xmlns:a16="http://schemas.microsoft.com/office/drawing/2014/main" id="{BC4B0501-0B6E-42BC-A2D2-A5159C3F18AD}"/>
            </a:ext>
          </a:extLst>
        </xdr:cNvPr>
        <xdr:cNvSpPr/>
      </xdr:nvSpPr>
      <xdr:spPr>
        <a:xfrm>
          <a:off x="180975" y="695325"/>
          <a:ext cx="6505575" cy="68579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TIME</a:t>
          </a:r>
          <a:r>
            <a:rPr lang="en-AU" sz="1100" baseline="0"/>
            <a:t> function combines separate hour, minute and second values and converts them into a time  serial number. If the cell format was General before the formula is entered, the result is formatted as a date.</a:t>
          </a:r>
          <a:endParaRPr lang="en-AU" sz="1100"/>
        </a:p>
      </xdr:txBody>
    </xdr:sp>
    <xdr:clientData/>
  </xdr:twoCellAnchor>
  <xdr:twoCellAnchor>
    <xdr:from>
      <xdr:col>0</xdr:col>
      <xdr:colOff>180975</xdr:colOff>
      <xdr:row>9</xdr:row>
      <xdr:rowOff>142875</xdr:rowOff>
    </xdr:from>
    <xdr:to>
      <xdr:col>7</xdr:col>
      <xdr:colOff>38100</xdr:colOff>
      <xdr:row>11</xdr:row>
      <xdr:rowOff>38100</xdr:rowOff>
    </xdr:to>
    <xdr:sp macro="" textlink="">
      <xdr:nvSpPr>
        <xdr:cNvPr id="7" name="Rectangle 6">
          <a:extLst>
            <a:ext uri="{FF2B5EF4-FFF2-40B4-BE49-F238E27FC236}">
              <a16:creationId xmlns:a16="http://schemas.microsoft.com/office/drawing/2014/main" id="{665CDDE8-283B-4AE0-BA6B-6701A6FFC661}"/>
            </a:ext>
          </a:extLst>
        </xdr:cNvPr>
        <xdr:cNvSpPr/>
      </xdr:nvSpPr>
      <xdr:spPr>
        <a:xfrm>
          <a:off x="180975" y="2438400"/>
          <a:ext cx="6505575"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a:t>We can use the TIME function to add or subtract hours, minutes or seconds to a time. See below.</a:t>
          </a:r>
        </a:p>
      </xdr:txBody>
    </xdr:sp>
    <xdr:clientData/>
  </xdr:twoCellAnchor>
  <xdr:twoCellAnchor>
    <xdr:from>
      <xdr:col>0</xdr:col>
      <xdr:colOff>180975</xdr:colOff>
      <xdr:row>18</xdr:row>
      <xdr:rowOff>171450</xdr:rowOff>
    </xdr:from>
    <xdr:to>
      <xdr:col>7</xdr:col>
      <xdr:colOff>38100</xdr:colOff>
      <xdr:row>21</xdr:row>
      <xdr:rowOff>85725</xdr:rowOff>
    </xdr:to>
    <xdr:sp macro="" textlink="">
      <xdr:nvSpPr>
        <xdr:cNvPr id="8" name="Rectangle 7">
          <a:extLst>
            <a:ext uri="{FF2B5EF4-FFF2-40B4-BE49-F238E27FC236}">
              <a16:creationId xmlns:a16="http://schemas.microsoft.com/office/drawing/2014/main" id="{14E029B7-9120-4FBC-86B6-E0E908B46503}"/>
            </a:ext>
          </a:extLst>
        </xdr:cNvPr>
        <xdr:cNvSpPr/>
      </xdr:nvSpPr>
      <xdr:spPr>
        <a:xfrm>
          <a:off x="180975" y="4143375"/>
          <a:ext cx="6505575" cy="542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 </a:t>
          </a:r>
          <a:r>
            <a:rPr lang="en-AU" sz="1100" b="0"/>
            <a:t>I</a:t>
          </a:r>
          <a:r>
            <a:rPr lang="en-AU" sz="1100"/>
            <a:t>f we add time that takes</a:t>
          </a:r>
          <a:r>
            <a:rPr lang="en-AU" sz="1100" baseline="0"/>
            <a:t> us past 24 hours it will add the excess time to 0 time, effectively starting the clock again. See examples below.</a:t>
          </a:r>
          <a:endParaRPr lang="en-AU" sz="1100"/>
        </a:p>
      </xdr:txBody>
    </xdr:sp>
    <xdr:clientData/>
  </xdr:twoCellAnchor>
  <xdr:twoCellAnchor>
    <xdr:from>
      <xdr:col>7</xdr:col>
      <xdr:colOff>257176</xdr:colOff>
      <xdr:row>13</xdr:row>
      <xdr:rowOff>171451</xdr:rowOff>
    </xdr:from>
    <xdr:to>
      <xdr:col>8</xdr:col>
      <xdr:colOff>428626</xdr:colOff>
      <xdr:row>19</xdr:row>
      <xdr:rowOff>1</xdr:rowOff>
    </xdr:to>
    <xdr:sp macro="" textlink="">
      <xdr:nvSpPr>
        <xdr:cNvPr id="18" name="Speech Bubble: Rectangle 17">
          <a:extLst>
            <a:ext uri="{FF2B5EF4-FFF2-40B4-BE49-F238E27FC236}">
              <a16:creationId xmlns:a16="http://schemas.microsoft.com/office/drawing/2014/main" id="{5BACBF87-4DAF-4F3E-B6E8-7657524C4E9F}"/>
            </a:ext>
          </a:extLst>
        </xdr:cNvPr>
        <xdr:cNvSpPr/>
      </xdr:nvSpPr>
      <xdr:spPr>
        <a:xfrm>
          <a:off x="7000876" y="3305176"/>
          <a:ext cx="2133600" cy="1085850"/>
        </a:xfrm>
        <a:prstGeom prst="wedgeRectCallout">
          <a:avLst>
            <a:gd name="adj1" fmla="val -57567"/>
            <a:gd name="adj2" fmla="val 1918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Notice the last result shows the</a:t>
          </a:r>
          <a:r>
            <a:rPr lang="en-AU" sz="1100" baseline="0"/>
            <a:t> </a:t>
          </a:r>
          <a:r>
            <a:rPr lang="en-AU" sz="1100"/>
            <a:t>#NUM! error. T</a:t>
          </a:r>
          <a:r>
            <a:rPr lang="en-AU" sz="1100" baseline="0"/>
            <a:t>his is because it results in a negative time and Excel can't calculate that. More on how to solve this later.</a:t>
          </a:r>
          <a:endParaRPr lang="en-AU" sz="1100"/>
        </a:p>
      </xdr:txBody>
    </xdr:sp>
    <xdr:clientData/>
  </xdr:twoCellAnchor>
  <xdr:twoCellAnchor editAs="oneCell">
    <xdr:from>
      <xdr:col>7</xdr:col>
      <xdr:colOff>790575</xdr:colOff>
      <xdr:row>0</xdr:row>
      <xdr:rowOff>47625</xdr:rowOff>
    </xdr:from>
    <xdr:to>
      <xdr:col>10</xdr:col>
      <xdr:colOff>582331</xdr:colOff>
      <xdr:row>0</xdr:row>
      <xdr:rowOff>581241</xdr:rowOff>
    </xdr:to>
    <xdr:pic>
      <xdr:nvPicPr>
        <xdr:cNvPr id="23" name="Picture 22">
          <a:hlinkClick xmlns:r="http://schemas.openxmlformats.org/officeDocument/2006/relationships" r:id="rId1"/>
          <a:extLst>
            <a:ext uri="{FF2B5EF4-FFF2-40B4-BE49-F238E27FC236}">
              <a16:creationId xmlns:a16="http://schemas.microsoft.com/office/drawing/2014/main" id="{33001327-66A7-4F29-B9E0-E3DB3EF6EC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xdr:from>
      <xdr:col>8</xdr:col>
      <xdr:colOff>466725</xdr:colOff>
      <xdr:row>0</xdr:row>
      <xdr:rowOff>581025</xdr:rowOff>
    </xdr:from>
    <xdr:to>
      <xdr:col>11</xdr:col>
      <xdr:colOff>0</xdr:colOff>
      <xdr:row>3</xdr:row>
      <xdr:rowOff>7163</xdr:rowOff>
    </xdr:to>
    <xdr:grpSp>
      <xdr:nvGrpSpPr>
        <xdr:cNvPr id="24" name="Group 23">
          <a:hlinkClick xmlns:r="http://schemas.openxmlformats.org/officeDocument/2006/relationships" r:id="rId3"/>
          <a:extLst>
            <a:ext uri="{FF2B5EF4-FFF2-40B4-BE49-F238E27FC236}">
              <a16:creationId xmlns:a16="http://schemas.microsoft.com/office/drawing/2014/main" id="{7F0E4280-91F9-445D-9459-8F9EE37476D8}"/>
            </a:ext>
          </a:extLst>
        </xdr:cNvPr>
        <xdr:cNvGrpSpPr/>
      </xdr:nvGrpSpPr>
      <xdr:grpSpPr>
        <a:xfrm>
          <a:off x="9172575" y="581025"/>
          <a:ext cx="1644650" cy="470713"/>
          <a:chOff x="8143875" y="681000"/>
          <a:chExt cx="1695450" cy="464363"/>
        </a:xfrm>
      </xdr:grpSpPr>
      <xdr:sp macro="" textlink="">
        <xdr:nvSpPr>
          <xdr:cNvPr id="25" name="Rectangle: Top Corners Rounded 24">
            <a:extLst>
              <a:ext uri="{FF2B5EF4-FFF2-40B4-BE49-F238E27FC236}">
                <a16:creationId xmlns:a16="http://schemas.microsoft.com/office/drawing/2014/main" id="{6E91835D-729F-4CA2-8644-905179E87BB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6" name="Graphic 25" descr="Line Arrow: U-turn">
            <a:extLst>
              <a:ext uri="{FF2B5EF4-FFF2-40B4-BE49-F238E27FC236}">
                <a16:creationId xmlns:a16="http://schemas.microsoft.com/office/drawing/2014/main" id="{FBDC6068-A4CE-4DE5-9B17-126C6ED2E0B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7" name="TextBox 26">
            <a:extLst>
              <a:ext uri="{FF2B5EF4-FFF2-40B4-BE49-F238E27FC236}">
                <a16:creationId xmlns:a16="http://schemas.microsoft.com/office/drawing/2014/main" id="{3176380D-83D1-4AC7-AC44-FD6E80B6640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7</xdr:col>
      <xdr:colOff>657224</xdr:colOff>
      <xdr:row>0</xdr:row>
      <xdr:rowOff>619123</xdr:rowOff>
    </xdr:from>
    <xdr:to>
      <xdr:col>8</xdr:col>
      <xdr:colOff>409575</xdr:colOff>
      <xdr:row>3</xdr:row>
      <xdr:rowOff>9523</xdr:rowOff>
    </xdr:to>
    <xdr:grpSp>
      <xdr:nvGrpSpPr>
        <xdr:cNvPr id="28" name="Group 27">
          <a:hlinkClick xmlns:r="http://schemas.openxmlformats.org/officeDocument/2006/relationships" r:id="rId6"/>
          <a:extLst>
            <a:ext uri="{FF2B5EF4-FFF2-40B4-BE49-F238E27FC236}">
              <a16:creationId xmlns:a16="http://schemas.microsoft.com/office/drawing/2014/main" id="{13E13FC5-F747-42F9-B588-CC54C569A0EC}"/>
            </a:ext>
          </a:extLst>
        </xdr:cNvPr>
        <xdr:cNvGrpSpPr/>
      </xdr:nvGrpSpPr>
      <xdr:grpSpPr>
        <a:xfrm>
          <a:off x="7400924" y="619123"/>
          <a:ext cx="1714501" cy="434975"/>
          <a:chOff x="7439024" y="619123"/>
          <a:chExt cx="1714501" cy="428625"/>
        </a:xfrm>
      </xdr:grpSpPr>
      <xdr:sp macro="" textlink="">
        <xdr:nvSpPr>
          <xdr:cNvPr id="29" name="Rectangle: Top Corners Rounded 28">
            <a:extLst>
              <a:ext uri="{FF2B5EF4-FFF2-40B4-BE49-F238E27FC236}">
                <a16:creationId xmlns:a16="http://schemas.microsoft.com/office/drawing/2014/main" id="{D65E3455-0D0C-40F8-A9CE-12A630239A0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0" name="TextBox 27">
            <a:extLst>
              <a:ext uri="{FF2B5EF4-FFF2-40B4-BE49-F238E27FC236}">
                <a16:creationId xmlns:a16="http://schemas.microsoft.com/office/drawing/2014/main" id="{AEB79CBF-E1BF-4BB9-BA87-3B690CD4CBC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54E38982-E303-4B6C-B913-E43FB24A704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27</xdr:row>
      <xdr:rowOff>0</xdr:rowOff>
    </xdr:from>
    <xdr:to>
      <xdr:col>3</xdr:col>
      <xdr:colOff>76198</xdr:colOff>
      <xdr:row>29</xdr:row>
      <xdr:rowOff>100015</xdr:rowOff>
    </xdr:to>
    <xdr:grpSp>
      <xdr:nvGrpSpPr>
        <xdr:cNvPr id="32" name="Group 31">
          <a:hlinkClick xmlns:r="http://schemas.openxmlformats.org/officeDocument/2006/relationships" r:id="rId7"/>
          <a:extLst>
            <a:ext uri="{FF2B5EF4-FFF2-40B4-BE49-F238E27FC236}">
              <a16:creationId xmlns:a16="http://schemas.microsoft.com/office/drawing/2014/main" id="{8DE0A6DC-4170-4B1E-88DE-70676F57EA96}"/>
            </a:ext>
          </a:extLst>
        </xdr:cNvPr>
        <xdr:cNvGrpSpPr/>
      </xdr:nvGrpSpPr>
      <xdr:grpSpPr>
        <a:xfrm>
          <a:off x="0" y="8118475"/>
          <a:ext cx="1514473" cy="525465"/>
          <a:chOff x="8201024" y="18140364"/>
          <a:chExt cx="1514473" cy="519115"/>
        </a:xfrm>
      </xdr:grpSpPr>
      <xdr:sp macro="" textlink="">
        <xdr:nvSpPr>
          <xdr:cNvPr id="33" name="Rectangle: Top Corners Rounded 32">
            <a:extLst>
              <a:ext uri="{FF2B5EF4-FFF2-40B4-BE49-F238E27FC236}">
                <a16:creationId xmlns:a16="http://schemas.microsoft.com/office/drawing/2014/main" id="{7684BC29-2FFF-4895-8D2D-BAC1B4AAA08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DA72C467-19CD-4DC4-984B-62F5C5BD41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twoCellAnchor>
    <xdr:from>
      <xdr:col>0</xdr:col>
      <xdr:colOff>142875</xdr:colOff>
      <xdr:row>6</xdr:row>
      <xdr:rowOff>66674</xdr:rowOff>
    </xdr:from>
    <xdr:to>
      <xdr:col>7</xdr:col>
      <xdr:colOff>38100</xdr:colOff>
      <xdr:row>6</xdr:row>
      <xdr:rowOff>2047875</xdr:rowOff>
    </xdr:to>
    <xdr:sp macro="" textlink="">
      <xdr:nvSpPr>
        <xdr:cNvPr id="19" name="Rectangle 18">
          <a:extLst>
            <a:ext uri="{FF2B5EF4-FFF2-40B4-BE49-F238E27FC236}">
              <a16:creationId xmlns:a16="http://schemas.microsoft.com/office/drawing/2014/main" id="{9CB88277-02EA-4DD5-B267-D2D05E06BADC}"/>
            </a:ext>
          </a:extLst>
        </xdr:cNvPr>
        <xdr:cNvSpPr/>
      </xdr:nvSpPr>
      <xdr:spPr>
        <a:xfrm>
          <a:off x="142875" y="1733549"/>
          <a:ext cx="6638925" cy="19812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AU" b="1" i="1"/>
            <a:t>hour</a:t>
          </a:r>
          <a:r>
            <a:rPr lang="en-AU"/>
            <a:t>    A number from 0 (zero) to 32767 representing the hour. Any value greater than 23 will be divided by 24 and the remainder will be treated as the hour value. For example, TIME(27,0,0) = TIME(3,0,0) = .125 or 3:00 AM.</a:t>
          </a:r>
        </a:p>
        <a:p>
          <a:endParaRPr lang="en-AU"/>
        </a:p>
        <a:p>
          <a:r>
            <a:rPr lang="en-AU" b="1" i="1"/>
            <a:t>minute</a:t>
          </a:r>
          <a:r>
            <a:rPr lang="en-AU"/>
            <a:t>    A number from 0 to 32767 representing the minute. Any value greater than 59 will be converted to hours and minutes. For example, TIME(0,750,0) = TIME(12,30,0) = .520833 or 12:30 PM.</a:t>
          </a:r>
        </a:p>
        <a:p>
          <a:endParaRPr lang="en-AU"/>
        </a:p>
        <a:p>
          <a:r>
            <a:rPr lang="en-AU" b="1" i="1"/>
            <a:t>second</a:t>
          </a:r>
          <a:r>
            <a:rPr lang="en-AU"/>
            <a:t>    A number from 0 to 32767 representing the second. Any value greater than 59 will be converted to hours, minutes, and seconds. For example, TIME(0,0,2000) = TIME(0,33,22) = .023148 or 12:33:20 AM</a:t>
          </a:r>
        </a:p>
        <a:p>
          <a:pPr algn="l"/>
          <a:endParaRPr lang="en-AU"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3360A15F-BCCF-4C40-B3C8-768FE114E13E}"/>
            </a:ext>
          </a:extLst>
        </xdr:cNvPr>
        <xdr:cNvSpPr/>
      </xdr:nvSpPr>
      <xdr:spPr>
        <a:xfrm>
          <a:off x="180975" y="771526"/>
          <a:ext cx="724852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DATEVALUE</a:t>
          </a:r>
          <a:r>
            <a:rPr lang="en-AU" sz="1100" baseline="0"/>
            <a:t> function converts dates stored as text to a date serial number. </a:t>
          </a:r>
        </a:p>
        <a:p>
          <a:pPr algn="l"/>
          <a:r>
            <a:rPr lang="en-AU" sz="1100" b="1" i="1" baseline="0">
              <a:solidFill>
                <a:srgbClr val="0070C0"/>
              </a:solidFill>
            </a:rPr>
            <a:t>Note:</a:t>
          </a:r>
          <a:r>
            <a:rPr lang="en-AU" sz="1100" i="1" baseline="0">
              <a:solidFill>
                <a:srgbClr val="0070C0"/>
              </a:solidFill>
            </a:rPr>
            <a:t> my dates are input dd/mm/yyyy</a:t>
          </a:r>
          <a:endParaRPr lang="en-AU" sz="1100" i="1">
            <a:solidFill>
              <a:srgbClr val="0070C0"/>
            </a:solidFill>
          </a:endParaRPr>
        </a:p>
      </xdr:txBody>
    </xdr:sp>
    <xdr:clientData/>
  </xdr:twoCellAnchor>
  <xdr:twoCellAnchor>
    <xdr:from>
      <xdr:col>5</xdr:col>
      <xdr:colOff>190500</xdr:colOff>
      <xdr:row>8</xdr:row>
      <xdr:rowOff>133350</xdr:rowOff>
    </xdr:from>
    <xdr:to>
      <xdr:col>7</xdr:col>
      <xdr:colOff>428625</xdr:colOff>
      <xdr:row>11</xdr:row>
      <xdr:rowOff>28575</xdr:rowOff>
    </xdr:to>
    <xdr:sp macro="" textlink="">
      <xdr:nvSpPr>
        <xdr:cNvPr id="7" name="Speech Bubble: Rectangle 6">
          <a:extLst>
            <a:ext uri="{FF2B5EF4-FFF2-40B4-BE49-F238E27FC236}">
              <a16:creationId xmlns:a16="http://schemas.microsoft.com/office/drawing/2014/main" id="{77B1A2C5-F2EE-4DDD-8121-27242768394E}"/>
            </a:ext>
          </a:extLst>
        </xdr:cNvPr>
        <xdr:cNvSpPr/>
      </xdr:nvSpPr>
      <xdr:spPr>
        <a:xfrm>
          <a:off x="7400925" y="2428875"/>
          <a:ext cx="2343150" cy="52387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b="0"/>
            <a:t>even</a:t>
          </a:r>
          <a:r>
            <a:rPr lang="en-AU" sz="1100" b="0" baseline="0"/>
            <a:t> DATEVALUE doesn't like dates separated with periods.</a:t>
          </a:r>
          <a:endParaRPr lang="en-AU" sz="1100"/>
        </a:p>
      </xdr:txBody>
    </xdr:sp>
    <xdr:clientData/>
  </xdr:twoCellAnchor>
  <xdr:twoCellAnchor>
    <xdr:from>
      <xdr:col>5</xdr:col>
      <xdr:colOff>190500</xdr:colOff>
      <xdr:row>12</xdr:row>
      <xdr:rowOff>76200</xdr:rowOff>
    </xdr:from>
    <xdr:to>
      <xdr:col>7</xdr:col>
      <xdr:colOff>419100</xdr:colOff>
      <xdr:row>15</xdr:row>
      <xdr:rowOff>180975</xdr:rowOff>
    </xdr:to>
    <xdr:sp macro="" textlink="">
      <xdr:nvSpPr>
        <xdr:cNvPr id="18" name="Speech Bubble: Rectangle 17">
          <a:extLst>
            <a:ext uri="{FF2B5EF4-FFF2-40B4-BE49-F238E27FC236}">
              <a16:creationId xmlns:a16="http://schemas.microsoft.com/office/drawing/2014/main" id="{2A81412D-1C91-4E63-8009-971376596347}"/>
            </a:ext>
          </a:extLst>
        </xdr:cNvPr>
        <xdr:cNvSpPr/>
      </xdr:nvSpPr>
      <xdr:spPr>
        <a:xfrm>
          <a:off x="7400925" y="3209925"/>
          <a:ext cx="2333625" cy="73342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 </a:t>
          </a:r>
          <a:r>
            <a:rPr lang="en-AU" sz="1100" b="0"/>
            <a:t>if you don't</a:t>
          </a:r>
          <a:r>
            <a:rPr lang="en-AU" sz="1100" b="0" baseline="0"/>
            <a:t> have the year present Excel will input the year based on your PC's built in clock!</a:t>
          </a:r>
          <a:endParaRPr lang="en-AU" sz="1100"/>
        </a:p>
      </xdr:txBody>
    </xdr:sp>
    <xdr:clientData/>
  </xdr:twoCellAnchor>
  <xdr:twoCellAnchor>
    <xdr:from>
      <xdr:col>0</xdr:col>
      <xdr:colOff>180975</xdr:colOff>
      <xdr:row>15</xdr:row>
      <xdr:rowOff>66674</xdr:rowOff>
    </xdr:from>
    <xdr:to>
      <xdr:col>4</xdr:col>
      <xdr:colOff>1952624</xdr:colOff>
      <xdr:row>21</xdr:row>
      <xdr:rowOff>142875</xdr:rowOff>
    </xdr:to>
    <xdr:grpSp>
      <xdr:nvGrpSpPr>
        <xdr:cNvPr id="9" name="Group 8">
          <a:extLst>
            <a:ext uri="{FF2B5EF4-FFF2-40B4-BE49-F238E27FC236}">
              <a16:creationId xmlns:a16="http://schemas.microsoft.com/office/drawing/2014/main" id="{15CB6980-20FC-44A1-A7DB-B8D668170FEB}"/>
            </a:ext>
          </a:extLst>
        </xdr:cNvPr>
        <xdr:cNvGrpSpPr/>
      </xdr:nvGrpSpPr>
      <xdr:grpSpPr>
        <a:xfrm>
          <a:off x="180975" y="3876674"/>
          <a:ext cx="7019924" cy="1352551"/>
          <a:chOff x="180975" y="3829049"/>
          <a:chExt cx="5000625" cy="1333501"/>
        </a:xfrm>
      </xdr:grpSpPr>
      <xdr:sp macro="" textlink="">
        <xdr:nvSpPr>
          <xdr:cNvPr id="19" name="Rectangle 18">
            <a:extLst>
              <a:ext uri="{FF2B5EF4-FFF2-40B4-BE49-F238E27FC236}">
                <a16:creationId xmlns:a16="http://schemas.microsoft.com/office/drawing/2014/main" id="{E5773A52-1897-4DA3-960D-4FDCCDEC60BE}"/>
              </a:ext>
            </a:extLst>
          </xdr:cNvPr>
          <xdr:cNvSpPr/>
        </xdr:nvSpPr>
        <xdr:spPr>
          <a:xfrm>
            <a:off x="180975" y="3829049"/>
            <a:ext cx="5000625" cy="13335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So you can see the DATEVALUE function can fix many date formats, but you may find it doesn't </a:t>
            </a:r>
            <a:r>
              <a:rPr lang="en-AU" sz="1100" baseline="0"/>
              <a:t>work with everything. Don't worry, click here for more ways to fix dates formatted as text.</a:t>
            </a:r>
          </a:p>
          <a:p>
            <a:pPr algn="l"/>
            <a:endParaRPr lang="en-AU" sz="1100" baseline="0"/>
          </a:p>
          <a:p>
            <a:pPr algn="l"/>
            <a:r>
              <a:rPr lang="en-AU" sz="1100" b="1" baseline="0"/>
              <a:t>Note:</a:t>
            </a:r>
            <a:r>
              <a:rPr lang="en-AU" sz="1100" baseline="0"/>
              <a:t> if your system is set to mm/dd/yyyy date format then most of the DATEVALUE formulas above are likely to display #VALUE errors because my 'dates stored as text' are in dd/mm/yyyy format. See example below for mm/dd/yyyy format.</a:t>
            </a:r>
            <a:endParaRPr lang="en-AU" sz="1100"/>
          </a:p>
        </xdr:txBody>
      </xdr:sp>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A231DD39-1369-4497-9B10-8813FE371335}"/>
              </a:ext>
            </a:extLst>
          </xdr:cNvPr>
          <xdr:cNvSpPr/>
        </xdr:nvSpPr>
        <xdr:spPr>
          <a:xfrm>
            <a:off x="1301604" y="4057650"/>
            <a:ext cx="460302" cy="209550"/>
          </a:xfrm>
          <a:prstGeom prst="roundRect">
            <a:avLst/>
          </a:prstGeom>
          <a:solidFill>
            <a:srgbClr val="549E39">
              <a:alpha val="2784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771525</xdr:colOff>
      <xdr:row>0</xdr:row>
      <xdr:rowOff>47625</xdr:rowOff>
    </xdr:from>
    <xdr:to>
      <xdr:col>6</xdr:col>
      <xdr:colOff>734731</xdr:colOff>
      <xdr:row>0</xdr:row>
      <xdr:rowOff>581241</xdr:rowOff>
    </xdr:to>
    <xdr:pic>
      <xdr:nvPicPr>
        <xdr:cNvPr id="20" name="Picture 19">
          <a:hlinkClick xmlns:r="http://schemas.openxmlformats.org/officeDocument/2006/relationships" r:id="rId2"/>
          <a:extLst>
            <a:ext uri="{FF2B5EF4-FFF2-40B4-BE49-F238E27FC236}">
              <a16:creationId xmlns:a16="http://schemas.microsoft.com/office/drawing/2014/main" id="{FB217A4B-0185-447C-B4BB-72984CF6D5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19800" y="47625"/>
          <a:ext cx="3230281" cy="533616"/>
        </a:xfrm>
        <a:prstGeom prst="rect">
          <a:avLst/>
        </a:prstGeom>
      </xdr:spPr>
    </xdr:pic>
    <xdr:clientData/>
  </xdr:twoCellAnchor>
  <xdr:twoCellAnchor>
    <xdr:from>
      <xdr:col>5</xdr:col>
      <xdr:colOff>466725</xdr:colOff>
      <xdr:row>0</xdr:row>
      <xdr:rowOff>581025</xdr:rowOff>
    </xdr:from>
    <xdr:to>
      <xdr:col>7</xdr:col>
      <xdr:colOff>0</xdr:colOff>
      <xdr:row>3</xdr:row>
      <xdr:rowOff>7163</xdr:rowOff>
    </xdr:to>
    <xdr:grpSp>
      <xdr:nvGrpSpPr>
        <xdr:cNvPr id="21" name="Group 20">
          <a:hlinkClick xmlns:r="http://schemas.openxmlformats.org/officeDocument/2006/relationships" r:id="rId4"/>
          <a:extLst>
            <a:ext uri="{FF2B5EF4-FFF2-40B4-BE49-F238E27FC236}">
              <a16:creationId xmlns:a16="http://schemas.microsoft.com/office/drawing/2014/main" id="{0422BE65-0A3C-492D-8C11-DBC742C43F75}"/>
            </a:ext>
          </a:extLst>
        </xdr:cNvPr>
        <xdr:cNvGrpSpPr/>
      </xdr:nvGrpSpPr>
      <xdr:grpSpPr>
        <a:xfrm>
          <a:off x="7677150" y="581025"/>
          <a:ext cx="1638300" cy="470713"/>
          <a:chOff x="8143875" y="681000"/>
          <a:chExt cx="1695450" cy="464363"/>
        </a:xfrm>
      </xdr:grpSpPr>
      <xdr:sp macro="" textlink="">
        <xdr:nvSpPr>
          <xdr:cNvPr id="22" name="Rectangle: Top Corners Rounded 21">
            <a:extLst>
              <a:ext uri="{FF2B5EF4-FFF2-40B4-BE49-F238E27FC236}">
                <a16:creationId xmlns:a16="http://schemas.microsoft.com/office/drawing/2014/main" id="{15A1D645-1F7B-4E68-8B21-E511DE8C7AE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487F9480-A78D-4435-99D7-50B3020E8E5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BE7E6679-C5F4-4977-ACCB-E15F62C8424B}"/>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0EAD2F70-A0EF-472B-9C2F-972B6046CECF}"/>
            </a:ext>
          </a:extLst>
        </xdr:cNvPr>
        <xdr:cNvGrpSpPr/>
      </xdr:nvGrpSpPr>
      <xdr:grpSpPr>
        <a:xfrm>
          <a:off x="5905499" y="619123"/>
          <a:ext cx="1714501" cy="434975"/>
          <a:chOff x="7439024" y="619123"/>
          <a:chExt cx="1714501" cy="428625"/>
        </a:xfrm>
      </xdr:grpSpPr>
      <xdr:sp macro="" textlink="">
        <xdr:nvSpPr>
          <xdr:cNvPr id="26" name="Rectangle: Top Corners Rounded 25">
            <a:extLst>
              <a:ext uri="{FF2B5EF4-FFF2-40B4-BE49-F238E27FC236}">
                <a16:creationId xmlns:a16="http://schemas.microsoft.com/office/drawing/2014/main" id="{4B71F810-4254-4096-A551-6B87EE71EBF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A7B7C566-F1CB-41DD-AC39-1F4BAD329B38}"/>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838B2E34-8C2B-4A12-BCED-AE72F0E8856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32</xdr:row>
      <xdr:rowOff>0</xdr:rowOff>
    </xdr:from>
    <xdr:to>
      <xdr:col>1</xdr:col>
      <xdr:colOff>1295398</xdr:colOff>
      <xdr:row>34</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11F6D07F-7296-42DB-ACBE-4FBC13E300B6}"/>
            </a:ext>
          </a:extLst>
        </xdr:cNvPr>
        <xdr:cNvGrpSpPr/>
      </xdr:nvGrpSpPr>
      <xdr:grpSpPr>
        <a:xfrm>
          <a:off x="0" y="7639050"/>
          <a:ext cx="1514473" cy="525465"/>
          <a:chOff x="8201024" y="18140364"/>
          <a:chExt cx="1514473" cy="519115"/>
        </a:xfrm>
      </xdr:grpSpPr>
      <xdr:sp macro="" textlink="">
        <xdr:nvSpPr>
          <xdr:cNvPr id="30" name="Rectangle: Top Corners Rounded 29">
            <a:extLst>
              <a:ext uri="{FF2B5EF4-FFF2-40B4-BE49-F238E27FC236}">
                <a16:creationId xmlns:a16="http://schemas.microsoft.com/office/drawing/2014/main" id="{7331EB23-95B4-4E7A-8132-447C3B2CD94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7D4FEAA5-85AB-447B-9C9D-0E4860B427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C90DE9B8-9346-412C-9642-7D6BF6943E62}"/>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TIMEVALUE</a:t>
          </a:r>
          <a:r>
            <a:rPr lang="en-AU" sz="1100" baseline="0"/>
            <a:t> function converts times stored as text to a date-time serial number. </a:t>
          </a:r>
          <a:endParaRPr lang="en-AU" sz="1100" i="1">
            <a:solidFill>
              <a:srgbClr val="0070C0"/>
            </a:solidFill>
          </a:endParaRPr>
        </a:p>
      </xdr:txBody>
    </xdr:sp>
    <xdr:clientData/>
  </xdr:twoCellAnchor>
  <xdr:twoCellAnchor>
    <xdr:from>
      <xdr:col>5</xdr:col>
      <xdr:colOff>200025</xdr:colOff>
      <xdr:row>8</xdr:row>
      <xdr:rowOff>0</xdr:rowOff>
    </xdr:from>
    <xdr:to>
      <xdr:col>7</xdr:col>
      <xdr:colOff>504825</xdr:colOff>
      <xdr:row>11</xdr:row>
      <xdr:rowOff>76200</xdr:rowOff>
    </xdr:to>
    <xdr:sp macro="" textlink="">
      <xdr:nvSpPr>
        <xdr:cNvPr id="7" name="Speech Bubble: Rectangle 6">
          <a:extLst>
            <a:ext uri="{FF2B5EF4-FFF2-40B4-BE49-F238E27FC236}">
              <a16:creationId xmlns:a16="http://schemas.microsoft.com/office/drawing/2014/main" id="{CB0F29AE-80A6-4063-8C83-99585346B40C}"/>
            </a:ext>
          </a:extLst>
        </xdr:cNvPr>
        <xdr:cNvSpPr/>
      </xdr:nvSpPr>
      <xdr:spPr>
        <a:xfrm>
          <a:off x="7410450" y="2085975"/>
          <a:ext cx="2457450" cy="704850"/>
        </a:xfrm>
        <a:prstGeom prst="wedgeRectCallout">
          <a:avLst>
            <a:gd name="adj1" fmla="val -55736"/>
            <a:gd name="adj2" fmla="val 1883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The TIMEVALUE</a:t>
          </a:r>
          <a:r>
            <a:rPr lang="en-AU" sz="1100" baseline="0">
              <a:solidFill>
                <a:schemeClr val="dk1"/>
              </a:solidFill>
              <a:effectLst/>
              <a:latin typeface="+mn-lt"/>
              <a:ea typeface="+mn-ea"/>
              <a:cs typeface="+mn-cs"/>
            </a:rPr>
            <a:t> function is handy for extracting the time portion from a date-time text value.</a:t>
          </a:r>
          <a:endParaRPr lang="en-AU">
            <a:effectLst/>
          </a:endParaRPr>
        </a:p>
        <a:p>
          <a:pPr algn="l"/>
          <a:endParaRPr lang="en-AU" sz="1100"/>
        </a:p>
      </xdr:txBody>
    </xdr:sp>
    <xdr:clientData/>
  </xdr:twoCellAnchor>
  <xdr:twoCellAnchor>
    <xdr:from>
      <xdr:col>5</xdr:col>
      <xdr:colOff>200025</xdr:colOff>
      <xdr:row>11</xdr:row>
      <xdr:rowOff>114300</xdr:rowOff>
    </xdr:from>
    <xdr:to>
      <xdr:col>7</xdr:col>
      <xdr:colOff>504825</xdr:colOff>
      <xdr:row>14</xdr:row>
      <xdr:rowOff>190500</xdr:rowOff>
    </xdr:to>
    <xdr:sp macro="" textlink="">
      <xdr:nvSpPr>
        <xdr:cNvPr id="14" name="Speech Bubble: Rectangle 13">
          <a:extLst>
            <a:ext uri="{FF2B5EF4-FFF2-40B4-BE49-F238E27FC236}">
              <a16:creationId xmlns:a16="http://schemas.microsoft.com/office/drawing/2014/main" id="{F5348683-6EFA-4523-BA77-193C006BB30B}"/>
            </a:ext>
          </a:extLst>
        </xdr:cNvPr>
        <xdr:cNvSpPr/>
      </xdr:nvSpPr>
      <xdr:spPr>
        <a:xfrm>
          <a:off x="7410450" y="2828925"/>
          <a:ext cx="2457450" cy="704850"/>
        </a:xfrm>
        <a:prstGeom prst="wedgeRectCallout">
          <a:avLst>
            <a:gd name="adj1" fmla="val -55736"/>
            <a:gd name="adj2" fmla="val 1883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Note: </a:t>
          </a:r>
          <a:r>
            <a:rPr lang="en-AU" sz="1100">
              <a:solidFill>
                <a:schemeClr val="dk1"/>
              </a:solidFill>
              <a:effectLst/>
              <a:latin typeface="+mn-lt"/>
              <a:ea typeface="+mn-ea"/>
              <a:cs typeface="+mn-cs"/>
            </a:rPr>
            <a:t>It can't fix times where the AM/PM</a:t>
          </a:r>
          <a:r>
            <a:rPr lang="en-AU" sz="1100" baseline="0">
              <a:solidFill>
                <a:schemeClr val="dk1"/>
              </a:solidFill>
              <a:effectLst/>
              <a:latin typeface="+mn-lt"/>
              <a:ea typeface="+mn-ea"/>
              <a:cs typeface="+mn-cs"/>
            </a:rPr>
            <a:t> isn't entered with a space after the time.</a:t>
          </a:r>
          <a:endParaRPr lang="en-AU">
            <a:effectLst/>
          </a:endParaRPr>
        </a:p>
        <a:p>
          <a:pPr algn="l"/>
          <a:endParaRPr lang="en-AU" sz="1100"/>
        </a:p>
      </xdr:txBody>
    </xdr:sp>
    <xdr:clientData/>
  </xdr:twoCellAnchor>
  <xdr:twoCellAnchor editAs="oneCell">
    <xdr:from>
      <xdr:col>4</xdr:col>
      <xdr:colOff>790575</xdr:colOff>
      <xdr:row>0</xdr:row>
      <xdr:rowOff>47625</xdr:rowOff>
    </xdr:from>
    <xdr:to>
      <xdr:col>6</xdr:col>
      <xdr:colOff>753781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9682B8AD-5B3C-4A6C-8E2F-2F5EFC07764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xdr:from>
      <xdr:col>5</xdr:col>
      <xdr:colOff>466725</xdr:colOff>
      <xdr:row>0</xdr:row>
      <xdr:rowOff>581025</xdr:rowOff>
    </xdr:from>
    <xdr:to>
      <xdr:col>7</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29DF250A-EE0D-4267-9FF0-D812DDDFD1A3}"/>
            </a:ext>
          </a:extLst>
        </xdr:cNvPr>
        <xdr:cNvGrpSpPr/>
      </xdr:nvGrpSpPr>
      <xdr:grpSpPr>
        <a:xfrm>
          <a:off x="7677150" y="581025"/>
          <a:ext cx="1685925" cy="470713"/>
          <a:chOff x="8143875" y="681000"/>
          <a:chExt cx="1695450" cy="464363"/>
        </a:xfrm>
      </xdr:grpSpPr>
      <xdr:sp macro="" textlink="">
        <xdr:nvSpPr>
          <xdr:cNvPr id="17" name="Rectangle: Top Corners Rounded 16">
            <a:extLst>
              <a:ext uri="{FF2B5EF4-FFF2-40B4-BE49-F238E27FC236}">
                <a16:creationId xmlns:a16="http://schemas.microsoft.com/office/drawing/2014/main" id="{773C86C0-F296-47F7-A610-EB5CFF1F6BF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3F7EB8D9-EAB3-4CAD-B174-5E1962B6677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23D63EBA-3B02-412B-AB99-85A46770294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5619B9A8-557A-4B9B-BCDE-95299BC85618}"/>
            </a:ext>
          </a:extLst>
        </xdr:cNvPr>
        <xdr:cNvGrpSpPr/>
      </xdr:nvGrpSpPr>
      <xdr:grpSpPr>
        <a:xfrm>
          <a:off x="5905499"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B6090098-E58A-4335-B0AC-E647E16DDECF}"/>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1DEE27D2-21D0-49C1-981B-487E7C17840D}"/>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BE73A60F-4F8B-446B-A415-CA512E731403}"/>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16</xdr:row>
      <xdr:rowOff>0</xdr:rowOff>
    </xdr:from>
    <xdr:to>
      <xdr:col>1</xdr:col>
      <xdr:colOff>1295398</xdr:colOff>
      <xdr:row>18</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E89FD14A-DAA2-4FA3-8BCD-62E4C30B6A00}"/>
            </a:ext>
          </a:extLst>
        </xdr:cNvPr>
        <xdr:cNvGrpSpPr/>
      </xdr:nvGrpSpPr>
      <xdr:grpSpPr>
        <a:xfrm>
          <a:off x="0" y="3810000"/>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C3DA031C-CF48-4708-A1A8-8DB39DB1B16B}"/>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AF5AB54A-8CB6-43C4-9B2E-86E49AE382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180975</xdr:colOff>
      <xdr:row>1</xdr:row>
      <xdr:rowOff>152400</xdr:rowOff>
    </xdr:from>
    <xdr:to>
      <xdr:col>4</xdr:col>
      <xdr:colOff>38100</xdr:colOff>
      <xdr:row>6</xdr:row>
      <xdr:rowOff>200025</xdr:rowOff>
    </xdr:to>
    <xdr:sp macro="" textlink="">
      <xdr:nvSpPr>
        <xdr:cNvPr id="6" name="Rectangle 5">
          <a:extLst>
            <a:ext uri="{FF2B5EF4-FFF2-40B4-BE49-F238E27FC236}">
              <a16:creationId xmlns:a16="http://schemas.microsoft.com/office/drawing/2014/main" id="{CFA7A0E3-A754-4FA2-9CFC-EDD6344E0B6C}"/>
            </a:ext>
          </a:extLst>
        </xdr:cNvPr>
        <xdr:cNvSpPr/>
      </xdr:nvSpPr>
      <xdr:spPr>
        <a:xfrm>
          <a:off x="180975" y="771525"/>
          <a:ext cx="5105400" cy="1095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a:t>
          </a:r>
          <a:r>
            <a:rPr lang="en-AU" sz="1100" baseline="0"/>
            <a:t> NOW function is unusual in that it doesn't have any arguments. It simply returns the current date and time from your computer clock.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Caution</a:t>
          </a:r>
          <a:r>
            <a:rPr lang="en-AU" sz="1100" b="1" baseline="0">
              <a:solidFill>
                <a:schemeClr val="dk1"/>
              </a:solidFill>
              <a:effectLst/>
              <a:latin typeface="+mn-lt"/>
              <a:ea typeface="+mn-ea"/>
              <a:cs typeface="+mn-cs"/>
            </a:rPr>
            <a:t>:</a:t>
          </a:r>
          <a:r>
            <a:rPr lang="en-AU" sz="1100" baseline="0">
              <a:solidFill>
                <a:schemeClr val="dk1"/>
              </a:solidFill>
              <a:effectLst/>
              <a:latin typeface="+mn-lt"/>
              <a:ea typeface="+mn-ea"/>
              <a:cs typeface="+mn-cs"/>
            </a:rPr>
            <a:t> </a:t>
          </a:r>
          <a:r>
            <a:rPr lang="en-AU" sz="1100">
              <a:solidFill>
                <a:schemeClr val="dk1"/>
              </a:solidFill>
              <a:effectLst/>
              <a:latin typeface="+mn-lt"/>
              <a:ea typeface="+mn-ea"/>
              <a:cs typeface="+mn-cs"/>
            </a:rPr>
            <a:t>The NOW function is volatile, meaning it recalculates evertime virtually anything changes in</a:t>
          </a:r>
          <a:r>
            <a:rPr lang="en-AU" sz="1100" baseline="0">
              <a:solidFill>
                <a:schemeClr val="dk1"/>
              </a:solidFill>
              <a:effectLst/>
              <a:latin typeface="+mn-lt"/>
              <a:ea typeface="+mn-ea"/>
              <a:cs typeface="+mn-cs"/>
            </a:rPr>
            <a:t> your workbook...best use it sparingly!</a:t>
          </a:r>
          <a:endParaRPr lang="en-AU">
            <a:effectLst/>
          </a:endParaRPr>
        </a:p>
        <a:p>
          <a:pPr algn="l"/>
          <a:endParaRPr lang="en-AU" sz="1100" i="1">
            <a:solidFill>
              <a:srgbClr val="0070C0"/>
            </a:solidFill>
          </a:endParaRPr>
        </a:p>
      </xdr:txBody>
    </xdr:sp>
    <xdr:clientData/>
  </xdr:twoCellAnchor>
  <xdr:twoCellAnchor>
    <xdr:from>
      <xdr:col>1</xdr:col>
      <xdr:colOff>990600</xdr:colOff>
      <xdr:row>12</xdr:row>
      <xdr:rowOff>1</xdr:rowOff>
    </xdr:from>
    <xdr:to>
      <xdr:col>3</xdr:col>
      <xdr:colOff>1590675</xdr:colOff>
      <xdr:row>15</xdr:row>
      <xdr:rowOff>95251</xdr:rowOff>
    </xdr:to>
    <xdr:sp macro="" textlink="">
      <xdr:nvSpPr>
        <xdr:cNvPr id="7" name="Speech Bubble: Rectangle 6">
          <a:extLst>
            <a:ext uri="{FF2B5EF4-FFF2-40B4-BE49-F238E27FC236}">
              <a16:creationId xmlns:a16="http://schemas.microsoft.com/office/drawing/2014/main" id="{9E5D6EB4-6F77-4FE6-91F1-1B6540541954}"/>
            </a:ext>
          </a:extLst>
        </xdr:cNvPr>
        <xdr:cNvSpPr/>
      </xdr:nvSpPr>
      <xdr:spPr>
        <a:xfrm>
          <a:off x="1209675" y="2295526"/>
          <a:ext cx="3952875" cy="723900"/>
        </a:xfrm>
        <a:prstGeom prst="wedgeRectCallout">
          <a:avLst>
            <a:gd name="adj1" fmla="val -21240"/>
            <a:gd name="adj2" fmla="val -605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When you enter the NOW function Excel will format the cell in the </a:t>
          </a:r>
          <a:r>
            <a:rPr lang="en-AU" sz="1100" baseline="0">
              <a:solidFill>
                <a:schemeClr val="dk1"/>
              </a:solidFill>
              <a:effectLst/>
              <a:latin typeface="+mn-lt"/>
              <a:ea typeface="+mn-ea"/>
              <a:cs typeface="+mn-cs"/>
            </a:rPr>
            <a:t>date - time format based on your regional settings, (where no prior formatting was applied to the cell).</a:t>
          </a:r>
          <a:endParaRPr lang="en-AU">
            <a:effectLst/>
          </a:endParaRPr>
        </a:p>
        <a:p>
          <a:pPr algn="l"/>
          <a:endParaRPr lang="en-AU" sz="1100"/>
        </a:p>
      </xdr:txBody>
    </xdr:sp>
    <xdr:clientData/>
  </xdr:twoCellAnchor>
  <xdr:twoCellAnchor>
    <xdr:from>
      <xdr:col>0</xdr:col>
      <xdr:colOff>180975</xdr:colOff>
      <xdr:row>16</xdr:row>
      <xdr:rowOff>171451</xdr:rowOff>
    </xdr:from>
    <xdr:to>
      <xdr:col>4</xdr:col>
      <xdr:colOff>38100</xdr:colOff>
      <xdr:row>19</xdr:row>
      <xdr:rowOff>66675</xdr:rowOff>
    </xdr:to>
    <xdr:sp macro="" textlink="">
      <xdr:nvSpPr>
        <xdr:cNvPr id="14" name="Rectangle 13">
          <a:extLst>
            <a:ext uri="{FF2B5EF4-FFF2-40B4-BE49-F238E27FC236}">
              <a16:creationId xmlns:a16="http://schemas.microsoft.com/office/drawing/2014/main" id="{3D65E853-EADF-4EF8-B679-A6E889B95077}"/>
            </a:ext>
          </a:extLst>
        </xdr:cNvPr>
        <xdr:cNvSpPr/>
      </xdr:nvSpPr>
      <xdr:spPr>
        <a:xfrm>
          <a:off x="180975" y="39338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i="0">
              <a:solidFill>
                <a:sysClr val="windowText" lastClr="000000"/>
              </a:solidFill>
            </a:rPr>
            <a:t>Use NOW to calculate the difference between</a:t>
          </a:r>
          <a:r>
            <a:rPr lang="en-AU" sz="1100" i="0" baseline="0">
              <a:solidFill>
                <a:sysClr val="windowText" lastClr="000000"/>
              </a:solidFill>
            </a:rPr>
            <a:t> a date-time serial number and now. e.g. how many hours since x or what will the time be in x hours.</a:t>
          </a:r>
          <a:endParaRPr lang="en-AU" sz="1100" i="0">
            <a:solidFill>
              <a:sysClr val="windowText" lastClr="000000"/>
            </a:solidFill>
          </a:endParaRPr>
        </a:p>
      </xdr:txBody>
    </xdr:sp>
    <xdr:clientData/>
  </xdr:twoCellAnchor>
  <xdr:twoCellAnchor editAs="oneCell">
    <xdr:from>
      <xdr:col>4</xdr:col>
      <xdr:colOff>800100</xdr:colOff>
      <xdr:row>0</xdr:row>
      <xdr:rowOff>47625</xdr:rowOff>
    </xdr:from>
    <xdr:to>
      <xdr:col>7</xdr:col>
      <xdr:colOff>334681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55B5EE70-9AF8-4BAA-9544-D9926EACCF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0378C9CB-0BDD-43CB-82EE-713C85C5C7A3}"/>
            </a:ext>
          </a:extLst>
        </xdr:cNvPr>
        <xdr:cNvGrpSpPr/>
      </xdr:nvGrpSpPr>
      <xdr:grpSpPr>
        <a:xfrm>
          <a:off x="7677150" y="581025"/>
          <a:ext cx="1695450" cy="470713"/>
          <a:chOff x="8143875" y="681000"/>
          <a:chExt cx="1695450" cy="464363"/>
        </a:xfrm>
      </xdr:grpSpPr>
      <xdr:sp macro="" textlink="">
        <xdr:nvSpPr>
          <xdr:cNvPr id="17" name="Rectangle: Top Corners Rounded 16">
            <a:extLst>
              <a:ext uri="{FF2B5EF4-FFF2-40B4-BE49-F238E27FC236}">
                <a16:creationId xmlns:a16="http://schemas.microsoft.com/office/drawing/2014/main" id="{593CC082-C96A-4876-ADA2-84EE93EC07A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3966099B-01DE-4165-9C66-F2F03134725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63068CB1-5E1E-4939-8ABB-2292C84A0FE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942956CC-1457-4A74-B07F-4740FECC8FFA}"/>
            </a:ext>
          </a:extLst>
        </xdr:cNvPr>
        <xdr:cNvGrpSpPr/>
      </xdr:nvGrpSpPr>
      <xdr:grpSpPr>
        <a:xfrm>
          <a:off x="5905499"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75F45072-A2BE-4F0E-AA5B-0199EAC991B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D09BC483-1DFF-48C6-BBBE-1DF34F21647B}"/>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5E4E26F9-6A8D-4BFC-B6FF-A39A3EC4411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95250</xdr:rowOff>
    </xdr:from>
    <xdr:to>
      <xdr:col>1</xdr:col>
      <xdr:colOff>1295398</xdr:colOff>
      <xdr:row>28</xdr:row>
      <xdr:rowOff>195265</xdr:rowOff>
    </xdr:to>
    <xdr:grpSp>
      <xdr:nvGrpSpPr>
        <xdr:cNvPr id="24" name="Group 23">
          <a:hlinkClick xmlns:r="http://schemas.openxmlformats.org/officeDocument/2006/relationships" r:id="rId7"/>
          <a:extLst>
            <a:ext uri="{FF2B5EF4-FFF2-40B4-BE49-F238E27FC236}">
              <a16:creationId xmlns:a16="http://schemas.microsoft.com/office/drawing/2014/main" id="{7077AFD7-E729-4DFD-9A40-003EA8DB2686}"/>
            </a:ext>
          </a:extLst>
        </xdr:cNvPr>
        <xdr:cNvGrpSpPr/>
      </xdr:nvGrpSpPr>
      <xdr:grpSpPr>
        <a:xfrm>
          <a:off x="0" y="6245225"/>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F10F30BD-1216-42E0-ADE7-7C1C252D8F5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9B317D2F-8D87-466B-9DF2-064088260EF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180975</xdr:colOff>
      <xdr:row>1</xdr:row>
      <xdr:rowOff>57150</xdr:rowOff>
    </xdr:from>
    <xdr:to>
      <xdr:col>4</xdr:col>
      <xdr:colOff>38100</xdr:colOff>
      <xdr:row>6</xdr:row>
      <xdr:rowOff>104775</xdr:rowOff>
    </xdr:to>
    <xdr:sp macro="" textlink="">
      <xdr:nvSpPr>
        <xdr:cNvPr id="6" name="Rectangle 5">
          <a:extLst>
            <a:ext uri="{FF2B5EF4-FFF2-40B4-BE49-F238E27FC236}">
              <a16:creationId xmlns:a16="http://schemas.microsoft.com/office/drawing/2014/main" id="{19724B44-EF98-4E11-AB04-211ECBC30F42}"/>
            </a:ext>
          </a:extLst>
        </xdr:cNvPr>
        <xdr:cNvSpPr/>
      </xdr:nvSpPr>
      <xdr:spPr>
        <a:xfrm>
          <a:off x="180975" y="676275"/>
          <a:ext cx="5105400" cy="1095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a:t>
          </a:r>
          <a:r>
            <a:rPr lang="en-AU" sz="1100" baseline="0"/>
            <a:t> TODAY function is unusual in that it doesn't have any arguments. It simply returns the current date serial number from your computer clock. </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1">
              <a:solidFill>
                <a:schemeClr val="dk1"/>
              </a:solidFill>
              <a:effectLst/>
              <a:latin typeface="+mn-lt"/>
              <a:ea typeface="+mn-ea"/>
              <a:cs typeface="+mn-cs"/>
            </a:rPr>
            <a:t>Caution: </a:t>
          </a:r>
          <a:r>
            <a:rPr lang="en-AU" sz="1100">
              <a:solidFill>
                <a:schemeClr val="dk1"/>
              </a:solidFill>
              <a:effectLst/>
              <a:latin typeface="+mn-lt"/>
              <a:ea typeface="+mn-ea"/>
              <a:cs typeface="+mn-cs"/>
            </a:rPr>
            <a:t>The TODAY function is volatile, meaning it recalculates evertime virtually anything changes in</a:t>
          </a:r>
          <a:r>
            <a:rPr lang="en-AU" sz="1100" baseline="0">
              <a:solidFill>
                <a:schemeClr val="dk1"/>
              </a:solidFill>
              <a:effectLst/>
              <a:latin typeface="+mn-lt"/>
              <a:ea typeface="+mn-ea"/>
              <a:cs typeface="+mn-cs"/>
            </a:rPr>
            <a:t> your workbook...best use it sparingly!</a:t>
          </a:r>
          <a:endParaRPr lang="en-AU">
            <a:effectLst/>
          </a:endParaRPr>
        </a:p>
        <a:p>
          <a:pPr algn="l"/>
          <a:endParaRPr lang="en-AU" sz="1100" i="1">
            <a:solidFill>
              <a:srgbClr val="0070C0"/>
            </a:solidFill>
          </a:endParaRPr>
        </a:p>
      </xdr:txBody>
    </xdr:sp>
    <xdr:clientData/>
  </xdr:twoCellAnchor>
  <xdr:twoCellAnchor>
    <xdr:from>
      <xdr:col>1</xdr:col>
      <xdr:colOff>990600</xdr:colOff>
      <xdr:row>11</xdr:row>
      <xdr:rowOff>1</xdr:rowOff>
    </xdr:from>
    <xdr:to>
      <xdr:col>3</xdr:col>
      <xdr:colOff>1590675</xdr:colOff>
      <xdr:row>14</xdr:row>
      <xdr:rowOff>95251</xdr:rowOff>
    </xdr:to>
    <xdr:sp macro="" textlink="">
      <xdr:nvSpPr>
        <xdr:cNvPr id="7" name="Speech Bubble: Rectangle 6">
          <a:extLst>
            <a:ext uri="{FF2B5EF4-FFF2-40B4-BE49-F238E27FC236}">
              <a16:creationId xmlns:a16="http://schemas.microsoft.com/office/drawing/2014/main" id="{9C1DABC2-97E8-4220-B1C8-1F7604388AE5}"/>
            </a:ext>
          </a:extLst>
        </xdr:cNvPr>
        <xdr:cNvSpPr/>
      </xdr:nvSpPr>
      <xdr:spPr>
        <a:xfrm>
          <a:off x="1209675" y="2295526"/>
          <a:ext cx="3952875" cy="723900"/>
        </a:xfrm>
        <a:prstGeom prst="wedgeRectCallout">
          <a:avLst>
            <a:gd name="adj1" fmla="val -21240"/>
            <a:gd name="adj2" fmla="val -6053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a:solidFill>
                <a:schemeClr val="dk1"/>
              </a:solidFill>
              <a:effectLst/>
              <a:latin typeface="+mn-lt"/>
              <a:ea typeface="+mn-ea"/>
              <a:cs typeface="+mn-cs"/>
            </a:rPr>
            <a:t>When you enter the TODAY function Excel will format the cell in the </a:t>
          </a:r>
          <a:r>
            <a:rPr lang="en-AU" sz="1100" baseline="0">
              <a:solidFill>
                <a:schemeClr val="dk1"/>
              </a:solidFill>
              <a:effectLst/>
              <a:latin typeface="+mn-lt"/>
              <a:ea typeface="+mn-ea"/>
              <a:cs typeface="+mn-cs"/>
            </a:rPr>
            <a:t>date format based on your regional settings, (where no prior formatting was applied to the cell).</a:t>
          </a:r>
          <a:endParaRPr lang="en-AU">
            <a:effectLst/>
          </a:endParaRPr>
        </a:p>
        <a:p>
          <a:pPr algn="l"/>
          <a:endParaRPr lang="en-AU" sz="1100"/>
        </a:p>
      </xdr:txBody>
    </xdr:sp>
    <xdr:clientData/>
  </xdr:twoCellAnchor>
  <xdr:twoCellAnchor>
    <xdr:from>
      <xdr:col>0</xdr:col>
      <xdr:colOff>180975</xdr:colOff>
      <xdr:row>14</xdr:row>
      <xdr:rowOff>180976</xdr:rowOff>
    </xdr:from>
    <xdr:to>
      <xdr:col>4</xdr:col>
      <xdr:colOff>133350</xdr:colOff>
      <xdr:row>17</xdr:row>
      <xdr:rowOff>76200</xdr:rowOff>
    </xdr:to>
    <xdr:sp macro="" textlink="">
      <xdr:nvSpPr>
        <xdr:cNvPr id="14" name="Rectangle 13">
          <a:extLst>
            <a:ext uri="{FF2B5EF4-FFF2-40B4-BE49-F238E27FC236}">
              <a16:creationId xmlns:a16="http://schemas.microsoft.com/office/drawing/2014/main" id="{C5E525DE-BC39-40E0-81F4-0C9C83A95211}"/>
            </a:ext>
          </a:extLst>
        </xdr:cNvPr>
        <xdr:cNvSpPr/>
      </xdr:nvSpPr>
      <xdr:spPr>
        <a:xfrm>
          <a:off x="180975" y="3524251"/>
          <a:ext cx="520065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i="0">
              <a:solidFill>
                <a:schemeClr val="dk1"/>
              </a:solidFill>
              <a:effectLst/>
              <a:latin typeface="+mn-lt"/>
              <a:ea typeface="+mn-ea"/>
              <a:cs typeface="+mn-cs"/>
            </a:rPr>
            <a:t>Use TODAY to calculate the difference between</a:t>
          </a:r>
          <a:r>
            <a:rPr lang="en-AU" sz="1100" i="0" baseline="0">
              <a:solidFill>
                <a:schemeClr val="dk1"/>
              </a:solidFill>
              <a:effectLst/>
              <a:latin typeface="+mn-lt"/>
              <a:ea typeface="+mn-ea"/>
              <a:cs typeface="+mn-cs"/>
            </a:rPr>
            <a:t> a date serial number and today's date. e.g. how many days since x, or what will the date be in x days' time.</a:t>
          </a:r>
          <a:endParaRPr lang="en-AU">
            <a:effectLst/>
          </a:endParaRPr>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2DA53D00-1BED-4794-A6D1-65A65DA006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F9F7208-8606-4FEE-A2BE-0C0083121CDF}"/>
            </a:ext>
          </a:extLst>
        </xdr:cNvPr>
        <xdr:cNvGrpSpPr/>
      </xdr:nvGrpSpPr>
      <xdr:grpSpPr>
        <a:xfrm>
          <a:off x="7677150" y="581025"/>
          <a:ext cx="1714500" cy="470713"/>
          <a:chOff x="8143875" y="681000"/>
          <a:chExt cx="1695450" cy="464363"/>
        </a:xfrm>
      </xdr:grpSpPr>
      <xdr:sp macro="" textlink="">
        <xdr:nvSpPr>
          <xdr:cNvPr id="17" name="Rectangle: Top Corners Rounded 16">
            <a:extLst>
              <a:ext uri="{FF2B5EF4-FFF2-40B4-BE49-F238E27FC236}">
                <a16:creationId xmlns:a16="http://schemas.microsoft.com/office/drawing/2014/main" id="{02C30A34-FFB9-45FD-9EAF-451DDE39522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95733F40-2AB8-42A8-BBFC-C0C3E88E284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66B9CB89-861A-470B-AC3F-F10D4B8B3C6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86321BDD-4752-4425-B4D2-6CC501657271}"/>
            </a:ext>
          </a:extLst>
        </xdr:cNvPr>
        <xdr:cNvGrpSpPr/>
      </xdr:nvGrpSpPr>
      <xdr:grpSpPr>
        <a:xfrm>
          <a:off x="5905499"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D53D5DBE-984F-48CF-921E-0F9E084BE533}"/>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3773A01E-56E9-47E1-8ADF-E3C3D09D9D8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55C0F74E-F380-42D1-9162-5E187A7A375D}"/>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25</xdr:row>
      <xdr:rowOff>9525</xdr:rowOff>
    </xdr:from>
    <xdr:to>
      <xdr:col>1</xdr:col>
      <xdr:colOff>1295398</xdr:colOff>
      <xdr:row>27</xdr:row>
      <xdr:rowOff>109540</xdr:rowOff>
    </xdr:to>
    <xdr:grpSp>
      <xdr:nvGrpSpPr>
        <xdr:cNvPr id="24" name="Group 23">
          <a:hlinkClick xmlns:r="http://schemas.openxmlformats.org/officeDocument/2006/relationships" r:id="rId7"/>
          <a:extLst>
            <a:ext uri="{FF2B5EF4-FFF2-40B4-BE49-F238E27FC236}">
              <a16:creationId xmlns:a16="http://schemas.microsoft.com/office/drawing/2014/main" id="{91B2CBFE-4FA3-4CEE-9F53-98CC8F43600B}"/>
            </a:ext>
          </a:extLst>
        </xdr:cNvPr>
        <xdr:cNvGrpSpPr/>
      </xdr:nvGrpSpPr>
      <xdr:grpSpPr>
        <a:xfrm>
          <a:off x="0" y="5734050"/>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A9BF4540-31D4-4791-ADBF-74E1E82CFCA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17F01D71-72DE-4223-BE22-3C6E968C2C2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676275</xdr:colOff>
      <xdr:row>0</xdr:row>
      <xdr:rowOff>47625</xdr:rowOff>
    </xdr:from>
    <xdr:to>
      <xdr:col>10</xdr:col>
      <xdr:colOff>315631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F2940EB3-AF7B-444A-87BE-581A2CFB67D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19850" y="47625"/>
          <a:ext cx="3230281" cy="533616"/>
        </a:xfrm>
        <a:prstGeom prst="rect">
          <a:avLst/>
        </a:prstGeom>
      </xdr:spPr>
    </xdr:pic>
    <xdr:clientData/>
  </xdr:twoCellAnchor>
  <xdr:twoCellAnchor editAs="oneCell">
    <xdr:from>
      <xdr:col>3</xdr:col>
      <xdr:colOff>85725</xdr:colOff>
      <xdr:row>24</xdr:row>
      <xdr:rowOff>28575</xdr:rowOff>
    </xdr:from>
    <xdr:to>
      <xdr:col>3</xdr:col>
      <xdr:colOff>285750</xdr:colOff>
      <xdr:row>29</xdr:row>
      <xdr:rowOff>200025</xdr:rowOff>
    </xdr:to>
    <xdr:sp macro="" textlink="">
      <xdr:nvSpPr>
        <xdr:cNvPr id="6" name="Right Brace 5">
          <a:extLst>
            <a:ext uri="{FF2B5EF4-FFF2-40B4-BE49-F238E27FC236}">
              <a16:creationId xmlns:a16="http://schemas.microsoft.com/office/drawing/2014/main" id="{FA582276-092A-414B-AFD3-CDE4D559AA2C}"/>
            </a:ext>
          </a:extLst>
        </xdr:cNvPr>
        <xdr:cNvSpPr/>
      </xdr:nvSpPr>
      <xdr:spPr>
        <a:xfrm>
          <a:off x="3486150" y="2533650"/>
          <a:ext cx="200025" cy="1219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3</xdr:col>
      <xdr:colOff>381000</xdr:colOff>
      <xdr:row>23</xdr:row>
      <xdr:rowOff>9525</xdr:rowOff>
    </xdr:from>
    <xdr:to>
      <xdr:col>7</xdr:col>
      <xdr:colOff>552450</xdr:colOff>
      <xdr:row>30</xdr:row>
      <xdr:rowOff>9526</xdr:rowOff>
    </xdr:to>
    <xdr:sp macro="" textlink="">
      <xdr:nvSpPr>
        <xdr:cNvPr id="7" name="Rectangle 6">
          <a:extLst>
            <a:ext uri="{FF2B5EF4-FFF2-40B4-BE49-F238E27FC236}">
              <a16:creationId xmlns:a16="http://schemas.microsoft.com/office/drawing/2014/main" id="{FCACB45F-39BB-42B0-9768-EDBA7E79F685}"/>
            </a:ext>
          </a:extLst>
        </xdr:cNvPr>
        <xdr:cNvSpPr/>
      </xdr:nvSpPr>
      <xdr:spPr>
        <a:xfrm>
          <a:off x="3933825" y="5238750"/>
          <a:ext cx="3733800" cy="14668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a:t>The</a:t>
          </a:r>
          <a:r>
            <a:rPr lang="en-AU" baseline="0"/>
            <a:t> Date Serial Number column displays the Date column values in their date serial number equivalent. </a:t>
          </a:r>
        </a:p>
        <a:p>
          <a:pPr algn="l"/>
          <a:endParaRPr lang="en-AU" sz="600" baseline="0"/>
        </a:p>
        <a:p>
          <a:pPr algn="l"/>
          <a:r>
            <a:rPr lang="en-AU" baseline="0"/>
            <a:t>e.g. 1/1/2017 has a date serial number of 42736. i.e. </a:t>
          </a:r>
          <a:r>
            <a:rPr lang="en-AU" sz="1100">
              <a:solidFill>
                <a:schemeClr val="dk1"/>
              </a:solidFill>
              <a:effectLst/>
              <a:latin typeface="+mn-lt"/>
              <a:ea typeface="+mn-ea"/>
              <a:cs typeface="+mn-cs"/>
            </a:rPr>
            <a:t>1</a:t>
          </a:r>
          <a:r>
            <a:rPr lang="en-AU" sz="1100" baseline="30000">
              <a:solidFill>
                <a:schemeClr val="dk1"/>
              </a:solidFill>
              <a:effectLst/>
              <a:latin typeface="+mn-lt"/>
              <a:ea typeface="+mn-ea"/>
              <a:cs typeface="+mn-cs"/>
            </a:rPr>
            <a:t>st</a:t>
          </a:r>
          <a:r>
            <a:rPr lang="en-AU" baseline="0"/>
            <a:t> January 2017 is 42,736 days </a:t>
          </a:r>
          <a:r>
            <a:rPr lang="en-AU" u="sng" baseline="0"/>
            <a:t>since</a:t>
          </a:r>
          <a:r>
            <a:rPr lang="en-AU" baseline="0"/>
            <a:t> 31st December 1899.</a:t>
          </a:r>
        </a:p>
        <a:p>
          <a:pPr algn="l"/>
          <a:endParaRPr lang="en-AU" sz="500" b="1" baseline="0"/>
        </a:p>
        <a:p>
          <a:pPr algn="l"/>
          <a:r>
            <a:rPr lang="en-AU" b="1" baseline="0"/>
            <a:t>Tip</a:t>
          </a:r>
          <a:r>
            <a:rPr lang="en-AU" baseline="0"/>
            <a:t>: format the date serial number column as a Date and you'll see they look the same as the Date column values.</a:t>
          </a:r>
          <a:endParaRPr lang="en-AU"/>
        </a:p>
      </xdr:txBody>
    </xdr:sp>
    <xdr:clientData/>
  </xdr:twoCellAnchor>
  <xdr:twoCellAnchor editAs="oneCell">
    <xdr:from>
      <xdr:col>1</xdr:col>
      <xdr:colOff>0</xdr:colOff>
      <xdr:row>51</xdr:row>
      <xdr:rowOff>152401</xdr:rowOff>
    </xdr:from>
    <xdr:to>
      <xdr:col>7</xdr:col>
      <xdr:colOff>552450</xdr:colOff>
      <xdr:row>60</xdr:row>
      <xdr:rowOff>114301</xdr:rowOff>
    </xdr:to>
    <xdr:sp macro="" textlink="">
      <xdr:nvSpPr>
        <xdr:cNvPr id="8" name="Rectangle 7">
          <a:extLst>
            <a:ext uri="{FF2B5EF4-FFF2-40B4-BE49-F238E27FC236}">
              <a16:creationId xmlns:a16="http://schemas.microsoft.com/office/drawing/2014/main" id="{9AC1D94D-A995-47FB-8DAB-D387771DA406}"/>
            </a:ext>
          </a:extLst>
        </xdr:cNvPr>
        <xdr:cNvSpPr/>
      </xdr:nvSpPr>
      <xdr:spPr>
        <a:xfrm>
          <a:off x="180975" y="11468101"/>
          <a:ext cx="7486650" cy="18478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Date</a:t>
          </a:r>
          <a:r>
            <a:rPr lang="en-AU" sz="1600" baseline="0">
              <a:solidFill>
                <a:schemeClr val="accent1">
                  <a:lumMod val="50000"/>
                </a:schemeClr>
              </a:solidFill>
              <a:latin typeface="+mj-lt"/>
            </a:rPr>
            <a:t> &amp; </a:t>
          </a:r>
          <a:r>
            <a:rPr lang="en-AU" sz="1600">
              <a:solidFill>
                <a:schemeClr val="accent1">
                  <a:lumMod val="50000"/>
                </a:schemeClr>
              </a:solidFill>
              <a:latin typeface="+mj-lt"/>
            </a:rPr>
            <a:t>Time Together ddddd.tttttt</a:t>
          </a:r>
        </a:p>
        <a:p>
          <a:endParaRPr lang="en-AU" sz="800"/>
        </a:p>
        <a:p>
          <a:r>
            <a:rPr lang="en-AU"/>
            <a:t>Now that we know how dates and</a:t>
          </a:r>
          <a:r>
            <a:rPr lang="en-AU" baseline="0"/>
            <a:t> times are stored we can put them together.</a:t>
          </a:r>
        </a:p>
        <a:p>
          <a:endParaRPr lang="en-AU" sz="600"/>
        </a:p>
        <a:p>
          <a:r>
            <a:rPr lang="en-AU"/>
            <a:t>For example, the date and time of 1</a:t>
          </a:r>
          <a:r>
            <a:rPr lang="en-AU" baseline="30000"/>
            <a:t>st</a:t>
          </a:r>
          <a:r>
            <a:rPr lang="en-AU"/>
            <a:t> January 2012 10:00:00 AM has a date-time serial value of </a:t>
          </a:r>
          <a:r>
            <a:rPr lang="en-AU">
              <a:solidFill>
                <a:srgbClr val="0070C0"/>
              </a:solidFill>
            </a:rPr>
            <a:t>40909</a:t>
          </a:r>
          <a:r>
            <a:rPr lang="en-AU">
              <a:solidFill>
                <a:srgbClr val="FF3300"/>
              </a:solidFill>
            </a:rPr>
            <a:t>.4166666667</a:t>
          </a:r>
        </a:p>
        <a:p>
          <a:endParaRPr lang="en-AU" sz="700"/>
        </a:p>
        <a:p>
          <a:r>
            <a:rPr lang="en-AU">
              <a:solidFill>
                <a:srgbClr val="0070C0"/>
              </a:solidFill>
            </a:rPr>
            <a:t>40909</a:t>
          </a:r>
          <a:r>
            <a:rPr lang="en-AU"/>
            <a:t> being the serial value representing the date 1</a:t>
          </a:r>
          <a:r>
            <a:rPr lang="en-AU" baseline="30000"/>
            <a:t>st</a:t>
          </a:r>
          <a:r>
            <a:rPr lang="en-AU"/>
            <a:t> January 2012, and </a:t>
          </a:r>
          <a:r>
            <a:rPr lang="en-AU">
              <a:solidFill>
                <a:srgbClr val="FF3300"/>
              </a:solidFill>
            </a:rPr>
            <a:t>.4166666667</a:t>
          </a:r>
          <a:r>
            <a:rPr lang="en-AU"/>
            <a:t> being the decimal value for the time 10:00 AM and 00 seconds.</a:t>
          </a:r>
        </a:p>
        <a:p>
          <a:endParaRPr lang="en-AU" sz="700"/>
        </a:p>
        <a:p>
          <a:r>
            <a:rPr lang="en-AU"/>
            <a:t>More examples below.</a:t>
          </a:r>
        </a:p>
      </xdr:txBody>
    </xdr:sp>
    <xdr:clientData/>
  </xdr:twoCellAnchor>
  <xdr:twoCellAnchor editAs="oneCell">
    <xdr:from>
      <xdr:col>3</xdr:col>
      <xdr:colOff>971550</xdr:colOff>
      <xdr:row>1</xdr:row>
      <xdr:rowOff>114300</xdr:rowOff>
    </xdr:from>
    <xdr:to>
      <xdr:col>7</xdr:col>
      <xdr:colOff>552450</xdr:colOff>
      <xdr:row>16</xdr:row>
      <xdr:rowOff>57150</xdr:rowOff>
    </xdr:to>
    <xdr:grpSp>
      <xdr:nvGrpSpPr>
        <xdr:cNvPr id="17" name="Group 16">
          <a:extLst>
            <a:ext uri="{FF2B5EF4-FFF2-40B4-BE49-F238E27FC236}">
              <a16:creationId xmlns:a16="http://schemas.microsoft.com/office/drawing/2014/main" id="{9723549A-4D59-4D99-A022-88BC50F61D93}"/>
            </a:ext>
          </a:extLst>
        </xdr:cNvPr>
        <xdr:cNvGrpSpPr/>
      </xdr:nvGrpSpPr>
      <xdr:grpSpPr>
        <a:xfrm>
          <a:off x="4524375" y="733425"/>
          <a:ext cx="3067050" cy="3133725"/>
          <a:chOff x="8795709" y="1009650"/>
          <a:chExt cx="3558395" cy="2496370"/>
        </a:xfrm>
      </xdr:grpSpPr>
      <xdr:sp macro="" textlink="">
        <xdr:nvSpPr>
          <xdr:cNvPr id="10" name="Rectangle 9">
            <a:extLst>
              <a:ext uri="{FF2B5EF4-FFF2-40B4-BE49-F238E27FC236}">
                <a16:creationId xmlns:a16="http://schemas.microsoft.com/office/drawing/2014/main" id="{BCD909F8-3818-4203-AC60-BF9AD42452AC}"/>
              </a:ext>
            </a:extLst>
          </xdr:cNvPr>
          <xdr:cNvSpPr/>
        </xdr:nvSpPr>
        <xdr:spPr>
          <a:xfrm>
            <a:off x="8795709" y="1009650"/>
            <a:ext cx="3558395" cy="249637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      Caution!</a:t>
            </a:r>
          </a:p>
          <a:p>
            <a:pPr algn="l"/>
            <a:endParaRPr lang="en-AU" sz="900">
              <a:solidFill>
                <a:schemeClr val="accent1">
                  <a:lumMod val="50000"/>
                </a:schemeClr>
              </a:solidFill>
              <a:latin typeface="+mj-lt"/>
            </a:endParaRPr>
          </a:p>
          <a:p>
            <a:pPr algn="l"/>
            <a:r>
              <a:rPr lang="en-AU" sz="1100">
                <a:solidFill>
                  <a:schemeClr val="dk1"/>
                </a:solidFill>
                <a:latin typeface="+mn-lt"/>
                <a:ea typeface="+mn-ea"/>
                <a:cs typeface="+mn-cs"/>
              </a:rPr>
              <a:t>Excel dates after 28th February</a:t>
            </a:r>
            <a:r>
              <a:rPr lang="en-AU" sz="1100" baseline="0">
                <a:solidFill>
                  <a:schemeClr val="dk1"/>
                </a:solidFill>
                <a:latin typeface="+mn-lt"/>
                <a:ea typeface="+mn-ea"/>
                <a:cs typeface="+mn-cs"/>
              </a:rPr>
              <a:t> 1900 are actually one day out. Excel behaves as though the date 29th February 1900 existed, which it didn't. </a:t>
            </a:r>
          </a:p>
          <a:p>
            <a:pPr algn="l"/>
            <a:endParaRPr lang="en-AU" sz="600" baseline="0">
              <a:solidFill>
                <a:schemeClr val="dk1"/>
              </a:solidFill>
              <a:latin typeface="+mn-lt"/>
              <a:ea typeface="+mn-ea"/>
              <a:cs typeface="+mn-cs"/>
            </a:endParaRPr>
          </a:p>
          <a:p>
            <a:pPr algn="l"/>
            <a:r>
              <a:rPr lang="en-AU" sz="1100" baseline="0">
                <a:solidFill>
                  <a:schemeClr val="dk1"/>
                </a:solidFill>
                <a:latin typeface="+mn-lt"/>
                <a:ea typeface="+mn-ea"/>
                <a:cs typeface="+mn-cs"/>
              </a:rPr>
              <a:t>Microsoft intentionally included this bug in Excel so that it would remain compatible with the spreadsheet program that had the majority market share at the time; Lotus 1-2-3.</a:t>
            </a:r>
          </a:p>
          <a:p>
            <a:pPr algn="l"/>
            <a:endParaRPr lang="en-AU" sz="700" baseline="0">
              <a:solidFill>
                <a:schemeClr val="dk1"/>
              </a:solidFill>
              <a:latin typeface="+mn-lt"/>
              <a:ea typeface="+mn-ea"/>
              <a:cs typeface="+mn-cs"/>
            </a:endParaRPr>
          </a:p>
          <a:p>
            <a:pPr algn="l"/>
            <a:r>
              <a:rPr lang="en-AU" sz="1100" baseline="0">
                <a:solidFill>
                  <a:schemeClr val="dk1"/>
                </a:solidFill>
                <a:latin typeface="+mn-lt"/>
                <a:ea typeface="+mn-ea"/>
                <a:cs typeface="+mn-cs"/>
              </a:rPr>
              <a:t>Lotus 1-2-3 was incorrectly programmed as though 1900 was a leap year. This isn't a problem a</a:t>
            </a:r>
            <a:r>
              <a:rPr lang="en-AU" sz="1100">
                <a:solidFill>
                  <a:schemeClr val="dk1"/>
                </a:solidFill>
                <a:latin typeface="+mn-lt"/>
                <a:ea typeface="+mn-ea"/>
                <a:cs typeface="+mn-cs"/>
              </a:rPr>
              <a:t>s long as all your dates are later than 1st March 1900.</a:t>
            </a:r>
            <a:endParaRPr lang="en-AU" sz="1100"/>
          </a:p>
        </xdr:txBody>
      </xdr:sp>
      <xdr:pic>
        <xdr:nvPicPr>
          <xdr:cNvPr id="16" name="Graphic 15" descr="Warning">
            <a:extLst>
              <a:ext uri="{FF2B5EF4-FFF2-40B4-BE49-F238E27FC236}">
                <a16:creationId xmlns:a16="http://schemas.microsoft.com/office/drawing/2014/main" id="{44B9856B-BD70-4A6C-9893-4B196CCDB1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69625" y="1023900"/>
            <a:ext cx="389754" cy="305871"/>
          </a:xfrm>
          <a:prstGeom prst="rect">
            <a:avLst/>
          </a:prstGeom>
        </xdr:spPr>
      </xdr:pic>
    </xdr:grpSp>
    <xdr:clientData/>
  </xdr:twoCellAnchor>
  <xdr:twoCellAnchor>
    <xdr:from>
      <xdr:col>1</xdr:col>
      <xdr:colOff>0</xdr:colOff>
      <xdr:row>1</xdr:row>
      <xdr:rowOff>114300</xdr:rowOff>
    </xdr:from>
    <xdr:to>
      <xdr:col>3</xdr:col>
      <xdr:colOff>866775</xdr:colOff>
      <xdr:row>16</xdr:row>
      <xdr:rowOff>57150</xdr:rowOff>
    </xdr:to>
    <xdr:grpSp>
      <xdr:nvGrpSpPr>
        <xdr:cNvPr id="20" name="Group 19">
          <a:extLst>
            <a:ext uri="{FF2B5EF4-FFF2-40B4-BE49-F238E27FC236}">
              <a16:creationId xmlns:a16="http://schemas.microsoft.com/office/drawing/2014/main" id="{9A207878-55C3-4119-8774-B01B7993979A}"/>
            </a:ext>
          </a:extLst>
        </xdr:cNvPr>
        <xdr:cNvGrpSpPr/>
      </xdr:nvGrpSpPr>
      <xdr:grpSpPr>
        <a:xfrm>
          <a:off x="180975" y="733425"/>
          <a:ext cx="4238625" cy="3133725"/>
          <a:chOff x="209550" y="800101"/>
          <a:chExt cx="4044567" cy="2390774"/>
        </a:xfrm>
      </xdr:grpSpPr>
      <xdr:sp macro="" textlink="">
        <xdr:nvSpPr>
          <xdr:cNvPr id="18" name="Rectangle 17">
            <a:extLst>
              <a:ext uri="{FF2B5EF4-FFF2-40B4-BE49-F238E27FC236}">
                <a16:creationId xmlns:a16="http://schemas.microsoft.com/office/drawing/2014/main" id="{F9E6E051-4368-4A67-A92E-137D37476A89}"/>
              </a:ext>
            </a:extLst>
          </xdr:cNvPr>
          <xdr:cNvSpPr/>
        </xdr:nvSpPr>
        <xdr:spPr>
          <a:xfrm>
            <a:off x="209550" y="800101"/>
            <a:ext cx="4044567" cy="23907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In a nutshell</a:t>
            </a:r>
          </a:p>
          <a:p>
            <a:pPr algn="l"/>
            <a:r>
              <a:rPr lang="en-AU" sz="1100">
                <a:solidFill>
                  <a:sysClr val="windowText" lastClr="000000"/>
                </a:solidFill>
                <a:latin typeface="+mn-lt"/>
              </a:rPr>
              <a:t>Excel stores dates and time as a number known as the date serial</a:t>
            </a:r>
            <a:r>
              <a:rPr lang="en-AU" sz="1100" baseline="0">
                <a:solidFill>
                  <a:sysClr val="windowText" lastClr="000000"/>
                </a:solidFill>
                <a:latin typeface="+mn-lt"/>
              </a:rPr>
              <a:t> number, or date-time serial number. When you look at a date in Excel it's actually a regular number that has been formatted to look like a date. If you change the cell format to 'General' you'll see the underlying date serial number.</a:t>
            </a:r>
          </a:p>
          <a:p>
            <a:pPr algn="l"/>
            <a:endParaRPr lang="en-AU" sz="500" baseline="0">
              <a:solidFill>
                <a:sysClr val="windowText" lastClr="000000"/>
              </a:solidFill>
              <a:latin typeface="+mn-lt"/>
            </a:endParaRPr>
          </a:p>
          <a:p>
            <a:pPr algn="l"/>
            <a:r>
              <a:rPr lang="en-AU" sz="1100" baseline="0">
                <a:solidFill>
                  <a:sysClr val="windowText" lastClr="000000"/>
                </a:solidFill>
                <a:latin typeface="+mn-lt"/>
              </a:rPr>
              <a:t>The integer portion of the date serial number represents the day, and the decimal portion is the time. Dates start from 1st January 1900 i.e. 1/1/1900 has a date serial number of 1.</a:t>
            </a:r>
          </a:p>
          <a:p>
            <a:pPr algn="l"/>
            <a:endParaRPr lang="en-AU" sz="1100" baseline="0">
              <a:solidFill>
                <a:sysClr val="windowText" lastClr="000000"/>
              </a:solidFill>
              <a:latin typeface="+mn-lt"/>
            </a:endParaRPr>
          </a:p>
        </xdr:txBody>
      </xdr:sp>
      <xdr:pic>
        <xdr:nvPicPr>
          <xdr:cNvPr id="19" name="Picture 18" descr="Excel Time Serial Numbers">
            <a:extLst>
              <a:ext uri="{FF2B5EF4-FFF2-40B4-BE49-F238E27FC236}">
                <a16:creationId xmlns:a16="http://schemas.microsoft.com/office/drawing/2014/main" id="{BB87397F-B869-4F87-8DAB-C052615E88E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613020" y="2422075"/>
            <a:ext cx="2899364" cy="6493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180974</xdr:colOff>
      <xdr:row>17</xdr:row>
      <xdr:rowOff>19050</xdr:rowOff>
    </xdr:from>
    <xdr:to>
      <xdr:col>7</xdr:col>
      <xdr:colOff>552449</xdr:colOff>
      <xdr:row>22</xdr:row>
      <xdr:rowOff>95249</xdr:rowOff>
    </xdr:to>
    <xdr:grpSp>
      <xdr:nvGrpSpPr>
        <xdr:cNvPr id="22" name="Group 21">
          <a:extLst>
            <a:ext uri="{FF2B5EF4-FFF2-40B4-BE49-F238E27FC236}">
              <a16:creationId xmlns:a16="http://schemas.microsoft.com/office/drawing/2014/main" id="{927AF809-543F-4048-B092-23D3450DA667}"/>
            </a:ext>
          </a:extLst>
        </xdr:cNvPr>
        <xdr:cNvGrpSpPr/>
      </xdr:nvGrpSpPr>
      <xdr:grpSpPr>
        <a:xfrm>
          <a:off x="180974" y="4041775"/>
          <a:ext cx="7410450" cy="1139824"/>
          <a:chOff x="209549" y="3362325"/>
          <a:chExt cx="7305675" cy="1123949"/>
        </a:xfrm>
      </xdr:grpSpPr>
      <xdr:sp macro="" textlink="">
        <xdr:nvSpPr>
          <xdr:cNvPr id="4" name="Rectangle 3">
            <a:extLst>
              <a:ext uri="{FF2B5EF4-FFF2-40B4-BE49-F238E27FC236}">
                <a16:creationId xmlns:a16="http://schemas.microsoft.com/office/drawing/2014/main" id="{320F058F-AD27-444B-A491-1F5C3079F34E}"/>
              </a:ext>
            </a:extLst>
          </xdr:cNvPr>
          <xdr:cNvSpPr/>
        </xdr:nvSpPr>
        <xdr:spPr>
          <a:xfrm>
            <a:off x="209549" y="3362325"/>
            <a:ext cx="7305675" cy="112394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Dates</a:t>
            </a:r>
          </a:p>
          <a:p>
            <a:pPr algn="l"/>
            <a:endParaRPr lang="en-AU" sz="800">
              <a:solidFill>
                <a:schemeClr val="accent1">
                  <a:lumMod val="50000"/>
                </a:schemeClr>
              </a:solidFill>
              <a:latin typeface="+mj-lt"/>
            </a:endParaRPr>
          </a:p>
          <a:p>
            <a:pPr algn="l"/>
            <a:r>
              <a:rPr lang="en-AU"/>
              <a:t>Excel gives each date a numeric value starting at 1</a:t>
            </a:r>
            <a:r>
              <a:rPr lang="en-AU" baseline="30000"/>
              <a:t>st</a:t>
            </a:r>
            <a:r>
              <a:rPr lang="en-AU"/>
              <a:t> January 1900. 1</a:t>
            </a:r>
            <a:r>
              <a:rPr lang="en-AU" baseline="30000"/>
              <a:t>st</a:t>
            </a:r>
            <a:r>
              <a:rPr lang="en-AU"/>
              <a:t> January 1900 has a numeric value of 1, the 2</a:t>
            </a:r>
            <a:r>
              <a:rPr lang="en-AU" baseline="30000"/>
              <a:t>nd</a:t>
            </a:r>
            <a:r>
              <a:rPr lang="en-AU"/>
              <a:t> January 1900 has a numeric value of 2 and so on. These are called ‘date serial numbers’, and they enable us to do math calculations and use dates</a:t>
            </a:r>
            <a:r>
              <a:rPr lang="en-AU" baseline="0"/>
              <a:t> in formulas.</a:t>
            </a:r>
            <a:endParaRPr lang="en-AU" sz="1100"/>
          </a:p>
        </xdr:txBody>
      </xdr:sp>
      <xdr:pic>
        <xdr:nvPicPr>
          <xdr:cNvPr id="21" name="Graphic 20" descr="Daily Calendar">
            <a:extLst>
              <a:ext uri="{FF2B5EF4-FFF2-40B4-BE49-F238E27FC236}">
                <a16:creationId xmlns:a16="http://schemas.microsoft.com/office/drawing/2014/main" id="{83696F29-04CE-4CCF-8B90-06EFF889B9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09625" y="3371852"/>
            <a:ext cx="352423" cy="352423"/>
          </a:xfrm>
          <a:prstGeom prst="rect">
            <a:avLst/>
          </a:prstGeom>
        </xdr:spPr>
      </xdr:pic>
    </xdr:grpSp>
    <xdr:clientData/>
  </xdr:twoCellAnchor>
  <xdr:twoCellAnchor>
    <xdr:from>
      <xdr:col>0</xdr:col>
      <xdr:colOff>180974</xdr:colOff>
      <xdr:row>31</xdr:row>
      <xdr:rowOff>142875</xdr:rowOff>
    </xdr:from>
    <xdr:to>
      <xdr:col>7</xdr:col>
      <xdr:colOff>552449</xdr:colOff>
      <xdr:row>43</xdr:row>
      <xdr:rowOff>76202</xdr:rowOff>
    </xdr:to>
    <xdr:grpSp>
      <xdr:nvGrpSpPr>
        <xdr:cNvPr id="24" name="Group 23">
          <a:extLst>
            <a:ext uri="{FF2B5EF4-FFF2-40B4-BE49-F238E27FC236}">
              <a16:creationId xmlns:a16="http://schemas.microsoft.com/office/drawing/2014/main" id="{17E69ED5-70F2-4D99-9D02-F308FF0864DB}"/>
            </a:ext>
          </a:extLst>
        </xdr:cNvPr>
        <xdr:cNvGrpSpPr/>
      </xdr:nvGrpSpPr>
      <xdr:grpSpPr>
        <a:xfrm>
          <a:off x="180974" y="7143750"/>
          <a:ext cx="7410450" cy="2486027"/>
          <a:chOff x="209549" y="6184864"/>
          <a:chExt cx="7305675" cy="2770991"/>
        </a:xfrm>
      </xdr:grpSpPr>
      <xdr:sp macro="" textlink="">
        <xdr:nvSpPr>
          <xdr:cNvPr id="5" name="Rectangle 4">
            <a:extLst>
              <a:ext uri="{FF2B5EF4-FFF2-40B4-BE49-F238E27FC236}">
                <a16:creationId xmlns:a16="http://schemas.microsoft.com/office/drawing/2014/main" id="{E39EC979-C092-4F7D-9EDF-043F26C58FD9}"/>
              </a:ext>
            </a:extLst>
          </xdr:cNvPr>
          <xdr:cNvSpPr/>
        </xdr:nvSpPr>
        <xdr:spPr>
          <a:xfrm>
            <a:off x="209549" y="6184864"/>
            <a:ext cx="7305675" cy="277099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Time</a:t>
            </a:r>
          </a:p>
          <a:p>
            <a:endParaRPr lang="en-AU" sz="800"/>
          </a:p>
          <a:p>
            <a:r>
              <a:rPr lang="en-AU"/>
              <a:t>Times also use a serial number format and are represented as decimal fractions. </a:t>
            </a:r>
          </a:p>
          <a:p>
            <a:endParaRPr lang="en-AU" sz="600"/>
          </a:p>
          <a:p>
            <a:r>
              <a:rPr lang="en-AU" b="1"/>
              <a:t>Hours:</a:t>
            </a:r>
            <a:r>
              <a:rPr lang="en-AU" baseline="0"/>
              <a:t> since </a:t>
            </a:r>
            <a:r>
              <a:rPr lang="en-AU"/>
              <a:t>24 hours = 1 day, we can infer that 24</a:t>
            </a:r>
            <a:r>
              <a:rPr lang="en-AU" baseline="0"/>
              <a:t> hours has</a:t>
            </a:r>
            <a:r>
              <a:rPr lang="en-AU"/>
              <a:t> a time serial number of 1, which can be</a:t>
            </a:r>
            <a:r>
              <a:rPr lang="en-AU" baseline="0"/>
              <a:t> formatted as time</a:t>
            </a:r>
            <a:r>
              <a:rPr lang="en-AU"/>
              <a:t> to display</a:t>
            </a:r>
            <a:r>
              <a:rPr lang="en-AU" baseline="0"/>
              <a:t> </a:t>
            </a:r>
            <a:r>
              <a:rPr lang="en-AU"/>
              <a:t>24:00 or 12:00 AM or 0:00. Whereas 12 hours or the time 12:00 has a value of 0.50 because it is half of 24 hours or</a:t>
            </a:r>
            <a:r>
              <a:rPr lang="en-AU" baseline="0"/>
              <a:t> half of a day</a:t>
            </a:r>
            <a:r>
              <a:rPr lang="en-AU"/>
              <a:t>,</a:t>
            </a:r>
            <a:r>
              <a:rPr lang="en-AU" baseline="0"/>
              <a:t> and 1 hour is 0.41666' because it's 1/24 of a day.</a:t>
            </a:r>
          </a:p>
          <a:p>
            <a:endParaRPr lang="en-AU" sz="600" baseline="0"/>
          </a:p>
          <a:p>
            <a:r>
              <a:rPr lang="en-AU" b="1" baseline="0"/>
              <a:t>Minutes: </a:t>
            </a:r>
            <a:r>
              <a:rPr lang="en-AU" b="0" baseline="0"/>
              <a:t>since</a:t>
            </a:r>
            <a:r>
              <a:rPr lang="en-AU" baseline="0"/>
              <a:t> 1 hour is 1/24 of a day, and 1 minute is 1/60 of an hour, we can also say that 1 minute is 1/1440 of a day, or its time serial number is 0.00069444'</a:t>
            </a:r>
          </a:p>
          <a:p>
            <a:endParaRPr lang="en-AU" sz="600" baseline="0"/>
          </a:p>
          <a:p>
            <a:r>
              <a:rPr lang="en-AU" b="1" baseline="0"/>
              <a:t>Seconds: </a:t>
            </a:r>
            <a:r>
              <a:rPr lang="en-AU" baseline="0"/>
              <a:t>since a second is 1/60 of a minute, which is 1/60 of an hour, which is 1/24 of a day, we can also say one second is 1/86400 of a day or in time serial number form it's 0.0000115740740740741...</a:t>
            </a:r>
          </a:p>
          <a:p>
            <a:endParaRPr lang="en-AU"/>
          </a:p>
          <a:p>
            <a:endParaRPr lang="en-AU"/>
          </a:p>
        </xdr:txBody>
      </xdr:sp>
      <xdr:pic>
        <xdr:nvPicPr>
          <xdr:cNvPr id="23" name="Graphic 22" descr="Clock">
            <a:extLst>
              <a:ext uri="{FF2B5EF4-FFF2-40B4-BE49-F238E27FC236}">
                <a16:creationId xmlns:a16="http://schemas.microsoft.com/office/drawing/2014/main" id="{8220ECE2-5AC6-43A7-BB66-2C0BF002A36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62579" y="6235815"/>
            <a:ext cx="295090" cy="333635"/>
          </a:xfrm>
          <a:prstGeom prst="rect">
            <a:avLst/>
          </a:prstGeom>
        </xdr:spPr>
      </xdr:pic>
    </xdr:grpSp>
    <xdr:clientData/>
  </xdr:twoCellAnchor>
  <xdr:twoCellAnchor>
    <xdr:from>
      <xdr:col>0</xdr:col>
      <xdr:colOff>0</xdr:colOff>
      <xdr:row>97</xdr:row>
      <xdr:rowOff>195264</xdr:rowOff>
    </xdr:from>
    <xdr:to>
      <xdr:col>1</xdr:col>
      <xdr:colOff>1333498</xdr:colOff>
      <xdr:row>100</xdr:row>
      <xdr:rowOff>85729</xdr:rowOff>
    </xdr:to>
    <xdr:grpSp>
      <xdr:nvGrpSpPr>
        <xdr:cNvPr id="31" name="Group 30">
          <a:hlinkClick xmlns:r="http://schemas.openxmlformats.org/officeDocument/2006/relationships" r:id="rId10"/>
          <a:extLst>
            <a:ext uri="{FF2B5EF4-FFF2-40B4-BE49-F238E27FC236}">
              <a16:creationId xmlns:a16="http://schemas.microsoft.com/office/drawing/2014/main" id="{62F250F7-F58A-4904-BC92-1FA2EFDE24DF}"/>
            </a:ext>
          </a:extLst>
        </xdr:cNvPr>
        <xdr:cNvGrpSpPr/>
      </xdr:nvGrpSpPr>
      <xdr:grpSpPr>
        <a:xfrm>
          <a:off x="0" y="21877339"/>
          <a:ext cx="1514473" cy="528640"/>
          <a:chOff x="8201024" y="18140364"/>
          <a:chExt cx="1514473" cy="519115"/>
        </a:xfrm>
      </xdr:grpSpPr>
      <xdr:sp macro="" textlink="">
        <xdr:nvSpPr>
          <xdr:cNvPr id="28" name="Rectangle: Top Corners Rounded 27">
            <a:extLst>
              <a:ext uri="{FF2B5EF4-FFF2-40B4-BE49-F238E27FC236}">
                <a16:creationId xmlns:a16="http://schemas.microsoft.com/office/drawing/2014/main" id="{5B5ADC68-F811-4CD1-98CC-9A9919A7E0D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0" name="Graphic 29" descr="Share">
            <a:extLst>
              <a:ext uri="{FF2B5EF4-FFF2-40B4-BE49-F238E27FC236}">
                <a16:creationId xmlns:a16="http://schemas.microsoft.com/office/drawing/2014/main" id="{C7E932B8-31E7-4936-89DE-821762F7436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twoCellAnchor>
    <xdr:from>
      <xdr:col>1</xdr:col>
      <xdr:colOff>0</xdr:colOff>
      <xdr:row>66</xdr:row>
      <xdr:rowOff>200024</xdr:rowOff>
    </xdr:from>
    <xdr:to>
      <xdr:col>7</xdr:col>
      <xdr:colOff>552450</xdr:colOff>
      <xdr:row>96</xdr:row>
      <xdr:rowOff>19050</xdr:rowOff>
    </xdr:to>
    <xdr:grpSp>
      <xdr:nvGrpSpPr>
        <xdr:cNvPr id="3" name="Group 2">
          <a:extLst>
            <a:ext uri="{FF2B5EF4-FFF2-40B4-BE49-F238E27FC236}">
              <a16:creationId xmlns:a16="http://schemas.microsoft.com/office/drawing/2014/main" id="{3CF04FCC-2A03-4B75-BC22-7FB7CFD19B10}"/>
            </a:ext>
          </a:extLst>
        </xdr:cNvPr>
        <xdr:cNvGrpSpPr/>
      </xdr:nvGrpSpPr>
      <xdr:grpSpPr>
        <a:xfrm>
          <a:off x="180975" y="15287624"/>
          <a:ext cx="7410450" cy="6200776"/>
          <a:chOff x="180975" y="14992349"/>
          <a:chExt cx="7486650" cy="6105526"/>
        </a:xfrm>
      </xdr:grpSpPr>
      <xdr:grpSp>
        <xdr:nvGrpSpPr>
          <xdr:cNvPr id="27" name="Group 26">
            <a:extLst>
              <a:ext uri="{FF2B5EF4-FFF2-40B4-BE49-F238E27FC236}">
                <a16:creationId xmlns:a16="http://schemas.microsoft.com/office/drawing/2014/main" id="{EBA1835C-2A01-4B88-918B-B89B495B3468}"/>
              </a:ext>
            </a:extLst>
          </xdr:cNvPr>
          <xdr:cNvGrpSpPr/>
        </xdr:nvGrpSpPr>
        <xdr:grpSpPr>
          <a:xfrm>
            <a:off x="180975" y="14992349"/>
            <a:ext cx="7486650" cy="6105526"/>
            <a:chOff x="209550" y="14230349"/>
            <a:chExt cx="7539169" cy="6105526"/>
          </a:xfrm>
        </xdr:grpSpPr>
        <xdr:sp macro="" textlink="">
          <xdr:nvSpPr>
            <xdr:cNvPr id="25" name="Rectangle 24">
              <a:extLst>
                <a:ext uri="{FF2B5EF4-FFF2-40B4-BE49-F238E27FC236}">
                  <a16:creationId xmlns:a16="http://schemas.microsoft.com/office/drawing/2014/main" id="{57883276-5614-4011-8990-A650B79A9F4C}"/>
                </a:ext>
              </a:extLst>
            </xdr:cNvPr>
            <xdr:cNvSpPr/>
          </xdr:nvSpPr>
          <xdr:spPr>
            <a:xfrm>
              <a:off x="209550" y="14230349"/>
              <a:ext cx="7539169" cy="61055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Good to know</a:t>
              </a:r>
            </a:p>
            <a:p>
              <a:pPr algn="l"/>
              <a:endParaRPr lang="en-AU" sz="400">
                <a:solidFill>
                  <a:schemeClr val="accent1">
                    <a:lumMod val="50000"/>
                  </a:schemeClr>
                </a:solidFill>
                <a:latin typeface="+mj-lt"/>
              </a:endParaRPr>
            </a:p>
            <a:p>
              <a:r>
                <a:rPr lang="en-AU"/>
                <a:t>- Dates prior to 1st January 1900 are</a:t>
              </a:r>
              <a:r>
                <a:rPr lang="en-AU" baseline="0"/>
                <a:t> not recognised in Excel.</a:t>
              </a:r>
            </a:p>
            <a:p>
              <a:endParaRPr lang="en-AU" baseline="0"/>
            </a:p>
            <a:p>
              <a:r>
                <a:rPr lang="en-AU" baseline="0"/>
                <a:t>- A negative date will display in the cell as #######</a:t>
              </a:r>
            </a:p>
            <a:p>
              <a:endParaRPr lang="en-AU" baseline="0"/>
            </a:p>
            <a:p>
              <a:r>
                <a:rPr lang="en-AU" baseline="0"/>
                <a:t>- Times stored without a date effectively inherit the date 0 Jan 1900 i.e. the month is Jan and the year 1900 and the day is zero. Remember, there are no dates prior to 1/1/1900 from Excel's perspective. This means that times stored without a date e.g. 0.50 for 12:00 PM is the equivalent of 0 Jan 1900 12:00 PM. </a:t>
              </a:r>
            </a:p>
            <a:p>
              <a:endParaRPr lang="en-AU" baseline="0"/>
            </a:p>
            <a:p>
              <a:r>
                <a:rPr lang="en-AU" baseline="0"/>
                <a:t>This is important because if you try to take 14 hours from 12 hours (without a date) you'll get the dreaded ###### display in the cell, because negative dates and times cannot be displayed. We'll cover workarounds for this later, but for now keep in mind that math on dates and time that result in negative date-time serial numbers cannot be formatted as a date.</a:t>
              </a:r>
            </a:p>
            <a:p>
              <a:endParaRPr lang="en-AU" baseline="0"/>
            </a:p>
            <a:p>
              <a:r>
                <a:rPr lang="en-AU" baseline="0"/>
                <a:t>- Excel actually has two date modes. The other mode is called 1904 Date System and is used for compatibility with Excel 2008 for Mac and earlier Mac versions. You can change the date system in the Advanced Options.</a:t>
              </a:r>
            </a:p>
            <a:p>
              <a:endParaRPr lang="en-AU" baseline="0"/>
            </a:p>
            <a:p>
              <a:r>
                <a:rPr lang="en-AU" baseline="0"/>
                <a:t>In the 1904 date system dates are calculated using 1st January 1904 as the starting point. </a:t>
              </a:r>
              <a:r>
                <a:rPr lang="en-AU"/>
                <a:t>The difference between the two date systems is 1,462 days. This means that the serial number of a date in the 1900 date system is always 1,462 days greater than the serial number of the same date in the 1904 date system. 1,462 days is equal to four years and one day (including one leap day).</a:t>
              </a:r>
            </a:p>
            <a:p>
              <a:endParaRPr lang="en-AU" baseline="0"/>
            </a:p>
            <a:p>
              <a:r>
                <a:rPr lang="en-AU" b="1" baseline="0"/>
                <a:t>Caution</a:t>
              </a:r>
              <a:r>
                <a:rPr lang="en-AU" baseline="0"/>
                <a:t>; the date setting you choose applies to all dates within the workbook. You can't mix and</a:t>
              </a:r>
            </a:p>
            <a:p>
              <a:r>
                <a:rPr lang="en-AU" baseline="0"/>
                <a:t>match modes and you shouldn't reference workbooks that use a different date system </a:t>
              </a:r>
              <a:r>
                <a:rPr lang="en-AU" sz="1100" baseline="0">
                  <a:solidFill>
                    <a:schemeClr val="dk1"/>
                  </a:solidFill>
                  <a:effectLst/>
                  <a:latin typeface="+mn-lt"/>
                  <a:ea typeface="+mn-ea"/>
                  <a:cs typeface="+mn-cs"/>
                </a:rPr>
                <a:t>in formulas</a:t>
              </a:r>
              <a:r>
                <a:rPr lang="en-AU" baseline="0"/>
                <a:t>.</a:t>
              </a:r>
            </a:p>
            <a:p>
              <a:r>
                <a:rPr lang="en-AU" baseline="0"/>
                <a:t>Bottom line; don't use the 1904 date system unless absolutely necessary!</a:t>
              </a:r>
            </a:p>
            <a:p>
              <a:endParaRPr lang="en-AU" baseline="0"/>
            </a:p>
            <a:p>
              <a:endParaRPr lang="en-AU" baseline="0"/>
            </a:p>
            <a:p>
              <a:r>
                <a:rPr lang="en-AU" baseline="0"/>
                <a:t>- Excel applies date number formats based on your system region settings. For example, my system is set to display dates in dd/mm/yyyy format, but if you're in the U.S. your system is likely to format them as mm/dd/yyyy. Excel will automatically convert the format of date serial numbers to suit your system settings as long as it's one of the default date formats and not a custom number format.</a:t>
              </a:r>
            </a:p>
            <a:p>
              <a:endParaRPr lang="en-AU"/>
            </a:p>
          </xdr:txBody>
        </xdr:sp>
        <xdr:pic>
          <xdr:nvPicPr>
            <xdr:cNvPr id="26" name="Graphic 25" descr="Warning">
              <a:extLst>
                <a:ext uri="{FF2B5EF4-FFF2-40B4-BE49-F238E27FC236}">
                  <a16:creationId xmlns:a16="http://schemas.microsoft.com/office/drawing/2014/main" id="{88DB1745-7393-4D7B-9065-C5409D7F00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11644" y="18243731"/>
              <a:ext cx="658912" cy="654322"/>
            </a:xfrm>
            <a:prstGeom prst="rect">
              <a:avLst/>
            </a:prstGeom>
          </xdr:spPr>
        </xdr:pic>
      </xdr:grpSp>
      <xdr:sp macro="" textlink="">
        <xdr:nvSpPr>
          <xdr:cNvPr id="44" name="Rectangle: Rounded Corners 43">
            <a:hlinkClick xmlns:r="http://schemas.openxmlformats.org/officeDocument/2006/relationships" r:id="rId13"/>
            <a:extLst>
              <a:ext uri="{FF2B5EF4-FFF2-40B4-BE49-F238E27FC236}">
                <a16:creationId xmlns:a16="http://schemas.microsoft.com/office/drawing/2014/main" id="{4546C21C-A025-4470-9C70-45EF50F4758D}"/>
              </a:ext>
            </a:extLst>
          </xdr:cNvPr>
          <xdr:cNvSpPr/>
        </xdr:nvSpPr>
        <xdr:spPr>
          <a:xfrm>
            <a:off x="5057775" y="19754850"/>
            <a:ext cx="2409825" cy="276225"/>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Click here for more on date</a:t>
            </a:r>
            <a:r>
              <a:rPr lang="en-AU" sz="1000" baseline="0"/>
              <a:t> systems</a:t>
            </a:r>
            <a:endParaRPr lang="en-AU" sz="1000"/>
          </a:p>
        </xdr:txBody>
      </xdr:sp>
    </xdr:grpSp>
    <xdr:clientData/>
  </xdr:twoCellAnchor>
  <xdr:twoCellAnchor>
    <xdr:from>
      <xdr:col>8</xdr:col>
      <xdr:colOff>142875</xdr:colOff>
      <xdr:row>0</xdr:row>
      <xdr:rowOff>590550</xdr:rowOff>
    </xdr:from>
    <xdr:to>
      <xdr:col>11</xdr:col>
      <xdr:colOff>0</xdr:colOff>
      <xdr:row>3</xdr:row>
      <xdr:rowOff>16688</xdr:rowOff>
    </xdr:to>
    <xdr:grpSp>
      <xdr:nvGrpSpPr>
        <xdr:cNvPr id="12" name="Group 11">
          <a:hlinkClick xmlns:r="http://schemas.openxmlformats.org/officeDocument/2006/relationships" r:id="rId14"/>
          <a:extLst>
            <a:ext uri="{FF2B5EF4-FFF2-40B4-BE49-F238E27FC236}">
              <a16:creationId xmlns:a16="http://schemas.microsoft.com/office/drawing/2014/main" id="{F633B9B7-1165-463A-A9F0-CF85F7476FED}"/>
            </a:ext>
          </a:extLst>
        </xdr:cNvPr>
        <xdr:cNvGrpSpPr/>
      </xdr:nvGrpSpPr>
      <xdr:grpSpPr>
        <a:xfrm>
          <a:off x="7924800" y="590550"/>
          <a:ext cx="1670050" cy="470713"/>
          <a:chOff x="8143875" y="681000"/>
          <a:chExt cx="1695450" cy="464363"/>
        </a:xfrm>
      </xdr:grpSpPr>
      <xdr:sp macro="" textlink="">
        <xdr:nvSpPr>
          <xdr:cNvPr id="33" name="Rectangle: Top Corners Rounded 32">
            <a:extLst>
              <a:ext uri="{FF2B5EF4-FFF2-40B4-BE49-F238E27FC236}">
                <a16:creationId xmlns:a16="http://schemas.microsoft.com/office/drawing/2014/main" id="{589517FC-87DE-4582-B06A-360845F360FE}"/>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2" name="Graphic 41" descr="Line Arrow: U-turn">
            <a:extLst>
              <a:ext uri="{FF2B5EF4-FFF2-40B4-BE49-F238E27FC236}">
                <a16:creationId xmlns:a16="http://schemas.microsoft.com/office/drawing/2014/main" id="{84F3FDB0-056C-44CD-BD43-A44E5BFBBE7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339225" y="681000"/>
            <a:ext cx="462000" cy="462000"/>
          </a:xfrm>
          <a:prstGeom prst="rect">
            <a:avLst/>
          </a:prstGeom>
        </xdr:spPr>
      </xdr:pic>
      <xdr:sp macro="" textlink="">
        <xdr:nvSpPr>
          <xdr:cNvPr id="9" name="TextBox 8">
            <a:extLst>
              <a:ext uri="{FF2B5EF4-FFF2-40B4-BE49-F238E27FC236}">
                <a16:creationId xmlns:a16="http://schemas.microsoft.com/office/drawing/2014/main" id="{38905094-7817-4FBF-B345-3F585B6A293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9209514E-5F79-45EC-952D-5B255CB55A1F}"/>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HOUR</a:t>
          </a:r>
          <a:r>
            <a:rPr lang="en-AU" sz="1100" baseline="0"/>
            <a:t> function returns the hour integer from a time serial number ranging from 0 to 24.</a:t>
          </a:r>
          <a:endParaRPr lang="en-AU" sz="1100" i="1">
            <a:solidFill>
              <a:srgbClr val="0070C0"/>
            </a:solidFill>
          </a:endParaRPr>
        </a:p>
      </xdr:txBody>
    </xdr:sp>
    <xdr:clientData/>
  </xdr:twoCellAnchor>
  <xdr:twoCellAnchor>
    <xdr:from>
      <xdr:col>4</xdr:col>
      <xdr:colOff>171450</xdr:colOff>
      <xdr:row>9</xdr:row>
      <xdr:rowOff>152400</xdr:rowOff>
    </xdr:from>
    <xdr:to>
      <xdr:col>5</xdr:col>
      <xdr:colOff>666750</xdr:colOff>
      <xdr:row>12</xdr:row>
      <xdr:rowOff>28575</xdr:rowOff>
    </xdr:to>
    <xdr:sp macro="" textlink="">
      <xdr:nvSpPr>
        <xdr:cNvPr id="7" name="Speech Bubble: Rectangle 6">
          <a:extLst>
            <a:ext uri="{FF2B5EF4-FFF2-40B4-BE49-F238E27FC236}">
              <a16:creationId xmlns:a16="http://schemas.microsoft.com/office/drawing/2014/main" id="{43CF3BE1-E505-4C70-961A-A1992BFA94B5}"/>
            </a:ext>
          </a:extLst>
        </xdr:cNvPr>
        <xdr:cNvSpPr/>
      </xdr:nvSpPr>
      <xdr:spPr>
        <a:xfrm>
          <a:off x="5419725" y="2447925"/>
          <a:ext cx="2457450" cy="504825"/>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a:t>
          </a:r>
          <a:r>
            <a:rPr lang="en-AU" sz="1100" b="0"/>
            <a:t> cell C11 returns 12 because 12 hours is 50% of 24 hours.</a:t>
          </a:r>
        </a:p>
      </xdr:txBody>
    </xdr:sp>
    <xdr:clientData/>
  </xdr:twoCellAnchor>
  <xdr:twoCellAnchor>
    <xdr:from>
      <xdr:col>1</xdr:col>
      <xdr:colOff>0</xdr:colOff>
      <xdr:row>14</xdr:row>
      <xdr:rowOff>0</xdr:rowOff>
    </xdr:from>
    <xdr:to>
      <xdr:col>4</xdr:col>
      <xdr:colOff>142875</xdr:colOff>
      <xdr:row>16</xdr:row>
      <xdr:rowOff>104774</xdr:rowOff>
    </xdr:to>
    <xdr:sp macro="" textlink="">
      <xdr:nvSpPr>
        <xdr:cNvPr id="14" name="Rectangle 13">
          <a:extLst>
            <a:ext uri="{FF2B5EF4-FFF2-40B4-BE49-F238E27FC236}">
              <a16:creationId xmlns:a16="http://schemas.microsoft.com/office/drawing/2014/main" id="{75C63215-B3EF-45F3-AB71-617565DB05CF}"/>
            </a:ext>
          </a:extLst>
        </xdr:cNvPr>
        <xdr:cNvSpPr/>
      </xdr:nvSpPr>
      <xdr:spPr>
        <a:xfrm>
          <a:off x="219075" y="3343275"/>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HOUR</a:t>
          </a:r>
          <a:r>
            <a:rPr lang="en-AU" sz="1100" baseline="0"/>
            <a:t> function will also accept a text string, no need to convert the text to a date-time serial number first e.g. "4:15 AM"</a:t>
          </a:r>
          <a:endParaRPr lang="en-AU" sz="1100" i="1">
            <a:solidFill>
              <a:srgbClr val="0070C0"/>
            </a:solidFill>
          </a:endParaRPr>
        </a:p>
      </xdr:txBody>
    </xdr:sp>
    <xdr:clientData/>
  </xdr:twoCellAnchor>
  <xdr:twoCellAnchor editAs="oneCell">
    <xdr:from>
      <xdr:col>4</xdr:col>
      <xdr:colOff>790575</xdr:colOff>
      <xdr:row>0</xdr:row>
      <xdr:rowOff>47625</xdr:rowOff>
    </xdr:from>
    <xdr:to>
      <xdr:col>7</xdr:col>
      <xdr:colOff>325156</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040B859A-F586-4C6D-B928-F00628D623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38850"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7C6617D-F2CA-4820-A3F8-E1CBEF1DF618}"/>
            </a:ext>
          </a:extLst>
        </xdr:cNvPr>
        <xdr:cNvGrpSpPr/>
      </xdr:nvGrpSpPr>
      <xdr:grpSpPr>
        <a:xfrm>
          <a:off x="7677150" y="581025"/>
          <a:ext cx="1695450" cy="470713"/>
          <a:chOff x="8143875" y="681000"/>
          <a:chExt cx="1695450" cy="464363"/>
        </a:xfrm>
      </xdr:grpSpPr>
      <xdr:sp macro="" textlink="">
        <xdr:nvSpPr>
          <xdr:cNvPr id="17" name="Rectangle: Top Corners Rounded 16">
            <a:extLst>
              <a:ext uri="{FF2B5EF4-FFF2-40B4-BE49-F238E27FC236}">
                <a16:creationId xmlns:a16="http://schemas.microsoft.com/office/drawing/2014/main" id="{3F2D260A-DEA1-48B1-9016-32FCAA8C9E0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CC0E985B-9D7F-4B86-B6AE-200ECF1F3E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AF3A55B5-BA5D-4D10-ADDD-DEEA88C1DB8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13892E7B-B392-4CDE-89F4-12E2CF66D203}"/>
            </a:ext>
          </a:extLst>
        </xdr:cNvPr>
        <xdr:cNvGrpSpPr/>
      </xdr:nvGrpSpPr>
      <xdr:grpSpPr>
        <a:xfrm>
          <a:off x="5905499"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4A9E2CAD-523F-41D6-82AC-58AF53050127}"/>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767C367C-1008-4359-ADAD-86C32051F5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3AF97290-C3DC-499A-BEB0-29A53677384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BE448219-9BCB-4623-B12E-5D007AC2B2D3}"/>
            </a:ext>
          </a:extLst>
        </xdr:cNvPr>
        <xdr:cNvGrpSpPr/>
      </xdr:nvGrpSpPr>
      <xdr:grpSpPr>
        <a:xfrm>
          <a:off x="0" y="4235450"/>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5D18BAFD-978D-4B70-AA0D-832E6790FF7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C1630F05-F3BA-4787-99BC-07FF6DC516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8D812529-B2DA-42D4-BF1D-96FF117D6285}"/>
            </a:ext>
          </a:extLst>
        </xdr:cNvPr>
        <xdr:cNvSpPr/>
      </xdr:nvSpPr>
      <xdr:spPr>
        <a:xfrm>
          <a:off x="180975" y="771526"/>
          <a:ext cx="5105400"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MINUTE</a:t>
          </a:r>
          <a:r>
            <a:rPr lang="en-AU" sz="1100" baseline="0"/>
            <a:t> function returns the minute integer, </a:t>
          </a:r>
          <a:r>
            <a:rPr lang="en-AU" sz="1100" baseline="0">
              <a:solidFill>
                <a:schemeClr val="dk1"/>
              </a:solidFill>
              <a:effectLst/>
              <a:latin typeface="+mn-lt"/>
              <a:ea typeface="+mn-ea"/>
              <a:cs typeface="+mn-cs"/>
            </a:rPr>
            <a:t>ranging from 0 to 59, </a:t>
          </a:r>
          <a:r>
            <a:rPr lang="en-AU" sz="1100" baseline="0"/>
            <a:t>from a time serial number.</a:t>
          </a:r>
          <a:endParaRPr lang="en-AU" sz="1100" i="1">
            <a:solidFill>
              <a:srgbClr val="0070C0"/>
            </a:solidFill>
          </a:endParaRPr>
        </a:p>
      </xdr:txBody>
    </xdr:sp>
    <xdr:clientData/>
  </xdr:twoCellAnchor>
  <xdr:twoCellAnchor>
    <xdr:from>
      <xdr:col>4</xdr:col>
      <xdr:colOff>190500</xdr:colOff>
      <xdr:row>11</xdr:row>
      <xdr:rowOff>142875</xdr:rowOff>
    </xdr:from>
    <xdr:to>
      <xdr:col>5</xdr:col>
      <xdr:colOff>685800</xdr:colOff>
      <xdr:row>14</xdr:row>
      <xdr:rowOff>47625</xdr:rowOff>
    </xdr:to>
    <xdr:sp macro="" textlink="">
      <xdr:nvSpPr>
        <xdr:cNvPr id="7" name="Speech Bubble: Rectangle 6">
          <a:extLst>
            <a:ext uri="{FF2B5EF4-FFF2-40B4-BE49-F238E27FC236}">
              <a16:creationId xmlns:a16="http://schemas.microsoft.com/office/drawing/2014/main" id="{C5A5A1FD-1CBF-4466-BDC7-CA70EB01C02F}"/>
            </a:ext>
          </a:extLst>
        </xdr:cNvPr>
        <xdr:cNvSpPr/>
      </xdr:nvSpPr>
      <xdr:spPr>
        <a:xfrm>
          <a:off x="5505450" y="2857500"/>
          <a:ext cx="2457450" cy="533400"/>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0 is returned</a:t>
          </a:r>
          <a:r>
            <a:rPr lang="en-AU" sz="1100" b="0" baseline="0"/>
            <a:t> because there is no time portion to this date.</a:t>
          </a:r>
          <a:endParaRPr lang="en-AU" sz="1100" b="0"/>
        </a:p>
      </xdr:txBody>
    </xdr:sp>
    <xdr:clientData/>
  </xdr:twoCellAnchor>
  <xdr:twoCellAnchor>
    <xdr:from>
      <xdr:col>0</xdr:col>
      <xdr:colOff>180975</xdr:colOff>
      <xdr:row>14</xdr:row>
      <xdr:rowOff>9526</xdr:rowOff>
    </xdr:from>
    <xdr:to>
      <xdr:col>4</xdr:col>
      <xdr:colOff>38100</xdr:colOff>
      <xdr:row>16</xdr:row>
      <xdr:rowOff>114300</xdr:rowOff>
    </xdr:to>
    <xdr:sp macro="" textlink="">
      <xdr:nvSpPr>
        <xdr:cNvPr id="14" name="Rectangle 13">
          <a:extLst>
            <a:ext uri="{FF2B5EF4-FFF2-40B4-BE49-F238E27FC236}">
              <a16:creationId xmlns:a16="http://schemas.microsoft.com/office/drawing/2014/main" id="{696E2DDF-0BF3-40C6-A813-A8AA49681190}"/>
            </a:ext>
          </a:extLst>
        </xdr:cNvPr>
        <xdr:cNvSpPr/>
      </xdr:nvSpPr>
      <xdr:spPr>
        <a:xfrm>
          <a:off x="180975" y="3352801"/>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MINUTE</a:t>
          </a:r>
          <a:r>
            <a:rPr lang="en-AU" sz="1100" baseline="0"/>
            <a:t> function will also accept a text string, no need to convert the text to a date-time serial number first e.g. "4:15 AM"</a:t>
          </a:r>
          <a:endParaRPr lang="en-AU" sz="1100" i="1">
            <a:solidFill>
              <a:srgbClr val="0070C0"/>
            </a:solidFill>
          </a:endParaRPr>
        </a:p>
      </xdr:txBody>
    </xdr:sp>
    <xdr:clientData/>
  </xdr:twoCellAnchor>
  <xdr:twoCellAnchor editAs="oneCell">
    <xdr:from>
      <xdr:col>4</xdr:col>
      <xdr:colOff>828675</xdr:colOff>
      <xdr:row>0</xdr:row>
      <xdr:rowOff>47625</xdr:rowOff>
    </xdr:from>
    <xdr:to>
      <xdr:col>7</xdr:col>
      <xdr:colOff>353731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E2AD4F20-930B-4682-A950-B93E990B7F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4362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DB7FD086-8628-49A2-BF24-A5D16D0EBB18}"/>
            </a:ext>
          </a:extLst>
        </xdr:cNvPr>
        <xdr:cNvGrpSpPr/>
      </xdr:nvGrpSpPr>
      <xdr:grpSpPr>
        <a:xfrm>
          <a:off x="7743825" y="581025"/>
          <a:ext cx="1714500" cy="470713"/>
          <a:chOff x="8143875" y="681000"/>
          <a:chExt cx="1695450" cy="464363"/>
        </a:xfrm>
      </xdr:grpSpPr>
      <xdr:sp macro="" textlink="">
        <xdr:nvSpPr>
          <xdr:cNvPr id="17" name="Rectangle: Top Corners Rounded 16">
            <a:extLst>
              <a:ext uri="{FF2B5EF4-FFF2-40B4-BE49-F238E27FC236}">
                <a16:creationId xmlns:a16="http://schemas.microsoft.com/office/drawing/2014/main" id="{6791B2A6-DF39-4C73-860C-AD66F740E0F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220D89EF-33EB-410D-AC90-9CCA245C0A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B4D2D476-E37C-41EE-B83F-97D4E576F1B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C5878462-F874-4032-962D-A69F70BA6B0E}"/>
            </a:ext>
          </a:extLst>
        </xdr:cNvPr>
        <xdr:cNvGrpSpPr/>
      </xdr:nvGrpSpPr>
      <xdr:grpSpPr>
        <a:xfrm>
          <a:off x="5972174"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D8E95823-B511-4914-BFB4-25B697F1FB5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6593CC8E-D06C-433E-A847-072D83E6253B}"/>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174FC70C-E7D7-4B26-AEEC-E2CAA810B4D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976F1E69-8D83-4D17-8AD9-9A381E841C9B}"/>
            </a:ext>
          </a:extLst>
        </xdr:cNvPr>
        <xdr:cNvGrpSpPr/>
      </xdr:nvGrpSpPr>
      <xdr:grpSpPr>
        <a:xfrm>
          <a:off x="0" y="4235450"/>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2F463D37-1D8F-48D4-A543-6333674338F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9CB66852-AF32-4F55-AC7F-5E489EFA4B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180975</xdr:colOff>
      <xdr:row>1</xdr:row>
      <xdr:rowOff>152401</xdr:rowOff>
    </xdr:from>
    <xdr:to>
      <xdr:col>4</xdr:col>
      <xdr:colOff>38100</xdr:colOff>
      <xdr:row>4</xdr:row>
      <xdr:rowOff>47625</xdr:rowOff>
    </xdr:to>
    <xdr:sp macro="" textlink="">
      <xdr:nvSpPr>
        <xdr:cNvPr id="6" name="Rectangle 5">
          <a:extLst>
            <a:ext uri="{FF2B5EF4-FFF2-40B4-BE49-F238E27FC236}">
              <a16:creationId xmlns:a16="http://schemas.microsoft.com/office/drawing/2014/main" id="{050F52B4-32B9-4A83-8158-515E454870B4}"/>
            </a:ext>
          </a:extLst>
        </xdr:cNvPr>
        <xdr:cNvSpPr/>
      </xdr:nvSpPr>
      <xdr:spPr>
        <a:xfrm>
          <a:off x="180975" y="771526"/>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SECOND</a:t>
          </a:r>
          <a:r>
            <a:rPr lang="en-AU" sz="1100" baseline="0"/>
            <a:t> function returns the second integer from a time serial number ranging from 0 to 59.</a:t>
          </a:r>
          <a:endParaRPr lang="en-AU" sz="1100" i="1">
            <a:solidFill>
              <a:srgbClr val="0070C0"/>
            </a:solidFill>
          </a:endParaRPr>
        </a:p>
      </xdr:txBody>
    </xdr:sp>
    <xdr:clientData/>
  </xdr:twoCellAnchor>
  <xdr:twoCellAnchor>
    <xdr:from>
      <xdr:col>4</xdr:col>
      <xdr:colOff>190500</xdr:colOff>
      <xdr:row>11</xdr:row>
      <xdr:rowOff>142875</xdr:rowOff>
    </xdr:from>
    <xdr:to>
      <xdr:col>5</xdr:col>
      <xdr:colOff>685800</xdr:colOff>
      <xdr:row>14</xdr:row>
      <xdr:rowOff>47625</xdr:rowOff>
    </xdr:to>
    <xdr:sp macro="" textlink="">
      <xdr:nvSpPr>
        <xdr:cNvPr id="7" name="Speech Bubble: Rectangle 6">
          <a:extLst>
            <a:ext uri="{FF2B5EF4-FFF2-40B4-BE49-F238E27FC236}">
              <a16:creationId xmlns:a16="http://schemas.microsoft.com/office/drawing/2014/main" id="{E018D2DF-A1A3-412D-AF74-44F6C5C39799}"/>
            </a:ext>
          </a:extLst>
        </xdr:cNvPr>
        <xdr:cNvSpPr/>
      </xdr:nvSpPr>
      <xdr:spPr>
        <a:xfrm>
          <a:off x="5505450" y="2857500"/>
          <a:ext cx="2457450" cy="533400"/>
        </a:xfrm>
        <a:prstGeom prst="wedgeRectCallout">
          <a:avLst>
            <a:gd name="adj1" fmla="val -54573"/>
            <a:gd name="adj2" fmla="val -2035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1"/>
            <a:t>Tip: </a:t>
          </a:r>
          <a:r>
            <a:rPr lang="en-AU" sz="1100" b="0"/>
            <a:t>0 is returned</a:t>
          </a:r>
          <a:r>
            <a:rPr lang="en-AU" sz="1100" b="0" baseline="0"/>
            <a:t> because there is no time portion to this date.</a:t>
          </a:r>
          <a:endParaRPr lang="en-AU" sz="1100" b="0"/>
        </a:p>
      </xdr:txBody>
    </xdr:sp>
    <xdr:clientData/>
  </xdr:twoCellAnchor>
  <xdr:twoCellAnchor>
    <xdr:from>
      <xdr:col>0</xdr:col>
      <xdr:colOff>180975</xdr:colOff>
      <xdr:row>14</xdr:row>
      <xdr:rowOff>9526</xdr:rowOff>
    </xdr:from>
    <xdr:to>
      <xdr:col>4</xdr:col>
      <xdr:colOff>38100</xdr:colOff>
      <xdr:row>16</xdr:row>
      <xdr:rowOff>114300</xdr:rowOff>
    </xdr:to>
    <xdr:sp macro="" textlink="">
      <xdr:nvSpPr>
        <xdr:cNvPr id="14" name="Rectangle 13">
          <a:extLst>
            <a:ext uri="{FF2B5EF4-FFF2-40B4-BE49-F238E27FC236}">
              <a16:creationId xmlns:a16="http://schemas.microsoft.com/office/drawing/2014/main" id="{F800479D-6D89-4511-B1AD-137FC6F7F877}"/>
            </a:ext>
          </a:extLst>
        </xdr:cNvPr>
        <xdr:cNvSpPr/>
      </xdr:nvSpPr>
      <xdr:spPr>
        <a:xfrm>
          <a:off x="180975" y="3352801"/>
          <a:ext cx="5172075" cy="5238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SECOND</a:t>
          </a:r>
          <a:r>
            <a:rPr lang="en-AU" sz="1100" baseline="0"/>
            <a:t> function will also accept a text string, no need to convert the text to a date-time serial number first e.g. "4:15:58 AM"</a:t>
          </a:r>
          <a:endParaRPr lang="en-AU" sz="1100" i="1">
            <a:solidFill>
              <a:srgbClr val="0070C0"/>
            </a:solidFill>
          </a:endParaRPr>
        </a:p>
      </xdr:txBody>
    </xdr:sp>
    <xdr:clientData/>
  </xdr:twoCellAnchor>
  <xdr:twoCellAnchor editAs="oneCell">
    <xdr:from>
      <xdr:col>4</xdr:col>
      <xdr:colOff>800100</xdr:colOff>
      <xdr:row>0</xdr:row>
      <xdr:rowOff>47625</xdr:rowOff>
    </xdr:from>
    <xdr:to>
      <xdr:col>7</xdr:col>
      <xdr:colOff>315631</xdr:colOff>
      <xdr:row>0</xdr:row>
      <xdr:rowOff>581241</xdr:rowOff>
    </xdr:to>
    <xdr:pic>
      <xdr:nvPicPr>
        <xdr:cNvPr id="15" name="Picture 14">
          <a:hlinkClick xmlns:r="http://schemas.openxmlformats.org/officeDocument/2006/relationships" r:id="rId1"/>
          <a:extLst>
            <a:ext uri="{FF2B5EF4-FFF2-40B4-BE49-F238E27FC236}">
              <a16:creationId xmlns:a16="http://schemas.microsoft.com/office/drawing/2014/main" id="{8F3FE1F6-FE12-4E79-B074-28626656B9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6" name="Group 15">
          <a:hlinkClick xmlns:r="http://schemas.openxmlformats.org/officeDocument/2006/relationships" r:id="rId3"/>
          <a:extLst>
            <a:ext uri="{FF2B5EF4-FFF2-40B4-BE49-F238E27FC236}">
              <a16:creationId xmlns:a16="http://schemas.microsoft.com/office/drawing/2014/main" id="{72804D8B-EAD7-4807-9088-24046971D2DC}"/>
            </a:ext>
          </a:extLst>
        </xdr:cNvPr>
        <xdr:cNvGrpSpPr/>
      </xdr:nvGrpSpPr>
      <xdr:grpSpPr>
        <a:xfrm>
          <a:off x="7743825" y="581025"/>
          <a:ext cx="1733550" cy="470713"/>
          <a:chOff x="8143875" y="681000"/>
          <a:chExt cx="1695450" cy="464363"/>
        </a:xfrm>
      </xdr:grpSpPr>
      <xdr:sp macro="" textlink="">
        <xdr:nvSpPr>
          <xdr:cNvPr id="17" name="Rectangle: Top Corners Rounded 16">
            <a:extLst>
              <a:ext uri="{FF2B5EF4-FFF2-40B4-BE49-F238E27FC236}">
                <a16:creationId xmlns:a16="http://schemas.microsoft.com/office/drawing/2014/main" id="{5F1C8A23-D40D-4EFD-BB74-979FB761C2E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8" name="Graphic 17" descr="Line Arrow: U-turn">
            <a:extLst>
              <a:ext uri="{FF2B5EF4-FFF2-40B4-BE49-F238E27FC236}">
                <a16:creationId xmlns:a16="http://schemas.microsoft.com/office/drawing/2014/main" id="{6C4D4C76-B5E0-4DE6-80A4-E75215A0316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9" name="TextBox 18">
            <a:extLst>
              <a:ext uri="{FF2B5EF4-FFF2-40B4-BE49-F238E27FC236}">
                <a16:creationId xmlns:a16="http://schemas.microsoft.com/office/drawing/2014/main" id="{9493C061-4D9E-415F-8CD7-828A0B0D2ED5}"/>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0" name="Group 19">
          <a:hlinkClick xmlns:r="http://schemas.openxmlformats.org/officeDocument/2006/relationships" r:id="rId6"/>
          <a:extLst>
            <a:ext uri="{FF2B5EF4-FFF2-40B4-BE49-F238E27FC236}">
              <a16:creationId xmlns:a16="http://schemas.microsoft.com/office/drawing/2014/main" id="{ADF715E9-AE9E-4BA5-AE33-C6D5B405926F}"/>
            </a:ext>
          </a:extLst>
        </xdr:cNvPr>
        <xdr:cNvGrpSpPr/>
      </xdr:nvGrpSpPr>
      <xdr:grpSpPr>
        <a:xfrm>
          <a:off x="5972174" y="619123"/>
          <a:ext cx="1714501" cy="434975"/>
          <a:chOff x="7439024" y="619123"/>
          <a:chExt cx="1714501" cy="428625"/>
        </a:xfrm>
      </xdr:grpSpPr>
      <xdr:sp macro="" textlink="">
        <xdr:nvSpPr>
          <xdr:cNvPr id="21" name="Rectangle: Top Corners Rounded 20">
            <a:extLst>
              <a:ext uri="{FF2B5EF4-FFF2-40B4-BE49-F238E27FC236}">
                <a16:creationId xmlns:a16="http://schemas.microsoft.com/office/drawing/2014/main" id="{3F458432-6D91-4308-87EB-35F82A8AB399}"/>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2" name="TextBox 27">
            <a:extLst>
              <a:ext uri="{FF2B5EF4-FFF2-40B4-BE49-F238E27FC236}">
                <a16:creationId xmlns:a16="http://schemas.microsoft.com/office/drawing/2014/main" id="{0AB785AD-0738-490A-BC21-A120E4BE6096}"/>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3" name="TextBox 22">
            <a:extLst>
              <a:ext uri="{FF2B5EF4-FFF2-40B4-BE49-F238E27FC236}">
                <a16:creationId xmlns:a16="http://schemas.microsoft.com/office/drawing/2014/main" id="{EA360675-000C-4DE0-9CDD-FC7FDB19DAF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1</xdr:col>
      <xdr:colOff>1295398</xdr:colOff>
      <xdr:row>20</xdr:row>
      <xdr:rowOff>100015</xdr:rowOff>
    </xdr:to>
    <xdr:grpSp>
      <xdr:nvGrpSpPr>
        <xdr:cNvPr id="24" name="Group 23">
          <a:hlinkClick xmlns:r="http://schemas.openxmlformats.org/officeDocument/2006/relationships" r:id="rId7"/>
          <a:extLst>
            <a:ext uri="{FF2B5EF4-FFF2-40B4-BE49-F238E27FC236}">
              <a16:creationId xmlns:a16="http://schemas.microsoft.com/office/drawing/2014/main" id="{D0E42FEF-1DD1-4CDF-A29B-8E4A75E999BB}"/>
            </a:ext>
          </a:extLst>
        </xdr:cNvPr>
        <xdr:cNvGrpSpPr/>
      </xdr:nvGrpSpPr>
      <xdr:grpSpPr>
        <a:xfrm>
          <a:off x="0" y="4235450"/>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E138C3DA-2B72-4A2E-90CD-D9D05BE2667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4A916BE8-34B6-45F2-AB73-03E1A8E4AB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400050</xdr:colOff>
      <xdr:row>9</xdr:row>
      <xdr:rowOff>104774</xdr:rowOff>
    </xdr:from>
    <xdr:to>
      <xdr:col>5</xdr:col>
      <xdr:colOff>628650</xdr:colOff>
      <xdr:row>14</xdr:row>
      <xdr:rowOff>171449</xdr:rowOff>
    </xdr:to>
    <xdr:sp macro="" textlink="">
      <xdr:nvSpPr>
        <xdr:cNvPr id="7" name="Rectangle 6">
          <a:extLst>
            <a:ext uri="{FF2B5EF4-FFF2-40B4-BE49-F238E27FC236}">
              <a16:creationId xmlns:a16="http://schemas.microsoft.com/office/drawing/2014/main" id="{F1892CA1-EE0A-43F7-9EEF-1D5B47F99CAA}"/>
            </a:ext>
          </a:extLst>
        </xdr:cNvPr>
        <xdr:cNvSpPr/>
      </xdr:nvSpPr>
      <xdr:spPr>
        <a:xfrm>
          <a:off x="5648325" y="2400299"/>
          <a:ext cx="2190750" cy="11144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11:14 contain dates as text in column B, but DAY is still able to return the </a:t>
          </a:r>
          <a:r>
            <a:rPr lang="en-AU" sz="1100" b="0" baseline="0"/>
            <a:t>day! Don't rely on this though as results may be hit and miss.</a:t>
          </a:r>
          <a:endParaRPr lang="en-AU" sz="1100"/>
        </a:p>
      </xdr:txBody>
    </xdr:sp>
    <xdr:clientData/>
  </xdr:twoCellAnchor>
  <xdr:twoCellAnchor>
    <xdr:from>
      <xdr:col>0</xdr:col>
      <xdr:colOff>180975</xdr:colOff>
      <xdr:row>15</xdr:row>
      <xdr:rowOff>66674</xdr:rowOff>
    </xdr:from>
    <xdr:to>
      <xdr:col>3</xdr:col>
      <xdr:colOff>1609725</xdr:colOff>
      <xdr:row>24</xdr:row>
      <xdr:rowOff>9525</xdr:rowOff>
    </xdr:to>
    <xdr:sp macro="" textlink="">
      <xdr:nvSpPr>
        <xdr:cNvPr id="15" name="Rectangle 14">
          <a:extLst>
            <a:ext uri="{FF2B5EF4-FFF2-40B4-BE49-F238E27FC236}">
              <a16:creationId xmlns:a16="http://schemas.microsoft.com/office/drawing/2014/main" id="{3ECE3DCD-3412-4FB9-AE46-27BA2373573C}"/>
            </a:ext>
          </a:extLst>
        </xdr:cNvPr>
        <xdr:cNvSpPr/>
      </xdr:nvSpPr>
      <xdr:spPr>
        <a:xfrm>
          <a:off x="180975" y="361949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DAY,</a:t>
          </a:r>
          <a:r>
            <a:rPr lang="en-AU" sz="1100" baseline="0"/>
            <a:t> like so: </a:t>
          </a:r>
        </a:p>
        <a:p>
          <a:pPr algn="l"/>
          <a:endParaRPr lang="en-AU" sz="1100" baseline="0"/>
        </a:p>
        <a:p>
          <a:pPr algn="l"/>
          <a:r>
            <a:rPr lang="en-AU" sz="1100" baseline="0"/>
            <a:t>Formula: =DAY( DATE(2017,03,15) )</a:t>
          </a:r>
        </a:p>
        <a:p>
          <a:pPr algn="l"/>
          <a:r>
            <a:rPr lang="en-AU" sz="1100" baseline="0">
              <a:solidFill>
                <a:schemeClr val="dk1"/>
              </a:solidFill>
              <a:effectLst/>
              <a:latin typeface="+mn-lt"/>
              <a:ea typeface="+mn-ea"/>
              <a:cs typeface="+mn-cs"/>
            </a:rPr>
            <a:t>Result:    </a:t>
          </a:r>
          <a:r>
            <a:rPr lang="en-AU" sz="1100" baseline="0"/>
            <a:t>=15</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=DAY( DATEVALUE("2017/03/15") )</a:t>
          </a:r>
        </a:p>
        <a:p>
          <a:pPr algn="l"/>
          <a:r>
            <a:rPr lang="en-AU" sz="1100" baseline="0"/>
            <a:t>Result:    =15</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7" name="Rectangle 16">
          <a:extLst>
            <a:ext uri="{FF2B5EF4-FFF2-40B4-BE49-F238E27FC236}">
              <a16:creationId xmlns:a16="http://schemas.microsoft.com/office/drawing/2014/main" id="{BB585128-4FCA-40A7-9A19-56661FADE9E8}"/>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a:t>
          </a:r>
          <a:r>
            <a:rPr lang="en-AU" sz="1100" baseline="0"/>
            <a:t> function returns the day of the month between 1 and 31 from a date serial number or text.</a:t>
          </a:r>
          <a:endParaRPr lang="en-AU" sz="1100"/>
        </a:p>
      </xdr:txBody>
    </xdr:sp>
    <xdr:clientData/>
  </xdr:twoCellAnchor>
  <xdr:twoCellAnchor>
    <xdr:from>
      <xdr:col>4</xdr:col>
      <xdr:colOff>76200</xdr:colOff>
      <xdr:row>10</xdr:row>
      <xdr:rowOff>85725</xdr:rowOff>
    </xdr:from>
    <xdr:to>
      <xdr:col>4</xdr:col>
      <xdr:colOff>276225</xdr:colOff>
      <xdr:row>13</xdr:row>
      <xdr:rowOff>171450</xdr:rowOff>
    </xdr:to>
    <xdr:sp macro="" textlink="">
      <xdr:nvSpPr>
        <xdr:cNvPr id="21" name="Right Brace 20">
          <a:extLst>
            <a:ext uri="{FF2B5EF4-FFF2-40B4-BE49-F238E27FC236}">
              <a16:creationId xmlns:a16="http://schemas.microsoft.com/office/drawing/2014/main" id="{E89733C7-175C-4507-9E17-0FD8CA1DA507}"/>
            </a:ext>
          </a:extLst>
        </xdr:cNvPr>
        <xdr:cNvSpPr/>
      </xdr:nvSpPr>
      <xdr:spPr>
        <a:xfrm>
          <a:off x="5324475" y="2590800"/>
          <a:ext cx="200025" cy="714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4</xdr:col>
      <xdr:colOff>800100</xdr:colOff>
      <xdr:row>0</xdr:row>
      <xdr:rowOff>47625</xdr:rowOff>
    </xdr:from>
    <xdr:to>
      <xdr:col>7</xdr:col>
      <xdr:colOff>334681</xdr:colOff>
      <xdr:row>0</xdr:row>
      <xdr:rowOff>581241</xdr:rowOff>
    </xdr:to>
    <xdr:pic>
      <xdr:nvPicPr>
        <xdr:cNvPr id="16" name="Picture 15">
          <a:hlinkClick xmlns:r="http://schemas.openxmlformats.org/officeDocument/2006/relationships" r:id="rId1"/>
          <a:extLst>
            <a:ext uri="{FF2B5EF4-FFF2-40B4-BE49-F238E27FC236}">
              <a16:creationId xmlns:a16="http://schemas.microsoft.com/office/drawing/2014/main" id="{91171C4C-EE36-49BA-AEAE-A60325C6DA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8" name="Group 17">
          <a:hlinkClick xmlns:r="http://schemas.openxmlformats.org/officeDocument/2006/relationships" r:id="rId3"/>
          <a:extLst>
            <a:ext uri="{FF2B5EF4-FFF2-40B4-BE49-F238E27FC236}">
              <a16:creationId xmlns:a16="http://schemas.microsoft.com/office/drawing/2014/main" id="{2DB43E4A-B811-4FA1-804D-E6D04CC136B2}"/>
            </a:ext>
          </a:extLst>
        </xdr:cNvPr>
        <xdr:cNvGrpSpPr/>
      </xdr:nvGrpSpPr>
      <xdr:grpSpPr>
        <a:xfrm>
          <a:off x="7677150" y="581025"/>
          <a:ext cx="1695450" cy="470713"/>
          <a:chOff x="8143875" y="681000"/>
          <a:chExt cx="1695450" cy="464363"/>
        </a:xfrm>
      </xdr:grpSpPr>
      <xdr:sp macro="" textlink="">
        <xdr:nvSpPr>
          <xdr:cNvPr id="19" name="Rectangle: Top Corners Rounded 18">
            <a:extLst>
              <a:ext uri="{FF2B5EF4-FFF2-40B4-BE49-F238E27FC236}">
                <a16:creationId xmlns:a16="http://schemas.microsoft.com/office/drawing/2014/main" id="{954E048D-0E6A-4A03-92F6-BCEDD7DB605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0" name="Graphic 19" descr="Line Arrow: U-turn">
            <a:extLst>
              <a:ext uri="{FF2B5EF4-FFF2-40B4-BE49-F238E27FC236}">
                <a16:creationId xmlns:a16="http://schemas.microsoft.com/office/drawing/2014/main" id="{C9FC9838-6715-4F43-9FAB-8FDC96BD81A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3431C2AF-E704-4311-85C9-45D49B80EDE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3" name="Group 22">
          <a:hlinkClick xmlns:r="http://schemas.openxmlformats.org/officeDocument/2006/relationships" r:id="rId6"/>
          <a:extLst>
            <a:ext uri="{FF2B5EF4-FFF2-40B4-BE49-F238E27FC236}">
              <a16:creationId xmlns:a16="http://schemas.microsoft.com/office/drawing/2014/main" id="{EBA37968-3FFD-4BFA-BC52-D526E967A06A}"/>
            </a:ext>
          </a:extLst>
        </xdr:cNvPr>
        <xdr:cNvGrpSpPr/>
      </xdr:nvGrpSpPr>
      <xdr:grpSpPr>
        <a:xfrm>
          <a:off x="5905499" y="619123"/>
          <a:ext cx="1714501" cy="434975"/>
          <a:chOff x="7439024" y="619123"/>
          <a:chExt cx="1714501" cy="428625"/>
        </a:xfrm>
      </xdr:grpSpPr>
      <xdr:sp macro="" textlink="">
        <xdr:nvSpPr>
          <xdr:cNvPr id="24" name="Rectangle: Top Corners Rounded 23">
            <a:extLst>
              <a:ext uri="{FF2B5EF4-FFF2-40B4-BE49-F238E27FC236}">
                <a16:creationId xmlns:a16="http://schemas.microsoft.com/office/drawing/2014/main" id="{281F0D64-A2A4-4386-A8DF-9F33D049284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6198C56F-C082-47B0-8A7D-F1286798A90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4C6D166B-0F98-4AAE-969C-03C2DAF885C9}"/>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25</xdr:row>
      <xdr:rowOff>0</xdr:rowOff>
    </xdr:from>
    <xdr:to>
      <xdr:col>1</xdr:col>
      <xdr:colOff>1295398</xdr:colOff>
      <xdr:row>27</xdr:row>
      <xdr:rowOff>100015</xdr:rowOff>
    </xdr:to>
    <xdr:grpSp>
      <xdr:nvGrpSpPr>
        <xdr:cNvPr id="27" name="Group 26">
          <a:hlinkClick xmlns:r="http://schemas.openxmlformats.org/officeDocument/2006/relationships" r:id="rId7"/>
          <a:extLst>
            <a:ext uri="{FF2B5EF4-FFF2-40B4-BE49-F238E27FC236}">
              <a16:creationId xmlns:a16="http://schemas.microsoft.com/office/drawing/2014/main" id="{736E5470-5630-4615-B723-717E302B44E5}"/>
            </a:ext>
          </a:extLst>
        </xdr:cNvPr>
        <xdr:cNvGrpSpPr/>
      </xdr:nvGrpSpPr>
      <xdr:grpSpPr>
        <a:xfrm>
          <a:off x="0" y="5724525"/>
          <a:ext cx="1514473" cy="525465"/>
          <a:chOff x="8201024" y="18140364"/>
          <a:chExt cx="1514473" cy="519115"/>
        </a:xfrm>
      </xdr:grpSpPr>
      <xdr:sp macro="" textlink="">
        <xdr:nvSpPr>
          <xdr:cNvPr id="28" name="Rectangle: Top Corners Rounded 27">
            <a:extLst>
              <a:ext uri="{FF2B5EF4-FFF2-40B4-BE49-F238E27FC236}">
                <a16:creationId xmlns:a16="http://schemas.microsoft.com/office/drawing/2014/main" id="{09F5624C-C7CF-45D5-A97D-FFF5687F3E3A}"/>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927E73B6-907F-4AF4-99D6-D64E84BE00B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180975</xdr:colOff>
      <xdr:row>16</xdr:row>
      <xdr:rowOff>66674</xdr:rowOff>
    </xdr:from>
    <xdr:to>
      <xdr:col>3</xdr:col>
      <xdr:colOff>1609725</xdr:colOff>
      <xdr:row>25</xdr:row>
      <xdr:rowOff>9525</xdr:rowOff>
    </xdr:to>
    <xdr:sp macro="" textlink="">
      <xdr:nvSpPr>
        <xdr:cNvPr id="13" name="Rectangle 12">
          <a:extLst>
            <a:ext uri="{FF2B5EF4-FFF2-40B4-BE49-F238E27FC236}">
              <a16:creationId xmlns:a16="http://schemas.microsoft.com/office/drawing/2014/main" id="{1C4525C1-95F6-429C-AE42-7A964FE0F354}"/>
            </a:ext>
          </a:extLst>
        </xdr:cNvPr>
        <xdr:cNvSpPr/>
      </xdr:nvSpPr>
      <xdr:spPr>
        <a:xfrm>
          <a:off x="180975" y="361949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MONTH,</a:t>
          </a:r>
          <a:r>
            <a:rPr lang="en-AU" sz="1100" baseline="0"/>
            <a:t> like so: </a:t>
          </a:r>
        </a:p>
        <a:p>
          <a:pPr algn="l"/>
          <a:endParaRPr lang="en-AU" sz="1100" baseline="0"/>
        </a:p>
        <a:p>
          <a:pPr algn="l"/>
          <a:r>
            <a:rPr lang="en-AU" sz="1100" baseline="0"/>
            <a:t>Formula: =MONTH( DATE(2017,03,15) )</a:t>
          </a:r>
        </a:p>
        <a:p>
          <a:pPr algn="l"/>
          <a:r>
            <a:rPr lang="en-AU" sz="1100" baseline="0">
              <a:solidFill>
                <a:schemeClr val="dk1"/>
              </a:solidFill>
              <a:effectLst/>
              <a:latin typeface="+mn-lt"/>
              <a:ea typeface="+mn-ea"/>
              <a:cs typeface="+mn-cs"/>
            </a:rPr>
            <a:t>Result:    </a:t>
          </a:r>
          <a:r>
            <a:rPr lang="en-AU" sz="1100" baseline="0"/>
            <a:t>=3</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=MONTH( DATEVALUE("2017/03/15") )</a:t>
          </a:r>
        </a:p>
        <a:p>
          <a:pPr algn="l"/>
          <a:r>
            <a:rPr lang="en-AU" sz="1100" baseline="0"/>
            <a:t>Result:    =3</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4" name="Rectangle 13">
          <a:extLst>
            <a:ext uri="{FF2B5EF4-FFF2-40B4-BE49-F238E27FC236}">
              <a16:creationId xmlns:a16="http://schemas.microsoft.com/office/drawing/2014/main" id="{056C02AB-CA0E-436F-B1C7-AA6E51F22F28}"/>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MONTH</a:t>
          </a:r>
          <a:r>
            <a:rPr lang="en-AU" sz="1100" baseline="0"/>
            <a:t> function returns the month of a date serial number between 1 and 12, representing January through December.</a:t>
          </a:r>
          <a:endParaRPr lang="en-AU" sz="1100"/>
        </a:p>
      </xdr:txBody>
    </xdr:sp>
    <xdr:clientData/>
  </xdr:twoCellAnchor>
  <xdr:twoCellAnchor>
    <xdr:from>
      <xdr:col>4</xdr:col>
      <xdr:colOff>76200</xdr:colOff>
      <xdr:row>9</xdr:row>
      <xdr:rowOff>104775</xdr:rowOff>
    </xdr:from>
    <xdr:to>
      <xdr:col>5</xdr:col>
      <xdr:colOff>762000</xdr:colOff>
      <xdr:row>15</xdr:row>
      <xdr:rowOff>190500</xdr:rowOff>
    </xdr:to>
    <xdr:grpSp>
      <xdr:nvGrpSpPr>
        <xdr:cNvPr id="17" name="Group 16">
          <a:extLst>
            <a:ext uri="{FF2B5EF4-FFF2-40B4-BE49-F238E27FC236}">
              <a16:creationId xmlns:a16="http://schemas.microsoft.com/office/drawing/2014/main" id="{CEDA3065-EF0A-453E-871A-6AAA5A8B12D9}"/>
            </a:ext>
          </a:extLst>
        </xdr:cNvPr>
        <xdr:cNvGrpSpPr/>
      </xdr:nvGrpSpPr>
      <xdr:grpSpPr>
        <a:xfrm>
          <a:off x="5391150" y="2425700"/>
          <a:ext cx="2647950" cy="1362075"/>
          <a:chOff x="5324475" y="2609850"/>
          <a:chExt cx="2647950" cy="1343025"/>
        </a:xfrm>
      </xdr:grpSpPr>
      <xdr:sp macro="" textlink="">
        <xdr:nvSpPr>
          <xdr:cNvPr id="6" name="Rectangle 5">
            <a:extLst>
              <a:ext uri="{FF2B5EF4-FFF2-40B4-BE49-F238E27FC236}">
                <a16:creationId xmlns:a16="http://schemas.microsoft.com/office/drawing/2014/main" id="{45757E39-FA1D-4023-89E4-F72DF2695637}"/>
              </a:ext>
            </a:extLst>
          </xdr:cNvPr>
          <xdr:cNvSpPr/>
        </xdr:nvSpPr>
        <xdr:spPr>
          <a:xfrm>
            <a:off x="5648325" y="2609850"/>
            <a:ext cx="2324100" cy="13430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11:15 contain dates as text in column B, but MONTH is still able to return the </a:t>
            </a:r>
            <a:r>
              <a:rPr lang="en-AU" sz="1100" b="0" baseline="0"/>
              <a:t>month number! We can exploit this feature to convert text months to month numbers as shown here.</a:t>
            </a:r>
            <a:endParaRPr lang="en-AU" sz="1100"/>
          </a:p>
        </xdr:txBody>
      </xdr:sp>
      <xdr:sp macro="" textlink="">
        <xdr:nvSpPr>
          <xdr:cNvPr id="15" name="Right Brace 14">
            <a:extLst>
              <a:ext uri="{FF2B5EF4-FFF2-40B4-BE49-F238E27FC236}">
                <a16:creationId xmlns:a16="http://schemas.microsoft.com/office/drawing/2014/main" id="{B677251F-7D10-4D14-B806-960BCB413449}"/>
              </a:ext>
            </a:extLst>
          </xdr:cNvPr>
          <xdr:cNvSpPr/>
        </xdr:nvSpPr>
        <xdr:spPr>
          <a:xfrm>
            <a:off x="5324475" y="2800350"/>
            <a:ext cx="261366" cy="9334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322C5EE6-A489-4EF1-BBE8-79F12A3FC8AF}"/>
              </a:ext>
            </a:extLst>
          </xdr:cNvPr>
          <xdr:cNvSpPr/>
        </xdr:nvSpPr>
        <xdr:spPr>
          <a:xfrm>
            <a:off x="6734175" y="3657600"/>
            <a:ext cx="972000" cy="190500"/>
          </a:xfrm>
          <a:prstGeom prst="roundRect">
            <a:avLst/>
          </a:prstGeom>
          <a:solidFill>
            <a:srgbClr val="549E39">
              <a:alpha val="43137"/>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800100</xdr:colOff>
      <xdr:row>0</xdr:row>
      <xdr:rowOff>47625</xdr:rowOff>
    </xdr:from>
    <xdr:to>
      <xdr:col>7</xdr:col>
      <xdr:colOff>315631</xdr:colOff>
      <xdr:row>0</xdr:row>
      <xdr:rowOff>581241</xdr:rowOff>
    </xdr:to>
    <xdr:pic>
      <xdr:nvPicPr>
        <xdr:cNvPr id="18" name="Picture 17">
          <a:hlinkClick xmlns:r="http://schemas.openxmlformats.org/officeDocument/2006/relationships" r:id="rId2"/>
          <a:extLst>
            <a:ext uri="{FF2B5EF4-FFF2-40B4-BE49-F238E27FC236}">
              <a16:creationId xmlns:a16="http://schemas.microsoft.com/office/drawing/2014/main" id="{CF1FFE39-5113-4A5F-A7C9-F216CC4F97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9" name="Group 18">
          <a:hlinkClick xmlns:r="http://schemas.openxmlformats.org/officeDocument/2006/relationships" r:id="rId4"/>
          <a:extLst>
            <a:ext uri="{FF2B5EF4-FFF2-40B4-BE49-F238E27FC236}">
              <a16:creationId xmlns:a16="http://schemas.microsoft.com/office/drawing/2014/main" id="{041E7C68-6030-4F69-B9A3-CE163C704742}"/>
            </a:ext>
          </a:extLst>
        </xdr:cNvPr>
        <xdr:cNvGrpSpPr/>
      </xdr:nvGrpSpPr>
      <xdr:grpSpPr>
        <a:xfrm>
          <a:off x="7743825" y="581025"/>
          <a:ext cx="1733550" cy="470713"/>
          <a:chOff x="8143875" y="681000"/>
          <a:chExt cx="1695450" cy="464363"/>
        </a:xfrm>
      </xdr:grpSpPr>
      <xdr:sp macro="" textlink="">
        <xdr:nvSpPr>
          <xdr:cNvPr id="20" name="Rectangle: Top Corners Rounded 19">
            <a:extLst>
              <a:ext uri="{FF2B5EF4-FFF2-40B4-BE49-F238E27FC236}">
                <a16:creationId xmlns:a16="http://schemas.microsoft.com/office/drawing/2014/main" id="{EA53FD87-B88C-401C-A9CD-8B9F17812A97}"/>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5C265512-4AC1-40E4-8C0C-08EF72D0A0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79F7BDEC-9025-4171-97D5-DED9CFB9901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3" name="Group 22">
          <a:hlinkClick xmlns:r="http://schemas.openxmlformats.org/officeDocument/2006/relationships" r:id="rId7"/>
          <a:extLst>
            <a:ext uri="{FF2B5EF4-FFF2-40B4-BE49-F238E27FC236}">
              <a16:creationId xmlns:a16="http://schemas.microsoft.com/office/drawing/2014/main" id="{BD558A87-4B38-43C2-AF15-C06DF7CBACC4}"/>
            </a:ext>
          </a:extLst>
        </xdr:cNvPr>
        <xdr:cNvGrpSpPr/>
      </xdr:nvGrpSpPr>
      <xdr:grpSpPr>
        <a:xfrm>
          <a:off x="5972174" y="619123"/>
          <a:ext cx="1714501" cy="434975"/>
          <a:chOff x="7439024" y="619123"/>
          <a:chExt cx="1714501" cy="428625"/>
        </a:xfrm>
      </xdr:grpSpPr>
      <xdr:sp macro="" textlink="">
        <xdr:nvSpPr>
          <xdr:cNvPr id="24" name="Rectangle: Top Corners Rounded 23">
            <a:extLst>
              <a:ext uri="{FF2B5EF4-FFF2-40B4-BE49-F238E27FC236}">
                <a16:creationId xmlns:a16="http://schemas.microsoft.com/office/drawing/2014/main" id="{4DEBCDEE-3996-4775-A556-C54ACD55109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D2F0FE4B-0B2B-45AF-9737-BF947E6DC776}"/>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8C0B3CE0-D4B9-442C-802D-8EB15C81645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0</xdr:rowOff>
    </xdr:from>
    <xdr:to>
      <xdr:col>1</xdr:col>
      <xdr:colOff>1295398</xdr:colOff>
      <xdr:row>28</xdr:row>
      <xdr:rowOff>100015</xdr:rowOff>
    </xdr:to>
    <xdr:grpSp>
      <xdr:nvGrpSpPr>
        <xdr:cNvPr id="27" name="Group 26">
          <a:hlinkClick xmlns:r="http://schemas.openxmlformats.org/officeDocument/2006/relationships" r:id="rId8"/>
          <a:extLst>
            <a:ext uri="{FF2B5EF4-FFF2-40B4-BE49-F238E27FC236}">
              <a16:creationId xmlns:a16="http://schemas.microsoft.com/office/drawing/2014/main" id="{652E9AE1-482B-4B67-90B6-E5F9C023D2BD}"/>
            </a:ext>
          </a:extLst>
        </xdr:cNvPr>
        <xdr:cNvGrpSpPr/>
      </xdr:nvGrpSpPr>
      <xdr:grpSpPr>
        <a:xfrm>
          <a:off x="0" y="5937250"/>
          <a:ext cx="1514473" cy="525465"/>
          <a:chOff x="8201024" y="18140364"/>
          <a:chExt cx="1514473" cy="519115"/>
        </a:xfrm>
      </xdr:grpSpPr>
      <xdr:sp macro="" textlink="">
        <xdr:nvSpPr>
          <xdr:cNvPr id="28" name="Rectangle: Top Corners Rounded 27">
            <a:extLst>
              <a:ext uri="{FF2B5EF4-FFF2-40B4-BE49-F238E27FC236}">
                <a16:creationId xmlns:a16="http://schemas.microsoft.com/office/drawing/2014/main" id="{3F67E9D7-2D3A-4870-AEC8-CE8A271D0FF2}"/>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74737768-CB6C-4DA2-8BF2-D5FD254E6CF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5.xml><?xml version="1.0" encoding="utf-8"?>
<xdr:wsDr xmlns:xdr="http://schemas.openxmlformats.org/drawingml/2006/spreadsheetDrawing" xmlns:a="http://schemas.openxmlformats.org/drawingml/2006/main">
  <xdr:twoCellAnchor>
    <xdr:from>
      <xdr:col>4</xdr:col>
      <xdr:colOff>400049</xdr:colOff>
      <xdr:row>9</xdr:row>
      <xdr:rowOff>9525</xdr:rowOff>
    </xdr:from>
    <xdr:to>
      <xdr:col>5</xdr:col>
      <xdr:colOff>866774</xdr:colOff>
      <xdr:row>16</xdr:row>
      <xdr:rowOff>66675</xdr:rowOff>
    </xdr:to>
    <xdr:sp macro="" textlink="">
      <xdr:nvSpPr>
        <xdr:cNvPr id="6" name="Rectangle 5">
          <a:extLst>
            <a:ext uri="{FF2B5EF4-FFF2-40B4-BE49-F238E27FC236}">
              <a16:creationId xmlns:a16="http://schemas.microsoft.com/office/drawing/2014/main" id="{3052EB06-859B-4E8A-8219-E5D81FC95442}"/>
            </a:ext>
          </a:extLst>
        </xdr:cNvPr>
        <xdr:cNvSpPr/>
      </xdr:nvSpPr>
      <xdr:spPr>
        <a:xfrm>
          <a:off x="5648324" y="2305050"/>
          <a:ext cx="2428875" cy="15240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Rows 11:15 contain dates as text in column B, but YEAR is still able to return the </a:t>
          </a:r>
          <a:r>
            <a:rPr lang="en-AU" sz="1100" b="0" baseline="0"/>
            <a:t>year number! Where a year isn't specified Excel will assume the year from your PC clock.  Don't rely on dates stored as text as results may be hit and miss.</a:t>
          </a:r>
          <a:endParaRPr lang="en-AU" sz="1100"/>
        </a:p>
      </xdr:txBody>
    </xdr:sp>
    <xdr:clientData/>
  </xdr:twoCellAnchor>
  <xdr:twoCellAnchor>
    <xdr:from>
      <xdr:col>0</xdr:col>
      <xdr:colOff>180975</xdr:colOff>
      <xdr:row>16</xdr:row>
      <xdr:rowOff>66674</xdr:rowOff>
    </xdr:from>
    <xdr:to>
      <xdr:col>3</xdr:col>
      <xdr:colOff>1609725</xdr:colOff>
      <xdr:row>25</xdr:row>
      <xdr:rowOff>9525</xdr:rowOff>
    </xdr:to>
    <xdr:sp macro="" textlink="">
      <xdr:nvSpPr>
        <xdr:cNvPr id="13" name="Rectangle 12">
          <a:extLst>
            <a:ext uri="{FF2B5EF4-FFF2-40B4-BE49-F238E27FC236}">
              <a16:creationId xmlns:a16="http://schemas.microsoft.com/office/drawing/2014/main" id="{F23004C9-1E92-4A98-822D-D771676B66F7}"/>
            </a:ext>
          </a:extLst>
        </xdr:cNvPr>
        <xdr:cNvSpPr/>
      </xdr:nvSpPr>
      <xdr:spPr>
        <a:xfrm>
          <a:off x="180975" y="3829049"/>
          <a:ext cx="5000625" cy="18288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You can also nest the DATE Function inside YEAR,</a:t>
          </a:r>
          <a:r>
            <a:rPr lang="en-AU" sz="1100" baseline="0"/>
            <a:t> like so: </a:t>
          </a:r>
        </a:p>
        <a:p>
          <a:pPr algn="l"/>
          <a:endParaRPr lang="en-AU" sz="1100" baseline="0"/>
        </a:p>
        <a:p>
          <a:pPr algn="l"/>
          <a:r>
            <a:rPr lang="en-AU" sz="1100" baseline="0"/>
            <a:t>Formula: =YEAR( DATE(2017,03,15) )</a:t>
          </a:r>
        </a:p>
        <a:p>
          <a:pPr algn="l"/>
          <a:r>
            <a:rPr lang="en-AU" sz="1100" baseline="0">
              <a:solidFill>
                <a:schemeClr val="dk1"/>
              </a:solidFill>
              <a:effectLst/>
              <a:latin typeface="+mn-lt"/>
              <a:ea typeface="+mn-ea"/>
              <a:cs typeface="+mn-cs"/>
            </a:rPr>
            <a:t>Result:    </a:t>
          </a:r>
          <a:r>
            <a:rPr lang="en-AU" sz="1100" baseline="0"/>
            <a:t>=2017</a:t>
          </a:r>
        </a:p>
        <a:p>
          <a:pPr algn="l"/>
          <a:endParaRPr lang="en-AU" sz="1100" baseline="0"/>
        </a:p>
        <a:p>
          <a:pPr algn="l"/>
          <a:r>
            <a:rPr lang="en-AU" sz="1100" baseline="0"/>
            <a:t>Or DATEVALUE like so:</a:t>
          </a:r>
        </a:p>
        <a:p>
          <a:pPr algn="l"/>
          <a:endParaRPr lang="en-AU" sz="1100" baseline="0"/>
        </a:p>
        <a:p>
          <a:pPr algn="l"/>
          <a:r>
            <a:rPr lang="en-AU" sz="1100" baseline="0">
              <a:solidFill>
                <a:schemeClr val="dk1"/>
              </a:solidFill>
              <a:effectLst/>
              <a:latin typeface="+mn-lt"/>
              <a:ea typeface="+mn-ea"/>
              <a:cs typeface="+mn-cs"/>
            </a:rPr>
            <a:t>Formula: </a:t>
          </a:r>
          <a:r>
            <a:rPr lang="en-AU" sz="1100" baseline="0"/>
            <a:t>=YEAR( DATEVALUE("2017/03/15") )</a:t>
          </a:r>
        </a:p>
        <a:p>
          <a:pPr algn="l"/>
          <a:r>
            <a:rPr lang="en-AU" sz="1100" baseline="0"/>
            <a:t>Result:    =2017</a:t>
          </a:r>
        </a:p>
      </xdr:txBody>
    </xdr:sp>
    <xdr:clientData/>
  </xdr:twoCellAnchor>
  <xdr:twoCellAnchor>
    <xdr:from>
      <xdr:col>0</xdr:col>
      <xdr:colOff>180975</xdr:colOff>
      <xdr:row>1</xdr:row>
      <xdr:rowOff>161925</xdr:rowOff>
    </xdr:from>
    <xdr:to>
      <xdr:col>3</xdr:col>
      <xdr:colOff>1647825</xdr:colOff>
      <xdr:row>4</xdr:row>
      <xdr:rowOff>0</xdr:rowOff>
    </xdr:to>
    <xdr:sp macro="" textlink="">
      <xdr:nvSpPr>
        <xdr:cNvPr id="14" name="Rectangle 13">
          <a:extLst>
            <a:ext uri="{FF2B5EF4-FFF2-40B4-BE49-F238E27FC236}">
              <a16:creationId xmlns:a16="http://schemas.microsoft.com/office/drawing/2014/main" id="{F9964522-D606-4BB6-9EAF-A4890A2F9475}"/>
            </a:ext>
          </a:extLst>
        </xdr:cNvPr>
        <xdr:cNvSpPr/>
      </xdr:nvSpPr>
      <xdr:spPr>
        <a:xfrm>
          <a:off x="180975" y="781050"/>
          <a:ext cx="5038725" cy="4667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YEAR</a:t>
          </a:r>
          <a:r>
            <a:rPr lang="en-AU" sz="1100" baseline="0"/>
            <a:t> function returns the year </a:t>
          </a:r>
          <a:r>
            <a:rPr lang="en-AU" sz="1100" baseline="0">
              <a:solidFill>
                <a:schemeClr val="dk1"/>
              </a:solidFill>
              <a:effectLst/>
              <a:latin typeface="+mn-lt"/>
              <a:ea typeface="+mn-ea"/>
              <a:cs typeface="+mn-cs"/>
            </a:rPr>
            <a:t>from </a:t>
          </a:r>
          <a:r>
            <a:rPr lang="en-AU" sz="1100" baseline="0"/>
            <a:t>a date serial number </a:t>
          </a:r>
          <a:r>
            <a:rPr lang="en-AU" sz="1100" baseline="0">
              <a:solidFill>
                <a:schemeClr val="dk1"/>
              </a:solidFill>
              <a:effectLst/>
              <a:latin typeface="+mn-lt"/>
              <a:ea typeface="+mn-ea"/>
              <a:cs typeface="+mn-cs"/>
            </a:rPr>
            <a:t>as an integer </a:t>
          </a:r>
          <a:r>
            <a:rPr lang="en-AU" sz="1100" baseline="0"/>
            <a:t>between 1900 and 9999.</a:t>
          </a:r>
          <a:endParaRPr lang="en-AU" sz="1100"/>
        </a:p>
      </xdr:txBody>
    </xdr:sp>
    <xdr:clientData/>
  </xdr:twoCellAnchor>
  <xdr:twoCellAnchor>
    <xdr:from>
      <xdr:col>4</xdr:col>
      <xdr:colOff>76200</xdr:colOff>
      <xdr:row>10</xdr:row>
      <xdr:rowOff>85725</xdr:rowOff>
    </xdr:from>
    <xdr:to>
      <xdr:col>4</xdr:col>
      <xdr:colOff>337566</xdr:colOff>
      <xdr:row>14</xdr:row>
      <xdr:rowOff>180975</xdr:rowOff>
    </xdr:to>
    <xdr:sp macro="" textlink="">
      <xdr:nvSpPr>
        <xdr:cNvPr id="15" name="Right Brace 14">
          <a:extLst>
            <a:ext uri="{FF2B5EF4-FFF2-40B4-BE49-F238E27FC236}">
              <a16:creationId xmlns:a16="http://schemas.microsoft.com/office/drawing/2014/main" id="{9DDA128A-AD3C-41E2-9A2E-F458574846A5}"/>
            </a:ext>
          </a:extLst>
        </xdr:cNvPr>
        <xdr:cNvSpPr/>
      </xdr:nvSpPr>
      <xdr:spPr>
        <a:xfrm>
          <a:off x="5324475" y="2590800"/>
          <a:ext cx="261366" cy="9334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6" name="Picture 15">
          <a:hlinkClick xmlns:r="http://schemas.openxmlformats.org/officeDocument/2006/relationships" r:id="rId1"/>
          <a:extLst>
            <a:ext uri="{FF2B5EF4-FFF2-40B4-BE49-F238E27FC236}">
              <a16:creationId xmlns:a16="http://schemas.microsoft.com/office/drawing/2014/main" id="{E35C8EEE-1A36-40E9-BB7B-6C4ADB57A1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7" name="Group 16">
          <a:hlinkClick xmlns:r="http://schemas.openxmlformats.org/officeDocument/2006/relationships" r:id="rId3"/>
          <a:extLst>
            <a:ext uri="{FF2B5EF4-FFF2-40B4-BE49-F238E27FC236}">
              <a16:creationId xmlns:a16="http://schemas.microsoft.com/office/drawing/2014/main" id="{F0B31569-FA39-4A1E-880B-CE570404356D}"/>
            </a:ext>
          </a:extLst>
        </xdr:cNvPr>
        <xdr:cNvGrpSpPr/>
      </xdr:nvGrpSpPr>
      <xdr:grpSpPr>
        <a:xfrm>
          <a:off x="7677150" y="581025"/>
          <a:ext cx="1714500" cy="470713"/>
          <a:chOff x="8143875" y="681000"/>
          <a:chExt cx="1695450" cy="464363"/>
        </a:xfrm>
      </xdr:grpSpPr>
      <xdr:sp macro="" textlink="">
        <xdr:nvSpPr>
          <xdr:cNvPr id="18" name="Rectangle: Top Corners Rounded 17">
            <a:extLst>
              <a:ext uri="{FF2B5EF4-FFF2-40B4-BE49-F238E27FC236}">
                <a16:creationId xmlns:a16="http://schemas.microsoft.com/office/drawing/2014/main" id="{BAA2D551-8A8F-47D3-867C-07EF3ECA300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9" name="Graphic 18" descr="Line Arrow: U-turn">
            <a:extLst>
              <a:ext uri="{FF2B5EF4-FFF2-40B4-BE49-F238E27FC236}">
                <a16:creationId xmlns:a16="http://schemas.microsoft.com/office/drawing/2014/main" id="{41E8487E-F908-4F95-83D8-768519F0FE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0" name="TextBox 19">
            <a:extLst>
              <a:ext uri="{FF2B5EF4-FFF2-40B4-BE49-F238E27FC236}">
                <a16:creationId xmlns:a16="http://schemas.microsoft.com/office/drawing/2014/main" id="{56356869-9368-4C8F-A94E-3AE029187F06}"/>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21" name="Group 20">
          <a:hlinkClick xmlns:r="http://schemas.openxmlformats.org/officeDocument/2006/relationships" r:id="rId6"/>
          <a:extLst>
            <a:ext uri="{FF2B5EF4-FFF2-40B4-BE49-F238E27FC236}">
              <a16:creationId xmlns:a16="http://schemas.microsoft.com/office/drawing/2014/main" id="{CFEC9684-8996-4DB7-8B77-59A328533207}"/>
            </a:ext>
          </a:extLst>
        </xdr:cNvPr>
        <xdr:cNvGrpSpPr/>
      </xdr:nvGrpSpPr>
      <xdr:grpSpPr>
        <a:xfrm>
          <a:off x="5905499" y="619123"/>
          <a:ext cx="1714501" cy="434975"/>
          <a:chOff x="7439024" y="619123"/>
          <a:chExt cx="1714501" cy="428625"/>
        </a:xfrm>
      </xdr:grpSpPr>
      <xdr:sp macro="" textlink="">
        <xdr:nvSpPr>
          <xdr:cNvPr id="22" name="Rectangle: Top Corners Rounded 21">
            <a:extLst>
              <a:ext uri="{FF2B5EF4-FFF2-40B4-BE49-F238E27FC236}">
                <a16:creationId xmlns:a16="http://schemas.microsoft.com/office/drawing/2014/main" id="{15CFF560-54A6-4B49-B146-6E5114C36208}"/>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3" name="TextBox 27">
            <a:extLst>
              <a:ext uri="{FF2B5EF4-FFF2-40B4-BE49-F238E27FC236}">
                <a16:creationId xmlns:a16="http://schemas.microsoft.com/office/drawing/2014/main" id="{2D4EB859-BB24-49CE-B02C-87E89026135A}"/>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4" name="TextBox 23">
            <a:extLst>
              <a:ext uri="{FF2B5EF4-FFF2-40B4-BE49-F238E27FC236}">
                <a16:creationId xmlns:a16="http://schemas.microsoft.com/office/drawing/2014/main" id="{CFA3735B-64CC-4715-814C-D2B5F6ED14B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26</xdr:row>
      <xdr:rowOff>0</xdr:rowOff>
    </xdr:from>
    <xdr:to>
      <xdr:col>1</xdr:col>
      <xdr:colOff>1295398</xdr:colOff>
      <xdr:row>28</xdr:row>
      <xdr:rowOff>100015</xdr:rowOff>
    </xdr:to>
    <xdr:grpSp>
      <xdr:nvGrpSpPr>
        <xdr:cNvPr id="25" name="Group 24">
          <a:hlinkClick xmlns:r="http://schemas.openxmlformats.org/officeDocument/2006/relationships" r:id="rId7"/>
          <a:extLst>
            <a:ext uri="{FF2B5EF4-FFF2-40B4-BE49-F238E27FC236}">
              <a16:creationId xmlns:a16="http://schemas.microsoft.com/office/drawing/2014/main" id="{674EDAA9-5D25-4D2F-ADA8-E0A175BA05CC}"/>
            </a:ext>
          </a:extLst>
        </xdr:cNvPr>
        <xdr:cNvGrpSpPr/>
      </xdr:nvGrpSpPr>
      <xdr:grpSpPr>
        <a:xfrm>
          <a:off x="0" y="5937250"/>
          <a:ext cx="1514473" cy="525465"/>
          <a:chOff x="8201024" y="18140364"/>
          <a:chExt cx="1514473" cy="519115"/>
        </a:xfrm>
      </xdr:grpSpPr>
      <xdr:sp macro="" textlink="">
        <xdr:nvSpPr>
          <xdr:cNvPr id="26" name="Rectangle: Top Corners Rounded 25">
            <a:extLst>
              <a:ext uri="{FF2B5EF4-FFF2-40B4-BE49-F238E27FC236}">
                <a16:creationId xmlns:a16="http://schemas.microsoft.com/office/drawing/2014/main" id="{862913E1-0077-47E0-B074-8442D2F1D16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7AA75035-F5D8-4710-82C5-34921C7FBDF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180974</xdr:colOff>
      <xdr:row>1</xdr:row>
      <xdr:rowOff>104774</xdr:rowOff>
    </xdr:from>
    <xdr:to>
      <xdr:col>5</xdr:col>
      <xdr:colOff>180975</xdr:colOff>
      <xdr:row>11</xdr:row>
      <xdr:rowOff>9525</xdr:rowOff>
    </xdr:to>
    <xdr:sp macro="" textlink="">
      <xdr:nvSpPr>
        <xdr:cNvPr id="14" name="Rectangle 13">
          <a:extLst>
            <a:ext uri="{FF2B5EF4-FFF2-40B4-BE49-F238E27FC236}">
              <a16:creationId xmlns:a16="http://schemas.microsoft.com/office/drawing/2014/main" id="{4071638E-0047-4E25-81D1-33F4D828ED70}"/>
            </a:ext>
          </a:extLst>
        </xdr:cNvPr>
        <xdr:cNvSpPr/>
      </xdr:nvSpPr>
      <xdr:spPr>
        <a:xfrm>
          <a:off x="180974" y="723899"/>
          <a:ext cx="5905501" cy="20002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WEEKNUM</a:t>
          </a:r>
          <a:r>
            <a:rPr lang="en-AU" sz="1100" baseline="0"/>
            <a:t> function returns the week number (between 1 and 54) of a date serial number. e.g. 1st Jan 2017 is in week number 1 of the year. </a:t>
          </a:r>
        </a:p>
        <a:p>
          <a:pPr algn="l"/>
          <a:endParaRPr lang="en-AU" sz="500" baseline="0"/>
        </a:p>
        <a:p>
          <a:pPr algn="l"/>
          <a:r>
            <a:rPr lang="en-AU" sz="1100" baseline="0"/>
            <a:t>There are two types of systems available with this function:</a:t>
          </a:r>
        </a:p>
        <a:p>
          <a:pPr algn="l"/>
          <a:endParaRPr lang="en-AU" sz="700" baseline="0"/>
        </a:p>
        <a:p>
          <a:pPr algn="l"/>
          <a:r>
            <a:rPr lang="en-AU" sz="1100" baseline="0"/>
            <a:t>- </a:t>
          </a:r>
          <a:r>
            <a:rPr lang="en-AU" sz="1100" b="1" baseline="0"/>
            <a:t>System 1 </a:t>
          </a:r>
          <a:r>
            <a:rPr lang="en-AU" sz="1100" b="0" baseline="0"/>
            <a:t>where t</a:t>
          </a:r>
          <a:r>
            <a:rPr lang="en-AU"/>
            <a:t>he week containing January 1 is the first week of the year, and is numbered week 1</a:t>
          </a:r>
          <a:r>
            <a:rPr lang="en-AU" sz="1100" baseline="0"/>
            <a:t>.</a:t>
          </a:r>
        </a:p>
        <a:p>
          <a:pPr algn="l"/>
          <a:endParaRPr lang="en-AU" sz="600" baseline="0"/>
        </a:p>
        <a:p>
          <a:pPr algn="l"/>
          <a:r>
            <a:rPr lang="en-AU" sz="1100" baseline="0"/>
            <a:t>- </a:t>
          </a:r>
          <a:r>
            <a:rPr lang="en-AU" sz="1100" b="1" baseline="0"/>
            <a:t>System 2 </a:t>
          </a:r>
          <a:r>
            <a:rPr lang="en-AU" sz="1100" baseline="0"/>
            <a:t>starts with the first Thursday of the year being in week 1. </a:t>
          </a:r>
          <a:r>
            <a:rPr lang="en-AU"/>
            <a:t>This system is the methodology specified in ISO 8601, which is commonly known as the European week numbering system.</a:t>
          </a:r>
        </a:p>
        <a:p>
          <a:pPr algn="l"/>
          <a:endParaRPr lang="en-AU" sz="600"/>
        </a:p>
      </xdr:txBody>
    </xdr:sp>
    <xdr:clientData/>
  </xdr:twoCellAnchor>
  <xdr:twoCellAnchor>
    <xdr:from>
      <xdr:col>0</xdr:col>
      <xdr:colOff>28575</xdr:colOff>
      <xdr:row>17</xdr:row>
      <xdr:rowOff>57149</xdr:rowOff>
    </xdr:from>
    <xdr:to>
      <xdr:col>3</xdr:col>
      <xdr:colOff>1323976</xdr:colOff>
      <xdr:row>26</xdr:row>
      <xdr:rowOff>56872</xdr:rowOff>
    </xdr:to>
    <xdr:grpSp>
      <xdr:nvGrpSpPr>
        <xdr:cNvPr id="6" name="Group 5">
          <a:extLst>
            <a:ext uri="{FF2B5EF4-FFF2-40B4-BE49-F238E27FC236}">
              <a16:creationId xmlns:a16="http://schemas.microsoft.com/office/drawing/2014/main" id="{58A39D7E-233B-49CB-93E0-9C3537A20E18}"/>
            </a:ext>
          </a:extLst>
        </xdr:cNvPr>
        <xdr:cNvGrpSpPr/>
      </xdr:nvGrpSpPr>
      <xdr:grpSpPr>
        <a:xfrm>
          <a:off x="28575" y="4079874"/>
          <a:ext cx="4171951" cy="1914248"/>
          <a:chOff x="28575" y="3514724"/>
          <a:chExt cx="4171951" cy="1885673"/>
        </a:xfrm>
      </xdr:grpSpPr>
      <xdr:pic>
        <xdr:nvPicPr>
          <xdr:cNvPr id="17" name="Picture 16">
            <a:extLst>
              <a:ext uri="{FF2B5EF4-FFF2-40B4-BE49-F238E27FC236}">
                <a16:creationId xmlns:a16="http://schemas.microsoft.com/office/drawing/2014/main" id="{FD45F230-C351-493D-A203-CDE22990FF4F}"/>
              </a:ext>
            </a:extLst>
          </xdr:cNvPr>
          <xdr:cNvPicPr>
            <a:picLocks noChangeAspect="1"/>
          </xdr:cNvPicPr>
        </xdr:nvPicPr>
        <xdr:blipFill rotWithShape="1">
          <a:blip xmlns:r="http://schemas.openxmlformats.org/officeDocument/2006/relationships" r:embed="rId1"/>
          <a:srcRect t="15023" r="37629"/>
          <a:stretch/>
        </xdr:blipFill>
        <xdr:spPr>
          <a:xfrm>
            <a:off x="28575" y="3514724"/>
            <a:ext cx="3267075" cy="1885673"/>
          </a:xfrm>
          <a:prstGeom prst="rect">
            <a:avLst/>
          </a:prstGeom>
        </xdr:spPr>
      </xdr:pic>
      <xdr:sp macro="" textlink="">
        <xdr:nvSpPr>
          <xdr:cNvPr id="32" name="Right Brace 31">
            <a:extLst>
              <a:ext uri="{FF2B5EF4-FFF2-40B4-BE49-F238E27FC236}">
                <a16:creationId xmlns:a16="http://schemas.microsoft.com/office/drawing/2014/main" id="{A21F9A98-6ED8-42FD-83E1-3D070D6692E4}"/>
              </a:ext>
            </a:extLst>
          </xdr:cNvPr>
          <xdr:cNvSpPr/>
        </xdr:nvSpPr>
        <xdr:spPr>
          <a:xfrm>
            <a:off x="3286125" y="3686175"/>
            <a:ext cx="104775" cy="1476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33" name="Rectangle 32">
            <a:extLst>
              <a:ext uri="{FF2B5EF4-FFF2-40B4-BE49-F238E27FC236}">
                <a16:creationId xmlns:a16="http://schemas.microsoft.com/office/drawing/2014/main" id="{77423829-0932-47D8-820C-B067ACEB8BD4}"/>
              </a:ext>
            </a:extLst>
          </xdr:cNvPr>
          <xdr:cNvSpPr/>
        </xdr:nvSpPr>
        <xdr:spPr>
          <a:xfrm>
            <a:off x="3467100" y="4305300"/>
            <a:ext cx="695326" cy="247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000"/>
              <a:t>System</a:t>
            </a:r>
            <a:r>
              <a:rPr lang="en-AU" sz="1000" baseline="0"/>
              <a:t> 1</a:t>
            </a:r>
            <a:endParaRPr lang="en-AU" sz="1000"/>
          </a:p>
        </xdr:txBody>
      </xdr:sp>
      <xdr:sp macro="" textlink="">
        <xdr:nvSpPr>
          <xdr:cNvPr id="34" name="Rectangle 33">
            <a:extLst>
              <a:ext uri="{FF2B5EF4-FFF2-40B4-BE49-F238E27FC236}">
                <a16:creationId xmlns:a16="http://schemas.microsoft.com/office/drawing/2014/main" id="{78D4143F-40BE-4579-92B2-C69A888AA87E}"/>
              </a:ext>
            </a:extLst>
          </xdr:cNvPr>
          <xdr:cNvSpPr/>
        </xdr:nvSpPr>
        <xdr:spPr>
          <a:xfrm>
            <a:off x="3467100" y="5143500"/>
            <a:ext cx="733426" cy="247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000"/>
              <a:t>System</a:t>
            </a:r>
            <a:r>
              <a:rPr lang="en-AU" sz="1000" baseline="0"/>
              <a:t> 2</a:t>
            </a:r>
            <a:endParaRPr lang="en-AU" sz="1000"/>
          </a:p>
        </xdr:txBody>
      </xdr:sp>
      <xdr:cxnSp macro="">
        <xdr:nvCxnSpPr>
          <xdr:cNvPr id="35" name="Straight Connector 34">
            <a:extLst>
              <a:ext uri="{FF2B5EF4-FFF2-40B4-BE49-F238E27FC236}">
                <a16:creationId xmlns:a16="http://schemas.microsoft.com/office/drawing/2014/main" id="{A7AA8706-C90D-4F6E-8095-608027CD46DD}"/>
              </a:ext>
            </a:extLst>
          </xdr:cNvPr>
          <xdr:cNvCxnSpPr/>
        </xdr:nvCxnSpPr>
        <xdr:spPr>
          <a:xfrm>
            <a:off x="3257550" y="5267325"/>
            <a:ext cx="1524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323850</xdr:colOff>
      <xdr:row>17</xdr:row>
      <xdr:rowOff>200025</xdr:rowOff>
    </xdr:from>
    <xdr:to>
      <xdr:col>5</xdr:col>
      <xdr:colOff>514350</xdr:colOff>
      <xdr:row>25</xdr:row>
      <xdr:rowOff>57150</xdr:rowOff>
    </xdr:to>
    <xdr:sp macro="" textlink="">
      <xdr:nvSpPr>
        <xdr:cNvPr id="37" name="Rectangle 36">
          <a:extLst>
            <a:ext uri="{FF2B5EF4-FFF2-40B4-BE49-F238E27FC236}">
              <a16:creationId xmlns:a16="http://schemas.microsoft.com/office/drawing/2014/main" id="{3D61445C-F02C-4596-B198-CB0E3A19BFC9}"/>
            </a:ext>
          </a:extLst>
        </xdr:cNvPr>
        <xdr:cNvSpPr/>
      </xdr:nvSpPr>
      <xdr:spPr>
        <a:xfrm>
          <a:off x="4552950" y="4171950"/>
          <a:ext cx="1866900" cy="15335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Return</a:t>
          </a:r>
          <a:r>
            <a:rPr lang="en-AU" sz="1100" b="0" baseline="0"/>
            <a:t> types 2 and 11 for Monday are the same as one another. Type 2 is only included for backward compatibility with earlier versions of Excel. Likewise, return type 1 for Sunday.</a:t>
          </a:r>
          <a:endParaRPr lang="en-AU" sz="1100"/>
        </a:p>
      </xdr:txBody>
    </xdr:sp>
    <xdr:clientData/>
  </xdr:twoCellAnchor>
  <xdr:twoCellAnchor editAs="oneCell">
    <xdr:from>
      <xdr:col>5</xdr:col>
      <xdr:colOff>800100</xdr:colOff>
      <xdr:row>0</xdr:row>
      <xdr:rowOff>47625</xdr:rowOff>
    </xdr:from>
    <xdr:to>
      <xdr:col>8</xdr:col>
      <xdr:colOff>334681</xdr:colOff>
      <xdr:row>0</xdr:row>
      <xdr:rowOff>581241</xdr:rowOff>
    </xdr:to>
    <xdr:pic>
      <xdr:nvPicPr>
        <xdr:cNvPr id="20" name="Picture 19">
          <a:hlinkClick xmlns:r="http://schemas.openxmlformats.org/officeDocument/2006/relationships" r:id="rId2"/>
          <a:extLst>
            <a:ext uri="{FF2B5EF4-FFF2-40B4-BE49-F238E27FC236}">
              <a16:creationId xmlns:a16="http://schemas.microsoft.com/office/drawing/2014/main" id="{3309B5C8-AC15-4085-BB21-44FE257A42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6</xdr:col>
      <xdr:colOff>466725</xdr:colOff>
      <xdr:row>0</xdr:row>
      <xdr:rowOff>581025</xdr:rowOff>
    </xdr:from>
    <xdr:to>
      <xdr:col>9</xdr:col>
      <xdr:colOff>0</xdr:colOff>
      <xdr:row>3</xdr:row>
      <xdr:rowOff>7163</xdr:rowOff>
    </xdr:to>
    <xdr:grpSp>
      <xdr:nvGrpSpPr>
        <xdr:cNvPr id="21" name="Group 20">
          <a:hlinkClick xmlns:r="http://schemas.openxmlformats.org/officeDocument/2006/relationships" r:id="rId4"/>
          <a:extLst>
            <a:ext uri="{FF2B5EF4-FFF2-40B4-BE49-F238E27FC236}">
              <a16:creationId xmlns:a16="http://schemas.microsoft.com/office/drawing/2014/main" id="{122DB58A-1D49-4186-9000-143035A11783}"/>
            </a:ext>
          </a:extLst>
        </xdr:cNvPr>
        <xdr:cNvGrpSpPr/>
      </xdr:nvGrpSpPr>
      <xdr:grpSpPr>
        <a:xfrm>
          <a:off x="8334375" y="581025"/>
          <a:ext cx="1695450" cy="470713"/>
          <a:chOff x="8143875" y="681000"/>
          <a:chExt cx="1695450" cy="464363"/>
        </a:xfrm>
      </xdr:grpSpPr>
      <xdr:sp macro="" textlink="">
        <xdr:nvSpPr>
          <xdr:cNvPr id="22" name="Rectangle: Top Corners Rounded 21">
            <a:extLst>
              <a:ext uri="{FF2B5EF4-FFF2-40B4-BE49-F238E27FC236}">
                <a16:creationId xmlns:a16="http://schemas.microsoft.com/office/drawing/2014/main" id="{F13355E3-3C4D-4588-AF77-76893AAFB7D2}"/>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43A96FC6-C361-43B9-8F4B-F136E583FC6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55BBD1F9-1E6B-41C3-A5A5-F92D62B41DB5}"/>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5</xdr:col>
      <xdr:colOff>657224</xdr:colOff>
      <xdr:row>0</xdr:row>
      <xdr:rowOff>619123</xdr:rowOff>
    </xdr:from>
    <xdr:to>
      <xdr:col>6</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0A19317C-B71D-4D8B-80DF-897CAFF9F5C5}"/>
            </a:ext>
          </a:extLst>
        </xdr:cNvPr>
        <xdr:cNvGrpSpPr/>
      </xdr:nvGrpSpPr>
      <xdr:grpSpPr>
        <a:xfrm>
          <a:off x="6562724" y="619123"/>
          <a:ext cx="1714501" cy="434975"/>
          <a:chOff x="7439024" y="619123"/>
          <a:chExt cx="1714501" cy="428625"/>
        </a:xfrm>
      </xdr:grpSpPr>
      <xdr:sp macro="" textlink="">
        <xdr:nvSpPr>
          <xdr:cNvPr id="26" name="Rectangle: Top Corners Rounded 25">
            <a:extLst>
              <a:ext uri="{FF2B5EF4-FFF2-40B4-BE49-F238E27FC236}">
                <a16:creationId xmlns:a16="http://schemas.microsoft.com/office/drawing/2014/main" id="{4CBC2796-6D86-48D6-A3F2-A29DF0BD6BE5}"/>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EB967BE7-BC21-4408-B249-BFD04814AE92}"/>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939A6B66-E570-49EA-B12A-1D1DB4355C01}"/>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61</xdr:row>
      <xdr:rowOff>0</xdr:rowOff>
    </xdr:from>
    <xdr:to>
      <xdr:col>1</xdr:col>
      <xdr:colOff>1295398</xdr:colOff>
      <xdr:row>63</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E579B155-7645-4802-93AF-5824623DF51B}"/>
            </a:ext>
          </a:extLst>
        </xdr:cNvPr>
        <xdr:cNvGrpSpPr/>
      </xdr:nvGrpSpPr>
      <xdr:grpSpPr>
        <a:xfrm>
          <a:off x="0" y="13595350"/>
          <a:ext cx="1514473" cy="525465"/>
          <a:chOff x="8201024" y="18140364"/>
          <a:chExt cx="1514473" cy="519115"/>
        </a:xfrm>
      </xdr:grpSpPr>
      <xdr:sp macro="" textlink="">
        <xdr:nvSpPr>
          <xdr:cNvPr id="30" name="Rectangle: Top Corners Rounded 29">
            <a:extLst>
              <a:ext uri="{FF2B5EF4-FFF2-40B4-BE49-F238E27FC236}">
                <a16:creationId xmlns:a16="http://schemas.microsoft.com/office/drawing/2014/main" id="{AA94FD68-BF63-45C6-B7C5-9888D0B13F1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6FF5743F-CD9F-4B16-A83A-A4CB53ECC55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180974</xdr:colOff>
      <xdr:row>1</xdr:row>
      <xdr:rowOff>161924</xdr:rowOff>
    </xdr:from>
    <xdr:to>
      <xdr:col>4</xdr:col>
      <xdr:colOff>76199</xdr:colOff>
      <xdr:row>7</xdr:row>
      <xdr:rowOff>0</xdr:rowOff>
    </xdr:to>
    <xdr:sp macro="" textlink="">
      <xdr:nvSpPr>
        <xdr:cNvPr id="12" name="Rectangle 11">
          <a:extLst>
            <a:ext uri="{FF2B5EF4-FFF2-40B4-BE49-F238E27FC236}">
              <a16:creationId xmlns:a16="http://schemas.microsoft.com/office/drawing/2014/main" id="{E6C455FD-71F1-475F-9DD3-98CD27ABC515}"/>
            </a:ext>
          </a:extLst>
        </xdr:cNvPr>
        <xdr:cNvSpPr/>
      </xdr:nvSpPr>
      <xdr:spPr>
        <a:xfrm>
          <a:off x="180974" y="781049"/>
          <a:ext cx="5391150" cy="10953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a:t>The ISOWEEKNUM</a:t>
          </a:r>
          <a:r>
            <a:rPr lang="en-AU" sz="1100" baseline="0"/>
            <a:t> function (</a:t>
          </a:r>
          <a:r>
            <a:rPr lang="en-AU" sz="1100" b="0" baseline="0">
              <a:solidFill>
                <a:schemeClr val="dk1"/>
              </a:solidFill>
              <a:effectLst/>
              <a:latin typeface="+mn-lt"/>
              <a:ea typeface="+mn-ea"/>
              <a:cs typeface="+mn-cs"/>
            </a:rPr>
            <a:t>new in Excel 2013)</a:t>
          </a:r>
          <a:r>
            <a:rPr lang="en-AU" sz="1100" b="1" baseline="0">
              <a:solidFill>
                <a:schemeClr val="dk1"/>
              </a:solidFill>
              <a:effectLst/>
              <a:latin typeface="+mn-lt"/>
              <a:ea typeface="+mn-ea"/>
              <a:cs typeface="+mn-cs"/>
            </a:rPr>
            <a:t> </a:t>
          </a:r>
          <a:r>
            <a:rPr lang="en-AU" sz="1100" baseline="0"/>
            <a:t>returns the week number of a date serial number. The first Monday of the year marks the start of week 1. </a:t>
          </a:r>
        </a:p>
        <a:p>
          <a:pPr algn="l"/>
          <a:endParaRPr lang="en-AU" sz="1100" baseline="0"/>
        </a:p>
        <a:p>
          <a:pPr algn="l"/>
          <a:r>
            <a:rPr lang="en-AU" sz="1100" b="1" baseline="0"/>
            <a:t>Tip</a:t>
          </a:r>
          <a:r>
            <a:rPr lang="en-AU" sz="1100" baseline="0"/>
            <a:t>: it also works with dates input as Text, but this could be unreliable so it's always best to work with date serial numbers.</a:t>
          </a:r>
        </a:p>
      </xdr:txBody>
    </xdr:sp>
    <xdr:clientData/>
  </xdr:twoCellAnchor>
  <xdr:twoCellAnchor editAs="oneCell">
    <xdr:from>
      <xdr:col>4</xdr:col>
      <xdr:colOff>800100</xdr:colOff>
      <xdr:row>0</xdr:row>
      <xdr:rowOff>47625</xdr:rowOff>
    </xdr:from>
    <xdr:to>
      <xdr:col>7</xdr:col>
      <xdr:colOff>325156</xdr:colOff>
      <xdr:row>0</xdr:row>
      <xdr:rowOff>581241</xdr:rowOff>
    </xdr:to>
    <xdr:pic>
      <xdr:nvPicPr>
        <xdr:cNvPr id="13" name="Picture 12">
          <a:hlinkClick xmlns:r="http://schemas.openxmlformats.org/officeDocument/2006/relationships" r:id="rId1"/>
          <a:extLst>
            <a:ext uri="{FF2B5EF4-FFF2-40B4-BE49-F238E27FC236}">
              <a16:creationId xmlns:a16="http://schemas.microsoft.com/office/drawing/2014/main" id="{F94E8917-48EE-4264-A259-69F237C4A6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5</xdr:col>
      <xdr:colOff>466725</xdr:colOff>
      <xdr:row>0</xdr:row>
      <xdr:rowOff>581025</xdr:rowOff>
    </xdr:from>
    <xdr:to>
      <xdr:col>8</xdr:col>
      <xdr:colOff>0</xdr:colOff>
      <xdr:row>3</xdr:row>
      <xdr:rowOff>7163</xdr:rowOff>
    </xdr:to>
    <xdr:grpSp>
      <xdr:nvGrpSpPr>
        <xdr:cNvPr id="14" name="Group 13">
          <a:hlinkClick xmlns:r="http://schemas.openxmlformats.org/officeDocument/2006/relationships" r:id="rId3"/>
          <a:extLst>
            <a:ext uri="{FF2B5EF4-FFF2-40B4-BE49-F238E27FC236}">
              <a16:creationId xmlns:a16="http://schemas.microsoft.com/office/drawing/2014/main" id="{70F2BD38-EFF8-41EA-8254-AB2189B3DCAC}"/>
            </a:ext>
          </a:extLst>
        </xdr:cNvPr>
        <xdr:cNvGrpSpPr/>
      </xdr:nvGrpSpPr>
      <xdr:grpSpPr>
        <a:xfrm>
          <a:off x="7924800" y="581025"/>
          <a:ext cx="1714500" cy="470713"/>
          <a:chOff x="8143875" y="681000"/>
          <a:chExt cx="1695450" cy="464363"/>
        </a:xfrm>
      </xdr:grpSpPr>
      <xdr:sp macro="" textlink="">
        <xdr:nvSpPr>
          <xdr:cNvPr id="15" name="Rectangle: Top Corners Rounded 14">
            <a:extLst>
              <a:ext uri="{FF2B5EF4-FFF2-40B4-BE49-F238E27FC236}">
                <a16:creationId xmlns:a16="http://schemas.microsoft.com/office/drawing/2014/main" id="{39425D94-890E-4940-9C5F-9D5DE18C6BA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6" name="Graphic 15" descr="Line Arrow: U-turn">
            <a:extLst>
              <a:ext uri="{FF2B5EF4-FFF2-40B4-BE49-F238E27FC236}">
                <a16:creationId xmlns:a16="http://schemas.microsoft.com/office/drawing/2014/main" id="{9DB53AFC-4275-4B6E-BF78-655E07C4B0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7" name="TextBox 16">
            <a:extLst>
              <a:ext uri="{FF2B5EF4-FFF2-40B4-BE49-F238E27FC236}">
                <a16:creationId xmlns:a16="http://schemas.microsoft.com/office/drawing/2014/main" id="{C181827E-D745-4D82-AB35-1D9735BDC93C}"/>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4</xdr:col>
      <xdr:colOff>657224</xdr:colOff>
      <xdr:row>0</xdr:row>
      <xdr:rowOff>619123</xdr:rowOff>
    </xdr:from>
    <xdr:to>
      <xdr:col>5</xdr:col>
      <xdr:colOff>409575</xdr:colOff>
      <xdr:row>3</xdr:row>
      <xdr:rowOff>9523</xdr:rowOff>
    </xdr:to>
    <xdr:grpSp>
      <xdr:nvGrpSpPr>
        <xdr:cNvPr id="18" name="Group 17">
          <a:hlinkClick xmlns:r="http://schemas.openxmlformats.org/officeDocument/2006/relationships" r:id="rId6"/>
          <a:extLst>
            <a:ext uri="{FF2B5EF4-FFF2-40B4-BE49-F238E27FC236}">
              <a16:creationId xmlns:a16="http://schemas.microsoft.com/office/drawing/2014/main" id="{6B0BFEA6-2A37-4D60-9118-D45E7D984D24}"/>
            </a:ext>
          </a:extLst>
        </xdr:cNvPr>
        <xdr:cNvGrpSpPr/>
      </xdr:nvGrpSpPr>
      <xdr:grpSpPr>
        <a:xfrm>
          <a:off x="6153149" y="619123"/>
          <a:ext cx="1714501" cy="434975"/>
          <a:chOff x="7439024" y="619123"/>
          <a:chExt cx="1714501" cy="428625"/>
        </a:xfrm>
      </xdr:grpSpPr>
      <xdr:sp macro="" textlink="">
        <xdr:nvSpPr>
          <xdr:cNvPr id="22" name="Rectangle: Top Corners Rounded 21">
            <a:extLst>
              <a:ext uri="{FF2B5EF4-FFF2-40B4-BE49-F238E27FC236}">
                <a16:creationId xmlns:a16="http://schemas.microsoft.com/office/drawing/2014/main" id="{0A9920F1-8F9F-4D10-9B48-9F56F065863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3" name="TextBox 27">
            <a:extLst>
              <a:ext uri="{FF2B5EF4-FFF2-40B4-BE49-F238E27FC236}">
                <a16:creationId xmlns:a16="http://schemas.microsoft.com/office/drawing/2014/main" id="{C094BD68-091C-452E-9C3A-D55C4380BEEC}"/>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4" name="TextBox 23">
            <a:extLst>
              <a:ext uri="{FF2B5EF4-FFF2-40B4-BE49-F238E27FC236}">
                <a16:creationId xmlns:a16="http://schemas.microsoft.com/office/drawing/2014/main" id="{E8C31934-E732-4DC8-BEBC-E0C9CCAEF4A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24</xdr:row>
      <xdr:rowOff>0</xdr:rowOff>
    </xdr:from>
    <xdr:to>
      <xdr:col>1</xdr:col>
      <xdr:colOff>1295398</xdr:colOff>
      <xdr:row>26</xdr:row>
      <xdr:rowOff>100015</xdr:rowOff>
    </xdr:to>
    <xdr:grpSp>
      <xdr:nvGrpSpPr>
        <xdr:cNvPr id="25" name="Group 24">
          <a:hlinkClick xmlns:r="http://schemas.openxmlformats.org/officeDocument/2006/relationships" r:id="rId7"/>
          <a:extLst>
            <a:ext uri="{FF2B5EF4-FFF2-40B4-BE49-F238E27FC236}">
              <a16:creationId xmlns:a16="http://schemas.microsoft.com/office/drawing/2014/main" id="{52E64E48-1FA0-4B42-98D4-B4B34F262567}"/>
            </a:ext>
          </a:extLst>
        </xdr:cNvPr>
        <xdr:cNvGrpSpPr/>
      </xdr:nvGrpSpPr>
      <xdr:grpSpPr>
        <a:xfrm>
          <a:off x="0" y="5511800"/>
          <a:ext cx="1514473" cy="525465"/>
          <a:chOff x="8201024" y="18140364"/>
          <a:chExt cx="1514473" cy="519115"/>
        </a:xfrm>
      </xdr:grpSpPr>
      <xdr:sp macro="" textlink="">
        <xdr:nvSpPr>
          <xdr:cNvPr id="26" name="Rectangle: Top Corners Rounded 25">
            <a:extLst>
              <a:ext uri="{FF2B5EF4-FFF2-40B4-BE49-F238E27FC236}">
                <a16:creationId xmlns:a16="http://schemas.microsoft.com/office/drawing/2014/main" id="{4DDA6394-D055-4A5B-A89A-66FAA46E7EE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7" name="Graphic 26" descr="Share">
            <a:extLst>
              <a:ext uri="{FF2B5EF4-FFF2-40B4-BE49-F238E27FC236}">
                <a16:creationId xmlns:a16="http://schemas.microsoft.com/office/drawing/2014/main" id="{183D5764-BF22-42D1-8358-1400D2E4EA2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180974</xdr:colOff>
      <xdr:row>2</xdr:row>
      <xdr:rowOff>76199</xdr:rowOff>
    </xdr:from>
    <xdr:to>
      <xdr:col>5</xdr:col>
      <xdr:colOff>76199</xdr:colOff>
      <xdr:row>6</xdr:row>
      <xdr:rowOff>0</xdr:rowOff>
    </xdr:to>
    <xdr:sp macro="" textlink="">
      <xdr:nvSpPr>
        <xdr:cNvPr id="12" name="Rectangle 11">
          <a:extLst>
            <a:ext uri="{FF2B5EF4-FFF2-40B4-BE49-F238E27FC236}">
              <a16:creationId xmlns:a16="http://schemas.microsoft.com/office/drawing/2014/main" id="{F4BD9DED-9AA6-46F7-A78A-3AE0F9C0B240}"/>
            </a:ext>
          </a:extLst>
        </xdr:cNvPr>
        <xdr:cNvSpPr/>
      </xdr:nvSpPr>
      <xdr:spPr>
        <a:xfrm>
          <a:off x="180974" y="904874"/>
          <a:ext cx="6200775" cy="7620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WEEKDAY</a:t>
          </a:r>
          <a:r>
            <a:rPr lang="en-AU" sz="1100" baseline="0"/>
            <a:t> function returns the day number of the week from a date serial number. The default return type ranges from 1 for Sunday, through to 7 for Saturday, but you can choose from a list of return types.</a:t>
          </a:r>
        </a:p>
        <a:p>
          <a:pPr algn="l"/>
          <a:endParaRPr lang="en-AU" sz="600"/>
        </a:p>
      </xdr:txBody>
    </xdr:sp>
    <xdr:clientData/>
  </xdr:twoCellAnchor>
  <xdr:twoCellAnchor>
    <xdr:from>
      <xdr:col>4</xdr:col>
      <xdr:colOff>914400</xdr:colOff>
      <xdr:row>12</xdr:row>
      <xdr:rowOff>161925</xdr:rowOff>
    </xdr:from>
    <xdr:to>
      <xdr:col>5</xdr:col>
      <xdr:colOff>1104900</xdr:colOff>
      <xdr:row>20</xdr:row>
      <xdr:rowOff>133350</xdr:rowOff>
    </xdr:to>
    <xdr:sp macro="" textlink="">
      <xdr:nvSpPr>
        <xdr:cNvPr id="18" name="Speech Bubble: Rectangle 17">
          <a:extLst>
            <a:ext uri="{FF2B5EF4-FFF2-40B4-BE49-F238E27FC236}">
              <a16:creationId xmlns:a16="http://schemas.microsoft.com/office/drawing/2014/main" id="{0FCB3126-5449-43CD-A880-E451D61E1873}"/>
            </a:ext>
          </a:extLst>
        </xdr:cNvPr>
        <xdr:cNvSpPr/>
      </xdr:nvSpPr>
      <xdr:spPr>
        <a:xfrm>
          <a:off x="5543550" y="2876550"/>
          <a:ext cx="1866900" cy="1647825"/>
        </a:xfrm>
        <a:prstGeom prst="wedgeRectCallout">
          <a:avLst>
            <a:gd name="adj1" fmla="val -60629"/>
            <a:gd name="adj2" fmla="val -2247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Return</a:t>
          </a:r>
          <a:r>
            <a:rPr lang="en-AU" sz="1100" b="0" baseline="0"/>
            <a:t> types 1 and 17 for Sunday are the same as one another. Type 1 is only included for backward compatibiIity with earlier versions of Excel. Likewise, return type 2 and 3 for Monday.</a:t>
          </a:r>
          <a:endParaRPr lang="en-AU" sz="1100"/>
        </a:p>
      </xdr:txBody>
    </xdr:sp>
    <xdr:clientData/>
  </xdr:twoCellAnchor>
  <xdr:twoCellAnchor editAs="oneCell">
    <xdr:from>
      <xdr:col>1</xdr:col>
      <xdr:colOff>133350</xdr:colOff>
      <xdr:row>10</xdr:row>
      <xdr:rowOff>161925</xdr:rowOff>
    </xdr:from>
    <xdr:to>
      <xdr:col>4</xdr:col>
      <xdr:colOff>600075</xdr:colOff>
      <xdr:row>21</xdr:row>
      <xdr:rowOff>18780</xdr:rowOff>
    </xdr:to>
    <xdr:pic>
      <xdr:nvPicPr>
        <xdr:cNvPr id="19" name="Picture 18">
          <a:extLst>
            <a:ext uri="{FF2B5EF4-FFF2-40B4-BE49-F238E27FC236}">
              <a16:creationId xmlns:a16="http://schemas.microsoft.com/office/drawing/2014/main" id="{896A8A60-E634-4340-890F-03EDD23D6769}"/>
            </a:ext>
          </a:extLst>
        </xdr:cNvPr>
        <xdr:cNvPicPr>
          <a:picLocks noChangeAspect="1"/>
        </xdr:cNvPicPr>
      </xdr:nvPicPr>
      <xdr:blipFill rotWithShape="1">
        <a:blip xmlns:r="http://schemas.openxmlformats.org/officeDocument/2006/relationships" r:embed="rId1"/>
        <a:srcRect r="39686"/>
        <a:stretch/>
      </xdr:blipFill>
      <xdr:spPr>
        <a:xfrm>
          <a:off x="352425" y="2876550"/>
          <a:ext cx="4876800" cy="2161905"/>
        </a:xfrm>
        <a:prstGeom prst="rect">
          <a:avLst/>
        </a:prstGeom>
      </xdr:spPr>
    </xdr:pic>
    <xdr:clientData/>
  </xdr:twoCellAnchor>
  <xdr:twoCellAnchor editAs="oneCell">
    <xdr:from>
      <xdr:col>5</xdr:col>
      <xdr:colOff>800100</xdr:colOff>
      <xdr:row>0</xdr:row>
      <xdr:rowOff>47625</xdr:rowOff>
    </xdr:from>
    <xdr:to>
      <xdr:col>8</xdr:col>
      <xdr:colOff>325156</xdr:colOff>
      <xdr:row>0</xdr:row>
      <xdr:rowOff>581241</xdr:rowOff>
    </xdr:to>
    <xdr:pic>
      <xdr:nvPicPr>
        <xdr:cNvPr id="15" name="Picture 14">
          <a:hlinkClick xmlns:r="http://schemas.openxmlformats.org/officeDocument/2006/relationships" r:id="rId2"/>
          <a:extLst>
            <a:ext uri="{FF2B5EF4-FFF2-40B4-BE49-F238E27FC236}">
              <a16:creationId xmlns:a16="http://schemas.microsoft.com/office/drawing/2014/main" id="{469BB6E7-9C31-4EFE-A9C0-AA8279C45D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6</xdr:col>
      <xdr:colOff>466725</xdr:colOff>
      <xdr:row>0</xdr:row>
      <xdr:rowOff>581025</xdr:rowOff>
    </xdr:from>
    <xdr:to>
      <xdr:col>9</xdr:col>
      <xdr:colOff>0</xdr:colOff>
      <xdr:row>3</xdr:row>
      <xdr:rowOff>7163</xdr:rowOff>
    </xdr:to>
    <xdr:grpSp>
      <xdr:nvGrpSpPr>
        <xdr:cNvPr id="16" name="Group 15">
          <a:hlinkClick xmlns:r="http://schemas.openxmlformats.org/officeDocument/2006/relationships" r:id="rId4"/>
          <a:extLst>
            <a:ext uri="{FF2B5EF4-FFF2-40B4-BE49-F238E27FC236}">
              <a16:creationId xmlns:a16="http://schemas.microsoft.com/office/drawing/2014/main" id="{DF2AB44B-37FF-4AD9-ACF2-E354F399B6F6}"/>
            </a:ext>
          </a:extLst>
        </xdr:cNvPr>
        <xdr:cNvGrpSpPr/>
      </xdr:nvGrpSpPr>
      <xdr:grpSpPr>
        <a:xfrm>
          <a:off x="8734425" y="581025"/>
          <a:ext cx="1714500" cy="470713"/>
          <a:chOff x="8143875" y="681000"/>
          <a:chExt cx="1695450" cy="464363"/>
        </a:xfrm>
      </xdr:grpSpPr>
      <xdr:sp macro="" textlink="">
        <xdr:nvSpPr>
          <xdr:cNvPr id="17" name="Rectangle: Top Corners Rounded 16">
            <a:extLst>
              <a:ext uri="{FF2B5EF4-FFF2-40B4-BE49-F238E27FC236}">
                <a16:creationId xmlns:a16="http://schemas.microsoft.com/office/drawing/2014/main" id="{7A08103B-2E25-41EC-B2BB-AC67CA0C4D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6B79FB1D-F225-4952-A6B1-B823D03FA0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03B9FC36-DBF7-4E14-B65B-AA44E2F5B99E}"/>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5</xdr:col>
      <xdr:colOff>657224</xdr:colOff>
      <xdr:row>0</xdr:row>
      <xdr:rowOff>619123</xdr:rowOff>
    </xdr:from>
    <xdr:to>
      <xdr:col>6</xdr:col>
      <xdr:colOff>409575</xdr:colOff>
      <xdr:row>3</xdr:row>
      <xdr:rowOff>9523</xdr:rowOff>
    </xdr:to>
    <xdr:grpSp>
      <xdr:nvGrpSpPr>
        <xdr:cNvPr id="25" name="Group 24">
          <a:hlinkClick xmlns:r="http://schemas.openxmlformats.org/officeDocument/2006/relationships" r:id="rId7"/>
          <a:extLst>
            <a:ext uri="{FF2B5EF4-FFF2-40B4-BE49-F238E27FC236}">
              <a16:creationId xmlns:a16="http://schemas.microsoft.com/office/drawing/2014/main" id="{24402196-DEF2-4ECC-9B14-B936DDAE6345}"/>
            </a:ext>
          </a:extLst>
        </xdr:cNvPr>
        <xdr:cNvGrpSpPr/>
      </xdr:nvGrpSpPr>
      <xdr:grpSpPr>
        <a:xfrm>
          <a:off x="6962774" y="619123"/>
          <a:ext cx="1714501" cy="434975"/>
          <a:chOff x="7439024" y="619123"/>
          <a:chExt cx="1714501" cy="428625"/>
        </a:xfrm>
      </xdr:grpSpPr>
      <xdr:sp macro="" textlink="">
        <xdr:nvSpPr>
          <xdr:cNvPr id="26" name="Rectangle: Top Corners Rounded 25">
            <a:extLst>
              <a:ext uri="{FF2B5EF4-FFF2-40B4-BE49-F238E27FC236}">
                <a16:creationId xmlns:a16="http://schemas.microsoft.com/office/drawing/2014/main" id="{52F1075F-7F1C-4152-A1A2-2CF1912F41C8}"/>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5F877759-2A4C-41A0-8361-A17038393DE2}"/>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8E513D8C-AFF3-4A19-A896-7FF4AD42317A}"/>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34</xdr:row>
      <xdr:rowOff>0</xdr:rowOff>
    </xdr:from>
    <xdr:to>
      <xdr:col>1</xdr:col>
      <xdr:colOff>1295398</xdr:colOff>
      <xdr:row>36</xdr:row>
      <xdr:rowOff>100015</xdr:rowOff>
    </xdr:to>
    <xdr:grpSp>
      <xdr:nvGrpSpPr>
        <xdr:cNvPr id="29" name="Group 28">
          <a:hlinkClick xmlns:r="http://schemas.openxmlformats.org/officeDocument/2006/relationships" r:id="rId8"/>
          <a:extLst>
            <a:ext uri="{FF2B5EF4-FFF2-40B4-BE49-F238E27FC236}">
              <a16:creationId xmlns:a16="http://schemas.microsoft.com/office/drawing/2014/main" id="{F3FF5D7E-43FD-4180-84DA-E409117851DC}"/>
            </a:ext>
          </a:extLst>
        </xdr:cNvPr>
        <xdr:cNvGrpSpPr/>
      </xdr:nvGrpSpPr>
      <xdr:grpSpPr>
        <a:xfrm>
          <a:off x="0" y="7858125"/>
          <a:ext cx="1514473" cy="525465"/>
          <a:chOff x="8201024" y="18140364"/>
          <a:chExt cx="1514473" cy="519115"/>
        </a:xfrm>
      </xdr:grpSpPr>
      <xdr:sp macro="" textlink="">
        <xdr:nvSpPr>
          <xdr:cNvPr id="30" name="Rectangle: Top Corners Rounded 29">
            <a:extLst>
              <a:ext uri="{FF2B5EF4-FFF2-40B4-BE49-F238E27FC236}">
                <a16:creationId xmlns:a16="http://schemas.microsoft.com/office/drawing/2014/main" id="{5C5CD4AF-E7AE-4883-924B-41BCCA3CACC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C6A34A1D-CBE5-4C29-8D51-9FD7EF68A9E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200025</xdr:colOff>
      <xdr:row>13</xdr:row>
      <xdr:rowOff>85724</xdr:rowOff>
    </xdr:from>
    <xdr:to>
      <xdr:col>7</xdr:col>
      <xdr:colOff>295276</xdr:colOff>
      <xdr:row>17</xdr:row>
      <xdr:rowOff>142875</xdr:rowOff>
    </xdr:to>
    <xdr:sp macro="" textlink="">
      <xdr:nvSpPr>
        <xdr:cNvPr id="6" name="Speech Bubble: Rectangle 5">
          <a:extLst>
            <a:ext uri="{FF2B5EF4-FFF2-40B4-BE49-F238E27FC236}">
              <a16:creationId xmlns:a16="http://schemas.microsoft.com/office/drawing/2014/main" id="{1E500B1B-8874-4DE1-89E9-1682B87BA53C}"/>
            </a:ext>
          </a:extLst>
        </xdr:cNvPr>
        <xdr:cNvSpPr/>
      </xdr:nvSpPr>
      <xdr:spPr>
        <a:xfrm>
          <a:off x="6181725" y="2800349"/>
          <a:ext cx="2524126" cy="895351"/>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EDATE works with dates stored</a:t>
          </a:r>
          <a:r>
            <a:rPr lang="en-AU" sz="1100" b="0" baseline="0"/>
            <a:t> as text (B15),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4" name="Rectangle 13">
          <a:extLst>
            <a:ext uri="{FF2B5EF4-FFF2-40B4-BE49-F238E27FC236}">
              <a16:creationId xmlns:a16="http://schemas.microsoft.com/office/drawing/2014/main" id="{57783F74-06D6-4774-B97A-2D785BF21B17}"/>
            </a:ext>
          </a:extLst>
        </xdr:cNvPr>
        <xdr:cNvSpPr/>
      </xdr:nvSpPr>
      <xdr:spPr>
        <a:xfrm>
          <a:off x="180974" y="781050"/>
          <a:ext cx="65246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EDATE</a:t>
          </a:r>
          <a:r>
            <a:rPr lang="en-AU" sz="1100" baseline="0"/>
            <a:t> function rolls a date serial number (ignoring any time element) forward or back based on the number of months specified in the 'months' argument.</a:t>
          </a:r>
          <a:endParaRPr lang="en-AU" sz="1100"/>
        </a:p>
      </xdr:txBody>
    </xdr:sp>
    <xdr:clientData/>
  </xdr:twoCellAnchor>
  <xdr:twoCellAnchor>
    <xdr:from>
      <xdr:col>5</xdr:col>
      <xdr:colOff>200025</xdr:colOff>
      <xdr:row>9</xdr:row>
      <xdr:rowOff>85725</xdr:rowOff>
    </xdr:from>
    <xdr:to>
      <xdr:col>7</xdr:col>
      <xdr:colOff>295276</xdr:colOff>
      <xdr:row>12</xdr:row>
      <xdr:rowOff>190501</xdr:rowOff>
    </xdr:to>
    <xdr:grpSp>
      <xdr:nvGrpSpPr>
        <xdr:cNvPr id="21" name="Group 20">
          <a:extLst>
            <a:ext uri="{FF2B5EF4-FFF2-40B4-BE49-F238E27FC236}">
              <a16:creationId xmlns:a16="http://schemas.microsoft.com/office/drawing/2014/main" id="{5FD5028C-70BC-424D-9BBA-0B219E750CBA}"/>
            </a:ext>
          </a:extLst>
        </xdr:cNvPr>
        <xdr:cNvGrpSpPr/>
      </xdr:nvGrpSpPr>
      <xdr:grpSpPr>
        <a:xfrm>
          <a:off x="6181725" y="2660650"/>
          <a:ext cx="2524126" cy="742951"/>
          <a:chOff x="6181724" y="1962150"/>
          <a:chExt cx="2105025" cy="733426"/>
        </a:xfrm>
      </xdr:grpSpPr>
      <xdr:sp macro="" textlink="">
        <xdr:nvSpPr>
          <xdr:cNvPr id="19" name="Speech Bubble: Rectangle 18">
            <a:extLst>
              <a:ext uri="{FF2B5EF4-FFF2-40B4-BE49-F238E27FC236}">
                <a16:creationId xmlns:a16="http://schemas.microsoft.com/office/drawing/2014/main" id="{A60B4531-121A-45A1-85C9-25012E780340}"/>
              </a:ext>
            </a:extLst>
          </xdr:cNvPr>
          <xdr:cNvSpPr/>
        </xdr:nvSpPr>
        <xdr:spPr>
          <a:xfrm>
            <a:off x="6181724" y="1962150"/>
            <a:ext cx="2105025" cy="733426"/>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a:t>
            </a:r>
            <a:r>
              <a:rPr lang="en-AU" sz="1100" b="0" baseline="0"/>
              <a:t>the number of days varies depending on the month being adjusted.</a:t>
            </a:r>
            <a:endParaRPr lang="en-AU" sz="1100" b="0"/>
          </a:p>
        </xdr:txBody>
      </xdr:sp>
      <xdr:pic>
        <xdr:nvPicPr>
          <xdr:cNvPr id="20" name="Graphic 19" descr="Surprised Face with No Fill">
            <a:extLst>
              <a:ext uri="{FF2B5EF4-FFF2-40B4-BE49-F238E27FC236}">
                <a16:creationId xmlns:a16="http://schemas.microsoft.com/office/drawing/2014/main" id="{61D39439-7EAD-4539-B5AC-E89E43995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37235" y="2295526"/>
            <a:ext cx="349514" cy="381000"/>
          </a:xfrm>
          <a:prstGeom prst="rect">
            <a:avLst/>
          </a:prstGeom>
        </xdr:spPr>
      </xdr:pic>
    </xdr:grpSp>
    <xdr:clientData/>
  </xdr:twoCellAnchor>
  <xdr:twoCellAnchor>
    <xdr:from>
      <xdr:col>1</xdr:col>
      <xdr:colOff>1190625</xdr:colOff>
      <xdr:row>19</xdr:row>
      <xdr:rowOff>38099</xdr:rowOff>
    </xdr:from>
    <xdr:to>
      <xdr:col>3</xdr:col>
      <xdr:colOff>1228725</xdr:colOff>
      <xdr:row>22</xdr:row>
      <xdr:rowOff>190500</xdr:rowOff>
    </xdr:to>
    <xdr:sp macro="" textlink="">
      <xdr:nvSpPr>
        <xdr:cNvPr id="22" name="Speech Bubble: Rectangle 21">
          <a:extLst>
            <a:ext uri="{FF2B5EF4-FFF2-40B4-BE49-F238E27FC236}">
              <a16:creationId xmlns:a16="http://schemas.microsoft.com/office/drawing/2014/main" id="{12409233-A001-4272-9A5A-0D53694E2CA1}"/>
            </a:ext>
          </a:extLst>
        </xdr:cNvPr>
        <xdr:cNvSpPr/>
      </xdr:nvSpPr>
      <xdr:spPr>
        <a:xfrm>
          <a:off x="1409700" y="4010024"/>
          <a:ext cx="2667000" cy="781051"/>
        </a:xfrm>
        <a:prstGeom prst="wedgeRectCallout">
          <a:avLst>
            <a:gd name="adj1" fmla="val -22256"/>
            <a:gd name="adj2" fmla="val -627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'months'</a:t>
          </a:r>
          <a:r>
            <a:rPr lang="en-AU" sz="1100" b="0" baseline="0"/>
            <a:t> argument. 6.8 is rounded down to 6. </a:t>
          </a:r>
          <a:endParaRPr lang="en-AU" sz="1100"/>
        </a:p>
      </xdr:txBody>
    </xdr:sp>
    <xdr:clientData/>
  </xdr:twoCellAnchor>
  <xdr:twoCellAnchor editAs="oneCell">
    <xdr:from>
      <xdr:col>6</xdr:col>
      <xdr:colOff>800100</xdr:colOff>
      <xdr:row>0</xdr:row>
      <xdr:rowOff>47625</xdr:rowOff>
    </xdr:from>
    <xdr:to>
      <xdr:col>9</xdr:col>
      <xdr:colOff>601381</xdr:colOff>
      <xdr:row>0</xdr:row>
      <xdr:rowOff>581241</xdr:rowOff>
    </xdr:to>
    <xdr:pic>
      <xdr:nvPicPr>
        <xdr:cNvPr id="23" name="Picture 22">
          <a:hlinkClick xmlns:r="http://schemas.openxmlformats.org/officeDocument/2006/relationships" r:id="rId3"/>
          <a:extLst>
            <a:ext uri="{FF2B5EF4-FFF2-40B4-BE49-F238E27FC236}">
              <a16:creationId xmlns:a16="http://schemas.microsoft.com/office/drawing/2014/main" id="{E499E0A3-346C-424A-B200-8374972DD43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48375" y="47625"/>
          <a:ext cx="3230281" cy="533616"/>
        </a:xfrm>
        <a:prstGeom prst="rect">
          <a:avLst/>
        </a:prstGeom>
      </xdr:spPr>
    </xdr:pic>
    <xdr:clientData/>
  </xdr:twoCellAnchor>
  <xdr:twoCellAnchor>
    <xdr:from>
      <xdr:col>7</xdr:col>
      <xdr:colOff>466725</xdr:colOff>
      <xdr:row>0</xdr:row>
      <xdr:rowOff>581025</xdr:rowOff>
    </xdr:from>
    <xdr:to>
      <xdr:col>10</xdr:col>
      <xdr:colOff>0</xdr:colOff>
      <xdr:row>3</xdr:row>
      <xdr:rowOff>7163</xdr:rowOff>
    </xdr:to>
    <xdr:grpSp>
      <xdr:nvGrpSpPr>
        <xdr:cNvPr id="24" name="Group 23">
          <a:hlinkClick xmlns:r="http://schemas.openxmlformats.org/officeDocument/2006/relationships" r:id="rId5"/>
          <a:extLst>
            <a:ext uri="{FF2B5EF4-FFF2-40B4-BE49-F238E27FC236}">
              <a16:creationId xmlns:a16="http://schemas.microsoft.com/office/drawing/2014/main" id="{78DB8FAC-8B5D-4017-823B-A1DBD89D280A}"/>
            </a:ext>
          </a:extLst>
        </xdr:cNvPr>
        <xdr:cNvGrpSpPr/>
      </xdr:nvGrpSpPr>
      <xdr:grpSpPr>
        <a:xfrm>
          <a:off x="8877300" y="581025"/>
          <a:ext cx="1647825" cy="470713"/>
          <a:chOff x="8143875" y="681000"/>
          <a:chExt cx="1695450" cy="464363"/>
        </a:xfrm>
      </xdr:grpSpPr>
      <xdr:sp macro="" textlink="">
        <xdr:nvSpPr>
          <xdr:cNvPr id="25" name="Rectangle: Top Corners Rounded 24">
            <a:extLst>
              <a:ext uri="{FF2B5EF4-FFF2-40B4-BE49-F238E27FC236}">
                <a16:creationId xmlns:a16="http://schemas.microsoft.com/office/drawing/2014/main" id="{36FDDB5C-9E5B-43D3-BA57-71C238CDD7DC}"/>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6" name="Graphic 25" descr="Line Arrow: U-turn">
            <a:extLst>
              <a:ext uri="{FF2B5EF4-FFF2-40B4-BE49-F238E27FC236}">
                <a16:creationId xmlns:a16="http://schemas.microsoft.com/office/drawing/2014/main" id="{698FF810-18E7-4CC8-A520-EDAF5C748D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7" name="TextBox 26">
            <a:extLst>
              <a:ext uri="{FF2B5EF4-FFF2-40B4-BE49-F238E27FC236}">
                <a16:creationId xmlns:a16="http://schemas.microsoft.com/office/drawing/2014/main" id="{D2488E90-EE83-4A86-BF04-D4D16EA2475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657224</xdr:colOff>
      <xdr:row>0</xdr:row>
      <xdr:rowOff>619123</xdr:rowOff>
    </xdr:from>
    <xdr:to>
      <xdr:col>7</xdr:col>
      <xdr:colOff>409575</xdr:colOff>
      <xdr:row>3</xdr:row>
      <xdr:rowOff>9523</xdr:rowOff>
    </xdr:to>
    <xdr:grpSp>
      <xdr:nvGrpSpPr>
        <xdr:cNvPr id="28" name="Group 27">
          <a:hlinkClick xmlns:r="http://schemas.openxmlformats.org/officeDocument/2006/relationships" r:id="rId8"/>
          <a:extLst>
            <a:ext uri="{FF2B5EF4-FFF2-40B4-BE49-F238E27FC236}">
              <a16:creationId xmlns:a16="http://schemas.microsoft.com/office/drawing/2014/main" id="{5E086FCE-F528-47BE-B853-0AA60245BE67}"/>
            </a:ext>
          </a:extLst>
        </xdr:cNvPr>
        <xdr:cNvGrpSpPr/>
      </xdr:nvGrpSpPr>
      <xdr:grpSpPr>
        <a:xfrm>
          <a:off x="7048499" y="619123"/>
          <a:ext cx="1771651" cy="434975"/>
          <a:chOff x="7439024" y="619123"/>
          <a:chExt cx="1714501" cy="428625"/>
        </a:xfrm>
      </xdr:grpSpPr>
      <xdr:sp macro="" textlink="">
        <xdr:nvSpPr>
          <xdr:cNvPr id="29" name="Rectangle: Top Corners Rounded 28">
            <a:extLst>
              <a:ext uri="{FF2B5EF4-FFF2-40B4-BE49-F238E27FC236}">
                <a16:creationId xmlns:a16="http://schemas.microsoft.com/office/drawing/2014/main" id="{7D4F131F-9CB3-4BF1-A204-7913BBCCAA16}"/>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0" name="TextBox 27">
            <a:extLst>
              <a:ext uri="{FF2B5EF4-FFF2-40B4-BE49-F238E27FC236}">
                <a16:creationId xmlns:a16="http://schemas.microsoft.com/office/drawing/2014/main" id="{6B9424C8-BD43-4949-B2B5-3126A03F7BEA}"/>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1" name="TextBox 30">
            <a:extLst>
              <a:ext uri="{FF2B5EF4-FFF2-40B4-BE49-F238E27FC236}">
                <a16:creationId xmlns:a16="http://schemas.microsoft.com/office/drawing/2014/main" id="{7AFD0974-D492-4ECB-AC4C-47E0DFD8E66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24</xdr:row>
      <xdr:rowOff>0</xdr:rowOff>
    </xdr:from>
    <xdr:to>
      <xdr:col>2</xdr:col>
      <xdr:colOff>47623</xdr:colOff>
      <xdr:row>26</xdr:row>
      <xdr:rowOff>100015</xdr:rowOff>
    </xdr:to>
    <xdr:grpSp>
      <xdr:nvGrpSpPr>
        <xdr:cNvPr id="32" name="Group 31">
          <a:hlinkClick xmlns:r="http://schemas.openxmlformats.org/officeDocument/2006/relationships" r:id="rId9"/>
          <a:extLst>
            <a:ext uri="{FF2B5EF4-FFF2-40B4-BE49-F238E27FC236}">
              <a16:creationId xmlns:a16="http://schemas.microsoft.com/office/drawing/2014/main" id="{BD1A53C4-1EDD-47AB-8E19-68918803F493}"/>
            </a:ext>
          </a:extLst>
        </xdr:cNvPr>
        <xdr:cNvGrpSpPr/>
      </xdr:nvGrpSpPr>
      <xdr:grpSpPr>
        <a:xfrm>
          <a:off x="0" y="5765800"/>
          <a:ext cx="1514473" cy="525465"/>
          <a:chOff x="8201024" y="18140364"/>
          <a:chExt cx="1514473" cy="519115"/>
        </a:xfrm>
      </xdr:grpSpPr>
      <xdr:sp macro="" textlink="">
        <xdr:nvSpPr>
          <xdr:cNvPr id="33" name="Rectangle: Top Corners Rounded 32">
            <a:extLst>
              <a:ext uri="{FF2B5EF4-FFF2-40B4-BE49-F238E27FC236}">
                <a16:creationId xmlns:a16="http://schemas.microsoft.com/office/drawing/2014/main" id="{74FD26E8-116C-4E59-971B-F8AAA05C540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1DEF381D-F393-4484-91C7-54C1DB9C735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504825</xdr:colOff>
      <xdr:row>0</xdr:row>
      <xdr:rowOff>47625</xdr:rowOff>
    </xdr:from>
    <xdr:to>
      <xdr:col>15</xdr:col>
      <xdr:colOff>649006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8AB2697F-3B82-4BAF-9636-91A52F3C94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3025" y="47625"/>
          <a:ext cx="3230281" cy="533616"/>
        </a:xfrm>
        <a:prstGeom prst="rect">
          <a:avLst/>
        </a:prstGeom>
      </xdr:spPr>
    </xdr:pic>
    <xdr:clientData/>
  </xdr:twoCellAnchor>
  <xdr:twoCellAnchor editAs="oneCell">
    <xdr:from>
      <xdr:col>4</xdr:col>
      <xdr:colOff>333375</xdr:colOff>
      <xdr:row>0</xdr:row>
      <xdr:rowOff>0</xdr:rowOff>
    </xdr:from>
    <xdr:to>
      <xdr:col>5</xdr:col>
      <xdr:colOff>485775</xdr:colOff>
      <xdr:row>1</xdr:row>
      <xdr:rowOff>0</xdr:rowOff>
    </xdr:to>
    <xdr:pic>
      <xdr:nvPicPr>
        <xdr:cNvPr id="4" name="Graphic 3" descr="Daily Calendar">
          <a:extLst>
            <a:ext uri="{FF2B5EF4-FFF2-40B4-BE49-F238E27FC236}">
              <a16:creationId xmlns:a16="http://schemas.microsoft.com/office/drawing/2014/main" id="{B340F707-EFD0-403D-8D0A-0B9C9E1C31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57725" y="0"/>
          <a:ext cx="619125" cy="619125"/>
        </a:xfrm>
        <a:prstGeom prst="rect">
          <a:avLst/>
        </a:prstGeom>
      </xdr:spPr>
    </xdr:pic>
    <xdr:clientData/>
  </xdr:twoCellAnchor>
  <xdr:twoCellAnchor editAs="oneCell">
    <xdr:from>
      <xdr:col>5</xdr:col>
      <xdr:colOff>683400</xdr:colOff>
      <xdr:row>0</xdr:row>
      <xdr:rowOff>0</xdr:rowOff>
    </xdr:from>
    <xdr:to>
      <xdr:col>6</xdr:col>
      <xdr:colOff>616725</xdr:colOff>
      <xdr:row>1</xdr:row>
      <xdr:rowOff>0</xdr:rowOff>
    </xdr:to>
    <xdr:pic>
      <xdr:nvPicPr>
        <xdr:cNvPr id="5" name="Graphic 4" descr="Clock">
          <a:extLst>
            <a:ext uri="{FF2B5EF4-FFF2-40B4-BE49-F238E27FC236}">
              <a16:creationId xmlns:a16="http://schemas.microsoft.com/office/drawing/2014/main" id="{71D2E9FF-1A8C-4AFA-82C9-F7F4F4AD9D4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74475" y="0"/>
          <a:ext cx="619125" cy="619125"/>
        </a:xfrm>
        <a:prstGeom prst="rect">
          <a:avLst/>
        </a:prstGeom>
      </xdr:spPr>
    </xdr:pic>
    <xdr:clientData/>
  </xdr:twoCellAnchor>
  <xdr:twoCellAnchor editAs="oneCell">
    <xdr:from>
      <xdr:col>4</xdr:col>
      <xdr:colOff>142876</xdr:colOff>
      <xdr:row>26</xdr:row>
      <xdr:rowOff>200024</xdr:rowOff>
    </xdr:from>
    <xdr:to>
      <xdr:col>12</xdr:col>
      <xdr:colOff>238125</xdr:colOff>
      <xdr:row>34</xdr:row>
      <xdr:rowOff>85725</xdr:rowOff>
    </xdr:to>
    <xdr:sp macro="" textlink="">
      <xdr:nvSpPr>
        <xdr:cNvPr id="7" name="Rectangle 6">
          <a:extLst>
            <a:ext uri="{FF2B5EF4-FFF2-40B4-BE49-F238E27FC236}">
              <a16:creationId xmlns:a16="http://schemas.microsoft.com/office/drawing/2014/main" id="{182C432F-E8FB-430D-AAB1-03275756E66D}"/>
            </a:ext>
          </a:extLst>
        </xdr:cNvPr>
        <xdr:cNvSpPr/>
      </xdr:nvSpPr>
      <xdr:spPr>
        <a:xfrm>
          <a:off x="4467226" y="5848349"/>
          <a:ext cx="5600699" cy="15621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 with Two Digit Years</a:t>
          </a:r>
        </a:p>
        <a:p>
          <a:pPr algn="l"/>
          <a:r>
            <a:rPr lang="en-AU" sz="1100">
              <a:solidFill>
                <a:sysClr val="windowText" lastClr="000000"/>
              </a:solidFill>
              <a:latin typeface="+mn-lt"/>
            </a:rPr>
            <a:t>When you enter</a:t>
          </a:r>
          <a:r>
            <a:rPr lang="en-AU" sz="1100" baseline="0">
              <a:solidFill>
                <a:sysClr val="windowText" lastClr="000000"/>
              </a:solidFill>
              <a:latin typeface="+mn-lt"/>
            </a:rPr>
            <a:t> a date with two digits for the year e.g. 1/1/09, Excel has to decide if you mean 2009 or 1909. It goes by the rule that dates with years 29 or before, are treated as 20xx and dates with the year 30 or older are treated as 19xx  See examples to the left. </a:t>
          </a:r>
        </a:p>
        <a:p>
          <a:pPr algn="l"/>
          <a:endParaRPr lang="en-AU" sz="400" baseline="0">
            <a:solidFill>
              <a:sysClr val="windowText" lastClr="000000"/>
            </a:solidFill>
            <a:latin typeface="+mn-lt"/>
          </a:endParaRPr>
        </a:p>
        <a:p>
          <a:pPr algn="l"/>
          <a:r>
            <a:rPr lang="en-AU" sz="1100" b="1" baseline="0">
              <a:solidFill>
                <a:sysClr val="windowText" lastClr="000000"/>
              </a:solidFill>
              <a:latin typeface="+mn-lt"/>
            </a:rPr>
            <a:t>Tip:</a:t>
          </a:r>
          <a:r>
            <a:rPr lang="en-AU" sz="1100" baseline="0">
              <a:solidFill>
                <a:sysClr val="windowText" lastClr="000000"/>
              </a:solidFill>
              <a:latin typeface="+mn-lt"/>
            </a:rPr>
            <a:t> You can enter the day and month portions of a date and Excel will insert the year based on your computer's clock. Nice to know for data entry.</a:t>
          </a: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clientData/>
  </xdr:twoCellAnchor>
  <xdr:twoCellAnchor>
    <xdr:from>
      <xdr:col>4</xdr:col>
      <xdr:colOff>142876</xdr:colOff>
      <xdr:row>2</xdr:row>
      <xdr:rowOff>209549</xdr:rowOff>
    </xdr:from>
    <xdr:to>
      <xdr:col>12</xdr:col>
      <xdr:colOff>228601</xdr:colOff>
      <xdr:row>25</xdr:row>
      <xdr:rowOff>152400</xdr:rowOff>
    </xdr:to>
    <xdr:grpSp>
      <xdr:nvGrpSpPr>
        <xdr:cNvPr id="20" name="Group 19">
          <a:extLst>
            <a:ext uri="{FF2B5EF4-FFF2-40B4-BE49-F238E27FC236}">
              <a16:creationId xmlns:a16="http://schemas.microsoft.com/office/drawing/2014/main" id="{480FA1FB-015D-4767-BC89-2D14EF06B7FC}"/>
            </a:ext>
          </a:extLst>
        </xdr:cNvPr>
        <xdr:cNvGrpSpPr/>
      </xdr:nvGrpSpPr>
      <xdr:grpSpPr>
        <a:xfrm>
          <a:off x="4467226" y="1041399"/>
          <a:ext cx="5464175" cy="4835526"/>
          <a:chOff x="3486151" y="1038224"/>
          <a:chExt cx="5591175" cy="4552951"/>
        </a:xfrm>
      </xdr:grpSpPr>
      <xdr:sp macro="" textlink="">
        <xdr:nvSpPr>
          <xdr:cNvPr id="6" name="Rectangle 5">
            <a:extLst>
              <a:ext uri="{FF2B5EF4-FFF2-40B4-BE49-F238E27FC236}">
                <a16:creationId xmlns:a16="http://schemas.microsoft.com/office/drawing/2014/main" id="{DCDB179D-2B7F-4F19-8FBF-E667F892618C}"/>
              </a:ext>
            </a:extLst>
          </xdr:cNvPr>
          <xdr:cNvSpPr/>
        </xdr:nvSpPr>
        <xdr:spPr>
          <a:xfrm>
            <a:off x="3486151" y="1038224"/>
            <a:ext cx="5591175" cy="45529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a:t>
            </a:r>
          </a:p>
          <a:p>
            <a:pPr algn="l"/>
            <a:endParaRPr lang="en-AU" sz="800">
              <a:solidFill>
                <a:schemeClr val="accent1">
                  <a:lumMod val="50000"/>
                </a:schemeClr>
              </a:solidFill>
              <a:latin typeface="+mj-lt"/>
            </a:endParaRPr>
          </a:p>
          <a:p>
            <a:pPr algn="l"/>
            <a:r>
              <a:rPr lang="en-AU"/>
              <a:t>You can type in various configurations of a date and Excel will automatically</a:t>
            </a:r>
            <a:r>
              <a:rPr lang="en-AU" baseline="0"/>
              <a:t> recognise it as a date and upon pressing ENTER it will convert it to a date serial number and apply a date format on the cell.</a:t>
            </a:r>
          </a:p>
          <a:p>
            <a:pPr algn="l"/>
            <a:endParaRPr lang="en-AU" baseline="0"/>
          </a:p>
          <a:p>
            <a:pPr algn="l"/>
            <a:r>
              <a:rPr lang="en-AU" baseline="0"/>
              <a:t>For example, try </a:t>
            </a:r>
            <a:r>
              <a:rPr lang="en-AU" u="none" baseline="0"/>
              <a:t>typing</a:t>
            </a:r>
            <a:r>
              <a:rPr lang="en-AU" baseline="0"/>
              <a:t> (or even copy and paste) the following dates into an empty cell:</a:t>
            </a:r>
          </a:p>
          <a:p>
            <a:pPr algn="l"/>
            <a:endParaRPr lang="en-AU" baseline="0"/>
          </a:p>
          <a:p>
            <a:pPr algn="l"/>
            <a:r>
              <a:rPr lang="en-AU" baseline="0"/>
              <a:t>1-1-2009</a:t>
            </a:r>
          </a:p>
          <a:p>
            <a:pPr algn="l"/>
            <a:r>
              <a:rPr lang="en-AU" baseline="0"/>
              <a:t>1-1-09</a:t>
            </a:r>
          </a:p>
          <a:p>
            <a:pPr algn="l"/>
            <a:r>
              <a:rPr lang="en-AU" baseline="0"/>
              <a:t>1/1/2009</a:t>
            </a:r>
          </a:p>
          <a:p>
            <a:pPr algn="l"/>
            <a:r>
              <a:rPr lang="en-AU" baseline="0"/>
              <a:t>1/1/09</a:t>
            </a:r>
          </a:p>
          <a:p>
            <a:pPr algn="l"/>
            <a:r>
              <a:rPr lang="en-AU" baseline="0"/>
              <a:t>1-Jan-09</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1-Jan 09</a:t>
            </a:r>
            <a:endParaRPr lang="en-AU">
              <a:effectLst/>
            </a:endParaRPr>
          </a:p>
          <a:p>
            <a:pPr algn="l"/>
            <a:r>
              <a:rPr lang="en-AU" baseline="0"/>
              <a:t>1-Jan-2009</a:t>
            </a:r>
          </a:p>
          <a:p>
            <a:pPr algn="l"/>
            <a:r>
              <a:rPr lang="en-AU" baseline="0"/>
              <a:t>1 Jan 09</a:t>
            </a:r>
          </a:p>
          <a:p>
            <a:pPr algn="l"/>
            <a:r>
              <a:rPr lang="en-AU" baseline="0"/>
              <a:t>1/1</a:t>
            </a:r>
          </a:p>
          <a:p>
            <a:pPr algn="l"/>
            <a:endParaRPr lang="en-AU" baseline="0"/>
          </a:p>
          <a:p>
            <a:pPr algn="l"/>
            <a:r>
              <a:rPr lang="en-AU" baseline="0"/>
              <a:t>You can see that entering numbers that look like dates which are separated by a forward slash or hyphen will be recognised as a date. Even typing in a date with the month name gets converted to a date.</a:t>
            </a:r>
          </a:p>
          <a:p>
            <a:pPr algn="l"/>
            <a:endParaRPr lang="en-AU" baseline="0"/>
          </a:p>
          <a:p>
            <a:pPr algn="l"/>
            <a:r>
              <a:rPr lang="en-AU" baseline="0"/>
              <a:t>However, dates separated with a period like this 1.1.2009, or with spaces between numbers like this 01 01 2009, will end up as text, not a date. Gotta have some limits!</a:t>
            </a:r>
            <a:endParaRPr lang="en-AU" sz="1100"/>
          </a:p>
        </xdr:txBody>
      </xdr:sp>
      <xdr:pic>
        <xdr:nvPicPr>
          <xdr:cNvPr id="15" name="Graphic 14" descr="Daily Calendar">
            <a:extLst>
              <a:ext uri="{FF2B5EF4-FFF2-40B4-BE49-F238E27FC236}">
                <a16:creationId xmlns:a16="http://schemas.microsoft.com/office/drawing/2014/main" id="{A661D840-FD82-4602-9C7F-8C4F3FB533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24425" y="1057275"/>
            <a:ext cx="352425" cy="352425"/>
          </a:xfrm>
          <a:prstGeom prst="rect">
            <a:avLst/>
          </a:prstGeom>
        </xdr:spPr>
      </xdr:pic>
    </xdr:grpSp>
    <xdr:clientData/>
  </xdr:twoCellAnchor>
  <xdr:twoCellAnchor>
    <xdr:from>
      <xdr:col>4</xdr:col>
      <xdr:colOff>142876</xdr:colOff>
      <xdr:row>34</xdr:row>
      <xdr:rowOff>209549</xdr:rowOff>
    </xdr:from>
    <xdr:to>
      <xdr:col>12</xdr:col>
      <xdr:colOff>238125</xdr:colOff>
      <xdr:row>46</xdr:row>
      <xdr:rowOff>180975</xdr:rowOff>
    </xdr:to>
    <xdr:grpSp>
      <xdr:nvGrpSpPr>
        <xdr:cNvPr id="3" name="Group 2">
          <a:extLst>
            <a:ext uri="{FF2B5EF4-FFF2-40B4-BE49-F238E27FC236}">
              <a16:creationId xmlns:a16="http://schemas.microsoft.com/office/drawing/2014/main" id="{16DFB63F-B8A1-4B59-86F4-350DBDCC7EB3}"/>
            </a:ext>
          </a:extLst>
        </xdr:cNvPr>
        <xdr:cNvGrpSpPr/>
      </xdr:nvGrpSpPr>
      <xdr:grpSpPr>
        <a:xfrm>
          <a:off x="4467226" y="7848599"/>
          <a:ext cx="5473699" cy="2524126"/>
          <a:chOff x="3486151" y="7534274"/>
          <a:chExt cx="5600699" cy="2486026"/>
        </a:xfrm>
      </xdr:grpSpPr>
      <xdr:sp macro="" textlink="">
        <xdr:nvSpPr>
          <xdr:cNvPr id="14" name="Rectangle 13">
            <a:extLst>
              <a:ext uri="{FF2B5EF4-FFF2-40B4-BE49-F238E27FC236}">
                <a16:creationId xmlns:a16="http://schemas.microsoft.com/office/drawing/2014/main" id="{116B24EE-D6EB-4A7E-AC3A-31E60DDB8EB6}"/>
              </a:ext>
            </a:extLst>
          </xdr:cNvPr>
          <xdr:cNvSpPr/>
        </xdr:nvSpPr>
        <xdr:spPr>
          <a:xfrm>
            <a:off x="3486151" y="7534274"/>
            <a:ext cx="5600699" cy="24860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Time</a:t>
            </a:r>
          </a:p>
          <a:p>
            <a:pPr algn="l"/>
            <a:endParaRPr lang="en-AU" sz="1100">
              <a:solidFill>
                <a:sysClr val="windowText" lastClr="000000"/>
              </a:solidFill>
              <a:latin typeface="+mn-lt"/>
            </a:endParaRPr>
          </a:p>
          <a:p>
            <a:pPr algn="l"/>
            <a:r>
              <a:rPr lang="en-AU" sz="1100">
                <a:solidFill>
                  <a:sysClr val="windowText" lastClr="000000"/>
                </a:solidFill>
                <a:latin typeface="+mn-lt"/>
              </a:rPr>
              <a:t>When you enter time you must follow a strict format of at least h:mm. i.e. the hour and minutes are separated by a colon with no spaces</a:t>
            </a:r>
            <a:r>
              <a:rPr lang="en-AU" sz="1100" baseline="0">
                <a:solidFill>
                  <a:sysClr val="windowText" lastClr="000000"/>
                </a:solidFill>
                <a:latin typeface="+mn-lt"/>
              </a:rPr>
              <a:t> either side.</a:t>
            </a:r>
            <a:r>
              <a:rPr lang="en-AU" sz="1100">
                <a:solidFill>
                  <a:sysClr val="windowText" lastClr="000000"/>
                </a:solidFill>
                <a:latin typeface="+mn-lt"/>
              </a:rPr>
              <a:t> Entering the h:mm components will result in a time formatted in military</a:t>
            </a:r>
            <a:r>
              <a:rPr lang="en-AU" sz="1100" baseline="0">
                <a:solidFill>
                  <a:sysClr val="windowText" lastClr="000000"/>
                </a:solidFill>
                <a:latin typeface="+mn-lt"/>
              </a:rPr>
              <a:t> time e.g. 2:00 PM is 14:00 in military time</a:t>
            </a:r>
            <a:r>
              <a:rPr lang="en-AU" sz="1100">
                <a:solidFill>
                  <a:sysClr val="windowText" lastClr="000000"/>
                </a:solidFill>
                <a:latin typeface="+mn-lt"/>
              </a:rPr>
              <a:t>.</a:t>
            </a:r>
            <a:endParaRPr lang="en-AU" sz="1100" baseline="0">
              <a:solidFill>
                <a:sysClr val="windowText" lastClr="000000"/>
              </a:solidFill>
              <a:latin typeface="+mn-lt"/>
            </a:endParaRP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If you enter a time that includes a seconds component e.g. 3:15:40, Excel will automatically format the cell in h:mm:ss.</a:t>
            </a:r>
          </a:p>
          <a:p>
            <a:pPr algn="l"/>
            <a:endParaRPr lang="en-AU" sz="1100" baseline="0">
              <a:solidFill>
                <a:sysClr val="windowText" lastClr="000000"/>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aseline="0">
                <a:solidFill>
                  <a:schemeClr val="dk1"/>
                </a:solidFill>
                <a:effectLst/>
                <a:latin typeface="+mn-lt"/>
                <a:ea typeface="+mn-ea"/>
                <a:cs typeface="+mn-cs"/>
              </a:rPr>
              <a:t>If you want the time to be formatted with AM/PM you can simply enter a space after the time and then type AM or PM, or apply the number format to the cell later.</a:t>
            </a:r>
            <a:endParaRPr lang="en-AU">
              <a:effectLst/>
            </a:endParaRPr>
          </a:p>
          <a:p>
            <a:pPr algn="l"/>
            <a:endParaRPr lang="en-AU" sz="1100" baseline="0">
              <a:solidFill>
                <a:sysClr val="windowText" lastClr="000000"/>
              </a:solidFill>
              <a:latin typeface="+mn-lt"/>
            </a:endParaRP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pic>
        <xdr:nvPicPr>
          <xdr:cNvPr id="16" name="Graphic 15" descr="Clock">
            <a:extLst>
              <a:ext uri="{FF2B5EF4-FFF2-40B4-BE49-F238E27FC236}">
                <a16:creationId xmlns:a16="http://schemas.microsoft.com/office/drawing/2014/main" id="{157C806D-517C-4AA6-8AEA-421FDD2425E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00600" y="7572375"/>
            <a:ext cx="333375" cy="333375"/>
          </a:xfrm>
          <a:prstGeom prst="rect">
            <a:avLst/>
          </a:prstGeom>
        </xdr:spPr>
      </xdr:pic>
    </xdr:grpSp>
    <xdr:clientData/>
  </xdr:twoCellAnchor>
  <xdr:twoCellAnchor>
    <xdr:from>
      <xdr:col>4</xdr:col>
      <xdr:colOff>142876</xdr:colOff>
      <xdr:row>47</xdr:row>
      <xdr:rowOff>200024</xdr:rowOff>
    </xdr:from>
    <xdr:to>
      <xdr:col>12</xdr:col>
      <xdr:colOff>238125</xdr:colOff>
      <xdr:row>57</xdr:row>
      <xdr:rowOff>38100</xdr:rowOff>
    </xdr:to>
    <xdr:grpSp>
      <xdr:nvGrpSpPr>
        <xdr:cNvPr id="21" name="Group 20">
          <a:extLst>
            <a:ext uri="{FF2B5EF4-FFF2-40B4-BE49-F238E27FC236}">
              <a16:creationId xmlns:a16="http://schemas.microsoft.com/office/drawing/2014/main" id="{6894EAD4-C28A-47AB-B850-5CE2B6CF80B2}"/>
            </a:ext>
          </a:extLst>
        </xdr:cNvPr>
        <xdr:cNvGrpSpPr/>
      </xdr:nvGrpSpPr>
      <xdr:grpSpPr>
        <a:xfrm>
          <a:off x="4467226" y="10604499"/>
          <a:ext cx="5473699" cy="1965326"/>
          <a:chOff x="3486151" y="10458449"/>
          <a:chExt cx="5600699" cy="1933576"/>
        </a:xfrm>
      </xdr:grpSpPr>
      <xdr:sp macro="" textlink="">
        <xdr:nvSpPr>
          <xdr:cNvPr id="17" name="Rectangle 16">
            <a:extLst>
              <a:ext uri="{FF2B5EF4-FFF2-40B4-BE49-F238E27FC236}">
                <a16:creationId xmlns:a16="http://schemas.microsoft.com/office/drawing/2014/main" id="{8C3C4F1E-A614-40B2-9C36-A19C8B52CAD3}"/>
              </a:ext>
            </a:extLst>
          </xdr:cNvPr>
          <xdr:cNvSpPr/>
        </xdr:nvSpPr>
        <xdr:spPr>
          <a:xfrm>
            <a:off x="3486151" y="10458449"/>
            <a:ext cx="5600699" cy="19335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Entering Dates &amp;</a:t>
            </a:r>
            <a:r>
              <a:rPr lang="en-AU" sz="1600" baseline="0">
                <a:solidFill>
                  <a:schemeClr val="accent1">
                    <a:lumMod val="50000"/>
                  </a:schemeClr>
                </a:solidFill>
                <a:latin typeface="+mj-lt"/>
              </a:rPr>
              <a:t> </a:t>
            </a:r>
            <a:r>
              <a:rPr lang="en-AU" sz="1600">
                <a:solidFill>
                  <a:schemeClr val="accent1">
                    <a:lumMod val="50000"/>
                  </a:schemeClr>
                </a:solidFill>
                <a:latin typeface="+mj-lt"/>
              </a:rPr>
              <a:t>Time Together</a:t>
            </a:r>
          </a:p>
          <a:p>
            <a:pPr algn="l"/>
            <a:endParaRPr lang="en-AU" sz="1100">
              <a:solidFill>
                <a:sysClr val="windowText" lastClr="000000"/>
              </a:solidFill>
              <a:latin typeface="+mn-lt"/>
            </a:endParaRPr>
          </a:p>
          <a:p>
            <a:pPr algn="l"/>
            <a:r>
              <a:rPr lang="en-AU" sz="1100">
                <a:solidFill>
                  <a:sysClr val="windowText" lastClr="000000"/>
                </a:solidFill>
                <a:latin typeface="+mn-lt"/>
              </a:rPr>
              <a:t>Now that we know how to enter dates and time separately we can put them together to enter a date and time in the same cell.</a:t>
            </a:r>
            <a:endParaRPr lang="en-AU">
              <a:effectLst/>
            </a:endParaRP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You'll find that even if you enter AM/PM that Excel will convert it to military time by default. You can override this with a custom number format. More on that later.</a:t>
            </a: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You can even enter time then date and Excel will fix the order for you.</a:t>
            </a:r>
          </a:p>
          <a:p>
            <a:pPr algn="l"/>
            <a:endParaRPr lang="en-AU" sz="1100" baseline="0">
              <a:solidFill>
                <a:sysClr val="windowText" lastClr="000000"/>
              </a:solidFill>
              <a:latin typeface="+mn-lt"/>
            </a:endParaRPr>
          </a:p>
          <a:p>
            <a:pPr algn="l"/>
            <a:endParaRPr lang="en-AU" sz="1100">
              <a:solidFill>
                <a:sysClr val="windowText" lastClr="000000"/>
              </a:solidFill>
              <a:latin typeface="+mn-lt"/>
            </a:endParaRPr>
          </a:p>
          <a:p>
            <a:pPr algn="l"/>
            <a:endParaRPr lang="en-AU" sz="800">
              <a:solidFill>
                <a:schemeClr val="accent1">
                  <a:lumMod val="50000"/>
                </a:schemeClr>
              </a:solidFill>
              <a:latin typeface="+mj-lt"/>
            </a:endParaRPr>
          </a:p>
        </xdr:txBody>
      </xdr:sp>
      <xdr:pic>
        <xdr:nvPicPr>
          <xdr:cNvPr id="18" name="Graphic 17" descr="Clock">
            <a:extLst>
              <a:ext uri="{FF2B5EF4-FFF2-40B4-BE49-F238E27FC236}">
                <a16:creationId xmlns:a16="http://schemas.microsoft.com/office/drawing/2014/main" id="{27DE4145-784B-4323-B7E5-ADE2818F2AC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67525" y="10496550"/>
            <a:ext cx="333375" cy="333375"/>
          </a:xfrm>
          <a:prstGeom prst="rect">
            <a:avLst/>
          </a:prstGeom>
        </xdr:spPr>
      </xdr:pic>
      <xdr:pic>
        <xdr:nvPicPr>
          <xdr:cNvPr id="19" name="Graphic 18" descr="Daily Calendar">
            <a:extLst>
              <a:ext uri="{FF2B5EF4-FFF2-40B4-BE49-F238E27FC236}">
                <a16:creationId xmlns:a16="http://schemas.microsoft.com/office/drawing/2014/main" id="{465E1EF0-CD8F-491C-824E-84CF5CB129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448425" y="10467975"/>
            <a:ext cx="352425" cy="352425"/>
          </a:xfrm>
          <a:prstGeom prst="rect">
            <a:avLst/>
          </a:prstGeom>
        </xdr:spPr>
      </xdr:pic>
    </xdr:grpSp>
    <xdr:clientData/>
  </xdr:twoCellAnchor>
  <xdr:twoCellAnchor>
    <xdr:from>
      <xdr:col>0</xdr:col>
      <xdr:colOff>95251</xdr:colOff>
      <xdr:row>14</xdr:row>
      <xdr:rowOff>57149</xdr:rowOff>
    </xdr:from>
    <xdr:to>
      <xdr:col>4</xdr:col>
      <xdr:colOff>0</xdr:colOff>
      <xdr:row>25</xdr:row>
      <xdr:rowOff>152400</xdr:rowOff>
    </xdr:to>
    <xdr:grpSp>
      <xdr:nvGrpSpPr>
        <xdr:cNvPr id="24" name="Group 23">
          <a:extLst>
            <a:ext uri="{FF2B5EF4-FFF2-40B4-BE49-F238E27FC236}">
              <a16:creationId xmlns:a16="http://schemas.microsoft.com/office/drawing/2014/main" id="{C432608A-1FA4-415A-8773-4052EDB7DD76}"/>
            </a:ext>
          </a:extLst>
        </xdr:cNvPr>
        <xdr:cNvGrpSpPr/>
      </xdr:nvGrpSpPr>
      <xdr:grpSpPr>
        <a:xfrm>
          <a:off x="95251" y="3441699"/>
          <a:ext cx="4229099" cy="2435226"/>
          <a:chOff x="95251" y="3190874"/>
          <a:chExt cx="3524249" cy="2400301"/>
        </a:xfrm>
      </xdr:grpSpPr>
      <xdr:sp macro="" textlink="">
        <xdr:nvSpPr>
          <xdr:cNvPr id="23" name="Rectangle 22">
            <a:extLst>
              <a:ext uri="{FF2B5EF4-FFF2-40B4-BE49-F238E27FC236}">
                <a16:creationId xmlns:a16="http://schemas.microsoft.com/office/drawing/2014/main" id="{0CEF1920-B80E-437B-94C1-244F905697E3}"/>
              </a:ext>
            </a:extLst>
          </xdr:cNvPr>
          <xdr:cNvSpPr/>
        </xdr:nvSpPr>
        <xdr:spPr>
          <a:xfrm>
            <a:off x="95251" y="3190874"/>
            <a:ext cx="3524249" cy="24003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solidFill>
                  <a:sysClr val="windowText" lastClr="000000"/>
                </a:solidFill>
                <a:latin typeface="+mn-lt"/>
              </a:rPr>
              <a:t>Tip: </a:t>
            </a:r>
            <a:r>
              <a:rPr lang="en-AU" sz="1100">
                <a:solidFill>
                  <a:sysClr val="windowText" lastClr="000000"/>
                </a:solidFill>
                <a:latin typeface="+mn-lt"/>
              </a:rPr>
              <a:t>Dates that display ##### in</a:t>
            </a:r>
            <a:r>
              <a:rPr lang="en-AU" sz="1100" baseline="0">
                <a:solidFill>
                  <a:sysClr val="windowText" lastClr="000000"/>
                </a:solidFill>
                <a:latin typeface="+mn-lt"/>
              </a:rPr>
              <a:t> a cell usually indicate that the column is simply not wide enough to display it. </a:t>
            </a:r>
          </a:p>
          <a:p>
            <a:pPr algn="l"/>
            <a:endParaRPr lang="en-AU" sz="1100" baseline="0">
              <a:solidFill>
                <a:sysClr val="windowText" lastClr="000000"/>
              </a:solidFill>
              <a:latin typeface="+mn-lt"/>
            </a:endParaRPr>
          </a:p>
          <a:p>
            <a:pPr algn="l"/>
            <a:r>
              <a:rPr lang="en-AU" sz="1100" baseline="0">
                <a:solidFill>
                  <a:sysClr val="windowText" lastClr="000000"/>
                </a:solidFill>
                <a:latin typeface="+mn-lt"/>
              </a:rPr>
              <a:t>However, if you make the cell </a:t>
            </a:r>
          </a:p>
          <a:p>
            <a:pPr algn="l"/>
            <a:r>
              <a:rPr lang="en-AU" sz="1100" baseline="0">
                <a:solidFill>
                  <a:sysClr val="windowText" lastClr="000000"/>
                </a:solidFill>
                <a:latin typeface="+mn-lt"/>
              </a:rPr>
              <a:t>really wide and it still displays</a:t>
            </a:r>
          </a:p>
          <a:p>
            <a:pPr algn="l"/>
            <a:r>
              <a:rPr lang="en-AU" sz="1100" baseline="0">
                <a:solidFill>
                  <a:sysClr val="windowText" lastClr="000000"/>
                </a:solidFill>
                <a:latin typeface="+mn-lt"/>
              </a:rPr>
              <a:t>##### then this indicates that </a:t>
            </a:r>
          </a:p>
          <a:p>
            <a:pPr algn="l"/>
            <a:r>
              <a:rPr lang="en-AU" sz="1100" baseline="0">
                <a:solidFill>
                  <a:sysClr val="windowText" lastClr="000000"/>
                </a:solidFill>
                <a:latin typeface="+mn-lt"/>
              </a:rPr>
              <a:t>the date is a negative value </a:t>
            </a:r>
          </a:p>
          <a:p>
            <a:pPr algn="l"/>
            <a:r>
              <a:rPr lang="en-AU" sz="1100" baseline="0">
                <a:solidFill>
                  <a:sysClr val="windowText" lastClr="000000"/>
                </a:solidFill>
                <a:latin typeface="+mn-lt"/>
              </a:rPr>
              <a:t>and Excel can't display negative </a:t>
            </a:r>
          </a:p>
          <a:p>
            <a:pPr algn="l"/>
            <a:r>
              <a:rPr lang="en-AU" sz="1100" baseline="0">
                <a:solidFill>
                  <a:sysClr val="windowText" lastClr="000000"/>
                </a:solidFill>
                <a:latin typeface="+mn-lt"/>
              </a:rPr>
              <a:t>dates. </a:t>
            </a:r>
            <a:endParaRPr lang="en-AU" sz="1100">
              <a:solidFill>
                <a:sysClr val="windowText" lastClr="000000"/>
              </a:solidFill>
              <a:latin typeface="+mn-lt"/>
            </a:endParaRPr>
          </a:p>
        </xdr:txBody>
      </xdr:sp>
      <xdr:pic>
        <xdr:nvPicPr>
          <xdr:cNvPr id="22" name="Picture 21">
            <a:extLst>
              <a:ext uri="{FF2B5EF4-FFF2-40B4-BE49-F238E27FC236}">
                <a16:creationId xmlns:a16="http://schemas.microsoft.com/office/drawing/2014/main" id="{E4ED227A-BC26-4FD0-837B-66C90D4D819F}"/>
              </a:ext>
            </a:extLst>
          </xdr:cNvPr>
          <xdr:cNvPicPr>
            <a:picLocks noChangeAspect="1"/>
          </xdr:cNvPicPr>
        </xdr:nvPicPr>
        <xdr:blipFill>
          <a:blip xmlns:r="http://schemas.openxmlformats.org/officeDocument/2006/relationships" r:embed="rId11"/>
          <a:stretch>
            <a:fillRect/>
          </a:stretch>
        </xdr:blipFill>
        <xdr:spPr>
          <a:xfrm>
            <a:off x="2238830" y="3800475"/>
            <a:ext cx="1041681" cy="1619048"/>
          </a:xfrm>
          <a:prstGeom prst="rect">
            <a:avLst/>
          </a:prstGeom>
          <a:effectLst>
            <a:outerShdw blurRad="63500" sx="102000" sy="102000" algn="ctr" rotWithShape="0">
              <a:prstClr val="black">
                <a:alpha val="40000"/>
              </a:prstClr>
            </a:outerShdw>
          </a:effectLst>
        </xdr:spPr>
      </xdr:pic>
    </xdr:grpSp>
    <xdr:clientData/>
  </xdr:twoCellAnchor>
  <xdr:twoCellAnchor>
    <xdr:from>
      <xdr:col>13</xdr:col>
      <xdr:colOff>361950</xdr:colOff>
      <xdr:row>0</xdr:row>
      <xdr:rowOff>583387</xdr:rowOff>
    </xdr:from>
    <xdr:to>
      <xdr:col>16</xdr:col>
      <xdr:colOff>0</xdr:colOff>
      <xdr:row>3</xdr:row>
      <xdr:rowOff>9525</xdr:rowOff>
    </xdr:to>
    <xdr:grpSp>
      <xdr:nvGrpSpPr>
        <xdr:cNvPr id="25" name="Group 24">
          <a:hlinkClick xmlns:r="http://schemas.openxmlformats.org/officeDocument/2006/relationships" r:id="rId12"/>
          <a:extLst>
            <a:ext uri="{FF2B5EF4-FFF2-40B4-BE49-F238E27FC236}">
              <a16:creationId xmlns:a16="http://schemas.microsoft.com/office/drawing/2014/main" id="{210B8A75-A5A5-4847-83D4-2EF375BF76DF}"/>
            </a:ext>
          </a:extLst>
        </xdr:cNvPr>
        <xdr:cNvGrpSpPr/>
      </xdr:nvGrpSpPr>
      <xdr:grpSpPr>
        <a:xfrm>
          <a:off x="10407650" y="583387"/>
          <a:ext cx="1619250" cy="470713"/>
          <a:chOff x="8143875" y="681000"/>
          <a:chExt cx="1695450" cy="464363"/>
        </a:xfrm>
      </xdr:grpSpPr>
      <xdr:sp macro="" textlink="">
        <xdr:nvSpPr>
          <xdr:cNvPr id="26" name="Rectangle: Top Corners Rounded 25">
            <a:extLst>
              <a:ext uri="{FF2B5EF4-FFF2-40B4-BE49-F238E27FC236}">
                <a16:creationId xmlns:a16="http://schemas.microsoft.com/office/drawing/2014/main" id="{8D086AE7-D861-42C4-A585-1025C0D360D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7" name="Graphic 26" descr="Line Arrow: U-turn">
            <a:extLst>
              <a:ext uri="{FF2B5EF4-FFF2-40B4-BE49-F238E27FC236}">
                <a16:creationId xmlns:a16="http://schemas.microsoft.com/office/drawing/2014/main" id="{EB9C2254-8E51-417C-9882-8FCDD8AA1E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339225" y="681000"/>
            <a:ext cx="462000" cy="462000"/>
          </a:xfrm>
          <a:prstGeom prst="rect">
            <a:avLst/>
          </a:prstGeom>
        </xdr:spPr>
      </xdr:pic>
      <xdr:sp macro="" textlink="">
        <xdr:nvSpPr>
          <xdr:cNvPr id="28" name="TextBox 27">
            <a:extLst>
              <a:ext uri="{FF2B5EF4-FFF2-40B4-BE49-F238E27FC236}">
                <a16:creationId xmlns:a16="http://schemas.microsoft.com/office/drawing/2014/main" id="{8BC4576E-008A-4F86-BA03-3FDAF1A0A4F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58</xdr:row>
      <xdr:rowOff>200025</xdr:rowOff>
    </xdr:from>
    <xdr:to>
      <xdr:col>1</xdr:col>
      <xdr:colOff>1381123</xdr:colOff>
      <xdr:row>61</xdr:row>
      <xdr:rowOff>90490</xdr:rowOff>
    </xdr:to>
    <xdr:grpSp>
      <xdr:nvGrpSpPr>
        <xdr:cNvPr id="29" name="Group 28">
          <a:hlinkClick xmlns:r="http://schemas.openxmlformats.org/officeDocument/2006/relationships" r:id="rId15"/>
          <a:extLst>
            <a:ext uri="{FF2B5EF4-FFF2-40B4-BE49-F238E27FC236}">
              <a16:creationId xmlns:a16="http://schemas.microsoft.com/office/drawing/2014/main" id="{E526562A-8187-4962-AFBE-FBC9E17C5C9E}"/>
            </a:ext>
          </a:extLst>
        </xdr:cNvPr>
        <xdr:cNvGrpSpPr/>
      </xdr:nvGrpSpPr>
      <xdr:grpSpPr>
        <a:xfrm>
          <a:off x="0" y="12944475"/>
          <a:ext cx="1514473" cy="528640"/>
          <a:chOff x="8201024" y="18140364"/>
          <a:chExt cx="1514473" cy="519115"/>
        </a:xfrm>
      </xdr:grpSpPr>
      <xdr:sp macro="" textlink="">
        <xdr:nvSpPr>
          <xdr:cNvPr id="30" name="Rectangle: Top Corners Rounded 29">
            <a:extLst>
              <a:ext uri="{FF2B5EF4-FFF2-40B4-BE49-F238E27FC236}">
                <a16:creationId xmlns:a16="http://schemas.microsoft.com/office/drawing/2014/main" id="{3F03B9FB-F360-44BF-8A54-CE49BFF5FDD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31E8E0BD-FE2F-4C89-A389-3C6C05DFDA8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143999" y="18168937"/>
            <a:ext cx="504825" cy="452437"/>
          </a:xfrm>
          <a:prstGeom prst="rect">
            <a:avLst/>
          </a:prstGeom>
        </xdr:spPr>
      </xdr:pic>
    </xdr:grp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247649</xdr:colOff>
      <xdr:row>14</xdr:row>
      <xdr:rowOff>57150</xdr:rowOff>
    </xdr:from>
    <xdr:to>
      <xdr:col>8</xdr:col>
      <xdr:colOff>266700</xdr:colOff>
      <xdr:row>18</xdr:row>
      <xdr:rowOff>133350</xdr:rowOff>
    </xdr:to>
    <xdr:sp macro="" textlink="">
      <xdr:nvSpPr>
        <xdr:cNvPr id="6" name="Speech Bubble: Rectangle 5">
          <a:extLst>
            <a:ext uri="{FF2B5EF4-FFF2-40B4-BE49-F238E27FC236}">
              <a16:creationId xmlns:a16="http://schemas.microsoft.com/office/drawing/2014/main" id="{4179D20E-BFB1-48FE-A384-E7D5219CEC2E}"/>
            </a:ext>
          </a:extLst>
        </xdr:cNvPr>
        <xdr:cNvSpPr/>
      </xdr:nvSpPr>
      <xdr:spPr>
        <a:xfrm>
          <a:off x="4772024" y="3190875"/>
          <a:ext cx="2362201" cy="9144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EOMONTH works with dates stored</a:t>
          </a:r>
          <a:r>
            <a:rPr lang="en-AU" sz="1100" b="0" baseline="0"/>
            <a:t> as text (e.g. cell B14),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E3452B1A-960D-4DBC-81F6-BBC11BE15A05}"/>
            </a:ext>
          </a:extLst>
        </xdr:cNvPr>
        <xdr:cNvSpPr/>
      </xdr:nvSpPr>
      <xdr:spPr>
        <a:xfrm>
          <a:off x="180974" y="781050"/>
          <a:ext cx="5800726"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EOMONTH</a:t>
          </a:r>
          <a:r>
            <a:rPr lang="en-AU" sz="1100" baseline="0"/>
            <a:t> function returns the last day of the month before or after a start date specified with a date serial number </a:t>
          </a:r>
          <a:r>
            <a:rPr lang="en-AU" sz="1100" baseline="0">
              <a:solidFill>
                <a:schemeClr val="dk1"/>
              </a:solidFill>
              <a:effectLst/>
              <a:latin typeface="+mn-lt"/>
              <a:ea typeface="+mn-ea"/>
              <a:cs typeface="+mn-cs"/>
            </a:rPr>
            <a:t>(ignoring any time element)</a:t>
          </a:r>
          <a:r>
            <a:rPr lang="en-AU" sz="1100" baseline="0"/>
            <a:t>.</a:t>
          </a:r>
          <a:endParaRPr lang="en-AU" sz="1100"/>
        </a:p>
      </xdr:txBody>
    </xdr:sp>
    <xdr:clientData/>
  </xdr:twoCellAnchor>
  <xdr:twoCellAnchor>
    <xdr:from>
      <xdr:col>1</xdr:col>
      <xdr:colOff>1</xdr:colOff>
      <xdr:row>19</xdr:row>
      <xdr:rowOff>38100</xdr:rowOff>
    </xdr:from>
    <xdr:to>
      <xdr:col>3</xdr:col>
      <xdr:colOff>1657351</xdr:colOff>
      <xdr:row>27</xdr:row>
      <xdr:rowOff>0</xdr:rowOff>
    </xdr:to>
    <xdr:sp macro="" textlink="">
      <xdr:nvSpPr>
        <xdr:cNvPr id="17" name="Rectangle 16">
          <a:extLst>
            <a:ext uri="{FF2B5EF4-FFF2-40B4-BE49-F238E27FC236}">
              <a16:creationId xmlns:a16="http://schemas.microsoft.com/office/drawing/2014/main" id="{374D08B3-738B-42AC-9752-3447019FA4D6}"/>
            </a:ext>
          </a:extLst>
        </xdr:cNvPr>
        <xdr:cNvSpPr/>
      </xdr:nvSpPr>
      <xdr:spPr>
        <a:xfrm>
          <a:off x="219076" y="4219575"/>
          <a:ext cx="4286250" cy="16383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baseline="0"/>
            <a:t>Bonus Tip: </a:t>
          </a:r>
          <a:r>
            <a:rPr lang="en-AU" sz="1100" b="0" baseline="0"/>
            <a:t>There's no 'STARTOFMONTH' function, but y</a:t>
          </a:r>
          <a:r>
            <a:rPr lang="en-AU" sz="1100" baseline="0"/>
            <a:t>ou can also use EOMONTH to find the start of a month, e.g. let's say your 'start date' is 30th January and you want to return 1st January. You simply use EOMONTH to find the end of the previous month and then add 1: </a:t>
          </a:r>
        </a:p>
        <a:p>
          <a:pPr algn="l"/>
          <a:endParaRPr lang="en-AU" sz="1100" baseline="0"/>
        </a:p>
        <a:p>
          <a:pPr algn="l"/>
          <a:r>
            <a:rPr lang="en-AU" sz="1100" baseline="0"/>
            <a:t>Formula: =EOMONTH(DATE(2017,01,30), -1) </a:t>
          </a:r>
          <a:r>
            <a:rPr lang="en-AU" sz="1100" baseline="0">
              <a:solidFill>
                <a:srgbClr val="FF0000"/>
              </a:solidFill>
            </a:rPr>
            <a:t>+1</a:t>
          </a:r>
        </a:p>
        <a:p>
          <a:pPr algn="l"/>
          <a:r>
            <a:rPr lang="en-AU" sz="1100" baseline="0"/>
            <a:t>Result: = 1st January 2017</a:t>
          </a:r>
        </a:p>
      </xdr:txBody>
    </xdr:sp>
    <xdr:clientData/>
  </xdr:twoCellAnchor>
  <xdr:twoCellAnchor>
    <xdr:from>
      <xdr:col>4</xdr:col>
      <xdr:colOff>247649</xdr:colOff>
      <xdr:row>9</xdr:row>
      <xdr:rowOff>276225</xdr:rowOff>
    </xdr:from>
    <xdr:to>
      <xdr:col>8</xdr:col>
      <xdr:colOff>266700</xdr:colOff>
      <xdr:row>13</xdr:row>
      <xdr:rowOff>142875</xdr:rowOff>
    </xdr:to>
    <xdr:sp macro="" textlink="">
      <xdr:nvSpPr>
        <xdr:cNvPr id="18" name="Speech Bubble: Rectangle 17">
          <a:extLst>
            <a:ext uri="{FF2B5EF4-FFF2-40B4-BE49-F238E27FC236}">
              <a16:creationId xmlns:a16="http://schemas.microsoft.com/office/drawing/2014/main" id="{B98AE859-7222-452A-A216-C5F70F820AF3}"/>
            </a:ext>
          </a:extLst>
        </xdr:cNvPr>
        <xdr:cNvSpPr/>
      </xdr:nvSpPr>
      <xdr:spPr>
        <a:xfrm>
          <a:off x="4772024" y="2152650"/>
          <a:ext cx="2362201" cy="9144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'months'</a:t>
          </a:r>
          <a:r>
            <a:rPr lang="en-AU" sz="1100" b="0" baseline="0"/>
            <a:t> argument. e.g. 1.7 months would be rounded down to 1. </a:t>
          </a:r>
          <a:endParaRPr lang="en-AU" sz="1100"/>
        </a:p>
      </xdr:txBody>
    </xdr:sp>
    <xdr:clientData/>
  </xdr:twoCellAnchor>
  <xdr:twoCellAnchor editAs="oneCell">
    <xdr:from>
      <xdr:col>6</xdr:col>
      <xdr:colOff>38100</xdr:colOff>
      <xdr:row>0</xdr:row>
      <xdr:rowOff>47625</xdr:rowOff>
    </xdr:from>
    <xdr:to>
      <xdr:col>9</xdr:col>
      <xdr:colOff>877606</xdr:colOff>
      <xdr:row>0</xdr:row>
      <xdr:rowOff>581241</xdr:rowOff>
    </xdr:to>
    <xdr:pic>
      <xdr:nvPicPr>
        <xdr:cNvPr id="27" name="Picture 26">
          <a:hlinkClick xmlns:r="http://schemas.openxmlformats.org/officeDocument/2006/relationships" r:id="rId1"/>
          <a:extLst>
            <a:ext uri="{FF2B5EF4-FFF2-40B4-BE49-F238E27FC236}">
              <a16:creationId xmlns:a16="http://schemas.microsoft.com/office/drawing/2014/main" id="{C8756D94-F15A-4A9D-BCCB-0456CD7F63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34025" y="47625"/>
          <a:ext cx="3230281" cy="533616"/>
        </a:xfrm>
        <a:prstGeom prst="rect">
          <a:avLst/>
        </a:prstGeom>
      </xdr:spPr>
    </xdr:pic>
    <xdr:clientData/>
  </xdr:twoCellAnchor>
  <xdr:twoCellAnchor editAs="oneCell">
    <xdr:from>
      <xdr:col>8</xdr:col>
      <xdr:colOff>314325</xdr:colOff>
      <xdr:row>0</xdr:row>
      <xdr:rowOff>581025</xdr:rowOff>
    </xdr:from>
    <xdr:to>
      <xdr:col>10</xdr:col>
      <xdr:colOff>0</xdr:colOff>
      <xdr:row>3</xdr:row>
      <xdr:rowOff>7163</xdr:rowOff>
    </xdr:to>
    <xdr:grpSp>
      <xdr:nvGrpSpPr>
        <xdr:cNvPr id="28" name="Group 27">
          <a:hlinkClick xmlns:r="http://schemas.openxmlformats.org/officeDocument/2006/relationships" r:id="rId3"/>
          <a:extLst>
            <a:ext uri="{FF2B5EF4-FFF2-40B4-BE49-F238E27FC236}">
              <a16:creationId xmlns:a16="http://schemas.microsoft.com/office/drawing/2014/main" id="{7F5F5667-9651-4E70-A0C3-416996CD0EEB}"/>
            </a:ext>
          </a:extLst>
        </xdr:cNvPr>
        <xdr:cNvGrpSpPr/>
      </xdr:nvGrpSpPr>
      <xdr:grpSpPr>
        <a:xfrm>
          <a:off x="7131050" y="581025"/>
          <a:ext cx="1724025" cy="470713"/>
          <a:chOff x="8143875" y="681000"/>
          <a:chExt cx="1695450" cy="464363"/>
        </a:xfrm>
      </xdr:grpSpPr>
      <xdr:sp macro="" textlink="">
        <xdr:nvSpPr>
          <xdr:cNvPr id="29" name="Rectangle: Top Corners Rounded 28">
            <a:extLst>
              <a:ext uri="{FF2B5EF4-FFF2-40B4-BE49-F238E27FC236}">
                <a16:creationId xmlns:a16="http://schemas.microsoft.com/office/drawing/2014/main" id="{36D696C6-AD95-473F-BBE7-FD535F0163BF}"/>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0" name="Graphic 29" descr="Line Arrow: U-turn">
            <a:extLst>
              <a:ext uri="{FF2B5EF4-FFF2-40B4-BE49-F238E27FC236}">
                <a16:creationId xmlns:a16="http://schemas.microsoft.com/office/drawing/2014/main" id="{C1F2F21A-C23B-49A7-9CD3-3A161518CA8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31" name="TextBox 30">
            <a:extLst>
              <a:ext uri="{FF2B5EF4-FFF2-40B4-BE49-F238E27FC236}">
                <a16:creationId xmlns:a16="http://schemas.microsoft.com/office/drawing/2014/main" id="{FBBF62BC-4C75-4FBF-8871-EB3B8D942ADC}"/>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238124</xdr:colOff>
      <xdr:row>0</xdr:row>
      <xdr:rowOff>619123</xdr:rowOff>
    </xdr:from>
    <xdr:to>
      <xdr:col>8</xdr:col>
      <xdr:colOff>228600</xdr:colOff>
      <xdr:row>3</xdr:row>
      <xdr:rowOff>9523</xdr:rowOff>
    </xdr:to>
    <xdr:grpSp>
      <xdr:nvGrpSpPr>
        <xdr:cNvPr id="32" name="Group 31">
          <a:hlinkClick xmlns:r="http://schemas.openxmlformats.org/officeDocument/2006/relationships" r:id="rId6"/>
          <a:extLst>
            <a:ext uri="{FF2B5EF4-FFF2-40B4-BE49-F238E27FC236}">
              <a16:creationId xmlns:a16="http://schemas.microsoft.com/office/drawing/2014/main" id="{BFD3B952-CFE3-4FE5-B109-D7CAC6BB7152}"/>
            </a:ext>
          </a:extLst>
        </xdr:cNvPr>
        <xdr:cNvGrpSpPr/>
      </xdr:nvGrpSpPr>
      <xdr:grpSpPr>
        <a:xfrm>
          <a:off x="5324474" y="619123"/>
          <a:ext cx="1720851" cy="434975"/>
          <a:chOff x="7439024" y="619123"/>
          <a:chExt cx="1714501" cy="428625"/>
        </a:xfrm>
      </xdr:grpSpPr>
      <xdr:sp macro="" textlink="">
        <xdr:nvSpPr>
          <xdr:cNvPr id="33" name="Rectangle: Top Corners Rounded 32">
            <a:extLst>
              <a:ext uri="{FF2B5EF4-FFF2-40B4-BE49-F238E27FC236}">
                <a16:creationId xmlns:a16="http://schemas.microsoft.com/office/drawing/2014/main" id="{9B244EC1-AFF1-4F5D-9AB4-8E08409095D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34" name="TextBox 27">
            <a:extLst>
              <a:ext uri="{FF2B5EF4-FFF2-40B4-BE49-F238E27FC236}">
                <a16:creationId xmlns:a16="http://schemas.microsoft.com/office/drawing/2014/main" id="{31E906A6-5E04-4734-BDCF-522F884088E3}"/>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35" name="TextBox 34">
            <a:extLst>
              <a:ext uri="{FF2B5EF4-FFF2-40B4-BE49-F238E27FC236}">
                <a16:creationId xmlns:a16="http://schemas.microsoft.com/office/drawing/2014/main" id="{76355C5C-964B-412E-B864-EB31C5F26039}"/>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28</xdr:row>
      <xdr:rowOff>0</xdr:rowOff>
    </xdr:from>
    <xdr:to>
      <xdr:col>2</xdr:col>
      <xdr:colOff>47623</xdr:colOff>
      <xdr:row>30</xdr:row>
      <xdr:rowOff>100015</xdr:rowOff>
    </xdr:to>
    <xdr:grpSp>
      <xdr:nvGrpSpPr>
        <xdr:cNvPr id="36" name="Group 35">
          <a:hlinkClick xmlns:r="http://schemas.openxmlformats.org/officeDocument/2006/relationships" r:id="rId7"/>
          <a:extLst>
            <a:ext uri="{FF2B5EF4-FFF2-40B4-BE49-F238E27FC236}">
              <a16:creationId xmlns:a16="http://schemas.microsoft.com/office/drawing/2014/main" id="{E9379BA0-AE2C-4638-A784-BF32B53E9F9C}"/>
            </a:ext>
          </a:extLst>
        </xdr:cNvPr>
        <xdr:cNvGrpSpPr/>
      </xdr:nvGrpSpPr>
      <xdr:grpSpPr>
        <a:xfrm>
          <a:off x="0" y="6810375"/>
          <a:ext cx="1514473" cy="525465"/>
          <a:chOff x="8201024" y="18140364"/>
          <a:chExt cx="1514473" cy="519115"/>
        </a:xfrm>
      </xdr:grpSpPr>
      <xdr:sp macro="" textlink="">
        <xdr:nvSpPr>
          <xdr:cNvPr id="37" name="Rectangle: Top Corners Rounded 36">
            <a:extLst>
              <a:ext uri="{FF2B5EF4-FFF2-40B4-BE49-F238E27FC236}">
                <a16:creationId xmlns:a16="http://schemas.microsoft.com/office/drawing/2014/main" id="{253848A0-8FF7-4021-8987-DF32613AAFA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8" name="Graphic 37" descr="Share">
            <a:extLst>
              <a:ext uri="{FF2B5EF4-FFF2-40B4-BE49-F238E27FC236}">
                <a16:creationId xmlns:a16="http://schemas.microsoft.com/office/drawing/2014/main" id="{8F837724-7D12-4541-AD6E-4BD02B39184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180974</xdr:colOff>
      <xdr:row>1</xdr:row>
      <xdr:rowOff>95249</xdr:rowOff>
    </xdr:from>
    <xdr:to>
      <xdr:col>5</xdr:col>
      <xdr:colOff>0</xdr:colOff>
      <xdr:row>7</xdr:row>
      <xdr:rowOff>85724</xdr:rowOff>
    </xdr:to>
    <xdr:sp macro="" textlink="">
      <xdr:nvSpPr>
        <xdr:cNvPr id="10" name="Rectangle 9">
          <a:extLst>
            <a:ext uri="{FF2B5EF4-FFF2-40B4-BE49-F238E27FC236}">
              <a16:creationId xmlns:a16="http://schemas.microsoft.com/office/drawing/2014/main" id="{1F0121F0-5F6C-4583-A60C-1FDBAFC11F2D}"/>
            </a:ext>
          </a:extLst>
        </xdr:cNvPr>
        <xdr:cNvSpPr/>
      </xdr:nvSpPr>
      <xdr:spPr>
        <a:xfrm>
          <a:off x="180974" y="714374"/>
          <a:ext cx="5305426" cy="12477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WORKDAY</a:t>
          </a:r>
          <a:r>
            <a:rPr lang="en-AU" sz="1100" baseline="0"/>
            <a:t> function r</a:t>
          </a:r>
          <a:r>
            <a:rPr lang="en-AU"/>
            <a:t>eturns a date</a:t>
          </a:r>
          <a:r>
            <a:rPr lang="en-AU" baseline="0"/>
            <a:t> serial </a:t>
          </a:r>
          <a:r>
            <a:rPr lang="en-AU"/>
            <a:t>number that is the specified number of working days before or after </a:t>
          </a:r>
          <a:r>
            <a:rPr lang="en-AU" baseline="0"/>
            <a:t>the start </a:t>
          </a:r>
          <a:r>
            <a:rPr lang="en-AU"/>
            <a:t>date. Working days exclude weekends and any dates identified as holidays. </a:t>
          </a:r>
        </a:p>
        <a:p>
          <a:pPr algn="l"/>
          <a:endParaRPr lang="en-AU"/>
        </a:p>
        <a:p>
          <a:pPr algn="l"/>
          <a:r>
            <a:rPr lang="en-AU"/>
            <a:t>WORKDAY is handy when</a:t>
          </a:r>
          <a:r>
            <a:rPr lang="en-AU" baseline="0"/>
            <a:t> calculating due dates that </a:t>
          </a:r>
          <a:r>
            <a:rPr lang="en-AU"/>
            <a:t>exclude weekends (Saturday</a:t>
          </a:r>
          <a:r>
            <a:rPr lang="en-AU" baseline="0"/>
            <a:t> &amp; Sunday)</a:t>
          </a:r>
          <a:r>
            <a:rPr lang="en-AU"/>
            <a:t> or holidays.</a:t>
          </a:r>
          <a:endParaRPr lang="en-AU" sz="1100"/>
        </a:p>
      </xdr:txBody>
    </xdr:sp>
    <xdr:clientData/>
  </xdr:twoCellAnchor>
  <xdr:twoCellAnchor>
    <xdr:from>
      <xdr:col>2</xdr:col>
      <xdr:colOff>380999</xdr:colOff>
      <xdr:row>21</xdr:row>
      <xdr:rowOff>57150</xdr:rowOff>
    </xdr:from>
    <xdr:to>
      <xdr:col>3</xdr:col>
      <xdr:colOff>390525</xdr:colOff>
      <xdr:row>26</xdr:row>
      <xdr:rowOff>152400</xdr:rowOff>
    </xdr:to>
    <xdr:sp macro="" textlink="">
      <xdr:nvSpPr>
        <xdr:cNvPr id="15" name="Speech Bubble: Rectangle 14">
          <a:extLst>
            <a:ext uri="{FF2B5EF4-FFF2-40B4-BE49-F238E27FC236}">
              <a16:creationId xmlns:a16="http://schemas.microsoft.com/office/drawing/2014/main" id="{A41D7853-57FD-48F6-9512-2BAF922914F8}"/>
            </a:ext>
          </a:extLst>
        </xdr:cNvPr>
        <xdr:cNvSpPr/>
      </xdr:nvSpPr>
      <xdr:spPr>
        <a:xfrm>
          <a:off x="1876424" y="50768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'days'</a:t>
          </a:r>
          <a:r>
            <a:rPr lang="en-AU" sz="1100" b="0" baseline="0"/>
            <a:t> argument. e.g. 1.7 would be rounded down to 1. </a:t>
          </a:r>
          <a:endParaRPr lang="en-AU" sz="1100"/>
        </a:p>
      </xdr:txBody>
    </xdr:sp>
    <xdr:clientData/>
  </xdr:twoCellAnchor>
  <xdr:twoCellAnchor>
    <xdr:from>
      <xdr:col>0</xdr:col>
      <xdr:colOff>95249</xdr:colOff>
      <xdr:row>21</xdr:row>
      <xdr:rowOff>57150</xdr:rowOff>
    </xdr:from>
    <xdr:to>
      <xdr:col>2</xdr:col>
      <xdr:colOff>314325</xdr:colOff>
      <xdr:row>26</xdr:row>
      <xdr:rowOff>152400</xdr:rowOff>
    </xdr:to>
    <xdr:sp macro="" textlink="">
      <xdr:nvSpPr>
        <xdr:cNvPr id="16" name="Speech Bubble: Rectangle 15">
          <a:extLst>
            <a:ext uri="{FF2B5EF4-FFF2-40B4-BE49-F238E27FC236}">
              <a16:creationId xmlns:a16="http://schemas.microsoft.com/office/drawing/2014/main" id="{17E9D139-4FD5-48A6-A00C-91E5F6CCFFC6}"/>
            </a:ext>
          </a:extLst>
        </xdr:cNvPr>
        <xdr:cNvSpPr/>
      </xdr:nvSpPr>
      <xdr:spPr>
        <a:xfrm>
          <a:off x="95249" y="50768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WORKDAY. Any time element is ignored.</a:t>
          </a:r>
          <a:endParaRPr lang="en-AU" sz="1100"/>
        </a:p>
      </xdr:txBody>
    </xdr:sp>
    <xdr:clientData/>
  </xdr:twoCellAnchor>
  <xdr:twoCellAnchor>
    <xdr:from>
      <xdr:col>7</xdr:col>
      <xdr:colOff>228600</xdr:colOff>
      <xdr:row>14</xdr:row>
      <xdr:rowOff>171450</xdr:rowOff>
    </xdr:from>
    <xdr:to>
      <xdr:col>9</xdr:col>
      <xdr:colOff>123826</xdr:colOff>
      <xdr:row>16</xdr:row>
      <xdr:rowOff>9525</xdr:rowOff>
    </xdr:to>
    <xdr:sp macro="" textlink="">
      <xdr:nvSpPr>
        <xdr:cNvPr id="17" name="Speech Bubble: Rectangle 16">
          <a:extLst>
            <a:ext uri="{FF2B5EF4-FFF2-40B4-BE49-F238E27FC236}">
              <a16:creationId xmlns:a16="http://schemas.microsoft.com/office/drawing/2014/main" id="{0B85BF2F-18F9-4D75-B531-883E2577FD16}"/>
            </a:ext>
          </a:extLst>
        </xdr:cNvPr>
        <xdr:cNvSpPr/>
      </xdr:nvSpPr>
      <xdr:spPr>
        <a:xfrm>
          <a:off x="7010400" y="3514725"/>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485775</xdr:colOff>
      <xdr:row>0</xdr:row>
      <xdr:rowOff>47625</xdr:rowOff>
    </xdr:from>
    <xdr:to>
      <xdr:col>10</xdr:col>
      <xdr:colOff>639481</xdr:colOff>
      <xdr:row>0</xdr:row>
      <xdr:rowOff>581241</xdr:rowOff>
    </xdr:to>
    <xdr:pic>
      <xdr:nvPicPr>
        <xdr:cNvPr id="18" name="Picture 17">
          <a:hlinkClick xmlns:r="http://schemas.openxmlformats.org/officeDocument/2006/relationships" r:id="rId1"/>
          <a:extLst>
            <a:ext uri="{FF2B5EF4-FFF2-40B4-BE49-F238E27FC236}">
              <a16:creationId xmlns:a16="http://schemas.microsoft.com/office/drawing/2014/main" id="{432B1D12-308F-45B6-9D84-21E6D4682E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81750"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9" name="Group 18">
          <a:hlinkClick xmlns:r="http://schemas.openxmlformats.org/officeDocument/2006/relationships" r:id="rId3"/>
          <a:extLst>
            <a:ext uri="{FF2B5EF4-FFF2-40B4-BE49-F238E27FC236}">
              <a16:creationId xmlns:a16="http://schemas.microsoft.com/office/drawing/2014/main" id="{F9824CE0-4716-4F31-86A4-3A369BFCB428}"/>
            </a:ext>
          </a:extLst>
        </xdr:cNvPr>
        <xdr:cNvGrpSpPr/>
      </xdr:nvGrpSpPr>
      <xdr:grpSpPr>
        <a:xfrm>
          <a:off x="8039100" y="581025"/>
          <a:ext cx="1724025" cy="470713"/>
          <a:chOff x="8143875" y="681000"/>
          <a:chExt cx="1695450" cy="464363"/>
        </a:xfrm>
      </xdr:grpSpPr>
      <xdr:sp macro="" textlink="">
        <xdr:nvSpPr>
          <xdr:cNvPr id="20" name="Rectangle: Top Corners Rounded 19">
            <a:extLst>
              <a:ext uri="{FF2B5EF4-FFF2-40B4-BE49-F238E27FC236}">
                <a16:creationId xmlns:a16="http://schemas.microsoft.com/office/drawing/2014/main" id="{22D0B707-D14D-426C-A4F5-045AE62C366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692E29F1-E96B-4849-9537-66B4BBC9A9B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AAB535BA-078E-4AEF-8736-EA14F2B43881}"/>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238124</xdr:colOff>
      <xdr:row>0</xdr:row>
      <xdr:rowOff>619123</xdr:rowOff>
    </xdr:from>
    <xdr:to>
      <xdr:col>8</xdr:col>
      <xdr:colOff>438150</xdr:colOff>
      <xdr:row>3</xdr:row>
      <xdr:rowOff>9523</xdr:rowOff>
    </xdr:to>
    <xdr:grpSp>
      <xdr:nvGrpSpPr>
        <xdr:cNvPr id="23" name="Group 22">
          <a:hlinkClick xmlns:r="http://schemas.openxmlformats.org/officeDocument/2006/relationships" r:id="rId6"/>
          <a:extLst>
            <a:ext uri="{FF2B5EF4-FFF2-40B4-BE49-F238E27FC236}">
              <a16:creationId xmlns:a16="http://schemas.microsoft.com/office/drawing/2014/main" id="{FC3E585B-A91E-4876-8331-89EF200AA45C}"/>
            </a:ext>
          </a:extLst>
        </xdr:cNvPr>
        <xdr:cNvGrpSpPr/>
      </xdr:nvGrpSpPr>
      <xdr:grpSpPr>
        <a:xfrm>
          <a:off x="6134099" y="619123"/>
          <a:ext cx="1771651" cy="434975"/>
          <a:chOff x="7439024" y="619123"/>
          <a:chExt cx="1714501" cy="428625"/>
        </a:xfrm>
      </xdr:grpSpPr>
      <xdr:sp macro="" textlink="">
        <xdr:nvSpPr>
          <xdr:cNvPr id="24" name="Rectangle: Top Corners Rounded 23">
            <a:extLst>
              <a:ext uri="{FF2B5EF4-FFF2-40B4-BE49-F238E27FC236}">
                <a16:creationId xmlns:a16="http://schemas.microsoft.com/office/drawing/2014/main" id="{6FE93708-92CF-4A85-B800-EA46B4D9074F}"/>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72518515-A2D3-4001-8FFB-D7E3EB2B302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A7C666DA-3490-4BC1-B179-EE2A4D70481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28</xdr:row>
      <xdr:rowOff>0</xdr:rowOff>
    </xdr:from>
    <xdr:to>
      <xdr:col>2</xdr:col>
      <xdr:colOff>19048</xdr:colOff>
      <xdr:row>30</xdr:row>
      <xdr:rowOff>100015</xdr:rowOff>
    </xdr:to>
    <xdr:grpSp>
      <xdr:nvGrpSpPr>
        <xdr:cNvPr id="27" name="Group 26">
          <a:hlinkClick xmlns:r="http://schemas.openxmlformats.org/officeDocument/2006/relationships" r:id="rId7"/>
          <a:extLst>
            <a:ext uri="{FF2B5EF4-FFF2-40B4-BE49-F238E27FC236}">
              <a16:creationId xmlns:a16="http://schemas.microsoft.com/office/drawing/2014/main" id="{AB8F7C7B-1D5D-4E92-8343-FFA05DFF1F37}"/>
            </a:ext>
          </a:extLst>
        </xdr:cNvPr>
        <xdr:cNvGrpSpPr/>
      </xdr:nvGrpSpPr>
      <xdr:grpSpPr>
        <a:xfrm>
          <a:off x="0" y="6575425"/>
          <a:ext cx="1514473" cy="525465"/>
          <a:chOff x="8201024" y="18140364"/>
          <a:chExt cx="1514473" cy="519115"/>
        </a:xfrm>
      </xdr:grpSpPr>
      <xdr:sp macro="" textlink="">
        <xdr:nvSpPr>
          <xdr:cNvPr id="28" name="Rectangle: Top Corners Rounded 27">
            <a:extLst>
              <a:ext uri="{FF2B5EF4-FFF2-40B4-BE49-F238E27FC236}">
                <a16:creationId xmlns:a16="http://schemas.microsoft.com/office/drawing/2014/main" id="{89F34B71-EF94-4D47-A076-0EE35A5DAA7E}"/>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FF5A5E9B-0EA8-4BB8-9D09-2485274A48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180974</xdr:colOff>
      <xdr:row>1</xdr:row>
      <xdr:rowOff>133351</xdr:rowOff>
    </xdr:from>
    <xdr:to>
      <xdr:col>5</xdr:col>
      <xdr:colOff>0</xdr:colOff>
      <xdr:row>8</xdr:row>
      <xdr:rowOff>104775</xdr:rowOff>
    </xdr:to>
    <xdr:sp macro="" textlink="">
      <xdr:nvSpPr>
        <xdr:cNvPr id="9" name="Rectangle 8">
          <a:extLst>
            <a:ext uri="{FF2B5EF4-FFF2-40B4-BE49-F238E27FC236}">
              <a16:creationId xmlns:a16="http://schemas.microsoft.com/office/drawing/2014/main" id="{9821825A-CA57-4F15-9D2A-0306546E5AE0}"/>
            </a:ext>
          </a:extLst>
        </xdr:cNvPr>
        <xdr:cNvSpPr/>
      </xdr:nvSpPr>
      <xdr:spPr>
        <a:xfrm>
          <a:off x="180974" y="752476"/>
          <a:ext cx="5305426" cy="14382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WORKDAY.INTL</a:t>
          </a:r>
          <a:r>
            <a:rPr lang="en-AU" sz="1100" baseline="0"/>
            <a:t> function (new in Excel 2010) r</a:t>
          </a:r>
          <a:r>
            <a:rPr lang="en-AU"/>
            <a:t>eturns a date</a:t>
          </a:r>
          <a:r>
            <a:rPr lang="en-AU" baseline="0"/>
            <a:t> serial </a:t>
          </a:r>
          <a:r>
            <a:rPr lang="en-AU"/>
            <a:t>number that is the specified number of working days before or after </a:t>
          </a:r>
          <a:r>
            <a:rPr lang="en-AU" baseline="0"/>
            <a:t>the start </a:t>
          </a:r>
          <a:r>
            <a:rPr lang="en-AU"/>
            <a:t>date. Working days exclude weekends,</a:t>
          </a:r>
          <a:r>
            <a:rPr lang="en-AU" baseline="0"/>
            <a:t> which can be customized, </a:t>
          </a:r>
          <a:r>
            <a:rPr lang="en-AU"/>
            <a:t>and any dates identified as holidays. </a:t>
          </a:r>
        </a:p>
        <a:p>
          <a:pPr algn="l"/>
          <a:endParaRPr lang="en-AU"/>
        </a:p>
        <a:p>
          <a:pPr algn="l"/>
          <a:r>
            <a:rPr lang="en-AU"/>
            <a:t>WORKDAY.INTL is handy when</a:t>
          </a:r>
          <a:r>
            <a:rPr lang="en-AU" baseline="0"/>
            <a:t> calculating due dates that </a:t>
          </a:r>
          <a:r>
            <a:rPr lang="en-AU"/>
            <a:t>exclude weekends or holidays</a:t>
          </a:r>
          <a:r>
            <a:rPr lang="en-AU" baseline="0"/>
            <a:t> where your weekend days aren't Saturday and Sunday.</a:t>
          </a:r>
          <a:endParaRPr lang="en-AU" sz="1100"/>
        </a:p>
      </xdr:txBody>
    </xdr:sp>
    <xdr:clientData/>
  </xdr:twoCellAnchor>
  <xdr:twoCellAnchor>
    <xdr:from>
      <xdr:col>2</xdr:col>
      <xdr:colOff>380999</xdr:colOff>
      <xdr:row>35</xdr:row>
      <xdr:rowOff>57150</xdr:rowOff>
    </xdr:from>
    <xdr:to>
      <xdr:col>3</xdr:col>
      <xdr:colOff>390525</xdr:colOff>
      <xdr:row>40</xdr:row>
      <xdr:rowOff>152400</xdr:rowOff>
    </xdr:to>
    <xdr:sp macro="" textlink="">
      <xdr:nvSpPr>
        <xdr:cNvPr id="13" name="Speech Bubble: Rectangle 12">
          <a:extLst>
            <a:ext uri="{FF2B5EF4-FFF2-40B4-BE49-F238E27FC236}">
              <a16:creationId xmlns:a16="http://schemas.microsoft.com/office/drawing/2014/main" id="{34763A7F-A7C4-44B2-970D-D6576817ABBB}"/>
            </a:ext>
          </a:extLst>
        </xdr:cNvPr>
        <xdr:cNvSpPr/>
      </xdr:nvSpPr>
      <xdr:spPr>
        <a:xfrm>
          <a:off x="1876424" y="83153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whole numbers are recognised</a:t>
          </a:r>
          <a:r>
            <a:rPr lang="en-AU" sz="1100" b="0" baseline="0"/>
            <a:t> by </a:t>
          </a:r>
          <a:r>
            <a:rPr lang="en-AU" sz="1100" b="0"/>
            <a:t>the 'days'</a:t>
          </a:r>
          <a:r>
            <a:rPr lang="en-AU" sz="1100" b="0" baseline="0"/>
            <a:t> argument. e.g. 1.7 would be rounded down to 1. </a:t>
          </a:r>
          <a:endParaRPr lang="en-AU" sz="1100"/>
        </a:p>
      </xdr:txBody>
    </xdr:sp>
    <xdr:clientData/>
  </xdr:twoCellAnchor>
  <xdr:twoCellAnchor>
    <xdr:from>
      <xdr:col>0</xdr:col>
      <xdr:colOff>95249</xdr:colOff>
      <xdr:row>35</xdr:row>
      <xdr:rowOff>57150</xdr:rowOff>
    </xdr:from>
    <xdr:to>
      <xdr:col>2</xdr:col>
      <xdr:colOff>314325</xdr:colOff>
      <xdr:row>40</xdr:row>
      <xdr:rowOff>152400</xdr:rowOff>
    </xdr:to>
    <xdr:sp macro="" textlink="">
      <xdr:nvSpPr>
        <xdr:cNvPr id="14" name="Speech Bubble: Rectangle 13">
          <a:extLst>
            <a:ext uri="{FF2B5EF4-FFF2-40B4-BE49-F238E27FC236}">
              <a16:creationId xmlns:a16="http://schemas.microsoft.com/office/drawing/2014/main" id="{3D4155C7-39DD-4A53-B2FF-692DE695CA7C}"/>
            </a:ext>
          </a:extLst>
        </xdr:cNvPr>
        <xdr:cNvSpPr/>
      </xdr:nvSpPr>
      <xdr:spPr>
        <a:xfrm>
          <a:off x="95249" y="8315325"/>
          <a:ext cx="1714501" cy="1143000"/>
        </a:xfrm>
        <a:prstGeom prst="wedgeRectCallout">
          <a:avLst>
            <a:gd name="adj1" fmla="val -21853"/>
            <a:gd name="adj2" fmla="val -66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WORKDAY.INTL. Any time element is ignored.</a:t>
          </a:r>
          <a:endParaRPr lang="en-AU" sz="1100"/>
        </a:p>
      </xdr:txBody>
    </xdr:sp>
    <xdr:clientData/>
  </xdr:twoCellAnchor>
  <xdr:twoCellAnchor editAs="oneCell">
    <xdr:from>
      <xdr:col>2</xdr:col>
      <xdr:colOff>561975</xdr:colOff>
      <xdr:row>14</xdr:row>
      <xdr:rowOff>19050</xdr:rowOff>
    </xdr:from>
    <xdr:to>
      <xdr:col>4</xdr:col>
      <xdr:colOff>666750</xdr:colOff>
      <xdr:row>25</xdr:row>
      <xdr:rowOff>152400</xdr:rowOff>
    </xdr:to>
    <xdr:pic>
      <xdr:nvPicPr>
        <xdr:cNvPr id="15" name="Picture 14" descr="C:\Users\mynda\AppData\Local\Temp\SNAGHTML1c4ee9f.PNG">
          <a:extLst>
            <a:ext uri="{FF2B5EF4-FFF2-40B4-BE49-F238E27FC236}">
              <a16:creationId xmlns:a16="http://schemas.microsoft.com/office/drawing/2014/main" id="{507BA5F6-5C27-4086-BB97-9F2F7C691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790950"/>
          <a:ext cx="3533775"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247650</xdr:colOff>
      <xdr:row>28</xdr:row>
      <xdr:rowOff>152400</xdr:rowOff>
    </xdr:from>
    <xdr:to>
      <xdr:col>9</xdr:col>
      <xdr:colOff>142876</xdr:colOff>
      <xdr:row>29</xdr:row>
      <xdr:rowOff>200025</xdr:rowOff>
    </xdr:to>
    <xdr:sp macro="" textlink="">
      <xdr:nvSpPr>
        <xdr:cNvPr id="16" name="Speech Bubble: Rectangle 15">
          <a:extLst>
            <a:ext uri="{FF2B5EF4-FFF2-40B4-BE49-F238E27FC236}">
              <a16:creationId xmlns:a16="http://schemas.microsoft.com/office/drawing/2014/main" id="{7D28F17F-213D-46CE-B227-B3DAA9C5430B}"/>
            </a:ext>
          </a:extLst>
        </xdr:cNvPr>
        <xdr:cNvSpPr/>
      </xdr:nvSpPr>
      <xdr:spPr>
        <a:xfrm>
          <a:off x="7029450" y="685800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xdr:from>
      <xdr:col>1</xdr:col>
      <xdr:colOff>0</xdr:colOff>
      <xdr:row>41</xdr:row>
      <xdr:rowOff>38100</xdr:rowOff>
    </xdr:from>
    <xdr:to>
      <xdr:col>5</xdr:col>
      <xdr:colOff>19050</xdr:colOff>
      <xdr:row>47</xdr:row>
      <xdr:rowOff>66675</xdr:rowOff>
    </xdr:to>
    <xdr:sp macro="" textlink="">
      <xdr:nvSpPr>
        <xdr:cNvPr id="17" name="Rectangle 16">
          <a:extLst>
            <a:ext uri="{FF2B5EF4-FFF2-40B4-BE49-F238E27FC236}">
              <a16:creationId xmlns:a16="http://schemas.microsoft.com/office/drawing/2014/main" id="{4C6EC4F9-CB9D-42D3-8888-AE6C96840040}"/>
            </a:ext>
          </a:extLst>
        </xdr:cNvPr>
        <xdr:cNvSpPr/>
      </xdr:nvSpPr>
      <xdr:spPr>
        <a:xfrm>
          <a:off x="219075" y="9677400"/>
          <a:ext cx="5514975" cy="12858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Bonus Tip: </a:t>
          </a:r>
          <a:r>
            <a:rPr lang="en-AU" sz="1100" b="0"/>
            <a:t>the</a:t>
          </a:r>
          <a:r>
            <a:rPr lang="en-AU" sz="1100" b="0" baseline="0"/>
            <a:t> weekend argument can be stipulated using a text string of 7 characters, with each character representing a day, starting with Monday. A 1 represents a non-working day and a 0 represents a workday. See examples below which stipulate non-workdays for Thursday, Friday, Saturday and Sunday. </a:t>
          </a:r>
        </a:p>
        <a:p>
          <a:pPr algn="l"/>
          <a:endParaRPr lang="en-AU" sz="1100" b="0" baseline="0"/>
        </a:p>
        <a:p>
          <a:pPr algn="l"/>
          <a:r>
            <a:rPr lang="en-AU" sz="1100" b="0" baseline="0"/>
            <a:t>The text string can be placed in a cell e.g. D50 or directly in the formula, see cell E51.</a:t>
          </a:r>
          <a:endParaRPr lang="en-AU" sz="1100"/>
        </a:p>
      </xdr:txBody>
    </xdr:sp>
    <xdr:clientData/>
  </xdr:twoCellAnchor>
  <xdr:twoCellAnchor editAs="oneCell">
    <xdr:from>
      <xdr:col>5</xdr:col>
      <xdr:colOff>485775</xdr:colOff>
      <xdr:row>0</xdr:row>
      <xdr:rowOff>47625</xdr:rowOff>
    </xdr:from>
    <xdr:to>
      <xdr:col>9</xdr:col>
      <xdr:colOff>763306</xdr:colOff>
      <xdr:row>0</xdr:row>
      <xdr:rowOff>581241</xdr:rowOff>
    </xdr:to>
    <xdr:pic>
      <xdr:nvPicPr>
        <xdr:cNvPr id="18" name="Picture 17">
          <a:hlinkClick xmlns:r="http://schemas.openxmlformats.org/officeDocument/2006/relationships" r:id="rId2"/>
          <a:extLst>
            <a:ext uri="{FF2B5EF4-FFF2-40B4-BE49-F238E27FC236}">
              <a16:creationId xmlns:a16="http://schemas.microsoft.com/office/drawing/2014/main" id="{72CD6406-CFDC-4B39-9996-B3E9B9105A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81750" y="47625"/>
          <a:ext cx="3230281" cy="533616"/>
        </a:xfrm>
        <a:prstGeom prst="rect">
          <a:avLst/>
        </a:prstGeom>
      </xdr:spPr>
    </xdr:pic>
    <xdr:clientData/>
  </xdr:twoCellAnchor>
  <xdr:twoCellAnchor editAs="oneCell">
    <xdr:from>
      <xdr:col>8</xdr:col>
      <xdr:colOff>66675</xdr:colOff>
      <xdr:row>0</xdr:row>
      <xdr:rowOff>581025</xdr:rowOff>
    </xdr:from>
    <xdr:to>
      <xdr:col>10</xdr:col>
      <xdr:colOff>0</xdr:colOff>
      <xdr:row>3</xdr:row>
      <xdr:rowOff>7163</xdr:rowOff>
    </xdr:to>
    <xdr:grpSp>
      <xdr:nvGrpSpPr>
        <xdr:cNvPr id="19" name="Group 18">
          <a:hlinkClick xmlns:r="http://schemas.openxmlformats.org/officeDocument/2006/relationships" r:id="rId4"/>
          <a:extLst>
            <a:ext uri="{FF2B5EF4-FFF2-40B4-BE49-F238E27FC236}">
              <a16:creationId xmlns:a16="http://schemas.microsoft.com/office/drawing/2014/main" id="{9FCB44A7-2DE0-47EB-8432-24AAA1345F47}"/>
            </a:ext>
          </a:extLst>
        </xdr:cNvPr>
        <xdr:cNvGrpSpPr/>
      </xdr:nvGrpSpPr>
      <xdr:grpSpPr>
        <a:xfrm>
          <a:off x="8280400" y="581025"/>
          <a:ext cx="1724025" cy="470713"/>
          <a:chOff x="8143875" y="681000"/>
          <a:chExt cx="1695450" cy="464363"/>
        </a:xfrm>
      </xdr:grpSpPr>
      <xdr:sp macro="" textlink="">
        <xdr:nvSpPr>
          <xdr:cNvPr id="20" name="Rectangle: Top Corners Rounded 19">
            <a:extLst>
              <a:ext uri="{FF2B5EF4-FFF2-40B4-BE49-F238E27FC236}">
                <a16:creationId xmlns:a16="http://schemas.microsoft.com/office/drawing/2014/main" id="{76F3CAC4-F2FD-43F6-BD3A-02E9D829C243}"/>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4C359F91-6162-48EC-A274-98177FC656E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CE756BB3-4F9E-400F-9804-9570B6F62BC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238124</xdr:colOff>
      <xdr:row>0</xdr:row>
      <xdr:rowOff>619123</xdr:rowOff>
    </xdr:from>
    <xdr:to>
      <xdr:col>8</xdr:col>
      <xdr:colOff>28575</xdr:colOff>
      <xdr:row>3</xdr:row>
      <xdr:rowOff>9523</xdr:rowOff>
    </xdr:to>
    <xdr:grpSp>
      <xdr:nvGrpSpPr>
        <xdr:cNvPr id="23" name="Group 22">
          <a:hlinkClick xmlns:r="http://schemas.openxmlformats.org/officeDocument/2006/relationships" r:id="rId7"/>
          <a:extLst>
            <a:ext uri="{FF2B5EF4-FFF2-40B4-BE49-F238E27FC236}">
              <a16:creationId xmlns:a16="http://schemas.microsoft.com/office/drawing/2014/main" id="{898754A0-FB29-4955-A7C9-17F47DE5C0AB}"/>
            </a:ext>
          </a:extLst>
        </xdr:cNvPr>
        <xdr:cNvGrpSpPr/>
      </xdr:nvGrpSpPr>
      <xdr:grpSpPr>
        <a:xfrm>
          <a:off x="6496049" y="619123"/>
          <a:ext cx="1746251" cy="434975"/>
          <a:chOff x="7439024" y="619123"/>
          <a:chExt cx="1714501" cy="428625"/>
        </a:xfrm>
      </xdr:grpSpPr>
      <xdr:sp macro="" textlink="">
        <xdr:nvSpPr>
          <xdr:cNvPr id="24" name="Rectangle: Top Corners Rounded 23">
            <a:extLst>
              <a:ext uri="{FF2B5EF4-FFF2-40B4-BE49-F238E27FC236}">
                <a16:creationId xmlns:a16="http://schemas.microsoft.com/office/drawing/2014/main" id="{4B33312E-9E26-4F9C-A17C-0EFB231DF4CE}"/>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7AE44467-FC58-4EF9-B460-4BFBDB31A80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352C3DBE-F424-4F79-95EE-6B587773DE3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53</xdr:row>
      <xdr:rowOff>0</xdr:rowOff>
    </xdr:from>
    <xdr:to>
      <xdr:col>2</xdr:col>
      <xdr:colOff>19048</xdr:colOff>
      <xdr:row>55</xdr:row>
      <xdr:rowOff>100015</xdr:rowOff>
    </xdr:to>
    <xdr:grpSp>
      <xdr:nvGrpSpPr>
        <xdr:cNvPr id="27" name="Group 26">
          <a:hlinkClick xmlns:r="http://schemas.openxmlformats.org/officeDocument/2006/relationships" r:id="rId8"/>
          <a:extLst>
            <a:ext uri="{FF2B5EF4-FFF2-40B4-BE49-F238E27FC236}">
              <a16:creationId xmlns:a16="http://schemas.microsoft.com/office/drawing/2014/main" id="{C8B34EA4-40A8-4FAC-AD8A-7BECA513B2F5}"/>
            </a:ext>
          </a:extLst>
        </xdr:cNvPr>
        <xdr:cNvGrpSpPr/>
      </xdr:nvGrpSpPr>
      <xdr:grpSpPr>
        <a:xfrm>
          <a:off x="0" y="12407900"/>
          <a:ext cx="1514473" cy="525465"/>
          <a:chOff x="8201024" y="18140364"/>
          <a:chExt cx="1514473" cy="519115"/>
        </a:xfrm>
      </xdr:grpSpPr>
      <xdr:sp macro="" textlink="">
        <xdr:nvSpPr>
          <xdr:cNvPr id="28" name="Rectangle: Top Corners Rounded 27">
            <a:extLst>
              <a:ext uri="{FF2B5EF4-FFF2-40B4-BE49-F238E27FC236}">
                <a16:creationId xmlns:a16="http://schemas.microsoft.com/office/drawing/2014/main" id="{DDB52E71-6CBF-49C7-AA39-2FCE0B1F02A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93C45EA2-C501-4A3D-B8E7-B3593163139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200025</xdr:colOff>
      <xdr:row>12</xdr:row>
      <xdr:rowOff>38100</xdr:rowOff>
    </xdr:from>
    <xdr:to>
      <xdr:col>8</xdr:col>
      <xdr:colOff>533400</xdr:colOff>
      <xdr:row>17</xdr:row>
      <xdr:rowOff>57150</xdr:rowOff>
    </xdr:to>
    <xdr:sp macro="" textlink="">
      <xdr:nvSpPr>
        <xdr:cNvPr id="6" name="Speech Bubble: Rectangle 5">
          <a:extLst>
            <a:ext uri="{FF2B5EF4-FFF2-40B4-BE49-F238E27FC236}">
              <a16:creationId xmlns:a16="http://schemas.microsoft.com/office/drawing/2014/main" id="{AB1DBC44-96CA-4EB7-A85E-0217C524A821}"/>
            </a:ext>
          </a:extLst>
        </xdr:cNvPr>
        <xdr:cNvSpPr/>
      </xdr:nvSpPr>
      <xdr:spPr>
        <a:xfrm>
          <a:off x="6181725" y="2962275"/>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DAYS works with dates stored</a:t>
          </a:r>
          <a:r>
            <a:rPr lang="en-AU" sz="1100" b="0" baseline="0"/>
            <a:t> as text (cell B13),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0" name="Rectangle 9">
          <a:extLst>
            <a:ext uri="{FF2B5EF4-FFF2-40B4-BE49-F238E27FC236}">
              <a16:creationId xmlns:a16="http://schemas.microsoft.com/office/drawing/2014/main" id="{D5E1DB49-5867-43AB-9496-1047747325E3}"/>
            </a:ext>
          </a:extLst>
        </xdr:cNvPr>
        <xdr:cNvSpPr/>
      </xdr:nvSpPr>
      <xdr:spPr>
        <a:xfrm>
          <a:off x="180974" y="781050"/>
          <a:ext cx="58007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DAYS</a:t>
          </a:r>
          <a:r>
            <a:rPr lang="en-AU" sz="1100" baseline="0"/>
            <a:t> function (n</a:t>
          </a:r>
          <a:r>
            <a:rPr lang="en-AU" sz="1100" b="0" baseline="0">
              <a:solidFill>
                <a:schemeClr val="dk1"/>
              </a:solidFill>
              <a:effectLst/>
              <a:latin typeface="+mn-lt"/>
              <a:ea typeface="+mn-ea"/>
              <a:cs typeface="+mn-cs"/>
            </a:rPr>
            <a:t>ew in Excel 2013)</a:t>
          </a:r>
          <a:r>
            <a:rPr lang="en-AU" sz="1100" baseline="0"/>
            <a:t> returns the number of whole days between two date serial numbers. Ignores time portions of date-time serial numbers. </a:t>
          </a:r>
          <a:endParaRPr lang="en-AU" sz="1100" b="0"/>
        </a:p>
      </xdr:txBody>
    </xdr:sp>
    <xdr:clientData/>
  </xdr:twoCellAnchor>
  <xdr:twoCellAnchor>
    <xdr:from>
      <xdr:col>5</xdr:col>
      <xdr:colOff>200024</xdr:colOff>
      <xdr:row>7</xdr:row>
      <xdr:rowOff>123825</xdr:rowOff>
    </xdr:from>
    <xdr:to>
      <xdr:col>8</xdr:col>
      <xdr:colOff>523874</xdr:colOff>
      <xdr:row>11</xdr:row>
      <xdr:rowOff>142875</xdr:rowOff>
    </xdr:to>
    <xdr:grpSp>
      <xdr:nvGrpSpPr>
        <xdr:cNvPr id="14" name="Group 13">
          <a:extLst>
            <a:ext uri="{FF2B5EF4-FFF2-40B4-BE49-F238E27FC236}">
              <a16:creationId xmlns:a16="http://schemas.microsoft.com/office/drawing/2014/main" id="{8078FCB0-47D2-4A3C-8367-DA1A0EE2EFB8}"/>
            </a:ext>
          </a:extLst>
        </xdr:cNvPr>
        <xdr:cNvGrpSpPr/>
      </xdr:nvGrpSpPr>
      <xdr:grpSpPr>
        <a:xfrm>
          <a:off x="6181724" y="2019300"/>
          <a:ext cx="2054225" cy="869950"/>
          <a:chOff x="6181724" y="2000250"/>
          <a:chExt cx="2105025" cy="857250"/>
        </a:xfrm>
      </xdr:grpSpPr>
      <xdr:sp macro="" textlink="">
        <xdr:nvSpPr>
          <xdr:cNvPr id="15" name="Speech Bubble: Rectangle 14">
            <a:extLst>
              <a:ext uri="{FF2B5EF4-FFF2-40B4-BE49-F238E27FC236}">
                <a16:creationId xmlns:a16="http://schemas.microsoft.com/office/drawing/2014/main" id="{1DF8E1DC-137E-47AF-B62A-06F27D171450}"/>
              </a:ext>
            </a:extLst>
          </xdr:cNvPr>
          <xdr:cNvSpPr/>
        </xdr:nvSpPr>
        <xdr:spPr>
          <a:xfrm>
            <a:off x="6181724" y="2000250"/>
            <a:ext cx="2105025" cy="8572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the first day isn't included in the count</a:t>
            </a:r>
            <a:r>
              <a:rPr lang="en-AU" sz="1100" b="0" baseline="0"/>
              <a:t>. You need to add 1 to the result if you want inclusive dates.</a:t>
            </a:r>
            <a:endParaRPr lang="en-AU" sz="1100" b="0"/>
          </a:p>
        </xdr:txBody>
      </xdr:sp>
      <xdr:pic>
        <xdr:nvPicPr>
          <xdr:cNvPr id="16" name="Graphic 15" descr="Surprised Face with No Fill">
            <a:extLst>
              <a:ext uri="{FF2B5EF4-FFF2-40B4-BE49-F238E27FC236}">
                <a16:creationId xmlns:a16="http://schemas.microsoft.com/office/drawing/2014/main" id="{13126408-4584-452E-B2E3-D93FFD4697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009776"/>
            <a:ext cx="395476" cy="381000"/>
          </a:xfrm>
          <a:prstGeom prst="rect">
            <a:avLst/>
          </a:prstGeom>
        </xdr:spPr>
      </xdr:pic>
    </xdr:grpSp>
    <xdr:clientData/>
  </xdr:twoCellAnchor>
  <xdr:twoCellAnchor editAs="oneCell">
    <xdr:from>
      <xdr:col>6</xdr:col>
      <xdr:colOff>304800</xdr:colOff>
      <xdr:row>0</xdr:row>
      <xdr:rowOff>47625</xdr:rowOff>
    </xdr:from>
    <xdr:to>
      <xdr:col>10</xdr:col>
      <xdr:colOff>658531</xdr:colOff>
      <xdr:row>0</xdr:row>
      <xdr:rowOff>581241</xdr:rowOff>
    </xdr:to>
    <xdr:pic>
      <xdr:nvPicPr>
        <xdr:cNvPr id="17" name="Picture 16">
          <a:hlinkClick xmlns:r="http://schemas.openxmlformats.org/officeDocument/2006/relationships" r:id="rId3"/>
          <a:extLst>
            <a:ext uri="{FF2B5EF4-FFF2-40B4-BE49-F238E27FC236}">
              <a16:creationId xmlns:a16="http://schemas.microsoft.com/office/drawing/2014/main" id="{422A6E5A-466B-40E7-8403-28CE8F13DFF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960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8" name="Group 17">
          <a:hlinkClick xmlns:r="http://schemas.openxmlformats.org/officeDocument/2006/relationships" r:id="rId5"/>
          <a:extLst>
            <a:ext uri="{FF2B5EF4-FFF2-40B4-BE49-F238E27FC236}">
              <a16:creationId xmlns:a16="http://schemas.microsoft.com/office/drawing/2014/main" id="{44EAF495-FA4A-4CA4-B790-2A4F4F5FFED3}"/>
            </a:ext>
          </a:extLst>
        </xdr:cNvPr>
        <xdr:cNvGrpSpPr/>
      </xdr:nvGrpSpPr>
      <xdr:grpSpPr>
        <a:xfrm>
          <a:off x="8283575" y="581025"/>
          <a:ext cx="1698625" cy="470713"/>
          <a:chOff x="8143875" y="681000"/>
          <a:chExt cx="1695450" cy="464363"/>
        </a:xfrm>
      </xdr:grpSpPr>
      <xdr:sp macro="" textlink="">
        <xdr:nvSpPr>
          <xdr:cNvPr id="19" name="Rectangle: Top Corners Rounded 18">
            <a:extLst>
              <a:ext uri="{FF2B5EF4-FFF2-40B4-BE49-F238E27FC236}">
                <a16:creationId xmlns:a16="http://schemas.microsoft.com/office/drawing/2014/main" id="{F9F72EDB-D81C-4780-9E9B-5C3A6496E6AB}"/>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0" name="Graphic 19" descr="Line Arrow: U-turn">
            <a:extLst>
              <a:ext uri="{FF2B5EF4-FFF2-40B4-BE49-F238E27FC236}">
                <a16:creationId xmlns:a16="http://schemas.microsoft.com/office/drawing/2014/main" id="{5AF0D616-ED24-4325-909F-D2601837E87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1" name="TextBox 20">
            <a:extLst>
              <a:ext uri="{FF2B5EF4-FFF2-40B4-BE49-F238E27FC236}">
                <a16:creationId xmlns:a16="http://schemas.microsoft.com/office/drawing/2014/main" id="{F56EC3B3-147A-4962-97CF-43D9EFB204A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57149</xdr:colOff>
      <xdr:row>0</xdr:row>
      <xdr:rowOff>619123</xdr:rowOff>
    </xdr:from>
    <xdr:to>
      <xdr:col>8</xdr:col>
      <xdr:colOff>457200</xdr:colOff>
      <xdr:row>3</xdr:row>
      <xdr:rowOff>9523</xdr:rowOff>
    </xdr:to>
    <xdr:grpSp>
      <xdr:nvGrpSpPr>
        <xdr:cNvPr id="22" name="Group 21">
          <a:hlinkClick xmlns:r="http://schemas.openxmlformats.org/officeDocument/2006/relationships" r:id="rId8"/>
          <a:extLst>
            <a:ext uri="{FF2B5EF4-FFF2-40B4-BE49-F238E27FC236}">
              <a16:creationId xmlns:a16="http://schemas.microsoft.com/office/drawing/2014/main" id="{8FC34811-263E-4ECB-BBA4-610DE67675B9}"/>
            </a:ext>
          </a:extLst>
        </xdr:cNvPr>
        <xdr:cNvGrpSpPr/>
      </xdr:nvGrpSpPr>
      <xdr:grpSpPr>
        <a:xfrm>
          <a:off x="6448424" y="619123"/>
          <a:ext cx="1720851" cy="434975"/>
          <a:chOff x="7439024" y="619123"/>
          <a:chExt cx="1714501" cy="428625"/>
        </a:xfrm>
      </xdr:grpSpPr>
      <xdr:sp macro="" textlink="">
        <xdr:nvSpPr>
          <xdr:cNvPr id="23" name="Rectangle: Top Corners Rounded 22">
            <a:extLst>
              <a:ext uri="{FF2B5EF4-FFF2-40B4-BE49-F238E27FC236}">
                <a16:creationId xmlns:a16="http://schemas.microsoft.com/office/drawing/2014/main" id="{7755CAA6-E05A-4B5D-85B7-76D651E739FD}"/>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4" name="TextBox 27">
            <a:extLst>
              <a:ext uri="{FF2B5EF4-FFF2-40B4-BE49-F238E27FC236}">
                <a16:creationId xmlns:a16="http://schemas.microsoft.com/office/drawing/2014/main" id="{D485AA0C-51B6-43C1-9995-0850243B10AC}"/>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5" name="TextBox 24">
            <a:extLst>
              <a:ext uri="{FF2B5EF4-FFF2-40B4-BE49-F238E27FC236}">
                <a16:creationId xmlns:a16="http://schemas.microsoft.com/office/drawing/2014/main" id="{C1A6A67E-FA1C-465B-8ED5-B42665A6DFF4}"/>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18</xdr:row>
      <xdr:rowOff>0</xdr:rowOff>
    </xdr:from>
    <xdr:to>
      <xdr:col>2</xdr:col>
      <xdr:colOff>47623</xdr:colOff>
      <xdr:row>20</xdr:row>
      <xdr:rowOff>100015</xdr:rowOff>
    </xdr:to>
    <xdr:grpSp>
      <xdr:nvGrpSpPr>
        <xdr:cNvPr id="26" name="Group 25">
          <a:hlinkClick xmlns:r="http://schemas.openxmlformats.org/officeDocument/2006/relationships" r:id="rId9"/>
          <a:extLst>
            <a:ext uri="{FF2B5EF4-FFF2-40B4-BE49-F238E27FC236}">
              <a16:creationId xmlns:a16="http://schemas.microsoft.com/office/drawing/2014/main" id="{7EEEB74E-955E-45EA-B193-DFD6C981CFD3}"/>
            </a:ext>
          </a:extLst>
        </xdr:cNvPr>
        <xdr:cNvGrpSpPr/>
      </xdr:nvGrpSpPr>
      <xdr:grpSpPr>
        <a:xfrm>
          <a:off x="0" y="4235450"/>
          <a:ext cx="1514473" cy="525465"/>
          <a:chOff x="8201024" y="18140364"/>
          <a:chExt cx="1514473" cy="519115"/>
        </a:xfrm>
      </xdr:grpSpPr>
      <xdr:sp macro="" textlink="">
        <xdr:nvSpPr>
          <xdr:cNvPr id="27" name="Rectangle: Top Corners Rounded 26">
            <a:extLst>
              <a:ext uri="{FF2B5EF4-FFF2-40B4-BE49-F238E27FC236}">
                <a16:creationId xmlns:a16="http://schemas.microsoft.com/office/drawing/2014/main" id="{86422748-D086-4767-B340-1D1D7ABE8840}"/>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8" name="Graphic 27" descr="Share">
            <a:extLst>
              <a:ext uri="{FF2B5EF4-FFF2-40B4-BE49-F238E27FC236}">
                <a16:creationId xmlns:a16="http://schemas.microsoft.com/office/drawing/2014/main" id="{95307FEB-7A1B-4607-A30E-E36EE114ED6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5</xdr:col>
      <xdr:colOff>200025</xdr:colOff>
      <xdr:row>33</xdr:row>
      <xdr:rowOff>57150</xdr:rowOff>
    </xdr:from>
    <xdr:to>
      <xdr:col>9</xdr:col>
      <xdr:colOff>0</xdr:colOff>
      <xdr:row>37</xdr:row>
      <xdr:rowOff>123825</xdr:rowOff>
    </xdr:to>
    <xdr:sp macro="" textlink="">
      <xdr:nvSpPr>
        <xdr:cNvPr id="6" name="Speech Bubble: Rectangle 5">
          <a:extLst>
            <a:ext uri="{FF2B5EF4-FFF2-40B4-BE49-F238E27FC236}">
              <a16:creationId xmlns:a16="http://schemas.microsoft.com/office/drawing/2014/main" id="{9ED5DD66-77F0-4750-9FC9-277A0F7C4575}"/>
            </a:ext>
          </a:extLst>
        </xdr:cNvPr>
        <xdr:cNvSpPr/>
      </xdr:nvSpPr>
      <xdr:spPr>
        <a:xfrm>
          <a:off x="6591300" y="7591425"/>
          <a:ext cx="2600325" cy="904875"/>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DAYS360 works with dates stored</a:t>
          </a:r>
          <a:r>
            <a:rPr lang="en-AU" sz="1100" b="0" baseline="0"/>
            <a:t> as text (cells B27 &amp; B35),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95250</xdr:rowOff>
    </xdr:to>
    <xdr:sp macro="" textlink="">
      <xdr:nvSpPr>
        <xdr:cNvPr id="10" name="Rectangle 9">
          <a:extLst>
            <a:ext uri="{FF2B5EF4-FFF2-40B4-BE49-F238E27FC236}">
              <a16:creationId xmlns:a16="http://schemas.microsoft.com/office/drawing/2014/main" id="{FB7C4693-75E1-4549-8F7C-9392FC0FA366}"/>
            </a:ext>
          </a:extLst>
        </xdr:cNvPr>
        <xdr:cNvSpPr/>
      </xdr:nvSpPr>
      <xdr:spPr>
        <a:xfrm>
          <a:off x="180974" y="781050"/>
          <a:ext cx="5800726" cy="5619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DAYS360</a:t>
          </a:r>
          <a:r>
            <a:rPr lang="en-AU" sz="1100" baseline="0"/>
            <a:t> function returns the number of days between two date serial numbers based on a 360-day year, or twelve 30-day months. This method is used in some accounting calculations.</a:t>
          </a:r>
        </a:p>
      </xdr:txBody>
    </xdr:sp>
    <xdr:clientData/>
  </xdr:twoCellAnchor>
  <xdr:twoCellAnchor>
    <xdr:from>
      <xdr:col>5</xdr:col>
      <xdr:colOff>200022</xdr:colOff>
      <xdr:row>21</xdr:row>
      <xdr:rowOff>361948</xdr:rowOff>
    </xdr:from>
    <xdr:to>
      <xdr:col>9</xdr:col>
      <xdr:colOff>28575</xdr:colOff>
      <xdr:row>24</xdr:row>
      <xdr:rowOff>47623</xdr:rowOff>
    </xdr:to>
    <xdr:grpSp>
      <xdr:nvGrpSpPr>
        <xdr:cNvPr id="14" name="Group 13">
          <a:extLst>
            <a:ext uri="{FF2B5EF4-FFF2-40B4-BE49-F238E27FC236}">
              <a16:creationId xmlns:a16="http://schemas.microsoft.com/office/drawing/2014/main" id="{69552F1F-26E2-4EEB-9EA2-27988BE23078}"/>
            </a:ext>
          </a:extLst>
        </xdr:cNvPr>
        <xdr:cNvGrpSpPr/>
      </xdr:nvGrpSpPr>
      <xdr:grpSpPr>
        <a:xfrm>
          <a:off x="6591297" y="5235573"/>
          <a:ext cx="2578103" cy="536575"/>
          <a:chOff x="6181723" y="2344680"/>
          <a:chExt cx="2230968" cy="420971"/>
        </a:xfrm>
      </xdr:grpSpPr>
      <xdr:sp macro="" textlink="">
        <xdr:nvSpPr>
          <xdr:cNvPr id="15" name="Speech Bubble: Rectangle 14">
            <a:extLst>
              <a:ext uri="{FF2B5EF4-FFF2-40B4-BE49-F238E27FC236}">
                <a16:creationId xmlns:a16="http://schemas.microsoft.com/office/drawing/2014/main" id="{9A8D9532-31C9-4A11-8FBB-0BF04E36956A}"/>
              </a:ext>
            </a:extLst>
          </xdr:cNvPr>
          <xdr:cNvSpPr/>
        </xdr:nvSpPr>
        <xdr:spPr>
          <a:xfrm>
            <a:off x="6181723" y="2344680"/>
            <a:ext cx="2230968" cy="420971"/>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Notice the difference between</a:t>
            </a:r>
            <a:r>
              <a:rPr lang="en-AU" sz="1100" b="0" i="0" u="none" strike="noStrike">
                <a:solidFill>
                  <a:schemeClr val="dk1"/>
                </a:solidFill>
                <a:effectLst/>
                <a:latin typeface="+mn-lt"/>
                <a:ea typeface="+mn-ea"/>
                <a:cs typeface="+mn-cs"/>
              </a:rPr>
              <a:t> </a:t>
            </a:r>
          </a:p>
          <a:p>
            <a:pPr algn="l"/>
            <a:r>
              <a:rPr lang="en-AU" sz="1100" b="0" baseline="0"/>
              <a:t>the TRUE/FALSE method results.</a:t>
            </a:r>
            <a:endParaRPr lang="en-AU" sz="1100" b="0"/>
          </a:p>
        </xdr:txBody>
      </xdr:sp>
      <xdr:pic>
        <xdr:nvPicPr>
          <xdr:cNvPr id="16" name="Graphic 15" descr="Surprised Face with No Fill">
            <a:extLst>
              <a:ext uri="{FF2B5EF4-FFF2-40B4-BE49-F238E27FC236}">
                <a16:creationId xmlns:a16="http://schemas.microsoft.com/office/drawing/2014/main" id="{B1CF4AF8-621F-4C3F-925C-66E97B31A9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40863" y="2392478"/>
            <a:ext cx="350967" cy="327250"/>
          </a:xfrm>
          <a:prstGeom prst="rect">
            <a:avLst/>
          </a:prstGeom>
        </xdr:spPr>
      </xdr:pic>
    </xdr:grpSp>
    <xdr:clientData/>
  </xdr:twoCellAnchor>
  <xdr:twoCellAnchor editAs="oneCell">
    <xdr:from>
      <xdr:col>0</xdr:col>
      <xdr:colOff>66675</xdr:colOff>
      <xdr:row>17</xdr:row>
      <xdr:rowOff>0</xdr:rowOff>
    </xdr:from>
    <xdr:to>
      <xdr:col>8</xdr:col>
      <xdr:colOff>342900</xdr:colOff>
      <xdr:row>20</xdr:row>
      <xdr:rowOff>85725</xdr:rowOff>
    </xdr:to>
    <xdr:pic>
      <xdr:nvPicPr>
        <xdr:cNvPr id="17" name="Picture 16" descr="C:\Users\mynda\AppData\Local\Temp\SNAGHTML1d77e64.PNG">
          <a:extLst>
            <a:ext uri="{FF2B5EF4-FFF2-40B4-BE49-F238E27FC236}">
              <a16:creationId xmlns:a16="http://schemas.microsoft.com/office/drawing/2014/main" id="{5681E51C-6F1E-44BE-8083-B01032E43D54}"/>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8571"/>
        <a:stretch/>
      </xdr:blipFill>
      <xdr:spPr bwMode="auto">
        <a:xfrm>
          <a:off x="66675" y="4352925"/>
          <a:ext cx="8572500"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180974</xdr:colOff>
      <xdr:row>6</xdr:row>
      <xdr:rowOff>190500</xdr:rowOff>
    </xdr:from>
    <xdr:to>
      <xdr:col>5</xdr:col>
      <xdr:colOff>0</xdr:colOff>
      <xdr:row>16</xdr:row>
      <xdr:rowOff>123825</xdr:rowOff>
    </xdr:to>
    <xdr:sp macro="" textlink="">
      <xdr:nvSpPr>
        <xdr:cNvPr id="18" name="Rectangle 17">
          <a:extLst>
            <a:ext uri="{FF2B5EF4-FFF2-40B4-BE49-F238E27FC236}">
              <a16:creationId xmlns:a16="http://schemas.microsoft.com/office/drawing/2014/main" id="{2392356C-60A3-49B7-B525-B7A4CF9C7587}"/>
            </a:ext>
          </a:extLst>
        </xdr:cNvPr>
        <xdr:cNvSpPr/>
      </xdr:nvSpPr>
      <xdr:spPr>
        <a:xfrm>
          <a:off x="180974" y="1857375"/>
          <a:ext cx="6210301" cy="2028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optional</a:t>
          </a:r>
          <a:r>
            <a:rPr lang="en-AU" sz="1100" baseline="0"/>
            <a:t> </a:t>
          </a:r>
          <a:r>
            <a:rPr lang="en-AU" sz="1100" b="1" i="1" baseline="0"/>
            <a:t>'method</a:t>
          </a:r>
          <a:r>
            <a:rPr lang="en-AU" sz="1100" baseline="0"/>
            <a:t>' argument is a logical value (TRUE/FALSE) that specifies whether to use the U.S. or European method. If omitted it is treated as FALSE.</a:t>
          </a:r>
        </a:p>
        <a:p>
          <a:pPr algn="l"/>
          <a:endParaRPr lang="en-AU" sz="1100" baseline="0"/>
        </a:p>
        <a:p>
          <a:pPr algn="l"/>
          <a:r>
            <a:rPr lang="en-AU" sz="1100" b="1" baseline="0"/>
            <a:t>FALSE: </a:t>
          </a:r>
          <a:r>
            <a:rPr lang="en-AU"/>
            <a:t>U.S. (NASD) method. If the starting date is the last day of a month, it becomes equal to the 30th day of the same month. If the ending date is the last day of a month and the starting date is earlier than the 30th day of a month, the ending date becomes equal to the 1st day of the next month; otherwise the ending date becomes equal to the 30th day of the same month.</a:t>
          </a:r>
        </a:p>
        <a:p>
          <a:pPr algn="l"/>
          <a:endParaRPr lang="en-AU" sz="1100" baseline="0"/>
        </a:p>
        <a:p>
          <a:r>
            <a:rPr lang="en-AU" sz="1100" b="1" baseline="0"/>
            <a:t>TRUE: </a:t>
          </a:r>
          <a:r>
            <a:rPr lang="en-AU"/>
            <a:t>European method. Starting dates and ending dates that occur on the 31st day of a month become equal to the 30th day of the same month.</a:t>
          </a:r>
        </a:p>
        <a:p>
          <a:pPr algn="l"/>
          <a:endParaRPr lang="en-AU" sz="1100" baseline="0"/>
        </a:p>
      </xdr:txBody>
    </xdr:sp>
    <xdr:clientData/>
  </xdr:twoCellAnchor>
  <xdr:twoCellAnchor>
    <xdr:from>
      <xdr:col>0</xdr:col>
      <xdr:colOff>200025</xdr:colOff>
      <xdr:row>37</xdr:row>
      <xdr:rowOff>171450</xdr:rowOff>
    </xdr:from>
    <xdr:to>
      <xdr:col>5</xdr:col>
      <xdr:colOff>19050</xdr:colOff>
      <xdr:row>40</xdr:row>
      <xdr:rowOff>152400</xdr:rowOff>
    </xdr:to>
    <xdr:sp macro="" textlink="">
      <xdr:nvSpPr>
        <xdr:cNvPr id="19" name="Rectangle 18">
          <a:extLst>
            <a:ext uri="{FF2B5EF4-FFF2-40B4-BE49-F238E27FC236}">
              <a16:creationId xmlns:a16="http://schemas.microsoft.com/office/drawing/2014/main" id="{214B5ABE-A393-4117-8B15-F339B27F3107}"/>
            </a:ext>
          </a:extLst>
        </xdr:cNvPr>
        <xdr:cNvSpPr/>
      </xdr:nvSpPr>
      <xdr:spPr>
        <a:xfrm>
          <a:off x="200025" y="8543925"/>
          <a:ext cx="6210300" cy="609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DAYS360. Any time element is ignored. As a result, only whole days are returned.</a:t>
          </a:r>
          <a:endParaRPr lang="en-AU" sz="1100"/>
        </a:p>
      </xdr:txBody>
    </xdr:sp>
    <xdr:clientData/>
  </xdr:twoCellAnchor>
  <xdr:twoCellAnchor editAs="oneCell">
    <xdr:from>
      <xdr:col>5</xdr:col>
      <xdr:colOff>361950</xdr:colOff>
      <xdr:row>0</xdr:row>
      <xdr:rowOff>47625</xdr:rowOff>
    </xdr:from>
    <xdr:to>
      <xdr:col>9</xdr:col>
      <xdr:colOff>791881</xdr:colOff>
      <xdr:row>0</xdr:row>
      <xdr:rowOff>581241</xdr:rowOff>
    </xdr:to>
    <xdr:pic>
      <xdr:nvPicPr>
        <xdr:cNvPr id="20" name="Picture 19">
          <a:hlinkClick xmlns:r="http://schemas.openxmlformats.org/officeDocument/2006/relationships" r:id="rId4"/>
          <a:extLst>
            <a:ext uri="{FF2B5EF4-FFF2-40B4-BE49-F238E27FC236}">
              <a16:creationId xmlns:a16="http://schemas.microsoft.com/office/drawing/2014/main" id="{B0FD0E2E-AA21-4289-88B6-7AE7C48C8D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53225" y="47625"/>
          <a:ext cx="3230281" cy="533616"/>
        </a:xfrm>
        <a:prstGeom prst="rect">
          <a:avLst/>
        </a:prstGeom>
      </xdr:spPr>
    </xdr:pic>
    <xdr:clientData/>
  </xdr:twoCellAnchor>
  <xdr:twoCellAnchor editAs="oneCell">
    <xdr:from>
      <xdr:col>8</xdr:col>
      <xdr:colOff>123825</xdr:colOff>
      <xdr:row>0</xdr:row>
      <xdr:rowOff>581025</xdr:rowOff>
    </xdr:from>
    <xdr:to>
      <xdr:col>10</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389ECE58-1234-4E7C-AC41-ADA5EF391EBE}"/>
            </a:ext>
          </a:extLst>
        </xdr:cNvPr>
        <xdr:cNvGrpSpPr/>
      </xdr:nvGrpSpPr>
      <xdr:grpSpPr>
        <a:xfrm>
          <a:off x="8369300" y="581025"/>
          <a:ext cx="1724025" cy="470713"/>
          <a:chOff x="8143875" y="681000"/>
          <a:chExt cx="1695450" cy="464363"/>
        </a:xfrm>
      </xdr:grpSpPr>
      <xdr:sp macro="" textlink="">
        <xdr:nvSpPr>
          <xdr:cNvPr id="22" name="Rectangle: Top Corners Rounded 21">
            <a:extLst>
              <a:ext uri="{FF2B5EF4-FFF2-40B4-BE49-F238E27FC236}">
                <a16:creationId xmlns:a16="http://schemas.microsoft.com/office/drawing/2014/main" id="{756A7218-5138-4CCC-8786-23120631D39B}"/>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D8A8C1E2-173D-42C8-8931-7117E62C51B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08D336FE-AEB4-4EF1-A968-396CA58EF5E4}"/>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180974</xdr:colOff>
      <xdr:row>0</xdr:row>
      <xdr:rowOff>619123</xdr:rowOff>
    </xdr:from>
    <xdr:to>
      <xdr:col>8</xdr:col>
      <xdr:colOff>47625</xdr:colOff>
      <xdr:row>3</xdr:row>
      <xdr:rowOff>9523</xdr:rowOff>
    </xdr:to>
    <xdr:grpSp>
      <xdr:nvGrpSpPr>
        <xdr:cNvPr id="25" name="Group 24">
          <a:hlinkClick xmlns:r="http://schemas.openxmlformats.org/officeDocument/2006/relationships" r:id="rId9"/>
          <a:extLst>
            <a:ext uri="{FF2B5EF4-FFF2-40B4-BE49-F238E27FC236}">
              <a16:creationId xmlns:a16="http://schemas.microsoft.com/office/drawing/2014/main" id="{43D9271C-775C-464C-A099-CFA25003EC92}"/>
            </a:ext>
          </a:extLst>
        </xdr:cNvPr>
        <xdr:cNvGrpSpPr/>
      </xdr:nvGrpSpPr>
      <xdr:grpSpPr>
        <a:xfrm>
          <a:off x="6572249" y="619123"/>
          <a:ext cx="1720851" cy="434975"/>
          <a:chOff x="7439024" y="619123"/>
          <a:chExt cx="1714501" cy="428625"/>
        </a:xfrm>
      </xdr:grpSpPr>
      <xdr:sp macro="" textlink="">
        <xdr:nvSpPr>
          <xdr:cNvPr id="26" name="Rectangle: Top Corners Rounded 25">
            <a:extLst>
              <a:ext uri="{FF2B5EF4-FFF2-40B4-BE49-F238E27FC236}">
                <a16:creationId xmlns:a16="http://schemas.microsoft.com/office/drawing/2014/main" id="{0F3B8B56-7882-4474-8AEB-542592C0E726}"/>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E401BB21-8D48-490F-ADC3-D34ACF9E2251}"/>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C95B3FA8-D30E-4DEE-998D-FF27A5CAE0C3}"/>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42</xdr:row>
      <xdr:rowOff>0</xdr:rowOff>
    </xdr:from>
    <xdr:to>
      <xdr:col>2</xdr:col>
      <xdr:colOff>47623</xdr:colOff>
      <xdr:row>44</xdr:row>
      <xdr:rowOff>100015</xdr:rowOff>
    </xdr:to>
    <xdr:grpSp>
      <xdr:nvGrpSpPr>
        <xdr:cNvPr id="29" name="Group 28">
          <a:hlinkClick xmlns:r="http://schemas.openxmlformats.org/officeDocument/2006/relationships" r:id="rId10"/>
          <a:extLst>
            <a:ext uri="{FF2B5EF4-FFF2-40B4-BE49-F238E27FC236}">
              <a16:creationId xmlns:a16="http://schemas.microsoft.com/office/drawing/2014/main" id="{ACCDDFE5-6767-42EB-80E2-4FABA1C070AC}"/>
            </a:ext>
          </a:extLst>
        </xdr:cNvPr>
        <xdr:cNvGrpSpPr/>
      </xdr:nvGrpSpPr>
      <xdr:grpSpPr>
        <a:xfrm>
          <a:off x="0" y="9553575"/>
          <a:ext cx="1514473" cy="525465"/>
          <a:chOff x="8201024" y="18140364"/>
          <a:chExt cx="1514473" cy="519115"/>
        </a:xfrm>
      </xdr:grpSpPr>
      <xdr:sp macro="" textlink="">
        <xdr:nvSpPr>
          <xdr:cNvPr id="30" name="Rectangle: Top Corners Rounded 29">
            <a:extLst>
              <a:ext uri="{FF2B5EF4-FFF2-40B4-BE49-F238E27FC236}">
                <a16:creationId xmlns:a16="http://schemas.microsoft.com/office/drawing/2014/main" id="{2BB0F5BD-DB6F-456F-8F9C-85BB9028E2B8}"/>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7BC00FAA-C0FB-4D71-B8AB-75B1F9E692F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5</xdr:col>
      <xdr:colOff>200025</xdr:colOff>
      <xdr:row>15</xdr:row>
      <xdr:rowOff>19050</xdr:rowOff>
    </xdr:from>
    <xdr:to>
      <xdr:col>8</xdr:col>
      <xdr:colOff>533400</xdr:colOff>
      <xdr:row>20</xdr:row>
      <xdr:rowOff>38100</xdr:rowOff>
    </xdr:to>
    <xdr:sp macro="" textlink="">
      <xdr:nvSpPr>
        <xdr:cNvPr id="6" name="Speech Bubble: Rectangle 5">
          <a:extLst>
            <a:ext uri="{FF2B5EF4-FFF2-40B4-BE49-F238E27FC236}">
              <a16:creationId xmlns:a16="http://schemas.microsoft.com/office/drawing/2014/main" id="{D1A64548-8E34-464B-AB2C-4EEA4A721F3C}"/>
            </a:ext>
          </a:extLst>
        </xdr:cNvPr>
        <xdr:cNvSpPr/>
      </xdr:nvSpPr>
      <xdr:spPr>
        <a:xfrm>
          <a:off x="5848350" y="4019550"/>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b="0"/>
            <a:t> NETWORKDAYS works with dates stored</a:t>
          </a:r>
          <a:r>
            <a:rPr lang="en-AU" sz="1100" b="0" baseline="0"/>
            <a:t> as text,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8D216F21-D6D0-47CC-B611-BE67EF31A565}"/>
            </a:ext>
          </a:extLst>
        </xdr:cNvPr>
        <xdr:cNvSpPr/>
      </xdr:nvSpPr>
      <xdr:spPr>
        <a:xfrm>
          <a:off x="180974" y="781050"/>
          <a:ext cx="6210301"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NETWORKDAYS</a:t>
          </a:r>
          <a:r>
            <a:rPr lang="en-AU" sz="1100" baseline="0"/>
            <a:t> function returns the number of whole working days between two date serial numbers, excluding weekends (Saturday &amp; Sunday) and holidays.</a:t>
          </a:r>
        </a:p>
      </xdr:txBody>
    </xdr:sp>
    <xdr:clientData/>
  </xdr:twoCellAnchor>
  <xdr:twoCellAnchor>
    <xdr:from>
      <xdr:col>5</xdr:col>
      <xdr:colOff>200024</xdr:colOff>
      <xdr:row>10</xdr:row>
      <xdr:rowOff>28575</xdr:rowOff>
    </xdr:from>
    <xdr:to>
      <xdr:col>8</xdr:col>
      <xdr:colOff>523874</xdr:colOff>
      <xdr:row>13</xdr:row>
      <xdr:rowOff>114300</xdr:rowOff>
    </xdr:to>
    <xdr:grpSp>
      <xdr:nvGrpSpPr>
        <xdr:cNvPr id="14" name="Group 13">
          <a:extLst>
            <a:ext uri="{FF2B5EF4-FFF2-40B4-BE49-F238E27FC236}">
              <a16:creationId xmlns:a16="http://schemas.microsoft.com/office/drawing/2014/main" id="{8DDEFE1D-2C81-4809-B423-4FAF960BC8D3}"/>
            </a:ext>
          </a:extLst>
        </xdr:cNvPr>
        <xdr:cNvGrpSpPr/>
      </xdr:nvGrpSpPr>
      <xdr:grpSpPr>
        <a:xfrm>
          <a:off x="5848349" y="3009900"/>
          <a:ext cx="2054225" cy="723900"/>
          <a:chOff x="6181724" y="2344680"/>
          <a:chExt cx="2105025" cy="574051"/>
        </a:xfrm>
      </xdr:grpSpPr>
      <xdr:sp macro="" textlink="">
        <xdr:nvSpPr>
          <xdr:cNvPr id="15" name="Speech Bubble: Rectangle 14">
            <a:extLst>
              <a:ext uri="{FF2B5EF4-FFF2-40B4-BE49-F238E27FC236}">
                <a16:creationId xmlns:a16="http://schemas.microsoft.com/office/drawing/2014/main" id="{7AFB0785-7CB1-49CC-8DFE-EF18DE7E3AAF}"/>
              </a:ext>
            </a:extLst>
          </xdr:cNvPr>
          <xdr:cNvSpPr/>
        </xdr:nvSpPr>
        <xdr:spPr>
          <a:xfrm>
            <a:off x="6181724" y="2344680"/>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NETWORKDAYS</a:t>
            </a:r>
            <a:r>
              <a:rPr lang="en-AU" sz="1100" b="0" baseline="0"/>
              <a:t> results are inclusive of the start and </a:t>
            </a:r>
          </a:p>
          <a:p>
            <a:pPr algn="l"/>
            <a:r>
              <a:rPr lang="en-AU" sz="1100" b="0" baseline="0"/>
              <a:t>end dates.</a:t>
            </a:r>
            <a:endParaRPr lang="en-AU" sz="1100" b="0"/>
          </a:p>
        </xdr:txBody>
      </xdr:sp>
      <xdr:pic>
        <xdr:nvPicPr>
          <xdr:cNvPr id="16" name="Graphic 15" descr="Surprised Face with No Fill">
            <a:extLst>
              <a:ext uri="{FF2B5EF4-FFF2-40B4-BE49-F238E27FC236}">
                <a16:creationId xmlns:a16="http://schemas.microsoft.com/office/drawing/2014/main" id="{15A46F90-1834-4247-ADB8-08740527DE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553212"/>
            <a:ext cx="395476" cy="327250"/>
          </a:xfrm>
          <a:prstGeom prst="rect">
            <a:avLst/>
          </a:prstGeom>
        </xdr:spPr>
      </xdr:pic>
    </xdr:grpSp>
    <xdr:clientData/>
  </xdr:twoCellAnchor>
  <xdr:twoCellAnchor>
    <xdr:from>
      <xdr:col>10</xdr:col>
      <xdr:colOff>257175</xdr:colOff>
      <xdr:row>9</xdr:row>
      <xdr:rowOff>190500</xdr:rowOff>
    </xdr:from>
    <xdr:to>
      <xdr:col>12</xdr:col>
      <xdr:colOff>47626</xdr:colOff>
      <xdr:row>11</xdr:row>
      <xdr:rowOff>28575</xdr:rowOff>
    </xdr:to>
    <xdr:sp macro="" textlink="">
      <xdr:nvSpPr>
        <xdr:cNvPr id="17" name="Speech Bubble: Rectangle 16">
          <a:extLst>
            <a:ext uri="{FF2B5EF4-FFF2-40B4-BE49-F238E27FC236}">
              <a16:creationId xmlns:a16="http://schemas.microsoft.com/office/drawing/2014/main" id="{628E5D6B-5128-4129-876F-141C276A7662}"/>
            </a:ext>
          </a:extLst>
        </xdr:cNvPr>
        <xdr:cNvSpPr/>
      </xdr:nvSpPr>
      <xdr:spPr>
        <a:xfrm>
          <a:off x="10668000" y="272415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18" name="Picture 17">
          <a:hlinkClick xmlns:r="http://schemas.openxmlformats.org/officeDocument/2006/relationships" r:id="rId3"/>
          <a:extLst>
            <a:ext uri="{FF2B5EF4-FFF2-40B4-BE49-F238E27FC236}">
              <a16:creationId xmlns:a16="http://schemas.microsoft.com/office/drawing/2014/main" id="{7D5B74EB-FC42-475D-BB13-007503DC855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19" name="Group 18">
          <a:hlinkClick xmlns:r="http://schemas.openxmlformats.org/officeDocument/2006/relationships" r:id="rId5"/>
          <a:extLst>
            <a:ext uri="{FF2B5EF4-FFF2-40B4-BE49-F238E27FC236}">
              <a16:creationId xmlns:a16="http://schemas.microsoft.com/office/drawing/2014/main" id="{1573A764-5EAE-4761-8981-2F845D9499E9}"/>
            </a:ext>
          </a:extLst>
        </xdr:cNvPr>
        <xdr:cNvGrpSpPr/>
      </xdr:nvGrpSpPr>
      <xdr:grpSpPr>
        <a:xfrm>
          <a:off x="7950200" y="581025"/>
          <a:ext cx="1698625" cy="470713"/>
          <a:chOff x="8143875" y="681000"/>
          <a:chExt cx="1695450" cy="464363"/>
        </a:xfrm>
      </xdr:grpSpPr>
      <xdr:sp macro="" textlink="">
        <xdr:nvSpPr>
          <xdr:cNvPr id="20" name="Rectangle: Top Corners Rounded 19">
            <a:extLst>
              <a:ext uri="{FF2B5EF4-FFF2-40B4-BE49-F238E27FC236}">
                <a16:creationId xmlns:a16="http://schemas.microsoft.com/office/drawing/2014/main" id="{61F1F3A3-4229-4D82-8C3B-E1430AD8FD5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1" name="Graphic 20" descr="Line Arrow: U-turn">
            <a:extLst>
              <a:ext uri="{FF2B5EF4-FFF2-40B4-BE49-F238E27FC236}">
                <a16:creationId xmlns:a16="http://schemas.microsoft.com/office/drawing/2014/main" id="{D31688C7-D770-48D3-853E-F588AB2292A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22" name="TextBox 21">
            <a:extLst>
              <a:ext uri="{FF2B5EF4-FFF2-40B4-BE49-F238E27FC236}">
                <a16:creationId xmlns:a16="http://schemas.microsoft.com/office/drawing/2014/main" id="{7FFC48A9-8CC7-40AC-A167-5645F416843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3" name="Group 22">
          <a:hlinkClick xmlns:r="http://schemas.openxmlformats.org/officeDocument/2006/relationships" r:id="rId8"/>
          <a:extLst>
            <a:ext uri="{FF2B5EF4-FFF2-40B4-BE49-F238E27FC236}">
              <a16:creationId xmlns:a16="http://schemas.microsoft.com/office/drawing/2014/main" id="{C5376135-2E6F-4C54-85DB-D26B9CDE88AF}"/>
            </a:ext>
          </a:extLst>
        </xdr:cNvPr>
        <xdr:cNvGrpSpPr/>
      </xdr:nvGrpSpPr>
      <xdr:grpSpPr>
        <a:xfrm>
          <a:off x="6095999" y="619123"/>
          <a:ext cx="1720851" cy="434975"/>
          <a:chOff x="7439024" y="619123"/>
          <a:chExt cx="1714501" cy="428625"/>
        </a:xfrm>
      </xdr:grpSpPr>
      <xdr:sp macro="" textlink="">
        <xdr:nvSpPr>
          <xdr:cNvPr id="24" name="Rectangle: Top Corners Rounded 23">
            <a:extLst>
              <a:ext uri="{FF2B5EF4-FFF2-40B4-BE49-F238E27FC236}">
                <a16:creationId xmlns:a16="http://schemas.microsoft.com/office/drawing/2014/main" id="{2C32E2CD-661B-4BB0-9073-638F76B07A0C}"/>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5" name="TextBox 27">
            <a:extLst>
              <a:ext uri="{FF2B5EF4-FFF2-40B4-BE49-F238E27FC236}">
                <a16:creationId xmlns:a16="http://schemas.microsoft.com/office/drawing/2014/main" id="{1374D596-D0EE-4309-825B-7FF256858C7D}"/>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6" name="TextBox 25">
            <a:extLst>
              <a:ext uri="{FF2B5EF4-FFF2-40B4-BE49-F238E27FC236}">
                <a16:creationId xmlns:a16="http://schemas.microsoft.com/office/drawing/2014/main" id="{FCF8EF5C-E49C-421A-99B3-8E55DE955537}"/>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19</xdr:row>
      <xdr:rowOff>0</xdr:rowOff>
    </xdr:from>
    <xdr:to>
      <xdr:col>2</xdr:col>
      <xdr:colOff>47623</xdr:colOff>
      <xdr:row>21</xdr:row>
      <xdr:rowOff>100015</xdr:rowOff>
    </xdr:to>
    <xdr:grpSp>
      <xdr:nvGrpSpPr>
        <xdr:cNvPr id="27" name="Group 26">
          <a:hlinkClick xmlns:r="http://schemas.openxmlformats.org/officeDocument/2006/relationships" r:id="rId9"/>
          <a:extLst>
            <a:ext uri="{FF2B5EF4-FFF2-40B4-BE49-F238E27FC236}">
              <a16:creationId xmlns:a16="http://schemas.microsoft.com/office/drawing/2014/main" id="{A2E8AAFC-9A3C-4A55-B0E3-1C751E92C635}"/>
            </a:ext>
          </a:extLst>
        </xdr:cNvPr>
        <xdr:cNvGrpSpPr/>
      </xdr:nvGrpSpPr>
      <xdr:grpSpPr>
        <a:xfrm>
          <a:off x="0" y="4895850"/>
          <a:ext cx="1095373" cy="525465"/>
          <a:chOff x="8201024" y="18140364"/>
          <a:chExt cx="1514473" cy="519115"/>
        </a:xfrm>
      </xdr:grpSpPr>
      <xdr:sp macro="" textlink="">
        <xdr:nvSpPr>
          <xdr:cNvPr id="28" name="Rectangle: Top Corners Rounded 27">
            <a:extLst>
              <a:ext uri="{FF2B5EF4-FFF2-40B4-BE49-F238E27FC236}">
                <a16:creationId xmlns:a16="http://schemas.microsoft.com/office/drawing/2014/main" id="{7B11D4A8-EC7B-4419-8910-4D8E77F2D4DA}"/>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9" name="Graphic 28" descr="Share">
            <a:extLst>
              <a:ext uri="{FF2B5EF4-FFF2-40B4-BE49-F238E27FC236}">
                <a16:creationId xmlns:a16="http://schemas.microsoft.com/office/drawing/2014/main" id="{170F0C4E-6D98-4AAC-9D17-F4C44DB330B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143999" y="18168937"/>
            <a:ext cx="504825" cy="452437"/>
          </a:xfrm>
          <a:prstGeom prst="rect">
            <a:avLst/>
          </a:prstGeom>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5</xdr:col>
      <xdr:colOff>200025</xdr:colOff>
      <xdr:row>28</xdr:row>
      <xdr:rowOff>19050</xdr:rowOff>
    </xdr:from>
    <xdr:to>
      <xdr:col>8</xdr:col>
      <xdr:colOff>533400</xdr:colOff>
      <xdr:row>33</xdr:row>
      <xdr:rowOff>38100</xdr:rowOff>
    </xdr:to>
    <xdr:sp macro="" textlink="">
      <xdr:nvSpPr>
        <xdr:cNvPr id="6" name="Speech Bubble: Rectangle 5">
          <a:extLst>
            <a:ext uri="{FF2B5EF4-FFF2-40B4-BE49-F238E27FC236}">
              <a16:creationId xmlns:a16="http://schemas.microsoft.com/office/drawing/2014/main" id="{8F00F303-FA6D-4C65-9901-B5FBBF881065}"/>
            </a:ext>
          </a:extLst>
        </xdr:cNvPr>
        <xdr:cNvSpPr/>
      </xdr:nvSpPr>
      <xdr:spPr>
        <a:xfrm>
          <a:off x="7324725" y="4019550"/>
          <a:ext cx="2114550" cy="106680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NETWORKDAYS.INTL works with dates stored</a:t>
          </a:r>
          <a:r>
            <a:rPr lang="en-AU" sz="1100" b="0" baseline="0"/>
            <a:t> as text, but this is not reliable. It's always best to work with date serial numbers.</a:t>
          </a:r>
          <a:endParaRPr lang="en-AU" sz="1100"/>
        </a:p>
      </xdr:txBody>
    </xdr:sp>
    <xdr:clientData/>
  </xdr:twoCellAnchor>
  <xdr:twoCellAnchor>
    <xdr:from>
      <xdr:col>0</xdr:col>
      <xdr:colOff>180974</xdr:colOff>
      <xdr:row>1</xdr:row>
      <xdr:rowOff>161925</xdr:rowOff>
    </xdr:from>
    <xdr:to>
      <xdr:col>5</xdr:col>
      <xdr:colOff>0</xdr:colOff>
      <xdr:row>4</xdr:row>
      <xdr:rowOff>38100</xdr:rowOff>
    </xdr:to>
    <xdr:sp macro="" textlink="">
      <xdr:nvSpPr>
        <xdr:cNvPr id="10" name="Rectangle 9">
          <a:extLst>
            <a:ext uri="{FF2B5EF4-FFF2-40B4-BE49-F238E27FC236}">
              <a16:creationId xmlns:a16="http://schemas.microsoft.com/office/drawing/2014/main" id="{D7D9BF2C-A349-43C9-ADB5-37CEC08FC516}"/>
            </a:ext>
          </a:extLst>
        </xdr:cNvPr>
        <xdr:cNvSpPr/>
      </xdr:nvSpPr>
      <xdr:spPr>
        <a:xfrm>
          <a:off x="180974" y="781050"/>
          <a:ext cx="6943726" cy="504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NETWORKDAYS.INTL</a:t>
          </a:r>
          <a:r>
            <a:rPr lang="en-AU" sz="1100" baseline="0"/>
            <a:t> function (new in Excel 2010) returns the number of working days between two date serial numbers, excluding weekends and holidays. Weekend days can be specified.</a:t>
          </a:r>
        </a:p>
      </xdr:txBody>
    </xdr:sp>
    <xdr:clientData/>
  </xdr:twoCellAnchor>
  <xdr:twoCellAnchor>
    <xdr:from>
      <xdr:col>5</xdr:col>
      <xdr:colOff>200024</xdr:colOff>
      <xdr:row>23</xdr:row>
      <xdr:rowOff>28575</xdr:rowOff>
    </xdr:from>
    <xdr:to>
      <xdr:col>8</xdr:col>
      <xdr:colOff>523874</xdr:colOff>
      <xdr:row>26</xdr:row>
      <xdr:rowOff>114300</xdr:rowOff>
    </xdr:to>
    <xdr:grpSp>
      <xdr:nvGrpSpPr>
        <xdr:cNvPr id="14" name="Group 13">
          <a:extLst>
            <a:ext uri="{FF2B5EF4-FFF2-40B4-BE49-F238E27FC236}">
              <a16:creationId xmlns:a16="http://schemas.microsoft.com/office/drawing/2014/main" id="{B3F59B90-9F0B-478E-AA74-6604935C4110}"/>
            </a:ext>
          </a:extLst>
        </xdr:cNvPr>
        <xdr:cNvGrpSpPr/>
      </xdr:nvGrpSpPr>
      <xdr:grpSpPr>
        <a:xfrm>
          <a:off x="6724649" y="6000750"/>
          <a:ext cx="2054225" cy="723900"/>
          <a:chOff x="6181724" y="2344680"/>
          <a:chExt cx="2105025" cy="574051"/>
        </a:xfrm>
      </xdr:grpSpPr>
      <xdr:sp macro="" textlink="">
        <xdr:nvSpPr>
          <xdr:cNvPr id="15" name="Speech Bubble: Rectangle 14">
            <a:extLst>
              <a:ext uri="{FF2B5EF4-FFF2-40B4-BE49-F238E27FC236}">
                <a16:creationId xmlns:a16="http://schemas.microsoft.com/office/drawing/2014/main" id="{D105BA00-8C62-4B04-A469-EF60C3F49694}"/>
              </a:ext>
            </a:extLst>
          </xdr:cNvPr>
          <xdr:cNvSpPr/>
        </xdr:nvSpPr>
        <xdr:spPr>
          <a:xfrm>
            <a:off x="6181724" y="2344680"/>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NETWORKDAYS.INTL</a:t>
            </a:r>
            <a:r>
              <a:rPr lang="en-AU" sz="1100" b="0" baseline="0"/>
              <a:t> results are inclusive of the start </a:t>
            </a:r>
          </a:p>
          <a:p>
            <a:pPr algn="l"/>
            <a:r>
              <a:rPr lang="en-AU" sz="1100" b="0" baseline="0"/>
              <a:t>and end dates.</a:t>
            </a:r>
            <a:endParaRPr lang="en-AU" sz="1100" b="0"/>
          </a:p>
        </xdr:txBody>
      </xdr:sp>
      <xdr:pic>
        <xdr:nvPicPr>
          <xdr:cNvPr id="16" name="Graphic 15" descr="Surprised Face with No Fill">
            <a:extLst>
              <a:ext uri="{FF2B5EF4-FFF2-40B4-BE49-F238E27FC236}">
                <a16:creationId xmlns:a16="http://schemas.microsoft.com/office/drawing/2014/main" id="{C4116993-FA69-4A11-86BC-632FFBE98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1273" y="2553212"/>
            <a:ext cx="395476" cy="327250"/>
          </a:xfrm>
          <a:prstGeom prst="rect">
            <a:avLst/>
          </a:prstGeom>
        </xdr:spPr>
      </xdr:pic>
    </xdr:grpSp>
    <xdr:clientData/>
  </xdr:twoCellAnchor>
  <xdr:twoCellAnchor editAs="oneCell">
    <xdr:from>
      <xdr:col>2</xdr:col>
      <xdr:colOff>581025</xdr:colOff>
      <xdr:row>9</xdr:row>
      <xdr:rowOff>104775</xdr:rowOff>
    </xdr:from>
    <xdr:to>
      <xdr:col>4</xdr:col>
      <xdr:colOff>1933575</xdr:colOff>
      <xdr:row>21</xdr:row>
      <xdr:rowOff>28575</xdr:rowOff>
    </xdr:to>
    <xdr:pic>
      <xdr:nvPicPr>
        <xdr:cNvPr id="17" name="Picture 16" descr="C:\Users\mynda\AppData\Local\Temp\SNAGHTML2438ed2.PNG">
          <a:extLst>
            <a:ext uri="{FF2B5EF4-FFF2-40B4-BE49-F238E27FC236}">
              <a16:creationId xmlns:a16="http://schemas.microsoft.com/office/drawing/2014/main" id="{0A902A52-E0F2-48E6-BCD9-3EE8F6D57B9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16065"/>
        <a:stretch/>
      </xdr:blipFill>
      <xdr:spPr bwMode="auto">
        <a:xfrm>
          <a:off x="2047875" y="2867025"/>
          <a:ext cx="3810000" cy="243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37</xdr:row>
      <xdr:rowOff>85725</xdr:rowOff>
    </xdr:from>
    <xdr:to>
      <xdr:col>5</xdr:col>
      <xdr:colOff>0</xdr:colOff>
      <xdr:row>43</xdr:row>
      <xdr:rowOff>114300</xdr:rowOff>
    </xdr:to>
    <xdr:sp macro="" textlink="">
      <xdr:nvSpPr>
        <xdr:cNvPr id="18" name="Rectangle 17">
          <a:extLst>
            <a:ext uri="{FF2B5EF4-FFF2-40B4-BE49-F238E27FC236}">
              <a16:creationId xmlns:a16="http://schemas.microsoft.com/office/drawing/2014/main" id="{AFA0C91B-0C8C-4B13-9E1C-91D6C0818428}"/>
            </a:ext>
          </a:extLst>
        </xdr:cNvPr>
        <xdr:cNvSpPr/>
      </xdr:nvSpPr>
      <xdr:spPr>
        <a:xfrm>
          <a:off x="200025" y="8924925"/>
          <a:ext cx="3838575" cy="12858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Bonus Tip: </a:t>
          </a:r>
          <a:r>
            <a:rPr lang="en-AU" sz="1100" b="0"/>
            <a:t>the</a:t>
          </a:r>
          <a:r>
            <a:rPr lang="en-AU" sz="1100" b="0" baseline="0"/>
            <a:t> weekend argument can be stipulated using a text string of 7 characters, with each character representing a day, starting with Monday. A 1 represents a non-working day and a 0 represents a workday. See examples below which stipulate non-workdays for Thursday, Friday, Saturday and Sunday. </a:t>
          </a:r>
        </a:p>
        <a:p>
          <a:pPr algn="l"/>
          <a:endParaRPr lang="en-AU" sz="1100" b="0" baseline="0"/>
        </a:p>
        <a:p>
          <a:pPr algn="l"/>
          <a:r>
            <a:rPr lang="en-AU" sz="1100" b="0" baseline="0"/>
            <a:t>The text string can be placed in a cell e.g. D45 or directly in the formula, see cell E46.</a:t>
          </a:r>
          <a:endParaRPr lang="en-AU" sz="1100"/>
        </a:p>
      </xdr:txBody>
    </xdr:sp>
    <xdr:clientData/>
  </xdr:twoCellAnchor>
  <xdr:twoCellAnchor>
    <xdr:from>
      <xdr:col>10</xdr:col>
      <xdr:colOff>209550</xdr:colOff>
      <xdr:row>22</xdr:row>
      <xdr:rowOff>228600</xdr:rowOff>
    </xdr:from>
    <xdr:to>
      <xdr:col>12</xdr:col>
      <xdr:colOff>1</xdr:colOff>
      <xdr:row>24</xdr:row>
      <xdr:rowOff>66675</xdr:rowOff>
    </xdr:to>
    <xdr:sp macro="" textlink="">
      <xdr:nvSpPr>
        <xdr:cNvPr id="19" name="Speech Bubble: Rectangle 18">
          <a:extLst>
            <a:ext uri="{FF2B5EF4-FFF2-40B4-BE49-F238E27FC236}">
              <a16:creationId xmlns:a16="http://schemas.microsoft.com/office/drawing/2014/main" id="{419CFA1F-AA46-49C8-939C-921A76D9EE73}"/>
            </a:ext>
          </a:extLst>
        </xdr:cNvPr>
        <xdr:cNvSpPr/>
      </xdr:nvSpPr>
      <xdr:spPr>
        <a:xfrm>
          <a:off x="10020300" y="5715000"/>
          <a:ext cx="1266826" cy="466725"/>
        </a:xfrm>
        <a:prstGeom prst="wedgeRectCallout">
          <a:avLst>
            <a:gd name="adj1" fmla="val -61853"/>
            <a:gd name="adj2" fmla="val -2190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0"/>
            <a:t>List of holidays I want to exclude.</a:t>
          </a:r>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20" name="Picture 19">
          <a:hlinkClick xmlns:r="http://schemas.openxmlformats.org/officeDocument/2006/relationships" r:id="rId4"/>
          <a:extLst>
            <a:ext uri="{FF2B5EF4-FFF2-40B4-BE49-F238E27FC236}">
              <a16:creationId xmlns:a16="http://schemas.microsoft.com/office/drawing/2014/main" id="{2DC4DABF-40F8-446E-9794-F6316402A0D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2E3562B2-CC04-4772-B066-4C94D1CCF5A4}"/>
            </a:ext>
          </a:extLst>
        </xdr:cNvPr>
        <xdr:cNvGrpSpPr/>
      </xdr:nvGrpSpPr>
      <xdr:grpSpPr>
        <a:xfrm>
          <a:off x="8826500" y="581025"/>
          <a:ext cx="1698625" cy="470713"/>
          <a:chOff x="8143875" y="681000"/>
          <a:chExt cx="1695450" cy="464363"/>
        </a:xfrm>
      </xdr:grpSpPr>
      <xdr:sp macro="" textlink="">
        <xdr:nvSpPr>
          <xdr:cNvPr id="22" name="Rectangle: Top Corners Rounded 21">
            <a:extLst>
              <a:ext uri="{FF2B5EF4-FFF2-40B4-BE49-F238E27FC236}">
                <a16:creationId xmlns:a16="http://schemas.microsoft.com/office/drawing/2014/main" id="{7FDC5148-015A-4D5C-947A-721900753154}"/>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3" name="Graphic 22" descr="Line Arrow: U-turn">
            <a:extLst>
              <a:ext uri="{FF2B5EF4-FFF2-40B4-BE49-F238E27FC236}">
                <a16:creationId xmlns:a16="http://schemas.microsoft.com/office/drawing/2014/main" id="{A2E45E79-5CA7-4E0F-9AAC-296FCFD8F34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4" name="TextBox 23">
            <a:extLst>
              <a:ext uri="{FF2B5EF4-FFF2-40B4-BE49-F238E27FC236}">
                <a16:creationId xmlns:a16="http://schemas.microsoft.com/office/drawing/2014/main" id="{77483354-F8DD-4359-81E0-5FAB2D07AD2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5" name="Group 24">
          <a:hlinkClick xmlns:r="http://schemas.openxmlformats.org/officeDocument/2006/relationships" r:id="rId9"/>
          <a:extLst>
            <a:ext uri="{FF2B5EF4-FFF2-40B4-BE49-F238E27FC236}">
              <a16:creationId xmlns:a16="http://schemas.microsoft.com/office/drawing/2014/main" id="{E7022685-ACFC-44C4-A562-796727AC8821}"/>
            </a:ext>
          </a:extLst>
        </xdr:cNvPr>
        <xdr:cNvGrpSpPr/>
      </xdr:nvGrpSpPr>
      <xdr:grpSpPr>
        <a:xfrm>
          <a:off x="6972299" y="619123"/>
          <a:ext cx="1720851" cy="434975"/>
          <a:chOff x="7439024" y="619123"/>
          <a:chExt cx="1714501" cy="428625"/>
        </a:xfrm>
      </xdr:grpSpPr>
      <xdr:sp macro="" textlink="">
        <xdr:nvSpPr>
          <xdr:cNvPr id="26" name="Rectangle: Top Corners Rounded 25">
            <a:extLst>
              <a:ext uri="{FF2B5EF4-FFF2-40B4-BE49-F238E27FC236}">
                <a16:creationId xmlns:a16="http://schemas.microsoft.com/office/drawing/2014/main" id="{24B0EEFE-EECE-4380-9F88-5E87C67417F9}"/>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7" name="TextBox 27">
            <a:extLst>
              <a:ext uri="{FF2B5EF4-FFF2-40B4-BE49-F238E27FC236}">
                <a16:creationId xmlns:a16="http://schemas.microsoft.com/office/drawing/2014/main" id="{547C995F-3150-4F37-A2E0-1AB079A4D329}"/>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8" name="TextBox 27">
            <a:extLst>
              <a:ext uri="{FF2B5EF4-FFF2-40B4-BE49-F238E27FC236}">
                <a16:creationId xmlns:a16="http://schemas.microsoft.com/office/drawing/2014/main" id="{DBB941BA-59E5-4515-90D6-2EAA7EF58DA8}"/>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48</xdr:row>
      <xdr:rowOff>0</xdr:rowOff>
    </xdr:from>
    <xdr:to>
      <xdr:col>2</xdr:col>
      <xdr:colOff>47623</xdr:colOff>
      <xdr:row>50</xdr:row>
      <xdr:rowOff>100015</xdr:rowOff>
    </xdr:to>
    <xdr:grpSp>
      <xdr:nvGrpSpPr>
        <xdr:cNvPr id="29" name="Group 28">
          <a:hlinkClick xmlns:r="http://schemas.openxmlformats.org/officeDocument/2006/relationships" r:id="rId10"/>
          <a:extLst>
            <a:ext uri="{FF2B5EF4-FFF2-40B4-BE49-F238E27FC236}">
              <a16:creationId xmlns:a16="http://schemas.microsoft.com/office/drawing/2014/main" id="{57D6612A-563E-4044-AA11-37AE3499423B}"/>
            </a:ext>
          </a:extLst>
        </xdr:cNvPr>
        <xdr:cNvGrpSpPr/>
      </xdr:nvGrpSpPr>
      <xdr:grpSpPr>
        <a:xfrm>
          <a:off x="0" y="11290300"/>
          <a:ext cx="1514473" cy="525465"/>
          <a:chOff x="8201024" y="18140364"/>
          <a:chExt cx="1514473" cy="519115"/>
        </a:xfrm>
      </xdr:grpSpPr>
      <xdr:sp macro="" textlink="">
        <xdr:nvSpPr>
          <xdr:cNvPr id="30" name="Rectangle: Top Corners Rounded 29">
            <a:extLst>
              <a:ext uri="{FF2B5EF4-FFF2-40B4-BE49-F238E27FC236}">
                <a16:creationId xmlns:a16="http://schemas.microsoft.com/office/drawing/2014/main" id="{39799349-ACDF-4DF1-8795-1A0B0497ABAF}"/>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1" name="Graphic 30" descr="Share">
            <a:extLst>
              <a:ext uri="{FF2B5EF4-FFF2-40B4-BE49-F238E27FC236}">
                <a16:creationId xmlns:a16="http://schemas.microsoft.com/office/drawing/2014/main" id="{274782FE-F639-4A7F-BD17-B9909CB78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180974</xdr:colOff>
      <xdr:row>1</xdr:row>
      <xdr:rowOff>76200</xdr:rowOff>
    </xdr:from>
    <xdr:to>
      <xdr:col>5</xdr:col>
      <xdr:colOff>0</xdr:colOff>
      <xdr:row>6</xdr:row>
      <xdr:rowOff>104775</xdr:rowOff>
    </xdr:to>
    <xdr:sp macro="" textlink="">
      <xdr:nvSpPr>
        <xdr:cNvPr id="10" name="Rectangle 9">
          <a:extLst>
            <a:ext uri="{FF2B5EF4-FFF2-40B4-BE49-F238E27FC236}">
              <a16:creationId xmlns:a16="http://schemas.microsoft.com/office/drawing/2014/main" id="{6C18EFC6-6ADA-4219-A977-CBD5508D2297}"/>
            </a:ext>
          </a:extLst>
        </xdr:cNvPr>
        <xdr:cNvSpPr/>
      </xdr:nvSpPr>
      <xdr:spPr>
        <a:xfrm>
          <a:off x="180974" y="695325"/>
          <a:ext cx="6334126" cy="1076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The YEARFRAC</a:t>
          </a:r>
          <a:r>
            <a:rPr lang="en-AU" sz="1100" baseline="0"/>
            <a:t> function r</a:t>
          </a:r>
          <a:r>
            <a:rPr lang="en-AU"/>
            <a:t>eturns the year fraction representing the number of whole days between start_date and end_date serial numbers. </a:t>
          </a:r>
        </a:p>
        <a:p>
          <a:pPr algn="l"/>
          <a:endParaRPr lang="en-AU" sz="1100" baseline="0"/>
        </a:p>
        <a:p>
          <a:pPr algn="l"/>
          <a:r>
            <a:rPr lang="en-AU" sz="1100" baseline="0"/>
            <a:t>This function is useful for calculating the portion of a whole year for use in other calculations and is particularly useful in HR/employee related calculations.</a:t>
          </a:r>
        </a:p>
      </xdr:txBody>
    </xdr:sp>
    <xdr:clientData/>
  </xdr:twoCellAnchor>
  <xdr:twoCellAnchor>
    <xdr:from>
      <xdr:col>5</xdr:col>
      <xdr:colOff>200025</xdr:colOff>
      <xdr:row>22</xdr:row>
      <xdr:rowOff>114300</xdr:rowOff>
    </xdr:from>
    <xdr:to>
      <xdr:col>8</xdr:col>
      <xdr:colOff>533400</xdr:colOff>
      <xdr:row>25</xdr:row>
      <xdr:rowOff>190500</xdr:rowOff>
    </xdr:to>
    <xdr:grpSp>
      <xdr:nvGrpSpPr>
        <xdr:cNvPr id="18" name="Group 17">
          <a:extLst>
            <a:ext uri="{FF2B5EF4-FFF2-40B4-BE49-F238E27FC236}">
              <a16:creationId xmlns:a16="http://schemas.microsoft.com/office/drawing/2014/main" id="{16809993-9E0B-42B8-AE8C-C6819B0B8F46}"/>
            </a:ext>
          </a:extLst>
        </xdr:cNvPr>
        <xdr:cNvGrpSpPr/>
      </xdr:nvGrpSpPr>
      <xdr:grpSpPr>
        <a:xfrm>
          <a:off x="6715125" y="5435600"/>
          <a:ext cx="2063750" cy="714375"/>
          <a:chOff x="6715125" y="5162550"/>
          <a:chExt cx="2114550" cy="704850"/>
        </a:xfrm>
      </xdr:grpSpPr>
      <xdr:sp macro="" textlink="">
        <xdr:nvSpPr>
          <xdr:cNvPr id="6" name="Speech Bubble: Rectangle 5">
            <a:extLst>
              <a:ext uri="{FF2B5EF4-FFF2-40B4-BE49-F238E27FC236}">
                <a16:creationId xmlns:a16="http://schemas.microsoft.com/office/drawing/2014/main" id="{E459140D-69C4-4F51-816E-E6B30D912B14}"/>
              </a:ext>
            </a:extLst>
          </xdr:cNvPr>
          <xdr:cNvSpPr/>
        </xdr:nvSpPr>
        <xdr:spPr>
          <a:xfrm>
            <a:off x="6715125" y="5162550"/>
            <a:ext cx="2114550" cy="7048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 </a:t>
            </a:r>
            <a:r>
              <a:rPr lang="en-AU" sz="1100" b="0"/>
              <a:t>#NUM! Errors are returned if the basis </a:t>
            </a:r>
          </a:p>
          <a:p>
            <a:pPr algn="l"/>
            <a:r>
              <a:rPr lang="en-AU" sz="1100" b="0"/>
              <a:t>argument is &lt;0 or &gt;4.</a:t>
            </a:r>
            <a:endParaRPr lang="en-AU" sz="1100"/>
          </a:p>
        </xdr:txBody>
      </xdr:sp>
      <xdr:pic>
        <xdr:nvPicPr>
          <xdr:cNvPr id="16" name="Graphic 15" descr="Surprised Face with No Fill">
            <a:extLst>
              <a:ext uri="{FF2B5EF4-FFF2-40B4-BE49-F238E27FC236}">
                <a16:creationId xmlns:a16="http://schemas.microsoft.com/office/drawing/2014/main" id="{1567BED0-58E4-42B4-B978-7B381377DD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96098" y="5374434"/>
            <a:ext cx="395476" cy="407245"/>
          </a:xfrm>
          <a:prstGeom prst="rect">
            <a:avLst/>
          </a:prstGeom>
        </xdr:spPr>
      </xdr:pic>
    </xdr:grpSp>
    <xdr:clientData/>
  </xdr:twoCellAnchor>
  <xdr:twoCellAnchor editAs="oneCell">
    <xdr:from>
      <xdr:col>2</xdr:col>
      <xdr:colOff>1019175</xdr:colOff>
      <xdr:row>10</xdr:row>
      <xdr:rowOff>76200</xdr:rowOff>
    </xdr:from>
    <xdr:to>
      <xdr:col>4</xdr:col>
      <xdr:colOff>1218869</xdr:colOff>
      <xdr:row>15</xdr:row>
      <xdr:rowOff>66545</xdr:rowOff>
    </xdr:to>
    <xdr:pic>
      <xdr:nvPicPr>
        <xdr:cNvPr id="17" name="Picture 16">
          <a:extLst>
            <a:ext uri="{FF2B5EF4-FFF2-40B4-BE49-F238E27FC236}">
              <a16:creationId xmlns:a16="http://schemas.microsoft.com/office/drawing/2014/main" id="{49B3DF60-31A8-4791-AEE3-F601BB9CE2C1}"/>
            </a:ext>
          </a:extLst>
        </xdr:cNvPr>
        <xdr:cNvPicPr>
          <a:picLocks noChangeAspect="1"/>
        </xdr:cNvPicPr>
      </xdr:nvPicPr>
      <xdr:blipFill>
        <a:blip xmlns:r="http://schemas.openxmlformats.org/officeDocument/2006/relationships" r:embed="rId3"/>
        <a:stretch>
          <a:fillRect/>
        </a:stretch>
      </xdr:blipFill>
      <xdr:spPr>
        <a:xfrm>
          <a:off x="2486025" y="2400300"/>
          <a:ext cx="2647619" cy="1038095"/>
        </a:xfrm>
        <a:prstGeom prst="rect">
          <a:avLst/>
        </a:prstGeom>
      </xdr:spPr>
    </xdr:pic>
    <xdr:clientData/>
  </xdr:twoCellAnchor>
  <xdr:twoCellAnchor>
    <xdr:from>
      <xdr:col>5</xdr:col>
      <xdr:colOff>200025</xdr:colOff>
      <xdr:row>17</xdr:row>
      <xdr:rowOff>104775</xdr:rowOff>
    </xdr:from>
    <xdr:to>
      <xdr:col>8</xdr:col>
      <xdr:colOff>533400</xdr:colOff>
      <xdr:row>20</xdr:row>
      <xdr:rowOff>180975</xdr:rowOff>
    </xdr:to>
    <xdr:sp macro="" textlink="">
      <xdr:nvSpPr>
        <xdr:cNvPr id="20" name="Speech Bubble: Rectangle 19">
          <a:extLst>
            <a:ext uri="{FF2B5EF4-FFF2-40B4-BE49-F238E27FC236}">
              <a16:creationId xmlns:a16="http://schemas.microsoft.com/office/drawing/2014/main" id="{0280EFFD-AA95-4E6E-AB3C-003AA741A094}"/>
            </a:ext>
          </a:extLst>
        </xdr:cNvPr>
        <xdr:cNvSpPr/>
      </xdr:nvSpPr>
      <xdr:spPr>
        <a:xfrm>
          <a:off x="6715125" y="3895725"/>
          <a:ext cx="2114550" cy="704850"/>
        </a:xfrm>
        <a:prstGeom prst="wedgeRectCallout">
          <a:avLst>
            <a:gd name="adj1" fmla="val -56127"/>
            <a:gd name="adj2" fmla="val -2211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 </a:t>
          </a:r>
          <a:r>
            <a:rPr lang="en-AU" sz="1100" b="0"/>
            <a:t>You're most likely to use basis 1, unless</a:t>
          </a:r>
          <a:r>
            <a:rPr lang="en-AU" sz="1100" b="0" baseline="0"/>
            <a:t> your business uses a specific system.</a:t>
          </a:r>
          <a:endParaRPr lang="en-AU" sz="1100"/>
        </a:p>
      </xdr:txBody>
    </xdr:sp>
    <xdr:clientData/>
  </xdr:twoCellAnchor>
  <xdr:twoCellAnchor>
    <xdr:from>
      <xdr:col>1</xdr:col>
      <xdr:colOff>0</xdr:colOff>
      <xdr:row>26</xdr:row>
      <xdr:rowOff>0</xdr:rowOff>
    </xdr:from>
    <xdr:to>
      <xdr:col>4</xdr:col>
      <xdr:colOff>2514600</xdr:colOff>
      <xdr:row>28</xdr:row>
      <xdr:rowOff>190500</xdr:rowOff>
    </xdr:to>
    <xdr:sp macro="" textlink="">
      <xdr:nvSpPr>
        <xdr:cNvPr id="22" name="Rectangle 21">
          <a:extLst>
            <a:ext uri="{FF2B5EF4-FFF2-40B4-BE49-F238E27FC236}">
              <a16:creationId xmlns:a16="http://schemas.microsoft.com/office/drawing/2014/main" id="{FC1235D3-68A7-40B0-9D23-A598FA8DF0CD}"/>
            </a:ext>
          </a:extLst>
        </xdr:cNvPr>
        <xdr:cNvSpPr/>
      </xdr:nvSpPr>
      <xdr:spPr>
        <a:xfrm>
          <a:off x="219075" y="6096000"/>
          <a:ext cx="6210300" cy="609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a:t>
          </a:r>
          <a:r>
            <a:rPr lang="en-AU" sz="1100" b="0"/>
            <a:t> only the date portion of a date</a:t>
          </a:r>
          <a:r>
            <a:rPr lang="en-AU" sz="1100" b="0" baseline="0"/>
            <a:t>-time serial number is used by YEARFRAC. Any time element is ignored. As a result, only whole days are returned.</a:t>
          </a:r>
          <a:endParaRPr lang="en-AU" sz="1100"/>
        </a:p>
      </xdr:txBody>
    </xdr:sp>
    <xdr:clientData/>
  </xdr:twoCellAnchor>
  <xdr:twoCellAnchor editAs="oneCell">
    <xdr:from>
      <xdr:col>6</xdr:col>
      <xdr:colOff>266700</xdr:colOff>
      <xdr:row>0</xdr:row>
      <xdr:rowOff>47625</xdr:rowOff>
    </xdr:from>
    <xdr:to>
      <xdr:col>10</xdr:col>
      <xdr:colOff>620431</xdr:colOff>
      <xdr:row>0</xdr:row>
      <xdr:rowOff>581241</xdr:rowOff>
    </xdr:to>
    <xdr:pic>
      <xdr:nvPicPr>
        <xdr:cNvPr id="19" name="Picture 18">
          <a:hlinkClick xmlns:r="http://schemas.openxmlformats.org/officeDocument/2006/relationships" r:id="rId4"/>
          <a:extLst>
            <a:ext uri="{FF2B5EF4-FFF2-40B4-BE49-F238E27FC236}">
              <a16:creationId xmlns:a16="http://schemas.microsoft.com/office/drawing/2014/main" id="{2C76C81C-1786-4BB6-AD17-413E830D6EE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00975" y="47625"/>
          <a:ext cx="3230281" cy="533616"/>
        </a:xfrm>
        <a:prstGeom prst="rect">
          <a:avLst/>
        </a:prstGeom>
      </xdr:spPr>
    </xdr:pic>
    <xdr:clientData/>
  </xdr:twoCellAnchor>
  <xdr:twoCellAnchor editAs="oneCell">
    <xdr:from>
      <xdr:col>8</xdr:col>
      <xdr:colOff>571500</xdr:colOff>
      <xdr:row>0</xdr:row>
      <xdr:rowOff>581025</xdr:rowOff>
    </xdr:from>
    <xdr:to>
      <xdr:col>11</xdr:col>
      <xdr:colOff>0</xdr:colOff>
      <xdr:row>3</xdr:row>
      <xdr:rowOff>7163</xdr:rowOff>
    </xdr:to>
    <xdr:grpSp>
      <xdr:nvGrpSpPr>
        <xdr:cNvPr id="21" name="Group 20">
          <a:hlinkClick xmlns:r="http://schemas.openxmlformats.org/officeDocument/2006/relationships" r:id="rId6"/>
          <a:extLst>
            <a:ext uri="{FF2B5EF4-FFF2-40B4-BE49-F238E27FC236}">
              <a16:creationId xmlns:a16="http://schemas.microsoft.com/office/drawing/2014/main" id="{86DDB21A-FAC0-4AE2-A596-1D1DC866D64F}"/>
            </a:ext>
          </a:extLst>
        </xdr:cNvPr>
        <xdr:cNvGrpSpPr/>
      </xdr:nvGrpSpPr>
      <xdr:grpSpPr>
        <a:xfrm>
          <a:off x="8816975" y="581025"/>
          <a:ext cx="1698625" cy="470713"/>
          <a:chOff x="8143875" y="681000"/>
          <a:chExt cx="1695450" cy="464363"/>
        </a:xfrm>
      </xdr:grpSpPr>
      <xdr:sp macro="" textlink="">
        <xdr:nvSpPr>
          <xdr:cNvPr id="23" name="Rectangle: Top Corners Rounded 22">
            <a:extLst>
              <a:ext uri="{FF2B5EF4-FFF2-40B4-BE49-F238E27FC236}">
                <a16:creationId xmlns:a16="http://schemas.microsoft.com/office/drawing/2014/main" id="{BDECC43F-0083-494E-9BFF-6BC7EE3D6A0A}"/>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4" name="Graphic 23" descr="Line Arrow: U-turn">
            <a:extLst>
              <a:ext uri="{FF2B5EF4-FFF2-40B4-BE49-F238E27FC236}">
                <a16:creationId xmlns:a16="http://schemas.microsoft.com/office/drawing/2014/main" id="{52B16775-D614-40A5-A67E-E14C751D85D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39225" y="681000"/>
            <a:ext cx="462000" cy="462000"/>
          </a:xfrm>
          <a:prstGeom prst="rect">
            <a:avLst/>
          </a:prstGeom>
        </xdr:spPr>
      </xdr:pic>
      <xdr:sp macro="" textlink="">
        <xdr:nvSpPr>
          <xdr:cNvPr id="25" name="TextBox 24">
            <a:extLst>
              <a:ext uri="{FF2B5EF4-FFF2-40B4-BE49-F238E27FC236}">
                <a16:creationId xmlns:a16="http://schemas.microsoft.com/office/drawing/2014/main" id="{AFAFEAB7-B951-45B5-B9EC-68FC5AD4A2C3}"/>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6</xdr:col>
      <xdr:colOff>38099</xdr:colOff>
      <xdr:row>0</xdr:row>
      <xdr:rowOff>619123</xdr:rowOff>
    </xdr:from>
    <xdr:to>
      <xdr:col>8</xdr:col>
      <xdr:colOff>438150</xdr:colOff>
      <xdr:row>3</xdr:row>
      <xdr:rowOff>9523</xdr:rowOff>
    </xdr:to>
    <xdr:grpSp>
      <xdr:nvGrpSpPr>
        <xdr:cNvPr id="26" name="Group 25">
          <a:hlinkClick xmlns:r="http://schemas.openxmlformats.org/officeDocument/2006/relationships" r:id="rId9"/>
          <a:extLst>
            <a:ext uri="{FF2B5EF4-FFF2-40B4-BE49-F238E27FC236}">
              <a16:creationId xmlns:a16="http://schemas.microsoft.com/office/drawing/2014/main" id="{44AA780F-1ABC-420B-919A-24C06B837AF7}"/>
            </a:ext>
          </a:extLst>
        </xdr:cNvPr>
        <xdr:cNvGrpSpPr/>
      </xdr:nvGrpSpPr>
      <xdr:grpSpPr>
        <a:xfrm>
          <a:off x="6962774" y="619123"/>
          <a:ext cx="1720851" cy="434975"/>
          <a:chOff x="7439024" y="619123"/>
          <a:chExt cx="1714501" cy="428625"/>
        </a:xfrm>
      </xdr:grpSpPr>
      <xdr:sp macro="" textlink="">
        <xdr:nvSpPr>
          <xdr:cNvPr id="27" name="Rectangle: Top Corners Rounded 26">
            <a:extLst>
              <a:ext uri="{FF2B5EF4-FFF2-40B4-BE49-F238E27FC236}">
                <a16:creationId xmlns:a16="http://schemas.microsoft.com/office/drawing/2014/main" id="{1DC73402-FA8D-4704-A406-D8DCD1217A9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28" name="TextBox 27">
            <a:extLst>
              <a:ext uri="{FF2B5EF4-FFF2-40B4-BE49-F238E27FC236}">
                <a16:creationId xmlns:a16="http://schemas.microsoft.com/office/drawing/2014/main" id="{140BCA9F-1263-42BC-9A7D-B2BD5C16F57E}"/>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29" name="TextBox 28">
            <a:extLst>
              <a:ext uri="{FF2B5EF4-FFF2-40B4-BE49-F238E27FC236}">
                <a16:creationId xmlns:a16="http://schemas.microsoft.com/office/drawing/2014/main" id="{5C97BDFC-751A-4CC6-B561-75A781CC828E}"/>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30</xdr:row>
      <xdr:rowOff>0</xdr:rowOff>
    </xdr:from>
    <xdr:to>
      <xdr:col>2</xdr:col>
      <xdr:colOff>47623</xdr:colOff>
      <xdr:row>32</xdr:row>
      <xdr:rowOff>100015</xdr:rowOff>
    </xdr:to>
    <xdr:grpSp>
      <xdr:nvGrpSpPr>
        <xdr:cNvPr id="30" name="Group 29">
          <a:hlinkClick xmlns:r="http://schemas.openxmlformats.org/officeDocument/2006/relationships" r:id="rId10"/>
          <a:extLst>
            <a:ext uri="{FF2B5EF4-FFF2-40B4-BE49-F238E27FC236}">
              <a16:creationId xmlns:a16="http://schemas.microsoft.com/office/drawing/2014/main" id="{FD7F1920-A026-4630-A6F0-BCDE3E6ED56E}"/>
            </a:ext>
          </a:extLst>
        </xdr:cNvPr>
        <xdr:cNvGrpSpPr/>
      </xdr:nvGrpSpPr>
      <xdr:grpSpPr>
        <a:xfrm>
          <a:off x="0" y="7023100"/>
          <a:ext cx="1514473" cy="525465"/>
          <a:chOff x="8201024" y="18140364"/>
          <a:chExt cx="1514473" cy="519115"/>
        </a:xfrm>
      </xdr:grpSpPr>
      <xdr:sp macro="" textlink="">
        <xdr:nvSpPr>
          <xdr:cNvPr id="31" name="Rectangle: Top Corners Rounded 30">
            <a:extLst>
              <a:ext uri="{FF2B5EF4-FFF2-40B4-BE49-F238E27FC236}">
                <a16:creationId xmlns:a16="http://schemas.microsoft.com/office/drawing/2014/main" id="{DCC88B1B-C861-4FE6-BE9F-5D78893CB82D}"/>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2" name="Graphic 31" descr="Share">
            <a:extLst>
              <a:ext uri="{FF2B5EF4-FFF2-40B4-BE49-F238E27FC236}">
                <a16:creationId xmlns:a16="http://schemas.microsoft.com/office/drawing/2014/main" id="{549ED0B1-7DA0-48EC-8CFF-C6BB7689288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219073</xdr:colOff>
      <xdr:row>45</xdr:row>
      <xdr:rowOff>85726</xdr:rowOff>
    </xdr:from>
    <xdr:to>
      <xdr:col>5</xdr:col>
      <xdr:colOff>3581399</xdr:colOff>
      <xdr:row>48</xdr:row>
      <xdr:rowOff>123826</xdr:rowOff>
    </xdr:to>
    <xdr:sp macro="" textlink="">
      <xdr:nvSpPr>
        <xdr:cNvPr id="18" name="Rectangle 17">
          <a:extLst>
            <a:ext uri="{FF2B5EF4-FFF2-40B4-BE49-F238E27FC236}">
              <a16:creationId xmlns:a16="http://schemas.microsoft.com/office/drawing/2014/main" id="{BEFB4AB8-1A14-4649-9CE2-2070B6E08269}"/>
            </a:ext>
          </a:extLst>
        </xdr:cNvPr>
        <xdr:cNvSpPr/>
      </xdr:nvSpPr>
      <xdr:spPr>
        <a:xfrm>
          <a:off x="219073" y="11353801"/>
          <a:ext cx="8934451" cy="6667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DATEDIF</a:t>
          </a:r>
          <a:r>
            <a:rPr lang="en-AU" sz="1100" b="1" baseline="0"/>
            <a:t> Alternatives:</a:t>
          </a:r>
          <a:r>
            <a:rPr lang="en-AU" sz="1100" baseline="0"/>
            <a:t> now you see how unreliable DATEDIF can be, it's probably better to err on the side of caution and use a different function to achieve the same results. *Note the M substitutes either round the months up or down. There is no direct equivalent to DATEDIF with Unit "M". Likewise, the alternate to MD doesn't replicate perfectly in every scenario.</a:t>
          </a:r>
        </a:p>
      </xdr:txBody>
    </xdr:sp>
    <xdr:clientData/>
  </xdr:twoCellAnchor>
  <xdr:twoCellAnchor editAs="oneCell">
    <xdr:from>
      <xdr:col>3</xdr:col>
      <xdr:colOff>85725</xdr:colOff>
      <xdr:row>0</xdr:row>
      <xdr:rowOff>123825</xdr:rowOff>
    </xdr:from>
    <xdr:to>
      <xdr:col>3</xdr:col>
      <xdr:colOff>430008</xdr:colOff>
      <xdr:row>0</xdr:row>
      <xdr:rowOff>501953</xdr:rowOff>
    </xdr:to>
    <xdr:pic>
      <xdr:nvPicPr>
        <xdr:cNvPr id="19" name="Graphic 18" descr="Warning">
          <a:extLst>
            <a:ext uri="{FF2B5EF4-FFF2-40B4-BE49-F238E27FC236}">
              <a16:creationId xmlns:a16="http://schemas.microsoft.com/office/drawing/2014/main" id="{9B72AD8A-7784-4DD5-8F4C-319E2BB68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00350" y="123825"/>
          <a:ext cx="344283" cy="378128"/>
        </a:xfrm>
        <a:prstGeom prst="rect">
          <a:avLst/>
        </a:prstGeom>
      </xdr:spPr>
    </xdr:pic>
    <xdr:clientData/>
  </xdr:twoCellAnchor>
  <xdr:twoCellAnchor editAs="oneCell">
    <xdr:from>
      <xdr:col>0</xdr:col>
      <xdr:colOff>171449</xdr:colOff>
      <xdr:row>1</xdr:row>
      <xdr:rowOff>95250</xdr:rowOff>
    </xdr:from>
    <xdr:to>
      <xdr:col>5</xdr:col>
      <xdr:colOff>504825</xdr:colOff>
      <xdr:row>12</xdr:row>
      <xdr:rowOff>114301</xdr:rowOff>
    </xdr:to>
    <xdr:grpSp>
      <xdr:nvGrpSpPr>
        <xdr:cNvPr id="23" name="Group 22">
          <a:extLst>
            <a:ext uri="{FF2B5EF4-FFF2-40B4-BE49-F238E27FC236}">
              <a16:creationId xmlns:a16="http://schemas.microsoft.com/office/drawing/2014/main" id="{30F8620A-0901-4EB2-A487-BB48DDCB2629}"/>
            </a:ext>
          </a:extLst>
        </xdr:cNvPr>
        <xdr:cNvGrpSpPr/>
      </xdr:nvGrpSpPr>
      <xdr:grpSpPr>
        <a:xfrm>
          <a:off x="171449" y="714375"/>
          <a:ext cx="5905501" cy="2359026"/>
          <a:chOff x="180974" y="628650"/>
          <a:chExt cx="6032501" cy="2324101"/>
        </a:xfrm>
      </xdr:grpSpPr>
      <xdr:sp macro="" textlink="">
        <xdr:nvSpPr>
          <xdr:cNvPr id="9" name="Rectangle 8">
            <a:extLst>
              <a:ext uri="{FF2B5EF4-FFF2-40B4-BE49-F238E27FC236}">
                <a16:creationId xmlns:a16="http://schemas.microsoft.com/office/drawing/2014/main" id="{E720F709-A7F3-44B6-ABDC-7CE3F58E5F18}"/>
              </a:ext>
            </a:extLst>
          </xdr:cNvPr>
          <xdr:cNvSpPr/>
        </xdr:nvSpPr>
        <xdr:spPr>
          <a:xfrm>
            <a:off x="180974" y="628650"/>
            <a:ext cx="6032501" cy="232410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For</a:t>
            </a:r>
            <a:r>
              <a:rPr lang="en-AU" sz="1100" baseline="0"/>
              <a:t> a long time the DATEDIF function was undocumented. It is only included in Excel for backward compatibility with Lotus 1-2-3! If you try to enter the function it won't display in the auto-complete list, you must be brave and press on, confident in the fact that when you press ENTER it will evaluate!</a:t>
            </a:r>
          </a:p>
          <a:p>
            <a:pPr algn="l"/>
            <a:endParaRPr lang="en-AU" sz="1100" baseline="0"/>
          </a:p>
          <a:p>
            <a:pPr algn="l"/>
            <a:endParaRPr lang="en-AU" sz="1100"/>
          </a:p>
          <a:p>
            <a:pPr algn="l"/>
            <a:endParaRPr lang="en-AU" sz="1100"/>
          </a:p>
          <a:p>
            <a:pPr algn="l"/>
            <a:endParaRPr lang="en-AU" sz="1100"/>
          </a:p>
          <a:p>
            <a:pPr algn="l"/>
            <a:endParaRPr lang="en-AU" sz="1100"/>
          </a:p>
          <a:p>
            <a:pPr algn="l"/>
            <a:r>
              <a:rPr lang="en-AU" sz="1100"/>
              <a:t>DATEDIF calculates the number of days, months or years between two dates,</a:t>
            </a:r>
            <a:r>
              <a:rPr lang="en-AU" sz="1100" baseline="0"/>
              <a:t> but it is known to return incorrect results in some situations and is particularly buggy in Excel 2007. See details below.</a:t>
            </a:r>
          </a:p>
        </xdr:txBody>
      </xdr:sp>
      <xdr:grpSp>
        <xdr:nvGrpSpPr>
          <xdr:cNvPr id="22" name="Group 21">
            <a:extLst>
              <a:ext uri="{FF2B5EF4-FFF2-40B4-BE49-F238E27FC236}">
                <a16:creationId xmlns:a16="http://schemas.microsoft.com/office/drawing/2014/main" id="{951908A3-E1E4-4102-8B6B-034C895A3190}"/>
              </a:ext>
            </a:extLst>
          </xdr:cNvPr>
          <xdr:cNvGrpSpPr/>
        </xdr:nvGrpSpPr>
        <xdr:grpSpPr>
          <a:xfrm>
            <a:off x="2239502" y="1323975"/>
            <a:ext cx="2628899" cy="857143"/>
            <a:chOff x="10307177" y="2076450"/>
            <a:chExt cx="2628899" cy="857143"/>
          </a:xfrm>
        </xdr:grpSpPr>
        <xdr:pic>
          <xdr:nvPicPr>
            <xdr:cNvPr id="20" name="Picture 19">
              <a:extLst>
                <a:ext uri="{FF2B5EF4-FFF2-40B4-BE49-F238E27FC236}">
                  <a16:creationId xmlns:a16="http://schemas.microsoft.com/office/drawing/2014/main" id="{D97A4E29-2F90-4CD7-B19F-D3008050CEAE}"/>
                </a:ext>
              </a:extLst>
            </xdr:cNvPr>
            <xdr:cNvPicPr>
              <a:picLocks noChangeAspect="1"/>
            </xdr:cNvPicPr>
          </xdr:nvPicPr>
          <xdr:blipFill>
            <a:blip xmlns:r="http://schemas.openxmlformats.org/officeDocument/2006/relationships" r:embed="rId3"/>
            <a:stretch>
              <a:fillRect/>
            </a:stretch>
          </xdr:blipFill>
          <xdr:spPr>
            <a:xfrm>
              <a:off x="10307177" y="2076450"/>
              <a:ext cx="1171429" cy="857143"/>
            </a:xfrm>
            <a:prstGeom prst="rect">
              <a:avLst/>
            </a:prstGeom>
          </xdr:spPr>
        </xdr:pic>
        <xdr:sp macro="" textlink="">
          <xdr:nvSpPr>
            <xdr:cNvPr id="21" name="Speech Bubble: Rectangle 20">
              <a:extLst>
                <a:ext uri="{FF2B5EF4-FFF2-40B4-BE49-F238E27FC236}">
                  <a16:creationId xmlns:a16="http://schemas.microsoft.com/office/drawing/2014/main" id="{FD303490-6155-4DE3-9626-6B20CC2F2326}"/>
                </a:ext>
              </a:extLst>
            </xdr:cNvPr>
            <xdr:cNvSpPr/>
          </xdr:nvSpPr>
          <xdr:spPr>
            <a:xfrm>
              <a:off x="11640676" y="2381250"/>
              <a:ext cx="1295400" cy="485775"/>
            </a:xfrm>
            <a:prstGeom prst="wedgeRectCallout">
              <a:avLst>
                <a:gd name="adj1" fmla="val -58413"/>
                <a:gd name="adj2" fmla="val -2377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DATEDIF doesn't appear in the list!</a:t>
              </a:r>
            </a:p>
          </xdr:txBody>
        </xdr:sp>
      </xdr:grpSp>
    </xdr:grpSp>
    <xdr:clientData/>
  </xdr:twoCellAnchor>
  <xdr:twoCellAnchor editAs="oneCell">
    <xdr:from>
      <xdr:col>5</xdr:col>
      <xdr:colOff>190501</xdr:colOff>
      <xdr:row>16</xdr:row>
      <xdr:rowOff>400050</xdr:rowOff>
    </xdr:from>
    <xdr:to>
      <xdr:col>5</xdr:col>
      <xdr:colOff>2343149</xdr:colOff>
      <xdr:row>19</xdr:row>
      <xdr:rowOff>171450</xdr:rowOff>
    </xdr:to>
    <xdr:grpSp>
      <xdr:nvGrpSpPr>
        <xdr:cNvPr id="24" name="Group 23">
          <a:extLst>
            <a:ext uri="{FF2B5EF4-FFF2-40B4-BE49-F238E27FC236}">
              <a16:creationId xmlns:a16="http://schemas.microsoft.com/office/drawing/2014/main" id="{F3F2B195-84A8-459B-91E6-18D647DC956F}"/>
            </a:ext>
          </a:extLst>
        </xdr:cNvPr>
        <xdr:cNvGrpSpPr/>
      </xdr:nvGrpSpPr>
      <xdr:grpSpPr>
        <a:xfrm>
          <a:off x="5762626" y="4210050"/>
          <a:ext cx="2152648" cy="1114425"/>
          <a:chOff x="8795709" y="1009650"/>
          <a:chExt cx="2287322" cy="901467"/>
        </a:xfrm>
      </xdr:grpSpPr>
      <xdr:sp macro="" textlink="">
        <xdr:nvSpPr>
          <xdr:cNvPr id="25" name="Speech Bubble: Rectangle 24">
            <a:extLst>
              <a:ext uri="{FF2B5EF4-FFF2-40B4-BE49-F238E27FC236}">
                <a16:creationId xmlns:a16="http://schemas.microsoft.com/office/drawing/2014/main" id="{DEE5BD6E-9967-49D1-AB5C-CB3EF99A746C}"/>
              </a:ext>
            </a:extLst>
          </xdr:cNvPr>
          <xdr:cNvSpPr/>
        </xdr:nvSpPr>
        <xdr:spPr>
          <a:xfrm>
            <a:off x="8795709" y="1009650"/>
            <a:ext cx="2287322" cy="901467"/>
          </a:xfrm>
          <a:prstGeom prst="wedgeRectCallout">
            <a:avLst>
              <a:gd name="adj1" fmla="val -55880"/>
              <a:gd name="adj2" fmla="val -2226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50000"/>
                  </a:schemeClr>
                </a:solidFill>
                <a:latin typeface="+mj-lt"/>
              </a:rPr>
              <a:t>      Caution!</a:t>
            </a:r>
          </a:p>
          <a:p>
            <a:pPr algn="l"/>
            <a:endParaRPr lang="en-AU" sz="900">
              <a:solidFill>
                <a:schemeClr val="accent1">
                  <a:lumMod val="50000"/>
                </a:schemeClr>
              </a:solidFill>
              <a:latin typeface="+mj-lt"/>
            </a:endParaRPr>
          </a:p>
          <a:p>
            <a:pPr algn="l"/>
            <a:r>
              <a:rPr lang="en-AU" sz="1100">
                <a:solidFill>
                  <a:schemeClr val="dk1"/>
                </a:solidFill>
                <a:latin typeface="+mn-lt"/>
                <a:ea typeface="+mn-ea"/>
                <a:cs typeface="+mn-cs"/>
              </a:rPr>
              <a:t>The "M"</a:t>
            </a:r>
            <a:r>
              <a:rPr lang="en-AU" sz="1100" baseline="0">
                <a:solidFill>
                  <a:schemeClr val="dk1"/>
                </a:solidFill>
                <a:latin typeface="+mn-lt"/>
                <a:ea typeface="+mn-ea"/>
                <a:cs typeface="+mn-cs"/>
              </a:rPr>
              <a:t> and</a:t>
            </a:r>
            <a:r>
              <a:rPr lang="en-AU" sz="1100">
                <a:solidFill>
                  <a:schemeClr val="dk1"/>
                </a:solidFill>
                <a:latin typeface="+mn-lt"/>
                <a:ea typeface="+mn-ea"/>
                <a:cs typeface="+mn-cs"/>
              </a:rPr>
              <a:t> "MD" arguments</a:t>
            </a:r>
            <a:r>
              <a:rPr lang="en-AU" sz="1100" baseline="0">
                <a:solidFill>
                  <a:schemeClr val="dk1"/>
                </a:solidFill>
                <a:latin typeface="+mn-lt"/>
                <a:ea typeface="+mn-ea"/>
                <a:cs typeface="+mn-cs"/>
              </a:rPr>
              <a:t> have</a:t>
            </a:r>
            <a:r>
              <a:rPr lang="en-AU" sz="1100">
                <a:solidFill>
                  <a:schemeClr val="dk1"/>
                </a:solidFill>
                <a:latin typeface="+mn-lt"/>
                <a:ea typeface="+mn-ea"/>
                <a:cs typeface="+mn-cs"/>
              </a:rPr>
              <a:t> known limitations. </a:t>
            </a:r>
          </a:p>
          <a:p>
            <a:pPr algn="l"/>
            <a:r>
              <a:rPr lang="en-AU" sz="1100">
                <a:solidFill>
                  <a:schemeClr val="dk1"/>
                </a:solidFill>
                <a:latin typeface="+mn-lt"/>
                <a:ea typeface="+mn-ea"/>
                <a:cs typeface="+mn-cs"/>
              </a:rPr>
              <a:t>See below.</a:t>
            </a:r>
            <a:endParaRPr lang="en-AU" sz="1100"/>
          </a:p>
        </xdr:txBody>
      </xdr:sp>
      <xdr:pic>
        <xdr:nvPicPr>
          <xdr:cNvPr id="26" name="Graphic 25" descr="Warning">
            <a:extLst>
              <a:ext uri="{FF2B5EF4-FFF2-40B4-BE49-F238E27FC236}">
                <a16:creationId xmlns:a16="http://schemas.microsoft.com/office/drawing/2014/main" id="{5D297080-6EDD-41E9-A28A-F3EB20978C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869625" y="1023900"/>
            <a:ext cx="389754" cy="305871"/>
          </a:xfrm>
          <a:prstGeom prst="rect">
            <a:avLst/>
          </a:prstGeom>
        </xdr:spPr>
      </xdr:pic>
    </xdr:grpSp>
    <xdr:clientData/>
  </xdr:twoCellAnchor>
  <xdr:twoCellAnchor editAs="oneCell">
    <xdr:from>
      <xdr:col>5</xdr:col>
      <xdr:colOff>209550</xdr:colOff>
      <xdr:row>22</xdr:row>
      <xdr:rowOff>114300</xdr:rowOff>
    </xdr:from>
    <xdr:to>
      <xdr:col>5</xdr:col>
      <xdr:colOff>2314575</xdr:colOff>
      <xdr:row>27</xdr:row>
      <xdr:rowOff>38100</xdr:rowOff>
    </xdr:to>
    <xdr:sp macro="" textlink="">
      <xdr:nvSpPr>
        <xdr:cNvPr id="28" name="Speech Bubble: Rectangle 27">
          <a:extLst>
            <a:ext uri="{FF2B5EF4-FFF2-40B4-BE49-F238E27FC236}">
              <a16:creationId xmlns:a16="http://schemas.microsoft.com/office/drawing/2014/main" id="{5FC0F002-7681-4049-B771-DAB893E72564}"/>
            </a:ext>
          </a:extLst>
        </xdr:cNvPr>
        <xdr:cNvSpPr/>
      </xdr:nvSpPr>
      <xdr:spPr>
        <a:xfrm>
          <a:off x="5781675" y="6562725"/>
          <a:ext cx="2105025" cy="971550"/>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Note: </a:t>
          </a:r>
          <a:r>
            <a:rPr lang="en-AU" sz="1100" b="0"/>
            <a:t>DATEDIF</a:t>
          </a:r>
          <a:r>
            <a:rPr lang="en-AU" sz="1100" b="0" baseline="0"/>
            <a:t> calculations do not include the start date in the resultant count, and they only return whole numbers.</a:t>
          </a:r>
          <a:endParaRPr lang="en-AU" sz="1100" b="0"/>
        </a:p>
      </xdr:txBody>
    </xdr:sp>
    <xdr:clientData/>
  </xdr:twoCellAnchor>
  <xdr:twoCellAnchor editAs="oneCell">
    <xdr:from>
      <xdr:col>5</xdr:col>
      <xdr:colOff>190500</xdr:colOff>
      <xdr:row>33</xdr:row>
      <xdr:rowOff>19051</xdr:rowOff>
    </xdr:from>
    <xdr:to>
      <xdr:col>5</xdr:col>
      <xdr:colOff>2295525</xdr:colOff>
      <xdr:row>36</xdr:row>
      <xdr:rowOff>104776</xdr:rowOff>
    </xdr:to>
    <xdr:grpSp>
      <xdr:nvGrpSpPr>
        <xdr:cNvPr id="30" name="Group 29">
          <a:extLst>
            <a:ext uri="{FF2B5EF4-FFF2-40B4-BE49-F238E27FC236}">
              <a16:creationId xmlns:a16="http://schemas.microsoft.com/office/drawing/2014/main" id="{CFDAA77B-DA4D-4591-B201-59AE950A18D6}"/>
            </a:ext>
          </a:extLst>
        </xdr:cNvPr>
        <xdr:cNvGrpSpPr/>
      </xdr:nvGrpSpPr>
      <xdr:grpSpPr>
        <a:xfrm>
          <a:off x="5762625" y="8855076"/>
          <a:ext cx="2105025" cy="723900"/>
          <a:chOff x="6181724" y="2337027"/>
          <a:chExt cx="2105025" cy="574051"/>
        </a:xfrm>
      </xdr:grpSpPr>
      <xdr:sp macro="" textlink="">
        <xdr:nvSpPr>
          <xdr:cNvPr id="31" name="Speech Bubble: Rectangle 30">
            <a:extLst>
              <a:ext uri="{FF2B5EF4-FFF2-40B4-BE49-F238E27FC236}">
                <a16:creationId xmlns:a16="http://schemas.microsoft.com/office/drawing/2014/main" id="{3AD80235-FFAA-4EF4-9126-67032CD90AEE}"/>
              </a:ext>
            </a:extLst>
          </xdr:cNvPr>
          <xdr:cNvSpPr/>
        </xdr:nvSpPr>
        <xdr:spPr>
          <a:xfrm>
            <a:off x="6181724" y="2337027"/>
            <a:ext cx="2105025" cy="574051"/>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Cell E36 result</a:t>
            </a:r>
            <a:r>
              <a:rPr lang="en-AU" sz="1100" b="0" baseline="0"/>
              <a:t> s</a:t>
            </a:r>
            <a:r>
              <a:rPr lang="en-AU" sz="1100" b="0"/>
              <a:t>hould be 2!</a:t>
            </a:r>
          </a:p>
          <a:p>
            <a:pPr algn="l"/>
            <a:r>
              <a:rPr lang="en-AU" sz="1100" b="0"/>
              <a:t>Something is not right </a:t>
            </a:r>
          </a:p>
          <a:p>
            <a:pPr algn="l"/>
            <a:r>
              <a:rPr lang="en-AU" sz="1100" b="0"/>
              <a:t>with Feb 28, 2017.</a:t>
            </a:r>
          </a:p>
        </xdr:txBody>
      </xdr:sp>
      <xdr:pic>
        <xdr:nvPicPr>
          <xdr:cNvPr id="32" name="Graphic 31" descr="Surprised Face with No Fill">
            <a:extLst>
              <a:ext uri="{FF2B5EF4-FFF2-40B4-BE49-F238E27FC236}">
                <a16:creationId xmlns:a16="http://schemas.microsoft.com/office/drawing/2014/main" id="{A34695C5-FB6E-49F8-B404-98181D6A910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853173" y="2530250"/>
            <a:ext cx="395476" cy="327250"/>
          </a:xfrm>
          <a:prstGeom prst="rect">
            <a:avLst/>
          </a:prstGeom>
        </xdr:spPr>
      </xdr:pic>
    </xdr:grpSp>
    <xdr:clientData/>
  </xdr:twoCellAnchor>
  <xdr:twoCellAnchor editAs="oneCell">
    <xdr:from>
      <xdr:col>5</xdr:col>
      <xdr:colOff>200025</xdr:colOff>
      <xdr:row>38</xdr:row>
      <xdr:rowOff>57150</xdr:rowOff>
    </xdr:from>
    <xdr:to>
      <xdr:col>5</xdr:col>
      <xdr:colOff>2305050</xdr:colOff>
      <xdr:row>44</xdr:row>
      <xdr:rowOff>47625</xdr:rowOff>
    </xdr:to>
    <xdr:grpSp>
      <xdr:nvGrpSpPr>
        <xdr:cNvPr id="33" name="Group 32">
          <a:extLst>
            <a:ext uri="{FF2B5EF4-FFF2-40B4-BE49-F238E27FC236}">
              <a16:creationId xmlns:a16="http://schemas.microsoft.com/office/drawing/2014/main" id="{D33849C4-CCEC-4A1F-A2AB-CA8FCE37EFB7}"/>
            </a:ext>
          </a:extLst>
        </xdr:cNvPr>
        <xdr:cNvGrpSpPr/>
      </xdr:nvGrpSpPr>
      <xdr:grpSpPr>
        <a:xfrm>
          <a:off x="5772150" y="9956800"/>
          <a:ext cx="2105025" cy="1266825"/>
          <a:chOff x="6181724" y="2076790"/>
          <a:chExt cx="2105025" cy="1002676"/>
        </a:xfrm>
      </xdr:grpSpPr>
      <xdr:sp macro="" textlink="">
        <xdr:nvSpPr>
          <xdr:cNvPr id="34" name="Speech Bubble: Rectangle 33">
            <a:extLst>
              <a:ext uri="{FF2B5EF4-FFF2-40B4-BE49-F238E27FC236}">
                <a16:creationId xmlns:a16="http://schemas.microsoft.com/office/drawing/2014/main" id="{26334877-4CF9-4AC3-ACE2-1E127200B1F6}"/>
              </a:ext>
            </a:extLst>
          </xdr:cNvPr>
          <xdr:cNvSpPr/>
        </xdr:nvSpPr>
        <xdr:spPr>
          <a:xfrm>
            <a:off x="6181724" y="2076790"/>
            <a:ext cx="2105025" cy="1002676"/>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0"/>
              <a:t>Yikes! Cell E43 contains </a:t>
            </a:r>
            <a:r>
              <a:rPr lang="en-AU" sz="1100" b="0" baseline="0"/>
              <a:t>an example of MD returning</a:t>
            </a:r>
          </a:p>
          <a:p>
            <a:pPr algn="l"/>
            <a:r>
              <a:rPr lang="en-AU" sz="1100" b="0" baseline="0"/>
              <a:t>erroneous results. </a:t>
            </a:r>
          </a:p>
          <a:p>
            <a:pPr algn="l"/>
            <a:r>
              <a:rPr lang="en-AU" sz="1100" b="0" baseline="0"/>
              <a:t>It should be 1, not -2.</a:t>
            </a:r>
          </a:p>
          <a:p>
            <a:pPr algn="l"/>
            <a:r>
              <a:rPr lang="en-AU" sz="1100" b="0" baseline="0"/>
              <a:t>Cells E44 &amp; E45 also </a:t>
            </a:r>
          </a:p>
          <a:p>
            <a:pPr algn="l"/>
            <a:r>
              <a:rPr lang="en-AU" sz="1100" b="0" baseline="0"/>
              <a:t>return inconsistent results.</a:t>
            </a:r>
            <a:endParaRPr lang="en-AU" sz="1100" b="0"/>
          </a:p>
        </xdr:txBody>
      </xdr:sp>
      <xdr:pic>
        <xdr:nvPicPr>
          <xdr:cNvPr id="35" name="Graphic 34" descr="Surprised Face with No Fill">
            <a:extLst>
              <a:ext uri="{FF2B5EF4-FFF2-40B4-BE49-F238E27FC236}">
                <a16:creationId xmlns:a16="http://schemas.microsoft.com/office/drawing/2014/main" id="{0E92A93C-A60C-42B1-AB0F-365A6F64CA4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872223" y="2499634"/>
            <a:ext cx="395476" cy="327250"/>
          </a:xfrm>
          <a:prstGeom prst="rect">
            <a:avLst/>
          </a:prstGeom>
        </xdr:spPr>
      </xdr:pic>
    </xdr:grpSp>
    <xdr:clientData/>
  </xdr:twoCellAnchor>
  <xdr:twoCellAnchor editAs="oneCell">
    <xdr:from>
      <xdr:col>5</xdr:col>
      <xdr:colOff>209550</xdr:colOff>
      <xdr:row>27</xdr:row>
      <xdr:rowOff>114300</xdr:rowOff>
    </xdr:from>
    <xdr:to>
      <xdr:col>5</xdr:col>
      <xdr:colOff>2314575</xdr:colOff>
      <xdr:row>32</xdr:row>
      <xdr:rowOff>142875</xdr:rowOff>
    </xdr:to>
    <xdr:sp macro="" textlink="">
      <xdr:nvSpPr>
        <xdr:cNvPr id="37" name="Speech Bubble: Rectangle 36">
          <a:extLst>
            <a:ext uri="{FF2B5EF4-FFF2-40B4-BE49-F238E27FC236}">
              <a16:creationId xmlns:a16="http://schemas.microsoft.com/office/drawing/2014/main" id="{A08A378F-1805-4AB3-B52B-FBFD003B0245}"/>
            </a:ext>
          </a:extLst>
        </xdr:cNvPr>
        <xdr:cNvSpPr/>
      </xdr:nvSpPr>
      <xdr:spPr>
        <a:xfrm>
          <a:off x="5781675" y="7610475"/>
          <a:ext cx="2105025" cy="1076325"/>
        </a:xfrm>
        <a:prstGeom prst="wedgeRectCallout">
          <a:avLst>
            <a:gd name="adj1" fmla="val -56579"/>
            <a:gd name="adj2" fmla="val 2055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b="0" baseline="0"/>
            <a:t> when entering the Unit direct in the formula, surround it with double quotes e.g. =DATEDIF(start_date, end_date, </a:t>
          </a:r>
          <a:r>
            <a:rPr lang="en-AU" sz="1100" b="1" baseline="0"/>
            <a:t>"M"</a:t>
          </a:r>
          <a:r>
            <a:rPr lang="en-AU" sz="1100" b="0" baseline="0"/>
            <a:t>)</a:t>
          </a:r>
          <a:endParaRPr lang="en-AU" sz="1100" b="0"/>
        </a:p>
      </xdr:txBody>
    </xdr:sp>
    <xdr:clientData/>
  </xdr:twoCellAnchor>
  <xdr:twoCellAnchor editAs="oneCell">
    <xdr:from>
      <xdr:col>5</xdr:col>
      <xdr:colOff>838200</xdr:colOff>
      <xdr:row>0</xdr:row>
      <xdr:rowOff>47625</xdr:rowOff>
    </xdr:from>
    <xdr:to>
      <xdr:col>6</xdr:col>
      <xdr:colOff>487081</xdr:colOff>
      <xdr:row>0</xdr:row>
      <xdr:rowOff>581241</xdr:rowOff>
    </xdr:to>
    <xdr:pic>
      <xdr:nvPicPr>
        <xdr:cNvPr id="36" name="Picture 35">
          <a:hlinkClick xmlns:r="http://schemas.openxmlformats.org/officeDocument/2006/relationships" r:id="rId8"/>
          <a:extLst>
            <a:ext uri="{FF2B5EF4-FFF2-40B4-BE49-F238E27FC236}">
              <a16:creationId xmlns:a16="http://schemas.microsoft.com/office/drawing/2014/main" id="{252E66EE-12DC-4E1E-88B5-494014E0FD8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410325" y="47625"/>
          <a:ext cx="3230281" cy="533616"/>
        </a:xfrm>
        <a:prstGeom prst="rect">
          <a:avLst/>
        </a:prstGeom>
      </xdr:spPr>
    </xdr:pic>
    <xdr:clientData/>
  </xdr:twoCellAnchor>
  <xdr:twoCellAnchor editAs="oneCell">
    <xdr:from>
      <xdr:col>5</xdr:col>
      <xdr:colOff>2543175</xdr:colOff>
      <xdr:row>0</xdr:row>
      <xdr:rowOff>581025</xdr:rowOff>
    </xdr:from>
    <xdr:to>
      <xdr:col>7</xdr:col>
      <xdr:colOff>0</xdr:colOff>
      <xdr:row>3</xdr:row>
      <xdr:rowOff>7163</xdr:rowOff>
    </xdr:to>
    <xdr:grpSp>
      <xdr:nvGrpSpPr>
        <xdr:cNvPr id="38" name="Group 37">
          <a:hlinkClick xmlns:r="http://schemas.openxmlformats.org/officeDocument/2006/relationships" r:id="rId10"/>
          <a:extLst>
            <a:ext uri="{FF2B5EF4-FFF2-40B4-BE49-F238E27FC236}">
              <a16:creationId xmlns:a16="http://schemas.microsoft.com/office/drawing/2014/main" id="{21BEE84C-C2D1-48B5-A1D5-540638AEB580}"/>
            </a:ext>
          </a:extLst>
        </xdr:cNvPr>
        <xdr:cNvGrpSpPr/>
      </xdr:nvGrpSpPr>
      <xdr:grpSpPr>
        <a:xfrm>
          <a:off x="8115300" y="581025"/>
          <a:ext cx="1698625" cy="470713"/>
          <a:chOff x="8143875" y="681000"/>
          <a:chExt cx="1695450" cy="464363"/>
        </a:xfrm>
      </xdr:grpSpPr>
      <xdr:sp macro="" textlink="">
        <xdr:nvSpPr>
          <xdr:cNvPr id="39" name="Rectangle: Top Corners Rounded 38">
            <a:extLst>
              <a:ext uri="{FF2B5EF4-FFF2-40B4-BE49-F238E27FC236}">
                <a16:creationId xmlns:a16="http://schemas.microsoft.com/office/drawing/2014/main" id="{D82C9D15-A5AA-4BFD-818F-9DCB7977C65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0" name="Graphic 39" descr="Line Arrow: U-turn">
            <a:extLst>
              <a:ext uri="{FF2B5EF4-FFF2-40B4-BE49-F238E27FC236}">
                <a16:creationId xmlns:a16="http://schemas.microsoft.com/office/drawing/2014/main" id="{EE0DDC9B-74FE-4B5F-B2D4-CC2C43B7C4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339225" y="681000"/>
            <a:ext cx="462000" cy="462000"/>
          </a:xfrm>
          <a:prstGeom prst="rect">
            <a:avLst/>
          </a:prstGeom>
        </xdr:spPr>
      </xdr:pic>
      <xdr:sp macro="" textlink="">
        <xdr:nvSpPr>
          <xdr:cNvPr id="41" name="TextBox 40">
            <a:extLst>
              <a:ext uri="{FF2B5EF4-FFF2-40B4-BE49-F238E27FC236}">
                <a16:creationId xmlns:a16="http://schemas.microsoft.com/office/drawing/2014/main" id="{B97A4D56-8D12-40D1-BF08-ABA2AFAB5B9F}"/>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editAs="oneCell">
    <xdr:from>
      <xdr:col>5</xdr:col>
      <xdr:colOff>638174</xdr:colOff>
      <xdr:row>0</xdr:row>
      <xdr:rowOff>619123</xdr:rowOff>
    </xdr:from>
    <xdr:to>
      <xdr:col>5</xdr:col>
      <xdr:colOff>2409825</xdr:colOff>
      <xdr:row>3</xdr:row>
      <xdr:rowOff>9523</xdr:rowOff>
    </xdr:to>
    <xdr:grpSp>
      <xdr:nvGrpSpPr>
        <xdr:cNvPr id="42" name="Group 41">
          <a:hlinkClick xmlns:r="http://schemas.openxmlformats.org/officeDocument/2006/relationships" r:id="rId13"/>
          <a:extLst>
            <a:ext uri="{FF2B5EF4-FFF2-40B4-BE49-F238E27FC236}">
              <a16:creationId xmlns:a16="http://schemas.microsoft.com/office/drawing/2014/main" id="{6053C7E7-7ED4-4E2D-A9C7-87DD2E6F4A27}"/>
            </a:ext>
          </a:extLst>
        </xdr:cNvPr>
        <xdr:cNvGrpSpPr/>
      </xdr:nvGrpSpPr>
      <xdr:grpSpPr>
        <a:xfrm>
          <a:off x="6210299" y="619123"/>
          <a:ext cx="1771651" cy="434975"/>
          <a:chOff x="7439024" y="619123"/>
          <a:chExt cx="1714501" cy="428625"/>
        </a:xfrm>
      </xdr:grpSpPr>
      <xdr:sp macro="" textlink="">
        <xdr:nvSpPr>
          <xdr:cNvPr id="43" name="Rectangle: Top Corners Rounded 42">
            <a:extLst>
              <a:ext uri="{FF2B5EF4-FFF2-40B4-BE49-F238E27FC236}">
                <a16:creationId xmlns:a16="http://schemas.microsoft.com/office/drawing/2014/main" id="{CFCAC49B-02C1-4DF0-BDB7-3A058E8C0C81}"/>
              </a:ext>
            </a:extLst>
          </xdr:cNvPr>
          <xdr:cNvSpPr/>
        </xdr:nvSpPr>
        <xdr:spPr>
          <a:xfrm rot="10800000">
            <a:off x="7439024" y="619123"/>
            <a:ext cx="1704975"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p>
            <a:endParaRPr lang="en-AU"/>
          </a:p>
        </xdr:txBody>
      </xdr:sp>
      <xdr:sp macro="" textlink="">
        <xdr:nvSpPr>
          <xdr:cNvPr id="44" name="TextBox 27">
            <a:extLst>
              <a:ext uri="{FF2B5EF4-FFF2-40B4-BE49-F238E27FC236}">
                <a16:creationId xmlns:a16="http://schemas.microsoft.com/office/drawing/2014/main" id="{DDB5ADCA-B685-4965-B879-FD48F3D29900}"/>
              </a:ext>
            </a:extLst>
          </xdr:cNvPr>
          <xdr:cNvSpPr txBox="1"/>
        </xdr:nvSpPr>
        <xdr:spPr>
          <a:xfrm>
            <a:off x="7448550" y="654862"/>
            <a:ext cx="15144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spcAft>
                <a:spcPts val="0"/>
              </a:spcAft>
            </a:pPr>
            <a:r>
              <a:rPr lang="en-AU" sz="1200">
                <a:solidFill>
                  <a:srgbClr val="FFFFFF"/>
                </a:solidFill>
                <a:effectLst/>
                <a:ea typeface="Times New Roman" panose="02020603050405020304" pitchFamily="18" charset="0"/>
                <a:cs typeface="Times New Roman" panose="02020603050405020304" pitchFamily="18" charset="0"/>
              </a:rPr>
              <a:t>Back to Functions</a:t>
            </a:r>
            <a:endParaRPr lang="en-AU" sz="1200">
              <a:effectLst/>
              <a:latin typeface="Times New Roman" panose="02020603050405020304" pitchFamily="18" charset="0"/>
              <a:ea typeface="Times New Roman" panose="02020603050405020304" pitchFamily="18" charset="0"/>
            </a:endParaRPr>
          </a:p>
        </xdr:txBody>
      </xdr:sp>
      <xdr:sp macro="" textlink="">
        <xdr:nvSpPr>
          <xdr:cNvPr id="45" name="TextBox 44">
            <a:extLst>
              <a:ext uri="{FF2B5EF4-FFF2-40B4-BE49-F238E27FC236}">
                <a16:creationId xmlns:a16="http://schemas.microsoft.com/office/drawing/2014/main" id="{A53EF10D-99BE-4CA5-AB62-8D0E1B495F05}"/>
              </a:ext>
            </a:extLst>
          </xdr:cNvPr>
          <xdr:cNvSpPr txBox="1"/>
        </xdr:nvSpPr>
        <xdr:spPr>
          <a:xfrm>
            <a:off x="8743950" y="619125"/>
            <a:ext cx="409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800" i="1">
                <a:solidFill>
                  <a:schemeClr val="bg1"/>
                </a:solidFill>
                <a:effectLst/>
                <a:latin typeface="Cambria Math" panose="02040503050406030204" pitchFamily="18" charset="0"/>
                <a:ea typeface="Cambria Math" panose="02040503050406030204" pitchFamily="18" charset="0"/>
                <a:cs typeface="+mn-cs"/>
              </a:rPr>
              <a:t>ƒ</a:t>
            </a:r>
            <a:r>
              <a:rPr lang="en-AU" sz="1400" i="1">
                <a:solidFill>
                  <a:schemeClr val="bg1"/>
                </a:solidFill>
                <a:effectLst/>
                <a:latin typeface="Cambria Math" panose="02040503050406030204" pitchFamily="18" charset="0"/>
                <a:ea typeface="Cambria Math" panose="02040503050406030204" pitchFamily="18" charset="0"/>
                <a:cs typeface="+mn-cs"/>
              </a:rPr>
              <a:t>x</a:t>
            </a:r>
            <a:endParaRPr lang="en-AU" sz="1100">
              <a:solidFill>
                <a:schemeClr val="bg1"/>
              </a:solidFill>
              <a:latin typeface="Cambria Math" panose="02040503050406030204" pitchFamily="18" charset="0"/>
              <a:ea typeface="Cambria Math" panose="02040503050406030204" pitchFamily="18" charset="0"/>
            </a:endParaRPr>
          </a:p>
        </xdr:txBody>
      </xdr:sp>
    </xdr:grpSp>
    <xdr:clientData/>
  </xdr:twoCellAnchor>
  <xdr:twoCellAnchor>
    <xdr:from>
      <xdr:col>0</xdr:col>
      <xdr:colOff>0</xdr:colOff>
      <xdr:row>59</xdr:row>
      <xdr:rowOff>0</xdr:rowOff>
    </xdr:from>
    <xdr:to>
      <xdr:col>2</xdr:col>
      <xdr:colOff>180973</xdr:colOff>
      <xdr:row>61</xdr:row>
      <xdr:rowOff>100015</xdr:rowOff>
    </xdr:to>
    <xdr:grpSp>
      <xdr:nvGrpSpPr>
        <xdr:cNvPr id="46" name="Group 45">
          <a:hlinkClick xmlns:r="http://schemas.openxmlformats.org/officeDocument/2006/relationships" r:id="rId14"/>
          <a:extLst>
            <a:ext uri="{FF2B5EF4-FFF2-40B4-BE49-F238E27FC236}">
              <a16:creationId xmlns:a16="http://schemas.microsoft.com/office/drawing/2014/main" id="{7CA35509-61CD-4187-9696-85A290A16832}"/>
            </a:ext>
          </a:extLst>
        </xdr:cNvPr>
        <xdr:cNvGrpSpPr/>
      </xdr:nvGrpSpPr>
      <xdr:grpSpPr>
        <a:xfrm>
          <a:off x="0" y="15944850"/>
          <a:ext cx="1514473" cy="525465"/>
          <a:chOff x="8201024" y="18140364"/>
          <a:chExt cx="1514473" cy="519115"/>
        </a:xfrm>
      </xdr:grpSpPr>
      <xdr:sp macro="" textlink="">
        <xdr:nvSpPr>
          <xdr:cNvPr id="47" name="Rectangle: Top Corners Rounded 46">
            <a:extLst>
              <a:ext uri="{FF2B5EF4-FFF2-40B4-BE49-F238E27FC236}">
                <a16:creationId xmlns:a16="http://schemas.microsoft.com/office/drawing/2014/main" id="{B7C309B4-83F8-4F19-B6EA-7D5747B393B7}"/>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48" name="Graphic 47" descr="Share">
            <a:extLst>
              <a:ext uri="{FF2B5EF4-FFF2-40B4-BE49-F238E27FC236}">
                <a16:creationId xmlns:a16="http://schemas.microsoft.com/office/drawing/2014/main" id="{DB8427ED-B0BC-4971-9ADB-470AA41984B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39.xml><?xml version="1.0" encoding="utf-8"?>
<xdr:wsDr xmlns:xdr="http://schemas.openxmlformats.org/drawingml/2006/spreadsheetDrawing" xmlns:a="http://schemas.openxmlformats.org/drawingml/2006/main">
  <xdr:twoCellAnchor editAs="oneCell">
    <xdr:from>
      <xdr:col>5</xdr:col>
      <xdr:colOff>752475</xdr:colOff>
      <xdr:row>0</xdr:row>
      <xdr:rowOff>409575</xdr:rowOff>
    </xdr:from>
    <xdr:to>
      <xdr:col>8</xdr:col>
      <xdr:colOff>9525</xdr:colOff>
      <xdr:row>2</xdr:row>
      <xdr:rowOff>54788</xdr:rowOff>
    </xdr:to>
    <xdr:grpSp>
      <xdr:nvGrpSpPr>
        <xdr:cNvPr id="2" name="Group 1">
          <a:hlinkClick xmlns:r="http://schemas.openxmlformats.org/officeDocument/2006/relationships" r:id="rId1"/>
          <a:extLst>
            <a:ext uri="{FF2B5EF4-FFF2-40B4-BE49-F238E27FC236}">
              <a16:creationId xmlns:a16="http://schemas.microsoft.com/office/drawing/2014/main" id="{03F338B5-BE49-4976-B074-2429859E2C95}"/>
            </a:ext>
          </a:extLst>
        </xdr:cNvPr>
        <xdr:cNvGrpSpPr/>
      </xdr:nvGrpSpPr>
      <xdr:grpSpPr>
        <a:xfrm>
          <a:off x="6591300" y="409575"/>
          <a:ext cx="1724025" cy="470713"/>
          <a:chOff x="8143875" y="681000"/>
          <a:chExt cx="1695450" cy="464363"/>
        </a:xfrm>
      </xdr:grpSpPr>
      <xdr:sp macro="" textlink="">
        <xdr:nvSpPr>
          <xdr:cNvPr id="3" name="Rectangle: Top Corners Rounded 2">
            <a:extLst>
              <a:ext uri="{FF2B5EF4-FFF2-40B4-BE49-F238E27FC236}">
                <a16:creationId xmlns:a16="http://schemas.microsoft.com/office/drawing/2014/main" id="{00B05A0B-9993-4941-989F-BC2BE89C0D72}"/>
              </a:ext>
            </a:extLst>
          </xdr:cNvPr>
          <xdr:cNvSpPr/>
        </xdr:nvSpPr>
        <xdr:spPr>
          <a:xfrm rot="10800000">
            <a:off x="8143875" y="716738"/>
            <a:ext cx="1695450" cy="428625"/>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4" name="Graphic 3" descr="Line Arrow: U-turn">
            <a:extLst>
              <a:ext uri="{FF2B5EF4-FFF2-40B4-BE49-F238E27FC236}">
                <a16:creationId xmlns:a16="http://schemas.microsoft.com/office/drawing/2014/main" id="{38C85838-DBF8-467B-90ED-F3A1469F04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39225" y="681000"/>
            <a:ext cx="462000" cy="462000"/>
          </a:xfrm>
          <a:prstGeom prst="rect">
            <a:avLst/>
          </a:prstGeom>
        </xdr:spPr>
      </xdr:pic>
      <xdr:sp macro="" textlink="">
        <xdr:nvSpPr>
          <xdr:cNvPr id="5" name="TextBox 4">
            <a:extLst>
              <a:ext uri="{FF2B5EF4-FFF2-40B4-BE49-F238E27FC236}">
                <a16:creationId xmlns:a16="http://schemas.microsoft.com/office/drawing/2014/main" id="{F905911C-4CF3-43EB-93D4-2254A5B61BE8}"/>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0</xdr:row>
      <xdr:rowOff>47625</xdr:rowOff>
    </xdr:from>
    <xdr:to>
      <xdr:col>13</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B4869E7-B2C8-4BE8-9E68-EAD4FCAB09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72375" y="47625"/>
          <a:ext cx="3230281" cy="533616"/>
        </a:xfrm>
        <a:prstGeom prst="rect">
          <a:avLst/>
        </a:prstGeom>
      </xdr:spPr>
    </xdr:pic>
    <xdr:clientData/>
  </xdr:twoCellAnchor>
  <xdr:twoCellAnchor editAs="oneCell">
    <xdr:from>
      <xdr:col>5</xdr:col>
      <xdr:colOff>66675</xdr:colOff>
      <xdr:row>0</xdr:row>
      <xdr:rowOff>0</xdr:rowOff>
    </xdr:from>
    <xdr:to>
      <xdr:col>5</xdr:col>
      <xdr:colOff>685800</xdr:colOff>
      <xdr:row>1</xdr:row>
      <xdr:rowOff>0</xdr:rowOff>
    </xdr:to>
    <xdr:pic>
      <xdr:nvPicPr>
        <xdr:cNvPr id="3" name="Graphic 2" descr="Daily Calendar">
          <a:extLst>
            <a:ext uri="{FF2B5EF4-FFF2-40B4-BE49-F238E27FC236}">
              <a16:creationId xmlns:a16="http://schemas.microsoft.com/office/drawing/2014/main" id="{2B69905A-F1EF-4655-AA01-3DBC4426347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67150" y="0"/>
          <a:ext cx="619125" cy="619125"/>
        </a:xfrm>
        <a:prstGeom prst="rect">
          <a:avLst/>
        </a:prstGeom>
      </xdr:spPr>
    </xdr:pic>
    <xdr:clientData/>
  </xdr:twoCellAnchor>
  <xdr:twoCellAnchor editAs="oneCell">
    <xdr:from>
      <xdr:col>5</xdr:col>
      <xdr:colOff>807225</xdr:colOff>
      <xdr:row>0</xdr:row>
      <xdr:rowOff>0</xdr:rowOff>
    </xdr:from>
    <xdr:to>
      <xdr:col>5</xdr:col>
      <xdr:colOff>1426350</xdr:colOff>
      <xdr:row>1</xdr:row>
      <xdr:rowOff>0</xdr:rowOff>
    </xdr:to>
    <xdr:pic>
      <xdr:nvPicPr>
        <xdr:cNvPr id="4" name="Graphic 3" descr="Clock">
          <a:extLst>
            <a:ext uri="{FF2B5EF4-FFF2-40B4-BE49-F238E27FC236}">
              <a16:creationId xmlns:a16="http://schemas.microsoft.com/office/drawing/2014/main" id="{815E57DF-CB3D-4627-99F5-BE570F72CBD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07700" y="0"/>
          <a:ext cx="619125" cy="619125"/>
        </a:xfrm>
        <a:prstGeom prst="rect">
          <a:avLst/>
        </a:prstGeom>
      </xdr:spPr>
    </xdr:pic>
    <xdr:clientData/>
  </xdr:twoCellAnchor>
  <xdr:twoCellAnchor editAs="oneCell">
    <xdr:from>
      <xdr:col>0</xdr:col>
      <xdr:colOff>133349</xdr:colOff>
      <xdr:row>1</xdr:row>
      <xdr:rowOff>104775</xdr:rowOff>
    </xdr:from>
    <xdr:to>
      <xdr:col>10</xdr:col>
      <xdr:colOff>495299</xdr:colOff>
      <xdr:row>5</xdr:row>
      <xdr:rowOff>38100</xdr:rowOff>
    </xdr:to>
    <xdr:sp macro="" textlink="">
      <xdr:nvSpPr>
        <xdr:cNvPr id="5" name="Rectangle 4">
          <a:extLst>
            <a:ext uri="{FF2B5EF4-FFF2-40B4-BE49-F238E27FC236}">
              <a16:creationId xmlns:a16="http://schemas.microsoft.com/office/drawing/2014/main" id="{4A6E5EA1-BCAA-4F07-8E97-67E084B87A8C}"/>
            </a:ext>
          </a:extLst>
        </xdr:cNvPr>
        <xdr:cNvSpPr/>
      </xdr:nvSpPr>
      <xdr:spPr>
        <a:xfrm>
          <a:off x="133349" y="723900"/>
          <a:ext cx="8772525" cy="7715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a:t>Now that we</a:t>
          </a:r>
          <a:r>
            <a:rPr lang="en-AU" baseline="0"/>
            <a:t> understand that Excel stores dates and time as serial numbers, you'll see how logical it is to perform math operations on these values. We'll look at some simple examples here and tackle the more complex scenarios later when we look at Date and Time Functions.</a:t>
          </a:r>
          <a:endParaRPr lang="en-AU" sz="1100"/>
        </a:p>
      </xdr:txBody>
    </xdr:sp>
    <xdr:clientData/>
  </xdr:twoCellAnchor>
  <xdr:twoCellAnchor>
    <xdr:from>
      <xdr:col>6</xdr:col>
      <xdr:colOff>257176</xdr:colOff>
      <xdr:row>8</xdr:row>
      <xdr:rowOff>76201</xdr:rowOff>
    </xdr:from>
    <xdr:to>
      <xdr:col>10</xdr:col>
      <xdr:colOff>456226</xdr:colOff>
      <xdr:row>12</xdr:row>
      <xdr:rowOff>133351</xdr:rowOff>
    </xdr:to>
    <xdr:sp macro="" textlink="">
      <xdr:nvSpPr>
        <xdr:cNvPr id="8" name="Speech Bubble: Rectangle 7">
          <a:extLst>
            <a:ext uri="{FF2B5EF4-FFF2-40B4-BE49-F238E27FC236}">
              <a16:creationId xmlns:a16="http://schemas.microsoft.com/office/drawing/2014/main" id="{662DCA64-7764-4E1D-BCDF-29BF63A2DFD6}"/>
            </a:ext>
          </a:extLst>
        </xdr:cNvPr>
        <xdr:cNvSpPr/>
      </xdr:nvSpPr>
      <xdr:spPr>
        <a:xfrm>
          <a:off x="5486401" y="2162176"/>
          <a:ext cx="3380400" cy="895350"/>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you can also add/subtract</a:t>
          </a:r>
          <a:r>
            <a:rPr lang="en-AU" sz="1100" baseline="0"/>
            <a:t> the days directly in the formula  e.g. =B10+10 or =B11-5</a:t>
          </a:r>
        </a:p>
        <a:p>
          <a:pPr algn="l"/>
          <a:r>
            <a:rPr lang="en-AU" sz="1100" baseline="0"/>
            <a:t>Although, it's better to place the values you're adjusting by in their own cell or a named range.</a:t>
          </a:r>
          <a:endParaRPr lang="en-AU" sz="1100"/>
        </a:p>
      </xdr:txBody>
    </xdr:sp>
    <xdr:clientData/>
  </xdr:twoCellAnchor>
  <xdr:twoCellAnchor>
    <xdr:from>
      <xdr:col>6</xdr:col>
      <xdr:colOff>257176</xdr:colOff>
      <xdr:row>41</xdr:row>
      <xdr:rowOff>85725</xdr:rowOff>
    </xdr:from>
    <xdr:to>
      <xdr:col>10</xdr:col>
      <xdr:colOff>456226</xdr:colOff>
      <xdr:row>45</xdr:row>
      <xdr:rowOff>152400</xdr:rowOff>
    </xdr:to>
    <xdr:sp macro="" textlink="">
      <xdr:nvSpPr>
        <xdr:cNvPr id="9" name="Speech Bubble: Rectangle 8">
          <a:extLst>
            <a:ext uri="{FF2B5EF4-FFF2-40B4-BE49-F238E27FC236}">
              <a16:creationId xmlns:a16="http://schemas.microsoft.com/office/drawing/2014/main" id="{9EDABF5A-CFCA-4CC5-8797-045B925E019D}"/>
            </a:ext>
          </a:extLst>
        </xdr:cNvPr>
        <xdr:cNvSpPr/>
      </xdr:nvSpPr>
      <xdr:spPr>
        <a:xfrm>
          <a:off x="5486401" y="9086850"/>
          <a:ext cx="3380400" cy="904875"/>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Notice the last result shows ######</a:t>
          </a:r>
          <a:r>
            <a:rPr lang="en-AU" sz="1100" baseline="0"/>
            <a:t> this is because it results in a negative time and Excel can't </a:t>
          </a:r>
          <a:r>
            <a:rPr lang="en-AU" sz="1100" baseline="0">
              <a:solidFill>
                <a:schemeClr val="dk1"/>
              </a:solidFill>
              <a:effectLst/>
              <a:latin typeface="+mn-lt"/>
              <a:ea typeface="+mn-ea"/>
              <a:cs typeface="+mn-cs"/>
            </a:rPr>
            <a:t>display that, but notice it can return a negative time serial number. More on how to solve this later.</a:t>
          </a:r>
          <a:endParaRPr lang="en-AU" sz="1100"/>
        </a:p>
      </xdr:txBody>
    </xdr:sp>
    <xdr:clientData/>
  </xdr:twoCellAnchor>
  <xdr:twoCellAnchor>
    <xdr:from>
      <xdr:col>6</xdr:col>
      <xdr:colOff>257176</xdr:colOff>
      <xdr:row>16</xdr:row>
      <xdr:rowOff>28576</xdr:rowOff>
    </xdr:from>
    <xdr:to>
      <xdr:col>10</xdr:col>
      <xdr:colOff>456226</xdr:colOff>
      <xdr:row>21</xdr:row>
      <xdr:rowOff>95250</xdr:rowOff>
    </xdr:to>
    <xdr:sp macro="" textlink="">
      <xdr:nvSpPr>
        <xdr:cNvPr id="16" name="Speech Bubble: Rectangle 15">
          <a:extLst>
            <a:ext uri="{FF2B5EF4-FFF2-40B4-BE49-F238E27FC236}">
              <a16:creationId xmlns:a16="http://schemas.microsoft.com/office/drawing/2014/main" id="{18B679E9-BB02-44A6-890D-EBA7B88AB709}"/>
            </a:ext>
          </a:extLst>
        </xdr:cNvPr>
        <xdr:cNvSpPr/>
      </xdr:nvSpPr>
      <xdr:spPr>
        <a:xfrm>
          <a:off x="5486401" y="3790951"/>
          <a:ext cx="3380400" cy="1114424"/>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 format the cell</a:t>
          </a:r>
          <a:r>
            <a:rPr lang="en-AU" sz="1100" baseline="0"/>
            <a:t> to General or Number to see the number of days between two dates. </a:t>
          </a:r>
        </a:p>
        <a:p>
          <a:pPr algn="l"/>
          <a:endParaRPr lang="en-AU" sz="1100" b="1" baseline="0"/>
        </a:p>
        <a:p>
          <a:pPr algn="l"/>
          <a:r>
            <a:rPr lang="en-AU" sz="1100" b="1" baseline="0"/>
            <a:t>Note</a:t>
          </a:r>
          <a:r>
            <a:rPr lang="en-AU" sz="1100" baseline="0"/>
            <a:t>: the result is exclusive of the start day i.e. it assumes the start day is at the end of that day.</a:t>
          </a:r>
          <a:endParaRPr lang="en-AU" sz="1100"/>
        </a:p>
      </xdr:txBody>
    </xdr:sp>
    <xdr:clientData/>
  </xdr:twoCellAnchor>
  <xdr:twoCellAnchor>
    <xdr:from>
      <xdr:col>6</xdr:col>
      <xdr:colOff>257176</xdr:colOff>
      <xdr:row>49</xdr:row>
      <xdr:rowOff>152401</xdr:rowOff>
    </xdr:from>
    <xdr:to>
      <xdr:col>10</xdr:col>
      <xdr:colOff>456226</xdr:colOff>
      <xdr:row>52</xdr:row>
      <xdr:rowOff>19050</xdr:rowOff>
    </xdr:to>
    <xdr:sp macro="" textlink="">
      <xdr:nvSpPr>
        <xdr:cNvPr id="17" name="Speech Bubble: Rectangle 16">
          <a:extLst>
            <a:ext uri="{FF2B5EF4-FFF2-40B4-BE49-F238E27FC236}">
              <a16:creationId xmlns:a16="http://schemas.microsoft.com/office/drawing/2014/main" id="{ABA780DB-C924-4EA5-B61F-E0D6417341DC}"/>
            </a:ext>
          </a:extLst>
        </xdr:cNvPr>
        <xdr:cNvSpPr/>
      </xdr:nvSpPr>
      <xdr:spPr>
        <a:xfrm>
          <a:off x="5486401" y="10829926"/>
          <a:ext cx="3380400" cy="495299"/>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Again, here the last result shows ######</a:t>
          </a:r>
          <a:r>
            <a:rPr lang="en-AU" sz="1100" baseline="0"/>
            <a:t> because it results in a negative time.</a:t>
          </a:r>
          <a:endParaRPr lang="en-AU" sz="1100"/>
        </a:p>
      </xdr:txBody>
    </xdr:sp>
    <xdr:clientData/>
  </xdr:twoCellAnchor>
  <xdr:twoCellAnchor>
    <xdr:from>
      <xdr:col>1</xdr:col>
      <xdr:colOff>352424</xdr:colOff>
      <xdr:row>30</xdr:row>
      <xdr:rowOff>19051</xdr:rowOff>
    </xdr:from>
    <xdr:to>
      <xdr:col>5</xdr:col>
      <xdr:colOff>9524</xdr:colOff>
      <xdr:row>35</xdr:row>
      <xdr:rowOff>85725</xdr:rowOff>
    </xdr:to>
    <xdr:sp macro="" textlink="">
      <xdr:nvSpPr>
        <xdr:cNvPr id="18" name="Speech Bubble: Rectangle 17">
          <a:extLst>
            <a:ext uri="{FF2B5EF4-FFF2-40B4-BE49-F238E27FC236}">
              <a16:creationId xmlns:a16="http://schemas.microsoft.com/office/drawing/2014/main" id="{38FC8DB9-6C69-40E1-B85F-D8C68A414C70}"/>
            </a:ext>
          </a:extLst>
        </xdr:cNvPr>
        <xdr:cNvSpPr/>
      </xdr:nvSpPr>
      <xdr:spPr>
        <a:xfrm>
          <a:off x="485774" y="6715126"/>
          <a:ext cx="3324225" cy="1114424"/>
        </a:xfrm>
        <a:prstGeom prst="wedgeRectCallout">
          <a:avLst>
            <a:gd name="adj1" fmla="val -22256"/>
            <a:gd name="adj2" fmla="val -6695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r>
            <a:rPr lang="en-AU" sz="1100"/>
            <a:t>The time</a:t>
          </a:r>
          <a:r>
            <a:rPr lang="en-AU" sz="1100" baseline="0"/>
            <a:t> being added is input as a time serial number. </a:t>
          </a:r>
          <a:r>
            <a:rPr lang="en-AU" sz="1100">
              <a:solidFill>
                <a:schemeClr val="dk1"/>
              </a:solidFill>
              <a:effectLst/>
              <a:latin typeface="+mn-lt"/>
              <a:ea typeface="+mn-ea"/>
              <a:cs typeface="+mn-cs"/>
            </a:rPr>
            <a:t>Notice there are no negative times.</a:t>
          </a:r>
          <a:r>
            <a:rPr lang="en-AU" sz="1100" baseline="0">
              <a:solidFill>
                <a:schemeClr val="dk1"/>
              </a:solidFill>
              <a:effectLst/>
              <a:latin typeface="+mn-lt"/>
              <a:ea typeface="+mn-ea"/>
              <a:cs typeface="+mn-cs"/>
            </a:rPr>
            <a:t> Remember we can't display negative times. Instead we need to use the math operator to tell Excel to subtract time.  See examples below.</a:t>
          </a:r>
          <a:endParaRPr lang="en-AU">
            <a:effectLst/>
          </a:endParaRPr>
        </a:p>
        <a:p>
          <a:pPr algn="l"/>
          <a:endParaRPr lang="en-AU" sz="1100"/>
        </a:p>
      </xdr:txBody>
    </xdr:sp>
    <xdr:clientData/>
  </xdr:twoCellAnchor>
  <xdr:twoCellAnchor>
    <xdr:from>
      <xdr:col>6</xdr:col>
      <xdr:colOff>257176</xdr:colOff>
      <xdr:row>25</xdr:row>
      <xdr:rowOff>142875</xdr:rowOff>
    </xdr:from>
    <xdr:to>
      <xdr:col>10</xdr:col>
      <xdr:colOff>457200</xdr:colOff>
      <xdr:row>34</xdr:row>
      <xdr:rowOff>104774</xdr:rowOff>
    </xdr:to>
    <xdr:sp macro="" textlink="">
      <xdr:nvSpPr>
        <xdr:cNvPr id="19" name="Speech Bubble: Rectangle 18">
          <a:extLst>
            <a:ext uri="{FF2B5EF4-FFF2-40B4-BE49-F238E27FC236}">
              <a16:creationId xmlns:a16="http://schemas.microsoft.com/office/drawing/2014/main" id="{9E035EEE-3770-421C-AF4B-8F5612B61E07}"/>
            </a:ext>
          </a:extLst>
        </xdr:cNvPr>
        <xdr:cNvSpPr/>
      </xdr:nvSpPr>
      <xdr:spPr>
        <a:xfrm>
          <a:off x="5486401" y="5791200"/>
          <a:ext cx="3381374" cy="1847849"/>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baseline="0"/>
            <a:t> </a:t>
          </a:r>
          <a:r>
            <a:rPr lang="en-AU" sz="1100"/>
            <a:t>Times that roll over to the next day result</a:t>
          </a:r>
          <a:r>
            <a:rPr lang="en-AU" sz="1100" baseline="0"/>
            <a:t> in a time-date serial number &gt;= 1. Cell E28 actually contains a time-serial number of 1.08333', but since the cell is formatted to display time formatted as h:mm:ss, only the time portion is visible. </a:t>
          </a:r>
        </a:p>
        <a:p>
          <a:pPr algn="l"/>
          <a:endParaRPr lang="en-AU" sz="1100" baseline="0"/>
        </a:p>
        <a:p>
          <a:pPr algn="l"/>
          <a:r>
            <a:rPr lang="en-AU" sz="1100" baseline="0"/>
            <a:t>If you want to show the cumulative time (like cell E29) then you need to surround the 'h' part of the time format in square brackets like so: </a:t>
          </a:r>
          <a:r>
            <a:rPr lang="en-AU" sz="1100" b="1" baseline="0"/>
            <a:t>[h]:mm:ss</a:t>
          </a:r>
          <a:endParaRPr lang="en-AU" sz="1100" b="1"/>
        </a:p>
      </xdr:txBody>
    </xdr:sp>
    <xdr:clientData/>
  </xdr:twoCellAnchor>
  <xdr:twoCellAnchor>
    <xdr:from>
      <xdr:col>11</xdr:col>
      <xdr:colOff>57150</xdr:colOff>
      <xdr:row>0</xdr:row>
      <xdr:rowOff>583387</xdr:rowOff>
    </xdr:from>
    <xdr:to>
      <xdr:col>14</xdr:col>
      <xdr:colOff>0</xdr:colOff>
      <xdr:row>3</xdr:row>
      <xdr:rowOff>9525</xdr:rowOff>
    </xdr:to>
    <xdr:grpSp>
      <xdr:nvGrpSpPr>
        <xdr:cNvPr id="20" name="Group 19">
          <a:hlinkClick xmlns:r="http://schemas.openxmlformats.org/officeDocument/2006/relationships" r:id="rId7"/>
          <a:extLst>
            <a:ext uri="{FF2B5EF4-FFF2-40B4-BE49-F238E27FC236}">
              <a16:creationId xmlns:a16="http://schemas.microsoft.com/office/drawing/2014/main" id="{11C482AA-4535-49DE-A41B-F436BC806824}"/>
            </a:ext>
          </a:extLst>
        </xdr:cNvPr>
        <xdr:cNvGrpSpPr/>
      </xdr:nvGrpSpPr>
      <xdr:grpSpPr>
        <a:xfrm>
          <a:off x="9102725" y="583387"/>
          <a:ext cx="1670050" cy="470713"/>
          <a:chOff x="8143875" y="681000"/>
          <a:chExt cx="1695450" cy="464363"/>
        </a:xfrm>
      </xdr:grpSpPr>
      <xdr:sp macro="" textlink="">
        <xdr:nvSpPr>
          <xdr:cNvPr id="21" name="Rectangle: Top Corners Rounded 20">
            <a:extLst>
              <a:ext uri="{FF2B5EF4-FFF2-40B4-BE49-F238E27FC236}">
                <a16:creationId xmlns:a16="http://schemas.microsoft.com/office/drawing/2014/main" id="{9ED9E922-C337-4E04-8D31-479781B3C705}"/>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22" name="Graphic 21" descr="Line Arrow: U-turn">
            <a:extLst>
              <a:ext uri="{FF2B5EF4-FFF2-40B4-BE49-F238E27FC236}">
                <a16:creationId xmlns:a16="http://schemas.microsoft.com/office/drawing/2014/main" id="{775F714B-2071-4E9D-9AEF-B052F599CBE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23" name="TextBox 22">
            <a:extLst>
              <a:ext uri="{FF2B5EF4-FFF2-40B4-BE49-F238E27FC236}">
                <a16:creationId xmlns:a16="http://schemas.microsoft.com/office/drawing/2014/main" id="{FCAF3F26-0F09-41C3-AC40-CF904757C347}"/>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54</xdr:row>
      <xdr:rowOff>28575</xdr:rowOff>
    </xdr:from>
    <xdr:to>
      <xdr:col>2</xdr:col>
      <xdr:colOff>466723</xdr:colOff>
      <xdr:row>56</xdr:row>
      <xdr:rowOff>128590</xdr:rowOff>
    </xdr:to>
    <xdr:grpSp>
      <xdr:nvGrpSpPr>
        <xdr:cNvPr id="24" name="Group 23">
          <a:hlinkClick xmlns:r="http://schemas.openxmlformats.org/officeDocument/2006/relationships" r:id="rId10"/>
          <a:extLst>
            <a:ext uri="{FF2B5EF4-FFF2-40B4-BE49-F238E27FC236}">
              <a16:creationId xmlns:a16="http://schemas.microsoft.com/office/drawing/2014/main" id="{53F3E6D3-6620-44BE-8A13-7CCC2B44C021}"/>
            </a:ext>
          </a:extLst>
        </xdr:cNvPr>
        <xdr:cNvGrpSpPr/>
      </xdr:nvGrpSpPr>
      <xdr:grpSpPr>
        <a:xfrm>
          <a:off x="0" y="11922125"/>
          <a:ext cx="1514473" cy="525465"/>
          <a:chOff x="8201024" y="18140364"/>
          <a:chExt cx="1514473" cy="519115"/>
        </a:xfrm>
      </xdr:grpSpPr>
      <xdr:sp macro="" textlink="">
        <xdr:nvSpPr>
          <xdr:cNvPr id="25" name="Rectangle: Top Corners Rounded 24">
            <a:extLst>
              <a:ext uri="{FF2B5EF4-FFF2-40B4-BE49-F238E27FC236}">
                <a16:creationId xmlns:a16="http://schemas.microsoft.com/office/drawing/2014/main" id="{80B79F62-DE9D-44E5-8E0F-71CB6EB38BF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6" name="Graphic 25" descr="Share">
            <a:extLst>
              <a:ext uri="{FF2B5EF4-FFF2-40B4-BE49-F238E27FC236}">
                <a16:creationId xmlns:a16="http://schemas.microsoft.com/office/drawing/2014/main" id="{7CD0F167-D877-44CD-8882-A0F8FF72F7F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40.xml><?xml version="1.0" encoding="utf-8"?>
<xdr:wsDr xmlns:xdr="http://schemas.openxmlformats.org/drawingml/2006/spreadsheetDrawing" xmlns:a="http://schemas.openxmlformats.org/drawingml/2006/main">
  <xdr:twoCellAnchor editAs="oneCell">
    <xdr:from>
      <xdr:col>2</xdr:col>
      <xdr:colOff>3600450</xdr:colOff>
      <xdr:row>0</xdr:row>
      <xdr:rowOff>57150</xdr:rowOff>
    </xdr:from>
    <xdr:to>
      <xdr:col>7</xdr:col>
      <xdr:colOff>610906</xdr:colOff>
      <xdr:row>0</xdr:row>
      <xdr:rowOff>590766</xdr:rowOff>
    </xdr:to>
    <xdr:pic>
      <xdr:nvPicPr>
        <xdr:cNvPr id="2" name="Picture 1">
          <a:hlinkClick xmlns:r="http://schemas.openxmlformats.org/officeDocument/2006/relationships" r:id="rId1"/>
          <a:extLst>
            <a:ext uri="{FF2B5EF4-FFF2-40B4-BE49-F238E27FC236}">
              <a16:creationId xmlns:a16="http://schemas.microsoft.com/office/drawing/2014/main" id="{0C9CA1BF-B7E0-49A8-AF6B-C71AC0CC5D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8950" y="57150"/>
          <a:ext cx="3230281" cy="533616"/>
        </a:xfrm>
        <a:prstGeom prst="rect">
          <a:avLst/>
        </a:prstGeom>
      </xdr:spPr>
    </xdr:pic>
    <xdr:clientData/>
  </xdr:twoCellAnchor>
  <xdr:twoCellAnchor editAs="oneCell">
    <xdr:from>
      <xdr:col>5</xdr:col>
      <xdr:colOff>333375</xdr:colOff>
      <xdr:row>0</xdr:row>
      <xdr:rowOff>619125</xdr:rowOff>
    </xdr:from>
    <xdr:to>
      <xdr:col>8</xdr:col>
      <xdr:colOff>0</xdr:colOff>
      <xdr:row>3</xdr:row>
      <xdr:rowOff>111938</xdr:rowOff>
    </xdr:to>
    <xdr:grpSp>
      <xdr:nvGrpSpPr>
        <xdr:cNvPr id="9" name="Group 8">
          <a:hlinkClick xmlns:r="http://schemas.openxmlformats.org/officeDocument/2006/relationships" r:id="rId3"/>
          <a:extLst>
            <a:ext uri="{FF2B5EF4-FFF2-40B4-BE49-F238E27FC236}">
              <a16:creationId xmlns:a16="http://schemas.microsoft.com/office/drawing/2014/main" id="{F9AD8785-75C5-4068-939B-09D7D362320F}"/>
            </a:ext>
          </a:extLst>
        </xdr:cNvPr>
        <xdr:cNvGrpSpPr/>
      </xdr:nvGrpSpPr>
      <xdr:grpSpPr>
        <a:xfrm>
          <a:off x="8394700" y="619125"/>
          <a:ext cx="1647825" cy="467538"/>
          <a:chOff x="8143875" y="681000"/>
          <a:chExt cx="1695450" cy="464363"/>
        </a:xfrm>
      </xdr:grpSpPr>
      <xdr:sp macro="" textlink="">
        <xdr:nvSpPr>
          <xdr:cNvPr id="10" name="Rectangle: Top Corners Rounded 9">
            <a:extLst>
              <a:ext uri="{FF2B5EF4-FFF2-40B4-BE49-F238E27FC236}">
                <a16:creationId xmlns:a16="http://schemas.microsoft.com/office/drawing/2014/main" id="{9C43AB03-CD40-455D-8ADF-C84B5BAB54F0}"/>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1" name="Graphic 10" descr="Line Arrow: U-turn">
            <a:extLst>
              <a:ext uri="{FF2B5EF4-FFF2-40B4-BE49-F238E27FC236}">
                <a16:creationId xmlns:a16="http://schemas.microsoft.com/office/drawing/2014/main" id="{9F3C11BE-0358-4E7F-8830-7E57762B18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2" name="TextBox 11">
            <a:extLst>
              <a:ext uri="{FF2B5EF4-FFF2-40B4-BE49-F238E27FC236}">
                <a16:creationId xmlns:a16="http://schemas.microsoft.com/office/drawing/2014/main" id="{9F1570E3-D677-4A39-A87F-DDF1B4F96D7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36</xdr:row>
      <xdr:rowOff>0</xdr:rowOff>
    </xdr:from>
    <xdr:to>
      <xdr:col>1</xdr:col>
      <xdr:colOff>1247773</xdr:colOff>
      <xdr:row>38</xdr:row>
      <xdr:rowOff>100015</xdr:rowOff>
    </xdr:to>
    <xdr:grpSp>
      <xdr:nvGrpSpPr>
        <xdr:cNvPr id="13" name="Group 12">
          <a:hlinkClick xmlns:r="http://schemas.openxmlformats.org/officeDocument/2006/relationships" r:id="rId6"/>
          <a:extLst>
            <a:ext uri="{FF2B5EF4-FFF2-40B4-BE49-F238E27FC236}">
              <a16:creationId xmlns:a16="http://schemas.microsoft.com/office/drawing/2014/main" id="{EC2B57A3-EDB7-499B-91C5-00F8A1B120A9}"/>
            </a:ext>
          </a:extLst>
        </xdr:cNvPr>
        <xdr:cNvGrpSpPr/>
      </xdr:nvGrpSpPr>
      <xdr:grpSpPr>
        <a:xfrm>
          <a:off x="0" y="8648700"/>
          <a:ext cx="1514473" cy="525465"/>
          <a:chOff x="8201024" y="18140364"/>
          <a:chExt cx="1514473" cy="519115"/>
        </a:xfrm>
      </xdr:grpSpPr>
      <xdr:sp macro="" textlink="">
        <xdr:nvSpPr>
          <xdr:cNvPr id="14" name="Rectangle: Top Corners Rounded 13">
            <a:extLst>
              <a:ext uri="{FF2B5EF4-FFF2-40B4-BE49-F238E27FC236}">
                <a16:creationId xmlns:a16="http://schemas.microsoft.com/office/drawing/2014/main" id="{9730B85E-82D1-4D07-A4F1-B4103915655C}"/>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5" name="Graphic 14" descr="Share">
            <a:extLst>
              <a:ext uri="{FF2B5EF4-FFF2-40B4-BE49-F238E27FC236}">
                <a16:creationId xmlns:a16="http://schemas.microsoft.com/office/drawing/2014/main" id="{C39D9953-0878-4265-A56A-FB5603D81A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43999" y="18168937"/>
            <a:ext cx="504825" cy="452437"/>
          </a:xfrm>
          <a:prstGeom prst="rect">
            <a:avLst/>
          </a:prstGeom>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142875</xdr:colOff>
      <xdr:row>1</xdr:row>
      <xdr:rowOff>171450</xdr:rowOff>
    </xdr:from>
    <xdr:to>
      <xdr:col>5</xdr:col>
      <xdr:colOff>1628775</xdr:colOff>
      <xdr:row>12</xdr:row>
      <xdr:rowOff>152401</xdr:rowOff>
    </xdr:to>
    <xdr:grpSp>
      <xdr:nvGrpSpPr>
        <xdr:cNvPr id="6" name="Group 5">
          <a:extLst>
            <a:ext uri="{FF2B5EF4-FFF2-40B4-BE49-F238E27FC236}">
              <a16:creationId xmlns:a16="http://schemas.microsoft.com/office/drawing/2014/main" id="{865161C9-F8AD-41AE-A790-36838BEE444C}"/>
            </a:ext>
          </a:extLst>
        </xdr:cNvPr>
        <xdr:cNvGrpSpPr/>
      </xdr:nvGrpSpPr>
      <xdr:grpSpPr>
        <a:xfrm>
          <a:off x="142875" y="790575"/>
          <a:ext cx="7058025" cy="2727326"/>
          <a:chOff x="142875" y="171450"/>
          <a:chExt cx="7058025" cy="2695576"/>
        </a:xfrm>
      </xdr:grpSpPr>
      <xdr:sp macro="" textlink="">
        <xdr:nvSpPr>
          <xdr:cNvPr id="34" name="Rectangle 33">
            <a:extLst>
              <a:ext uri="{FF2B5EF4-FFF2-40B4-BE49-F238E27FC236}">
                <a16:creationId xmlns:a16="http://schemas.microsoft.com/office/drawing/2014/main" id="{D3146A37-253A-45DC-8A0A-536D58B5AF7C}"/>
              </a:ext>
            </a:extLst>
          </xdr:cNvPr>
          <xdr:cNvSpPr/>
        </xdr:nvSpPr>
        <xdr:spPr>
          <a:xfrm>
            <a:off x="142875" y="171450"/>
            <a:ext cx="7058025" cy="26955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One of the most challenging aspects of Excel is working with times and dates.</a:t>
            </a:r>
          </a:p>
          <a:p>
            <a:pPr algn="l"/>
            <a:r>
              <a:rPr lang="en-AU" sz="1100" baseline="0"/>
              <a:t>It's certainly one of the most common topics I get asked about.</a:t>
            </a:r>
          </a:p>
          <a:p>
            <a:pPr algn="l"/>
            <a:endParaRPr lang="en-AU" sz="1100" baseline="0"/>
          </a:p>
          <a:p>
            <a:pPr algn="l"/>
            <a:r>
              <a:rPr lang="en-AU" sz="1100" baseline="0"/>
              <a:t>So, I wanted to put together a comprehensive resource that you could use to</a:t>
            </a:r>
          </a:p>
          <a:p>
            <a:pPr algn="l"/>
            <a:r>
              <a:rPr lang="en-AU" sz="1100" baseline="0"/>
              <a:t>learn and master working with dates and times, as well as a tool you could </a:t>
            </a:r>
          </a:p>
          <a:p>
            <a:pPr algn="l"/>
            <a:r>
              <a:rPr lang="en-AU" sz="1100" baseline="0"/>
              <a:t>refer back to from time to time as required.</a:t>
            </a:r>
          </a:p>
          <a:p>
            <a:pPr algn="l"/>
            <a:endParaRPr lang="en-AU" sz="1100" baseline="0"/>
          </a:p>
          <a:p>
            <a:pPr algn="l"/>
            <a:r>
              <a:rPr lang="en-AU" sz="1100" baseline="0"/>
              <a:t>Please feel free to share this workbook with your friends and colleagues. The</a:t>
            </a:r>
          </a:p>
          <a:p>
            <a:pPr algn="l"/>
            <a:r>
              <a:rPr lang="en-AU" sz="1100" baseline="0"/>
              <a:t>more people I can help, the better. And if you have any feedback or </a:t>
            </a:r>
          </a:p>
          <a:p>
            <a:pPr algn="l"/>
            <a:r>
              <a:rPr lang="en-AU" sz="1100" baseline="0"/>
              <a:t>suggestions, I'd love to hear from you.</a:t>
            </a:r>
          </a:p>
          <a:p>
            <a:pPr algn="l"/>
            <a:endParaRPr lang="en-AU" sz="1100" baseline="0"/>
          </a:p>
          <a:p>
            <a:pPr algn="l"/>
            <a:r>
              <a:rPr lang="en-AU" sz="1100" baseline="0"/>
              <a:t>Mynda Treacy</a:t>
            </a:r>
          </a:p>
          <a:p>
            <a:pPr algn="l"/>
            <a:r>
              <a:rPr lang="en-AU" sz="1100" baseline="0"/>
              <a:t>P.S. If you're interested, click here to read more about my background.</a:t>
            </a:r>
          </a:p>
          <a:p>
            <a:pPr algn="l"/>
            <a:endParaRPr lang="en-AU" sz="1100" baseline="0"/>
          </a:p>
          <a:p>
            <a:pPr algn="l"/>
            <a:endParaRPr lang="en-AU" sz="1100"/>
          </a:p>
        </xdr:txBody>
      </xdr:sp>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B83408B-9ABE-4A7B-884D-4657F011B6C4}"/>
              </a:ext>
            </a:extLst>
          </xdr:cNvPr>
          <xdr:cNvSpPr/>
        </xdr:nvSpPr>
        <xdr:spPr>
          <a:xfrm>
            <a:off x="1695450" y="2438400"/>
            <a:ext cx="619125" cy="209550"/>
          </a:xfrm>
          <a:prstGeom prst="roundRect">
            <a:avLst/>
          </a:prstGeom>
          <a:solidFill>
            <a:srgbClr val="549E39">
              <a:alpha val="23922"/>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oneCell">
    <xdr:from>
      <xdr:col>4</xdr:col>
      <xdr:colOff>1371600</xdr:colOff>
      <xdr:row>2</xdr:row>
      <xdr:rowOff>66675</xdr:rowOff>
    </xdr:from>
    <xdr:to>
      <xdr:col>5</xdr:col>
      <xdr:colOff>1590956</xdr:colOff>
      <xdr:row>12</xdr:row>
      <xdr:rowOff>133652</xdr:rowOff>
    </xdr:to>
    <xdr:pic>
      <xdr:nvPicPr>
        <xdr:cNvPr id="32" name="Picture 31">
          <a:extLst>
            <a:ext uri="{FF2B5EF4-FFF2-40B4-BE49-F238E27FC236}">
              <a16:creationId xmlns:a16="http://schemas.microsoft.com/office/drawing/2014/main" id="{6F9421DB-E38B-4661-A791-7AE9E4732B3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3025" y="1304925"/>
          <a:ext cx="2010056" cy="2162477"/>
        </a:xfrm>
        <a:prstGeom prst="rect">
          <a:avLst/>
        </a:prstGeom>
      </xdr:spPr>
    </xdr:pic>
    <xdr:clientData/>
  </xdr:twoCellAnchor>
  <xdr:twoCellAnchor editAs="oneCell">
    <xdr:from>
      <xdr:col>5</xdr:col>
      <xdr:colOff>304800</xdr:colOff>
      <xdr:row>0</xdr:row>
      <xdr:rowOff>47625</xdr:rowOff>
    </xdr:from>
    <xdr:to>
      <xdr:col>5</xdr:col>
      <xdr:colOff>3535081</xdr:colOff>
      <xdr:row>0</xdr:row>
      <xdr:rowOff>581241</xdr:rowOff>
    </xdr:to>
    <xdr:pic>
      <xdr:nvPicPr>
        <xdr:cNvPr id="33" name="Picture 32">
          <a:hlinkClick xmlns:r="http://schemas.openxmlformats.org/officeDocument/2006/relationships" r:id="rId3"/>
          <a:extLst>
            <a:ext uri="{FF2B5EF4-FFF2-40B4-BE49-F238E27FC236}">
              <a16:creationId xmlns:a16="http://schemas.microsoft.com/office/drawing/2014/main" id="{63347276-81F3-43EA-AD1A-CCD7A2DF7C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876925" y="47625"/>
          <a:ext cx="3230281" cy="533616"/>
        </a:xfrm>
        <a:prstGeom prst="rect">
          <a:avLst/>
        </a:prstGeom>
      </xdr:spPr>
    </xdr:pic>
    <xdr:clientData/>
  </xdr:twoCellAnchor>
  <xdr:twoCellAnchor editAs="oneCell">
    <xdr:from>
      <xdr:col>5</xdr:col>
      <xdr:colOff>1857375</xdr:colOff>
      <xdr:row>0</xdr:row>
      <xdr:rowOff>590550</xdr:rowOff>
    </xdr:from>
    <xdr:to>
      <xdr:col>6</xdr:col>
      <xdr:colOff>0</xdr:colOff>
      <xdr:row>1</xdr:row>
      <xdr:rowOff>435788</xdr:rowOff>
    </xdr:to>
    <xdr:grpSp>
      <xdr:nvGrpSpPr>
        <xdr:cNvPr id="10" name="Group 9">
          <a:hlinkClick xmlns:r="http://schemas.openxmlformats.org/officeDocument/2006/relationships" r:id="rId5"/>
          <a:extLst>
            <a:ext uri="{FF2B5EF4-FFF2-40B4-BE49-F238E27FC236}">
              <a16:creationId xmlns:a16="http://schemas.microsoft.com/office/drawing/2014/main" id="{B90172E6-190F-495B-B80F-1160C9BAF6F9}"/>
            </a:ext>
          </a:extLst>
        </xdr:cNvPr>
        <xdr:cNvGrpSpPr/>
      </xdr:nvGrpSpPr>
      <xdr:grpSpPr>
        <a:xfrm>
          <a:off x="7429500" y="590550"/>
          <a:ext cx="1724025" cy="464363"/>
          <a:chOff x="8143875" y="681000"/>
          <a:chExt cx="1695450" cy="464363"/>
        </a:xfrm>
      </xdr:grpSpPr>
      <xdr:sp macro="" textlink="">
        <xdr:nvSpPr>
          <xdr:cNvPr id="11" name="Rectangle: Top Corners Rounded 10">
            <a:extLst>
              <a:ext uri="{FF2B5EF4-FFF2-40B4-BE49-F238E27FC236}">
                <a16:creationId xmlns:a16="http://schemas.microsoft.com/office/drawing/2014/main" id="{A97DB8A8-3645-45AC-9A31-0C44F81BDE5F}"/>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2" name="Graphic 11" descr="Line Arrow: U-turn">
            <a:extLst>
              <a:ext uri="{FF2B5EF4-FFF2-40B4-BE49-F238E27FC236}">
                <a16:creationId xmlns:a16="http://schemas.microsoft.com/office/drawing/2014/main" id="{22DF2146-B8A2-4D12-AA6E-588088164E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339225" y="681000"/>
            <a:ext cx="462000" cy="462000"/>
          </a:xfrm>
          <a:prstGeom prst="rect">
            <a:avLst/>
          </a:prstGeom>
        </xdr:spPr>
      </xdr:pic>
      <xdr:sp macro="" textlink="">
        <xdr:nvSpPr>
          <xdr:cNvPr id="13" name="TextBox 12">
            <a:extLst>
              <a:ext uri="{FF2B5EF4-FFF2-40B4-BE49-F238E27FC236}">
                <a16:creationId xmlns:a16="http://schemas.microsoft.com/office/drawing/2014/main" id="{05FFA64F-E375-4C26-8504-2104879F2C1D}"/>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14</xdr:row>
      <xdr:rowOff>0</xdr:rowOff>
    </xdr:from>
    <xdr:to>
      <xdr:col>2</xdr:col>
      <xdr:colOff>180973</xdr:colOff>
      <xdr:row>16</xdr:row>
      <xdr:rowOff>100015</xdr:rowOff>
    </xdr:to>
    <xdr:grpSp>
      <xdr:nvGrpSpPr>
        <xdr:cNvPr id="14" name="Group 13">
          <a:hlinkClick xmlns:r="http://schemas.openxmlformats.org/officeDocument/2006/relationships" r:id="rId8"/>
          <a:extLst>
            <a:ext uri="{FF2B5EF4-FFF2-40B4-BE49-F238E27FC236}">
              <a16:creationId xmlns:a16="http://schemas.microsoft.com/office/drawing/2014/main" id="{AB8F8CAC-7FBA-4C33-98AD-82CA593CB208}"/>
            </a:ext>
          </a:extLst>
        </xdr:cNvPr>
        <xdr:cNvGrpSpPr/>
      </xdr:nvGrpSpPr>
      <xdr:grpSpPr>
        <a:xfrm>
          <a:off x="0" y="3790950"/>
          <a:ext cx="1514473" cy="525465"/>
          <a:chOff x="8201024" y="18140364"/>
          <a:chExt cx="1514473" cy="519115"/>
        </a:xfrm>
      </xdr:grpSpPr>
      <xdr:sp macro="" textlink="">
        <xdr:nvSpPr>
          <xdr:cNvPr id="15" name="Rectangle: Top Corners Rounded 14">
            <a:extLst>
              <a:ext uri="{FF2B5EF4-FFF2-40B4-BE49-F238E27FC236}">
                <a16:creationId xmlns:a16="http://schemas.microsoft.com/office/drawing/2014/main" id="{06B39B9F-A342-48F0-8931-035445394A1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6" name="Graphic 15" descr="Share">
            <a:extLst>
              <a:ext uri="{FF2B5EF4-FFF2-40B4-BE49-F238E27FC236}">
                <a16:creationId xmlns:a16="http://schemas.microsoft.com/office/drawing/2014/main" id="{8ACAB656-864C-47E8-88E8-3D9B8B32A1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43999" y="18168937"/>
            <a:ext cx="504825" cy="452437"/>
          </a:xfrm>
          <a:prstGeom prst="rect">
            <a:avLst/>
          </a:prstGeom>
        </xdr:spPr>
      </xdr:pic>
    </xdr:grpSp>
    <xdr:clientData/>
  </xdr:twoCellAnchor>
</xdr:wsDr>
</file>

<file path=xl/drawings/drawing42.xml><?xml version="1.0" encoding="utf-8"?>
<xdr:wsDr xmlns:xdr="http://schemas.openxmlformats.org/drawingml/2006/spreadsheetDrawing" xmlns:a="http://schemas.openxmlformats.org/drawingml/2006/main">
  <xdr:twoCellAnchor editAs="oneCell">
    <xdr:from>
      <xdr:col>5</xdr:col>
      <xdr:colOff>1676400</xdr:colOff>
      <xdr:row>0</xdr:row>
      <xdr:rowOff>47409</xdr:rowOff>
    </xdr:from>
    <xdr:to>
      <xdr:col>7</xdr:col>
      <xdr:colOff>67981</xdr:colOff>
      <xdr:row>0</xdr:row>
      <xdr:rowOff>581025</xdr:rowOff>
    </xdr:to>
    <xdr:pic>
      <xdr:nvPicPr>
        <xdr:cNvPr id="9" name="Picture 8">
          <a:hlinkClick xmlns:r="http://schemas.openxmlformats.org/officeDocument/2006/relationships" r:id="rId1"/>
          <a:extLst>
            <a:ext uri="{FF2B5EF4-FFF2-40B4-BE49-F238E27FC236}">
              <a16:creationId xmlns:a16="http://schemas.microsoft.com/office/drawing/2014/main" id="{AF6F44B0-8B9B-4B59-8911-2BFBF6081A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24600" y="47409"/>
          <a:ext cx="3230281" cy="533616"/>
        </a:xfrm>
        <a:prstGeom prst="rect">
          <a:avLst/>
        </a:prstGeom>
      </xdr:spPr>
    </xdr:pic>
    <xdr:clientData/>
  </xdr:twoCellAnchor>
  <xdr:twoCellAnchor editAs="oneCell">
    <xdr:from>
      <xdr:col>5</xdr:col>
      <xdr:colOff>3228975</xdr:colOff>
      <xdr:row>0</xdr:row>
      <xdr:rowOff>583171</xdr:rowOff>
    </xdr:from>
    <xdr:to>
      <xdr:col>7</xdr:col>
      <xdr:colOff>114300</xdr:colOff>
      <xdr:row>3</xdr:row>
      <xdr:rowOff>9309</xdr:rowOff>
    </xdr:to>
    <xdr:grpSp>
      <xdr:nvGrpSpPr>
        <xdr:cNvPr id="6" name="Group 5">
          <a:hlinkClick xmlns:r="http://schemas.openxmlformats.org/officeDocument/2006/relationships" r:id="rId3"/>
          <a:extLst>
            <a:ext uri="{FF2B5EF4-FFF2-40B4-BE49-F238E27FC236}">
              <a16:creationId xmlns:a16="http://schemas.microsoft.com/office/drawing/2014/main" id="{0CBEF7E1-03EA-476A-89F8-53EFD07E3C55}"/>
            </a:ext>
          </a:extLst>
        </xdr:cNvPr>
        <xdr:cNvGrpSpPr/>
      </xdr:nvGrpSpPr>
      <xdr:grpSpPr>
        <a:xfrm>
          <a:off x="7877175" y="583171"/>
          <a:ext cx="1724025" cy="470713"/>
          <a:chOff x="8143875" y="681000"/>
          <a:chExt cx="1695450" cy="464363"/>
        </a:xfrm>
      </xdr:grpSpPr>
      <xdr:sp macro="" textlink="">
        <xdr:nvSpPr>
          <xdr:cNvPr id="7" name="Rectangle: Top Corners Rounded 6">
            <a:extLst>
              <a:ext uri="{FF2B5EF4-FFF2-40B4-BE49-F238E27FC236}">
                <a16:creationId xmlns:a16="http://schemas.microsoft.com/office/drawing/2014/main" id="{B9EAEF3F-2EA8-4F2D-B555-24BA46B0817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8" name="Graphic 7" descr="Line Arrow: U-turn">
            <a:extLst>
              <a:ext uri="{FF2B5EF4-FFF2-40B4-BE49-F238E27FC236}">
                <a16:creationId xmlns:a16="http://schemas.microsoft.com/office/drawing/2014/main" id="{F252F69A-3CE5-4E07-AC39-4AEA2810376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339225" y="681000"/>
            <a:ext cx="462000" cy="462000"/>
          </a:xfrm>
          <a:prstGeom prst="rect">
            <a:avLst/>
          </a:prstGeom>
        </xdr:spPr>
      </xdr:pic>
      <xdr:sp macro="" textlink="">
        <xdr:nvSpPr>
          <xdr:cNvPr id="10" name="TextBox 9">
            <a:extLst>
              <a:ext uri="{FF2B5EF4-FFF2-40B4-BE49-F238E27FC236}">
                <a16:creationId xmlns:a16="http://schemas.microsoft.com/office/drawing/2014/main" id="{BFC17F7A-FC5B-4AC8-A2F6-0606CFBF79C0}"/>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123825</xdr:colOff>
      <xdr:row>3</xdr:row>
      <xdr:rowOff>95250</xdr:rowOff>
    </xdr:from>
    <xdr:to>
      <xdr:col>7</xdr:col>
      <xdr:colOff>523875</xdr:colOff>
      <xdr:row>11</xdr:row>
      <xdr:rowOff>9525</xdr:rowOff>
    </xdr:to>
    <xdr:sp macro="" textlink="">
      <xdr:nvSpPr>
        <xdr:cNvPr id="2" name="Rectangle 1">
          <a:extLst>
            <a:ext uri="{FF2B5EF4-FFF2-40B4-BE49-F238E27FC236}">
              <a16:creationId xmlns:a16="http://schemas.microsoft.com/office/drawing/2014/main" id="{5568F746-0AF6-476A-A0F6-4C4A7644481A}"/>
            </a:ext>
          </a:extLst>
        </xdr:cNvPr>
        <xdr:cNvSpPr/>
      </xdr:nvSpPr>
      <xdr:spPr>
        <a:xfrm>
          <a:off x="123825" y="1133475"/>
          <a:ext cx="9315450" cy="1590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2381250</xdr:colOff>
      <xdr:row>0</xdr:row>
      <xdr:rowOff>57150</xdr:rowOff>
    </xdr:from>
    <xdr:to>
      <xdr:col>6</xdr:col>
      <xdr:colOff>610906</xdr:colOff>
      <xdr:row>0</xdr:row>
      <xdr:rowOff>590766</xdr:rowOff>
    </xdr:to>
    <xdr:pic>
      <xdr:nvPicPr>
        <xdr:cNvPr id="2" name="Picture 1">
          <a:hlinkClick xmlns:r="http://schemas.openxmlformats.org/officeDocument/2006/relationships" r:id="rId1"/>
          <a:extLst>
            <a:ext uri="{FF2B5EF4-FFF2-40B4-BE49-F238E27FC236}">
              <a16:creationId xmlns:a16="http://schemas.microsoft.com/office/drawing/2014/main" id="{F18C4CAE-1040-4A2A-B38F-ED47687C55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43425" y="57150"/>
          <a:ext cx="3230281" cy="533616"/>
        </a:xfrm>
        <a:prstGeom prst="rect">
          <a:avLst/>
        </a:prstGeom>
      </xdr:spPr>
    </xdr:pic>
    <xdr:clientData/>
  </xdr:twoCellAnchor>
  <xdr:twoCellAnchor editAs="oneCell">
    <xdr:from>
      <xdr:col>2</xdr:col>
      <xdr:colOff>0</xdr:colOff>
      <xdr:row>3</xdr:row>
      <xdr:rowOff>66675</xdr:rowOff>
    </xdr:from>
    <xdr:to>
      <xdr:col>2</xdr:col>
      <xdr:colOff>1590675</xdr:colOff>
      <xdr:row>3</xdr:row>
      <xdr:rowOff>596900</xdr:rowOff>
    </xdr:to>
    <xdr:pic>
      <xdr:nvPicPr>
        <xdr:cNvPr id="6" name="Picture 5">
          <a:extLst>
            <a:ext uri="{FF2B5EF4-FFF2-40B4-BE49-F238E27FC236}">
              <a16:creationId xmlns:a16="http://schemas.microsoft.com/office/drawing/2014/main" id="{C9E2160F-573F-4780-9E74-8A5A357833B2}"/>
            </a:ext>
          </a:extLst>
        </xdr:cNvPr>
        <xdr:cNvPicPr>
          <a:picLocks noChangeAspect="1"/>
        </xdr:cNvPicPr>
      </xdr:nvPicPr>
      <xdr:blipFill>
        <a:blip xmlns:r="http://schemas.openxmlformats.org/officeDocument/2006/relationships" r:embed="rId3"/>
        <a:stretch>
          <a:fillRect/>
        </a:stretch>
      </xdr:blipFill>
      <xdr:spPr>
        <a:xfrm>
          <a:off x="2162175" y="1133475"/>
          <a:ext cx="1590675" cy="530225"/>
        </a:xfrm>
        <a:prstGeom prst="rect">
          <a:avLst/>
        </a:prstGeom>
      </xdr:spPr>
    </xdr:pic>
    <xdr:clientData/>
  </xdr:twoCellAnchor>
  <xdr:twoCellAnchor editAs="oneCell">
    <xdr:from>
      <xdr:col>2</xdr:col>
      <xdr:colOff>19050</xdr:colOff>
      <xdr:row>4</xdr:row>
      <xdr:rowOff>67452</xdr:rowOff>
    </xdr:from>
    <xdr:to>
      <xdr:col>2</xdr:col>
      <xdr:colOff>2971801</xdr:colOff>
      <xdr:row>4</xdr:row>
      <xdr:rowOff>579664</xdr:rowOff>
    </xdr:to>
    <xdr:pic>
      <xdr:nvPicPr>
        <xdr:cNvPr id="7" name="Picture 6">
          <a:extLst>
            <a:ext uri="{FF2B5EF4-FFF2-40B4-BE49-F238E27FC236}">
              <a16:creationId xmlns:a16="http://schemas.microsoft.com/office/drawing/2014/main" id="{EF0F2F51-FC4E-4F72-8596-BF36B9C35472}"/>
            </a:ext>
          </a:extLst>
        </xdr:cNvPr>
        <xdr:cNvPicPr>
          <a:picLocks noChangeAspect="1"/>
        </xdr:cNvPicPr>
      </xdr:nvPicPr>
      <xdr:blipFill>
        <a:blip xmlns:r="http://schemas.openxmlformats.org/officeDocument/2006/relationships" r:embed="rId4"/>
        <a:stretch>
          <a:fillRect/>
        </a:stretch>
      </xdr:blipFill>
      <xdr:spPr>
        <a:xfrm>
          <a:off x="2181225" y="1791477"/>
          <a:ext cx="2952751" cy="512212"/>
        </a:xfrm>
        <a:prstGeom prst="rect">
          <a:avLst/>
        </a:prstGeom>
      </xdr:spPr>
    </xdr:pic>
    <xdr:clientData/>
  </xdr:twoCellAnchor>
  <xdr:twoCellAnchor editAs="oneCell">
    <xdr:from>
      <xdr:col>2</xdr:col>
      <xdr:colOff>0</xdr:colOff>
      <xdr:row>5</xdr:row>
      <xdr:rowOff>97155</xdr:rowOff>
    </xdr:from>
    <xdr:to>
      <xdr:col>2</xdr:col>
      <xdr:colOff>3048000</xdr:colOff>
      <xdr:row>5</xdr:row>
      <xdr:rowOff>638175</xdr:rowOff>
    </xdr:to>
    <xdr:pic>
      <xdr:nvPicPr>
        <xdr:cNvPr id="8" name="Picture 7" descr="C:\Users\mynda\AppData\Local\Temp\SNAGHTMLd94097b7.PNG">
          <a:extLst>
            <a:ext uri="{FF2B5EF4-FFF2-40B4-BE49-F238E27FC236}">
              <a16:creationId xmlns:a16="http://schemas.microsoft.com/office/drawing/2014/main" id="{9A393A45-18C1-401D-8B14-A5511B7EB2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62175" y="2478405"/>
          <a:ext cx="3048000" cy="54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1885950</xdr:colOff>
      <xdr:row>6</xdr:row>
      <xdr:rowOff>57150</xdr:rowOff>
    </xdr:from>
    <xdr:to>
      <xdr:col>2</xdr:col>
      <xdr:colOff>3057525</xdr:colOff>
      <xdr:row>6</xdr:row>
      <xdr:rowOff>578549</xdr:rowOff>
    </xdr:to>
    <xdr:pic>
      <xdr:nvPicPr>
        <xdr:cNvPr id="9" name="Picture 8" descr="C:\Users\mynda\AppData\Local\Temp\SNAGHTMLd9430ffb.PNG">
          <a:extLst>
            <a:ext uri="{FF2B5EF4-FFF2-40B4-BE49-F238E27FC236}">
              <a16:creationId xmlns:a16="http://schemas.microsoft.com/office/drawing/2014/main" id="{80470A1B-E827-4DE1-A0AD-98EDF418AF7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52650" y="3095625"/>
          <a:ext cx="3067050" cy="5213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361950</xdr:colOff>
      <xdr:row>0</xdr:row>
      <xdr:rowOff>619125</xdr:rowOff>
    </xdr:from>
    <xdr:to>
      <xdr:col>7</xdr:col>
      <xdr:colOff>0</xdr:colOff>
      <xdr:row>2</xdr:row>
      <xdr:rowOff>226238</xdr:rowOff>
    </xdr:to>
    <xdr:grpSp>
      <xdr:nvGrpSpPr>
        <xdr:cNvPr id="17" name="Group 16">
          <a:hlinkClick xmlns:r="http://schemas.openxmlformats.org/officeDocument/2006/relationships" r:id="rId7"/>
          <a:extLst>
            <a:ext uri="{FF2B5EF4-FFF2-40B4-BE49-F238E27FC236}">
              <a16:creationId xmlns:a16="http://schemas.microsoft.com/office/drawing/2014/main" id="{82D2574A-70A2-4C53-B19F-F6DB1D431D75}"/>
            </a:ext>
          </a:extLst>
        </xdr:cNvPr>
        <xdr:cNvGrpSpPr/>
      </xdr:nvGrpSpPr>
      <xdr:grpSpPr>
        <a:xfrm>
          <a:off x="6153150" y="619125"/>
          <a:ext cx="1619250" cy="467538"/>
          <a:chOff x="8143875" y="681000"/>
          <a:chExt cx="1695450" cy="464363"/>
        </a:xfrm>
      </xdr:grpSpPr>
      <xdr:sp macro="" textlink="">
        <xdr:nvSpPr>
          <xdr:cNvPr id="18" name="Rectangle: Top Corners Rounded 17">
            <a:extLst>
              <a:ext uri="{FF2B5EF4-FFF2-40B4-BE49-F238E27FC236}">
                <a16:creationId xmlns:a16="http://schemas.microsoft.com/office/drawing/2014/main" id="{EB391463-F389-4489-B2E7-4A18CDAB3628}"/>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9" name="Graphic 18" descr="Line Arrow: U-turn">
            <a:extLst>
              <a:ext uri="{FF2B5EF4-FFF2-40B4-BE49-F238E27FC236}">
                <a16:creationId xmlns:a16="http://schemas.microsoft.com/office/drawing/2014/main" id="{574FD481-A173-4DE2-B813-D299CDE33BB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20" name="TextBox 19">
            <a:extLst>
              <a:ext uri="{FF2B5EF4-FFF2-40B4-BE49-F238E27FC236}">
                <a16:creationId xmlns:a16="http://schemas.microsoft.com/office/drawing/2014/main" id="{E079CE6E-0367-4758-A86E-CE4DEA63DDBA}"/>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8</xdr:row>
      <xdr:rowOff>161925</xdr:rowOff>
    </xdr:from>
    <xdr:to>
      <xdr:col>1</xdr:col>
      <xdr:colOff>1247773</xdr:colOff>
      <xdr:row>11</xdr:row>
      <xdr:rowOff>52390</xdr:rowOff>
    </xdr:to>
    <xdr:grpSp>
      <xdr:nvGrpSpPr>
        <xdr:cNvPr id="14" name="Group 13">
          <a:hlinkClick xmlns:r="http://schemas.openxmlformats.org/officeDocument/2006/relationships" r:id="rId10"/>
          <a:extLst>
            <a:ext uri="{FF2B5EF4-FFF2-40B4-BE49-F238E27FC236}">
              <a16:creationId xmlns:a16="http://schemas.microsoft.com/office/drawing/2014/main" id="{C02C5141-88F8-4300-9347-E8459BEA393B}"/>
            </a:ext>
          </a:extLst>
        </xdr:cNvPr>
        <xdr:cNvGrpSpPr/>
      </xdr:nvGrpSpPr>
      <xdr:grpSpPr>
        <a:xfrm>
          <a:off x="0" y="4340225"/>
          <a:ext cx="1514473" cy="528640"/>
          <a:chOff x="8201024" y="18140364"/>
          <a:chExt cx="1514473" cy="519115"/>
        </a:xfrm>
      </xdr:grpSpPr>
      <xdr:sp macro="" textlink="">
        <xdr:nvSpPr>
          <xdr:cNvPr id="15" name="Rectangle: Top Corners Rounded 14">
            <a:extLst>
              <a:ext uri="{FF2B5EF4-FFF2-40B4-BE49-F238E27FC236}">
                <a16:creationId xmlns:a16="http://schemas.microsoft.com/office/drawing/2014/main" id="{B26F6F85-35F7-4015-9AE1-77EEAA338984}"/>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16" name="Graphic 15" descr="Share">
            <a:extLst>
              <a:ext uri="{FF2B5EF4-FFF2-40B4-BE49-F238E27FC236}">
                <a16:creationId xmlns:a16="http://schemas.microsoft.com/office/drawing/2014/main" id="{3950C554-6D0C-42C1-A407-B5646CE2468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266700</xdr:colOff>
      <xdr:row>0</xdr:row>
      <xdr:rowOff>47625</xdr:rowOff>
    </xdr:from>
    <xdr:to>
      <xdr:col>7</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9700AC0-9FD9-49E5-B97C-97A1C69EFE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00775" y="47625"/>
          <a:ext cx="3230281" cy="533616"/>
        </a:xfrm>
        <a:prstGeom prst="rect">
          <a:avLst/>
        </a:prstGeom>
      </xdr:spPr>
    </xdr:pic>
    <xdr:clientData/>
  </xdr:twoCellAnchor>
  <xdr:twoCellAnchor editAs="oneCell">
    <xdr:from>
      <xdr:col>0</xdr:col>
      <xdr:colOff>219075</xdr:colOff>
      <xdr:row>1</xdr:row>
      <xdr:rowOff>200025</xdr:rowOff>
    </xdr:from>
    <xdr:to>
      <xdr:col>3</xdr:col>
      <xdr:colOff>1885950</xdr:colOff>
      <xdr:row>26</xdr:row>
      <xdr:rowOff>161925</xdr:rowOff>
    </xdr:to>
    <xdr:sp macro="" textlink="">
      <xdr:nvSpPr>
        <xdr:cNvPr id="13" name="Rectangle 12">
          <a:extLst>
            <a:ext uri="{FF2B5EF4-FFF2-40B4-BE49-F238E27FC236}">
              <a16:creationId xmlns:a16="http://schemas.microsoft.com/office/drawing/2014/main" id="{F5066B36-73C0-4FF8-9356-B235A139FD49}"/>
            </a:ext>
          </a:extLst>
        </xdr:cNvPr>
        <xdr:cNvSpPr/>
      </xdr:nvSpPr>
      <xdr:spPr>
        <a:xfrm>
          <a:off x="219075" y="847725"/>
          <a:ext cx="5467350" cy="52006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Even though dates and time are actually stored as a regular number known as the date serial number, we can make use of extensive formatting options to display them just the</a:t>
          </a:r>
          <a:r>
            <a:rPr lang="en-AU" sz="1100" baseline="0"/>
            <a:t> way we want. </a:t>
          </a:r>
        </a:p>
        <a:p>
          <a:pPr algn="l"/>
          <a:endParaRPr lang="en-AU" sz="500" baseline="0"/>
        </a:p>
        <a:p>
          <a:pPr algn="l"/>
          <a:r>
            <a:rPr lang="en-AU" sz="1100" baseline="0"/>
            <a:t>We can access some quick formats from the Home tab &gt; in the Number group:</a:t>
          </a:r>
        </a:p>
        <a:p>
          <a:pPr algn="l"/>
          <a:endParaRPr lang="en-AU" sz="1100" baseline="0"/>
        </a:p>
      </xdr:txBody>
    </xdr:sp>
    <xdr:clientData/>
  </xdr:twoCellAnchor>
  <xdr:twoCellAnchor>
    <xdr:from>
      <xdr:col>0</xdr:col>
      <xdr:colOff>257174</xdr:colOff>
      <xdr:row>37</xdr:row>
      <xdr:rowOff>57149</xdr:rowOff>
    </xdr:from>
    <xdr:to>
      <xdr:col>4</xdr:col>
      <xdr:colOff>259304</xdr:colOff>
      <xdr:row>63</xdr:row>
      <xdr:rowOff>66674</xdr:rowOff>
    </xdr:to>
    <xdr:sp macro="" textlink="">
      <xdr:nvSpPr>
        <xdr:cNvPr id="14" name="Rectangle 13">
          <a:extLst>
            <a:ext uri="{FF2B5EF4-FFF2-40B4-BE49-F238E27FC236}">
              <a16:creationId xmlns:a16="http://schemas.microsoft.com/office/drawing/2014/main" id="{BA7AD971-5D09-477D-8E26-835DE68AEC95}"/>
            </a:ext>
          </a:extLst>
        </xdr:cNvPr>
        <xdr:cNvSpPr/>
      </xdr:nvSpPr>
      <xdr:spPr>
        <a:xfrm>
          <a:off x="257174" y="8296274"/>
          <a:ext cx="5936205" cy="54578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2. Format Cells &gt; Number tab</a:t>
          </a:r>
        </a:p>
        <a:p>
          <a:pPr algn="l"/>
          <a:r>
            <a:rPr lang="en-AU" sz="1100"/>
            <a:t>On the Number tab select 'Date' in the Categories list.</a:t>
          </a:r>
          <a:r>
            <a:rPr lang="en-AU" sz="1100" baseline="0"/>
            <a:t> This brings up a list of default date formats you can select from in the 'Type' list. Likewise for the Time category.</a:t>
          </a:r>
          <a:endParaRPr lang="en-AU" sz="1100"/>
        </a:p>
      </xdr:txBody>
    </xdr:sp>
    <xdr:clientData/>
  </xdr:twoCellAnchor>
  <xdr:twoCellAnchor editAs="oneCell">
    <xdr:from>
      <xdr:col>1</xdr:col>
      <xdr:colOff>390525</xdr:colOff>
      <xdr:row>41</xdr:row>
      <xdr:rowOff>85725</xdr:rowOff>
    </xdr:from>
    <xdr:to>
      <xdr:col>3</xdr:col>
      <xdr:colOff>1894845</xdr:colOff>
      <xdr:row>62</xdr:row>
      <xdr:rowOff>113746</xdr:rowOff>
    </xdr:to>
    <xdr:pic>
      <xdr:nvPicPr>
        <xdr:cNvPr id="15" name="Picture 14">
          <a:extLst>
            <a:ext uri="{FF2B5EF4-FFF2-40B4-BE49-F238E27FC236}">
              <a16:creationId xmlns:a16="http://schemas.microsoft.com/office/drawing/2014/main" id="{D2D004F8-116C-4072-AFBF-5A7390510B25}"/>
            </a:ext>
          </a:extLst>
        </xdr:cNvPr>
        <xdr:cNvPicPr>
          <a:picLocks noChangeAspect="1"/>
        </xdr:cNvPicPr>
      </xdr:nvPicPr>
      <xdr:blipFill>
        <a:blip xmlns:r="http://schemas.openxmlformats.org/officeDocument/2006/relationships" r:embed="rId3"/>
        <a:stretch>
          <a:fillRect/>
        </a:stretch>
      </xdr:blipFill>
      <xdr:spPr>
        <a:xfrm>
          <a:off x="657225" y="9163050"/>
          <a:ext cx="5038095" cy="4428571"/>
        </a:xfrm>
        <a:prstGeom prst="rect">
          <a:avLst/>
        </a:prstGeom>
        <a:effectLst>
          <a:outerShdw blurRad="63500" sx="102000" sy="102000" algn="ctr" rotWithShape="0">
            <a:prstClr val="black">
              <a:alpha val="40000"/>
            </a:prstClr>
          </a:outerShdw>
        </a:effectLst>
      </xdr:spPr>
    </xdr:pic>
    <xdr:clientData/>
  </xdr:twoCellAnchor>
  <xdr:twoCellAnchor>
    <xdr:from>
      <xdr:col>2</xdr:col>
      <xdr:colOff>200025</xdr:colOff>
      <xdr:row>32</xdr:row>
      <xdr:rowOff>66675</xdr:rowOff>
    </xdr:from>
    <xdr:to>
      <xdr:col>4</xdr:col>
      <xdr:colOff>238124</xdr:colOff>
      <xdr:row>36</xdr:row>
      <xdr:rowOff>19050</xdr:rowOff>
    </xdr:to>
    <xdr:sp macro="" textlink="">
      <xdr:nvSpPr>
        <xdr:cNvPr id="16" name="Speech Bubble: Rectangle 15">
          <a:extLst>
            <a:ext uri="{FF2B5EF4-FFF2-40B4-BE49-F238E27FC236}">
              <a16:creationId xmlns:a16="http://schemas.microsoft.com/office/drawing/2014/main" id="{A6A09049-6521-4E5D-A43D-73FC37370BB1}"/>
            </a:ext>
          </a:extLst>
        </xdr:cNvPr>
        <xdr:cNvSpPr/>
      </xdr:nvSpPr>
      <xdr:spPr>
        <a:xfrm>
          <a:off x="1371600" y="7258050"/>
          <a:ext cx="4800599" cy="790575"/>
        </a:xfrm>
        <a:prstGeom prst="wedgeRectCallout">
          <a:avLst>
            <a:gd name="adj1" fmla="val -53197"/>
            <a:gd name="adj2" fmla="val -21145"/>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1. Open Format Cells Dialog box</a:t>
          </a:r>
        </a:p>
        <a:p>
          <a:pPr algn="l"/>
          <a:r>
            <a:rPr lang="en-AU" sz="1100"/>
            <a:t>Select</a:t>
          </a:r>
          <a:r>
            <a:rPr lang="en-AU" sz="1100" baseline="0"/>
            <a:t> cell B34 &gt; press CTRL+1, or right-click &gt; Format Cells to open the Format Cells dialog box.</a:t>
          </a:r>
          <a:endParaRPr lang="en-AU" sz="1100"/>
        </a:p>
      </xdr:txBody>
    </xdr:sp>
    <xdr:clientData/>
  </xdr:twoCellAnchor>
  <xdr:twoCellAnchor>
    <xdr:from>
      <xdr:col>0</xdr:col>
      <xdr:colOff>257174</xdr:colOff>
      <xdr:row>64</xdr:row>
      <xdr:rowOff>114299</xdr:rowOff>
    </xdr:from>
    <xdr:to>
      <xdr:col>4</xdr:col>
      <xdr:colOff>259304</xdr:colOff>
      <xdr:row>91</xdr:row>
      <xdr:rowOff>38100</xdr:rowOff>
    </xdr:to>
    <xdr:sp macro="" textlink="">
      <xdr:nvSpPr>
        <xdr:cNvPr id="17" name="Rectangle 16">
          <a:extLst>
            <a:ext uri="{FF2B5EF4-FFF2-40B4-BE49-F238E27FC236}">
              <a16:creationId xmlns:a16="http://schemas.microsoft.com/office/drawing/2014/main" id="{2E7898E0-F13B-479E-B75F-270202882721}"/>
            </a:ext>
          </a:extLst>
        </xdr:cNvPr>
        <xdr:cNvSpPr/>
      </xdr:nvSpPr>
      <xdr:spPr>
        <a:xfrm>
          <a:off x="257174" y="14011274"/>
          <a:ext cx="5936205" cy="55816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600">
              <a:solidFill>
                <a:schemeClr val="accent1">
                  <a:lumMod val="75000"/>
                </a:schemeClr>
              </a:solidFill>
            </a:rPr>
            <a:t>3. Custom</a:t>
          </a:r>
          <a:r>
            <a:rPr lang="en-AU" sz="1600" baseline="0">
              <a:solidFill>
                <a:schemeClr val="accent1">
                  <a:lumMod val="75000"/>
                </a:schemeClr>
              </a:solidFill>
            </a:rPr>
            <a:t> Date/Time Formats</a:t>
          </a:r>
          <a:endParaRPr lang="en-AU" sz="1600">
            <a:solidFill>
              <a:schemeClr val="accent1">
                <a:lumMod val="75000"/>
              </a:schemeClr>
            </a:solidFill>
          </a:endParaRPr>
        </a:p>
        <a:p>
          <a:pPr algn="l"/>
          <a:r>
            <a:rPr lang="en-AU" sz="1100"/>
            <a:t>We aren't limited to the defaults</a:t>
          </a:r>
          <a:r>
            <a:rPr lang="en-AU" sz="1100" baseline="0"/>
            <a:t> though. You can create your own Custom date or time formats in the 'Custom' category. These custom formats are saved for you to re-use in the current file.</a:t>
          </a:r>
          <a:endParaRPr lang="en-AU" sz="1100"/>
        </a:p>
      </xdr:txBody>
    </xdr:sp>
    <xdr:clientData/>
  </xdr:twoCellAnchor>
  <xdr:twoCellAnchor editAs="oneCell">
    <xdr:from>
      <xdr:col>1</xdr:col>
      <xdr:colOff>381000</xdr:colOff>
      <xdr:row>69</xdr:row>
      <xdr:rowOff>66675</xdr:rowOff>
    </xdr:from>
    <xdr:to>
      <xdr:col>3</xdr:col>
      <xdr:colOff>1885320</xdr:colOff>
      <xdr:row>90</xdr:row>
      <xdr:rowOff>94696</xdr:rowOff>
    </xdr:to>
    <xdr:pic>
      <xdr:nvPicPr>
        <xdr:cNvPr id="18" name="Picture 17">
          <a:extLst>
            <a:ext uri="{FF2B5EF4-FFF2-40B4-BE49-F238E27FC236}">
              <a16:creationId xmlns:a16="http://schemas.microsoft.com/office/drawing/2014/main" id="{CEB1F405-8EA6-433E-AB73-3E97EF759759}"/>
            </a:ext>
          </a:extLst>
        </xdr:cNvPr>
        <xdr:cNvPicPr>
          <a:picLocks noChangeAspect="1"/>
        </xdr:cNvPicPr>
      </xdr:nvPicPr>
      <xdr:blipFill>
        <a:blip xmlns:r="http://schemas.openxmlformats.org/officeDocument/2006/relationships" r:embed="rId4"/>
        <a:stretch>
          <a:fillRect/>
        </a:stretch>
      </xdr:blipFill>
      <xdr:spPr>
        <a:xfrm>
          <a:off x="647700" y="15011400"/>
          <a:ext cx="5038095" cy="4428571"/>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238125</xdr:colOff>
      <xdr:row>7</xdr:row>
      <xdr:rowOff>76200</xdr:rowOff>
    </xdr:from>
    <xdr:to>
      <xdr:col>3</xdr:col>
      <xdr:colOff>790575</xdr:colOff>
      <xdr:row>26</xdr:row>
      <xdr:rowOff>38100</xdr:rowOff>
    </xdr:to>
    <xdr:pic>
      <xdr:nvPicPr>
        <xdr:cNvPr id="21" name="Picture 20" descr="C:\Users\mynda\AppData\Local\Temp\SNAGHTML472a4eb.PNG">
          <a:extLst>
            <a:ext uri="{FF2B5EF4-FFF2-40B4-BE49-F238E27FC236}">
              <a16:creationId xmlns:a16="http://schemas.microsoft.com/office/drawing/2014/main" id="{D3189101-EB22-4E4F-AB1D-195B4E8745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1981200"/>
          <a:ext cx="3181350" cy="3943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29</xdr:row>
      <xdr:rowOff>200024</xdr:rowOff>
    </xdr:from>
    <xdr:to>
      <xdr:col>4</xdr:col>
      <xdr:colOff>228600</xdr:colOff>
      <xdr:row>31</xdr:row>
      <xdr:rowOff>95249</xdr:rowOff>
    </xdr:to>
    <xdr:sp macro="" textlink="">
      <xdr:nvSpPr>
        <xdr:cNvPr id="23" name="Rectangle 22">
          <a:extLst>
            <a:ext uri="{FF2B5EF4-FFF2-40B4-BE49-F238E27FC236}">
              <a16:creationId xmlns:a16="http://schemas.microsoft.com/office/drawing/2014/main" id="{07C1282A-7E45-4ED6-8073-A4375ED04AD1}"/>
            </a:ext>
          </a:extLst>
        </xdr:cNvPr>
        <xdr:cNvSpPr/>
      </xdr:nvSpPr>
      <xdr:spPr>
        <a:xfrm>
          <a:off x="114300" y="6762749"/>
          <a:ext cx="6048375" cy="314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We can also create our</a:t>
          </a:r>
          <a:r>
            <a:rPr lang="en-AU" sz="1100" baseline="0"/>
            <a:t> own custom date and time formats to suit our needs. Let's take a look.</a:t>
          </a:r>
          <a:endParaRPr lang="en-AU" sz="1100"/>
        </a:p>
      </xdr:txBody>
    </xdr:sp>
    <xdr:clientData/>
  </xdr:twoCellAnchor>
  <xdr:twoCellAnchor>
    <xdr:from>
      <xdr:col>4</xdr:col>
      <xdr:colOff>200025</xdr:colOff>
      <xdr:row>115</xdr:row>
      <xdr:rowOff>19050</xdr:rowOff>
    </xdr:from>
    <xdr:to>
      <xdr:col>5</xdr:col>
      <xdr:colOff>838200</xdr:colOff>
      <xdr:row>124</xdr:row>
      <xdr:rowOff>161925</xdr:rowOff>
    </xdr:to>
    <xdr:sp macro="" textlink="">
      <xdr:nvSpPr>
        <xdr:cNvPr id="24" name="Speech Bubble: Rectangle 23">
          <a:extLst>
            <a:ext uri="{FF2B5EF4-FFF2-40B4-BE49-F238E27FC236}">
              <a16:creationId xmlns:a16="http://schemas.microsoft.com/office/drawing/2014/main" id="{82E55619-CBBF-475D-9947-575422AA74F0}"/>
            </a:ext>
          </a:extLst>
        </xdr:cNvPr>
        <xdr:cNvSpPr/>
      </xdr:nvSpPr>
      <xdr:spPr>
        <a:xfrm>
          <a:off x="6134100" y="25469850"/>
          <a:ext cx="1895475" cy="2038350"/>
        </a:xfrm>
        <a:prstGeom prst="wedgeRectCallout">
          <a:avLst>
            <a:gd name="adj1" fmla="val -54970"/>
            <a:gd name="adj2" fmla="val -220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Tip</a:t>
          </a:r>
          <a:r>
            <a:rPr lang="en-AU" sz="1100"/>
            <a:t>:</a:t>
          </a:r>
          <a:r>
            <a:rPr lang="en-AU" sz="1100" baseline="0"/>
            <a:t> inspect the Format Cells Dialog box for the examples in column D and you will see the Custom Format in the 'Type' field.</a:t>
          </a:r>
        </a:p>
        <a:p>
          <a:pPr algn="l"/>
          <a:endParaRPr lang="en-AU" sz="1100" baseline="0"/>
        </a:p>
        <a:p>
          <a:pPr algn="l"/>
          <a:r>
            <a:rPr lang="en-AU" sz="1100" baseline="0"/>
            <a:t>Remember; the underlying date serial number is still the same. The custom format doesn't alter this.</a:t>
          </a:r>
          <a:endParaRPr lang="en-AU" sz="1100"/>
        </a:p>
      </xdr:txBody>
    </xdr:sp>
    <xdr:clientData/>
  </xdr:twoCellAnchor>
  <xdr:twoCellAnchor>
    <xdr:from>
      <xdr:col>2</xdr:col>
      <xdr:colOff>876300</xdr:colOff>
      <xdr:row>173</xdr:row>
      <xdr:rowOff>95250</xdr:rowOff>
    </xdr:from>
    <xdr:to>
      <xdr:col>4</xdr:col>
      <xdr:colOff>476250</xdr:colOff>
      <xdr:row>175</xdr:row>
      <xdr:rowOff>19050</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0787550D-F0AD-4846-B1B2-B39C3CF896D2}"/>
            </a:ext>
          </a:extLst>
        </xdr:cNvPr>
        <xdr:cNvSpPr/>
      </xdr:nvSpPr>
      <xdr:spPr>
        <a:xfrm>
          <a:off x="2047875" y="41367075"/>
          <a:ext cx="436245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Click here for a Comprehensive Guide to Custom Number Formats</a:t>
          </a:r>
        </a:p>
      </xdr:txBody>
    </xdr:sp>
    <xdr:clientData/>
  </xdr:twoCellAnchor>
  <xdr:twoCellAnchor>
    <xdr:from>
      <xdr:col>1</xdr:col>
      <xdr:colOff>152400</xdr:colOff>
      <xdr:row>154</xdr:row>
      <xdr:rowOff>85725</xdr:rowOff>
    </xdr:from>
    <xdr:to>
      <xdr:col>5</xdr:col>
      <xdr:colOff>409575</xdr:colOff>
      <xdr:row>171</xdr:row>
      <xdr:rowOff>104775</xdr:rowOff>
    </xdr:to>
    <xdr:sp macro="" textlink="">
      <xdr:nvSpPr>
        <xdr:cNvPr id="7" name="Speech Bubble: Rectangle 6">
          <a:extLst>
            <a:ext uri="{FF2B5EF4-FFF2-40B4-BE49-F238E27FC236}">
              <a16:creationId xmlns:a16="http://schemas.microsoft.com/office/drawing/2014/main" id="{AB82945E-97C7-44C7-B5C3-4227D9F930A3}"/>
            </a:ext>
          </a:extLst>
        </xdr:cNvPr>
        <xdr:cNvSpPr/>
      </xdr:nvSpPr>
      <xdr:spPr>
        <a:xfrm>
          <a:off x="419100" y="37376100"/>
          <a:ext cx="6515100" cy="3581400"/>
        </a:xfrm>
        <a:prstGeom prst="wedgeRectCallout">
          <a:avLst>
            <a:gd name="adj1" fmla="val 23009"/>
            <a:gd name="adj2" fmla="val -56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a:t>Note</a:t>
          </a:r>
          <a:r>
            <a:rPr lang="en-AU" sz="1100"/>
            <a:t>: if your PC region settings have</a:t>
          </a:r>
          <a:r>
            <a:rPr lang="en-AU" sz="1100" baseline="0"/>
            <a:t> the Date &amp; Time formats set to show the Short Time as hh:mm tt or the Long Time as hh:mm:ss tt then this may override any single 'h' formats and display them as 'hh'.</a:t>
          </a:r>
        </a:p>
        <a:p>
          <a:pPr algn="l"/>
          <a:endParaRPr lang="en-AU" sz="1100" baseline="0"/>
        </a:p>
        <a:p>
          <a:pPr algn="l"/>
          <a:r>
            <a:rPr lang="en-AU" sz="1100" baseline="0"/>
            <a:t>The screenshot below is what I see in cells B146:D153. If you see something different, then it will be down to your PC region settings. </a:t>
          </a:r>
          <a:endParaRPr lang="en-AU" sz="1100"/>
        </a:p>
      </xdr:txBody>
    </xdr:sp>
    <xdr:clientData/>
  </xdr:twoCellAnchor>
  <xdr:twoCellAnchor>
    <xdr:from>
      <xdr:col>4</xdr:col>
      <xdr:colOff>476250</xdr:colOff>
      <xdr:row>0</xdr:row>
      <xdr:rowOff>611962</xdr:rowOff>
    </xdr:from>
    <xdr:to>
      <xdr:col>6</xdr:col>
      <xdr:colOff>0</xdr:colOff>
      <xdr:row>3</xdr:row>
      <xdr:rowOff>9525</xdr:rowOff>
    </xdr:to>
    <xdr:grpSp>
      <xdr:nvGrpSpPr>
        <xdr:cNvPr id="22" name="Group 21">
          <a:hlinkClick xmlns:r="http://schemas.openxmlformats.org/officeDocument/2006/relationships" r:id="rId7"/>
          <a:extLst>
            <a:ext uri="{FF2B5EF4-FFF2-40B4-BE49-F238E27FC236}">
              <a16:creationId xmlns:a16="http://schemas.microsoft.com/office/drawing/2014/main" id="{4E5308D1-48CE-450D-B75B-8D24E6FEBA31}"/>
            </a:ext>
          </a:extLst>
        </xdr:cNvPr>
        <xdr:cNvGrpSpPr/>
      </xdr:nvGrpSpPr>
      <xdr:grpSpPr>
        <a:xfrm>
          <a:off x="6419850" y="611962"/>
          <a:ext cx="1695450" cy="470713"/>
          <a:chOff x="8143875" y="681000"/>
          <a:chExt cx="1695450" cy="464363"/>
        </a:xfrm>
      </xdr:grpSpPr>
      <xdr:sp macro="" textlink="">
        <xdr:nvSpPr>
          <xdr:cNvPr id="25" name="Rectangle: Top Corners Rounded 24">
            <a:extLst>
              <a:ext uri="{FF2B5EF4-FFF2-40B4-BE49-F238E27FC236}">
                <a16:creationId xmlns:a16="http://schemas.microsoft.com/office/drawing/2014/main" id="{666106E1-C6DE-4E0E-BA12-A474FC433669}"/>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0" name="Graphic 29" descr="Line Arrow: U-turn">
            <a:extLst>
              <a:ext uri="{FF2B5EF4-FFF2-40B4-BE49-F238E27FC236}">
                <a16:creationId xmlns:a16="http://schemas.microsoft.com/office/drawing/2014/main" id="{29E60BDC-437C-45B6-9475-CA6DD916D69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39225" y="681000"/>
            <a:ext cx="462000" cy="462000"/>
          </a:xfrm>
          <a:prstGeom prst="rect">
            <a:avLst/>
          </a:prstGeom>
        </xdr:spPr>
      </xdr:pic>
      <xdr:sp macro="" textlink="">
        <xdr:nvSpPr>
          <xdr:cNvPr id="31" name="TextBox 30">
            <a:extLst>
              <a:ext uri="{FF2B5EF4-FFF2-40B4-BE49-F238E27FC236}">
                <a16:creationId xmlns:a16="http://schemas.microsoft.com/office/drawing/2014/main" id="{1EF3C73E-FBDD-4CBA-9DB1-CA20547BBD6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173</xdr:row>
      <xdr:rowOff>9525</xdr:rowOff>
    </xdr:from>
    <xdr:to>
      <xdr:col>2</xdr:col>
      <xdr:colOff>342898</xdr:colOff>
      <xdr:row>175</xdr:row>
      <xdr:rowOff>109540</xdr:rowOff>
    </xdr:to>
    <xdr:grpSp>
      <xdr:nvGrpSpPr>
        <xdr:cNvPr id="32" name="Group 31">
          <a:hlinkClick xmlns:r="http://schemas.openxmlformats.org/officeDocument/2006/relationships" r:id="rId10"/>
          <a:extLst>
            <a:ext uri="{FF2B5EF4-FFF2-40B4-BE49-F238E27FC236}">
              <a16:creationId xmlns:a16="http://schemas.microsoft.com/office/drawing/2014/main" id="{B2C6F4A0-52DB-431A-992A-0EDDFB7D958E}"/>
            </a:ext>
          </a:extLst>
        </xdr:cNvPr>
        <xdr:cNvGrpSpPr/>
      </xdr:nvGrpSpPr>
      <xdr:grpSpPr>
        <a:xfrm>
          <a:off x="0" y="42281475"/>
          <a:ext cx="1514473" cy="525465"/>
          <a:chOff x="8201024" y="18140364"/>
          <a:chExt cx="1514473" cy="519115"/>
        </a:xfrm>
      </xdr:grpSpPr>
      <xdr:sp macro="" textlink="">
        <xdr:nvSpPr>
          <xdr:cNvPr id="33" name="Rectangle: Top Corners Rounded 32">
            <a:extLst>
              <a:ext uri="{FF2B5EF4-FFF2-40B4-BE49-F238E27FC236}">
                <a16:creationId xmlns:a16="http://schemas.microsoft.com/office/drawing/2014/main" id="{F21E2DC8-1478-4BAC-8E04-4E171011A584}"/>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4" name="Graphic 33" descr="Share">
            <a:extLst>
              <a:ext uri="{FF2B5EF4-FFF2-40B4-BE49-F238E27FC236}">
                <a16:creationId xmlns:a16="http://schemas.microsoft.com/office/drawing/2014/main" id="{B49C5431-5CBC-451C-BC40-1C2989E3E25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143999" y="18168937"/>
            <a:ext cx="504825" cy="452437"/>
          </a:xfrm>
          <a:prstGeom prst="rect">
            <a:avLst/>
          </a:prstGeom>
        </xdr:spPr>
      </xdr:pic>
    </xdr:grpSp>
    <xdr:clientData/>
  </xdr:twoCellAnchor>
  <xdr:twoCellAnchor>
    <xdr:from>
      <xdr:col>6</xdr:col>
      <xdr:colOff>152400</xdr:colOff>
      <xdr:row>27</xdr:row>
      <xdr:rowOff>200025</xdr:rowOff>
    </xdr:from>
    <xdr:to>
      <xdr:col>8</xdr:col>
      <xdr:colOff>171450</xdr:colOff>
      <xdr:row>29</xdr:row>
      <xdr:rowOff>161925</xdr:rowOff>
    </xdr:to>
    <xdr:grpSp>
      <xdr:nvGrpSpPr>
        <xdr:cNvPr id="35" name="Group 34">
          <a:hlinkClick xmlns:r="http://schemas.openxmlformats.org/officeDocument/2006/relationships" r:id="rId13"/>
          <a:extLst>
            <a:ext uri="{FF2B5EF4-FFF2-40B4-BE49-F238E27FC236}">
              <a16:creationId xmlns:a16="http://schemas.microsoft.com/office/drawing/2014/main" id="{C0C5FC5B-1E99-485B-94A3-E8D54FC65EC5}"/>
            </a:ext>
          </a:extLst>
        </xdr:cNvPr>
        <xdr:cNvGrpSpPr/>
      </xdr:nvGrpSpPr>
      <xdr:grpSpPr>
        <a:xfrm>
          <a:off x="8267700" y="6378575"/>
          <a:ext cx="1339850" cy="431800"/>
          <a:chOff x="13563600" y="5779313"/>
          <a:chExt cx="1390650" cy="428625"/>
        </a:xfrm>
      </xdr:grpSpPr>
      <xdr:sp macro="" textlink="">
        <xdr:nvSpPr>
          <xdr:cNvPr id="36" name="Rectangle: Rounded Corners 35">
            <a:extLst>
              <a:ext uri="{FF2B5EF4-FFF2-40B4-BE49-F238E27FC236}">
                <a16:creationId xmlns:a16="http://schemas.microsoft.com/office/drawing/2014/main" id="{19A2D190-30DA-4C7C-80BE-1B8D58E4420F}"/>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37" name="Graphic 36" descr="Line Arrow: Straight">
            <a:extLst>
              <a:ext uri="{FF2B5EF4-FFF2-40B4-BE49-F238E27FC236}">
                <a16:creationId xmlns:a16="http://schemas.microsoft.com/office/drawing/2014/main" id="{D3CDFC68-0A08-42D2-86B0-9214F6CBA05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114300</xdr:colOff>
      <xdr:row>93</xdr:row>
      <xdr:rowOff>0</xdr:rowOff>
    </xdr:from>
    <xdr:to>
      <xdr:col>8</xdr:col>
      <xdr:colOff>133350</xdr:colOff>
      <xdr:row>94</xdr:row>
      <xdr:rowOff>104775</xdr:rowOff>
    </xdr:to>
    <xdr:grpSp>
      <xdr:nvGrpSpPr>
        <xdr:cNvPr id="38" name="Group 37">
          <a:hlinkClick xmlns:r="http://schemas.openxmlformats.org/officeDocument/2006/relationships" r:id="rId13"/>
          <a:extLst>
            <a:ext uri="{FF2B5EF4-FFF2-40B4-BE49-F238E27FC236}">
              <a16:creationId xmlns:a16="http://schemas.microsoft.com/office/drawing/2014/main" id="{CA79AAF3-42CB-45FE-BD12-F3FFC469D54C}"/>
            </a:ext>
          </a:extLst>
        </xdr:cNvPr>
        <xdr:cNvGrpSpPr/>
      </xdr:nvGrpSpPr>
      <xdr:grpSpPr>
        <a:xfrm>
          <a:off x="8229600" y="20262850"/>
          <a:ext cx="1339850" cy="428625"/>
          <a:chOff x="13563600" y="5779313"/>
          <a:chExt cx="1390650" cy="428625"/>
        </a:xfrm>
      </xdr:grpSpPr>
      <xdr:sp macro="" textlink="">
        <xdr:nvSpPr>
          <xdr:cNvPr id="39" name="Rectangle: Rounded Corners 38">
            <a:extLst>
              <a:ext uri="{FF2B5EF4-FFF2-40B4-BE49-F238E27FC236}">
                <a16:creationId xmlns:a16="http://schemas.microsoft.com/office/drawing/2014/main" id="{8F64A944-A2D9-4E8B-B5D9-2407EDC2159A}"/>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0" name="Graphic 39" descr="Line Arrow: Straight">
            <a:extLst>
              <a:ext uri="{FF2B5EF4-FFF2-40B4-BE49-F238E27FC236}">
                <a16:creationId xmlns:a16="http://schemas.microsoft.com/office/drawing/2014/main" id="{8CA450A3-540E-43A3-B600-F5E69ED8FDA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76200</xdr:colOff>
      <xdr:row>111</xdr:row>
      <xdr:rowOff>0</xdr:rowOff>
    </xdr:from>
    <xdr:to>
      <xdr:col>8</xdr:col>
      <xdr:colOff>95250</xdr:colOff>
      <xdr:row>112</xdr:row>
      <xdr:rowOff>104775</xdr:rowOff>
    </xdr:to>
    <xdr:grpSp>
      <xdr:nvGrpSpPr>
        <xdr:cNvPr id="41" name="Group 40">
          <a:hlinkClick xmlns:r="http://schemas.openxmlformats.org/officeDocument/2006/relationships" r:id="rId13"/>
          <a:extLst>
            <a:ext uri="{FF2B5EF4-FFF2-40B4-BE49-F238E27FC236}">
              <a16:creationId xmlns:a16="http://schemas.microsoft.com/office/drawing/2014/main" id="{6BBF7C58-4A24-4B48-B7E5-ED0777E22E31}"/>
            </a:ext>
          </a:extLst>
        </xdr:cNvPr>
        <xdr:cNvGrpSpPr/>
      </xdr:nvGrpSpPr>
      <xdr:grpSpPr>
        <a:xfrm>
          <a:off x="8191500" y="24812625"/>
          <a:ext cx="1339850" cy="428625"/>
          <a:chOff x="13563600" y="5779313"/>
          <a:chExt cx="1390650" cy="428625"/>
        </a:xfrm>
      </xdr:grpSpPr>
      <xdr:sp macro="" textlink="">
        <xdr:nvSpPr>
          <xdr:cNvPr id="42" name="Rectangle: Rounded Corners 41">
            <a:extLst>
              <a:ext uri="{FF2B5EF4-FFF2-40B4-BE49-F238E27FC236}">
                <a16:creationId xmlns:a16="http://schemas.microsoft.com/office/drawing/2014/main" id="{B4567229-B113-45DC-88AC-B3A197F10F4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3" name="Graphic 42" descr="Line Arrow: Straight">
            <a:extLst>
              <a:ext uri="{FF2B5EF4-FFF2-40B4-BE49-F238E27FC236}">
                <a16:creationId xmlns:a16="http://schemas.microsoft.com/office/drawing/2014/main" id="{6440E9EB-EB8A-4BBC-AF34-D09B39C239A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85725</xdr:colOff>
      <xdr:row>125</xdr:row>
      <xdr:rowOff>0</xdr:rowOff>
    </xdr:from>
    <xdr:to>
      <xdr:col>8</xdr:col>
      <xdr:colOff>104775</xdr:colOff>
      <xdr:row>126</xdr:row>
      <xdr:rowOff>104775</xdr:rowOff>
    </xdr:to>
    <xdr:grpSp>
      <xdr:nvGrpSpPr>
        <xdr:cNvPr id="44" name="Group 43">
          <a:hlinkClick xmlns:r="http://schemas.openxmlformats.org/officeDocument/2006/relationships" r:id="rId13"/>
          <a:extLst>
            <a:ext uri="{FF2B5EF4-FFF2-40B4-BE49-F238E27FC236}">
              <a16:creationId xmlns:a16="http://schemas.microsoft.com/office/drawing/2014/main" id="{92C9DE33-1A8A-4DF4-974D-CB940AA9F179}"/>
            </a:ext>
          </a:extLst>
        </xdr:cNvPr>
        <xdr:cNvGrpSpPr/>
      </xdr:nvGrpSpPr>
      <xdr:grpSpPr>
        <a:xfrm>
          <a:off x="8201025" y="27917775"/>
          <a:ext cx="1339850" cy="428625"/>
          <a:chOff x="13563600" y="5779313"/>
          <a:chExt cx="1390650" cy="428625"/>
        </a:xfrm>
      </xdr:grpSpPr>
      <xdr:sp macro="" textlink="">
        <xdr:nvSpPr>
          <xdr:cNvPr id="45" name="Rectangle: Rounded Corners 44">
            <a:extLst>
              <a:ext uri="{FF2B5EF4-FFF2-40B4-BE49-F238E27FC236}">
                <a16:creationId xmlns:a16="http://schemas.microsoft.com/office/drawing/2014/main" id="{78CBAF1B-8315-4EF4-9471-B487DB8BE375}"/>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6" name="Graphic 45" descr="Line Arrow: Straight">
            <a:extLst>
              <a:ext uri="{FF2B5EF4-FFF2-40B4-BE49-F238E27FC236}">
                <a16:creationId xmlns:a16="http://schemas.microsoft.com/office/drawing/2014/main" id="{5AD46332-D1D0-4E7A-ABC4-379696CA3C8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xdr:from>
      <xdr:col>6</xdr:col>
      <xdr:colOff>0</xdr:colOff>
      <xdr:row>141</xdr:row>
      <xdr:rowOff>0</xdr:rowOff>
    </xdr:from>
    <xdr:to>
      <xdr:col>8</xdr:col>
      <xdr:colOff>19050</xdr:colOff>
      <xdr:row>141</xdr:row>
      <xdr:rowOff>428625</xdr:rowOff>
    </xdr:to>
    <xdr:grpSp>
      <xdr:nvGrpSpPr>
        <xdr:cNvPr id="47" name="Group 46">
          <a:hlinkClick xmlns:r="http://schemas.openxmlformats.org/officeDocument/2006/relationships" r:id="rId13"/>
          <a:extLst>
            <a:ext uri="{FF2B5EF4-FFF2-40B4-BE49-F238E27FC236}">
              <a16:creationId xmlns:a16="http://schemas.microsoft.com/office/drawing/2014/main" id="{EFD573B5-428B-4AEA-9B0D-65C75B9BF775}"/>
            </a:ext>
          </a:extLst>
        </xdr:cNvPr>
        <xdr:cNvGrpSpPr/>
      </xdr:nvGrpSpPr>
      <xdr:grpSpPr>
        <a:xfrm>
          <a:off x="8115300" y="34883725"/>
          <a:ext cx="1339850" cy="428625"/>
          <a:chOff x="13563600" y="5779313"/>
          <a:chExt cx="1390650" cy="428625"/>
        </a:xfrm>
      </xdr:grpSpPr>
      <xdr:sp macro="" textlink="">
        <xdr:nvSpPr>
          <xdr:cNvPr id="48" name="Rectangle: Rounded Corners 47">
            <a:extLst>
              <a:ext uri="{FF2B5EF4-FFF2-40B4-BE49-F238E27FC236}">
                <a16:creationId xmlns:a16="http://schemas.microsoft.com/office/drawing/2014/main" id="{B134A7D1-E954-42F0-815C-C9414AD24940}"/>
              </a:ext>
            </a:extLst>
          </xdr:cNvPr>
          <xdr:cNvSpPr/>
        </xdr:nvSpPr>
        <xdr:spPr>
          <a:xfrm>
            <a:off x="13563600" y="5779313"/>
            <a:ext cx="1390650"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a:latin typeface="+mj-lt"/>
              </a:rPr>
              <a:t>Back to </a:t>
            </a:r>
            <a:r>
              <a:rPr lang="en-AU" sz="1400" baseline="0">
                <a:latin typeface="+mj-lt"/>
              </a:rPr>
              <a:t>Top</a:t>
            </a:r>
            <a:endParaRPr lang="en-AU" sz="1400">
              <a:latin typeface="+mj-lt"/>
            </a:endParaRPr>
          </a:p>
        </xdr:txBody>
      </xdr:sp>
      <xdr:pic>
        <xdr:nvPicPr>
          <xdr:cNvPr id="49" name="Graphic 48" descr="Line Arrow: Straight">
            <a:extLst>
              <a:ext uri="{FF2B5EF4-FFF2-40B4-BE49-F238E27FC236}">
                <a16:creationId xmlns:a16="http://schemas.microsoft.com/office/drawing/2014/main" id="{E720E753-0270-4466-9A0A-B045D6F97F4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5400000">
            <a:off x="14582774" y="5848350"/>
            <a:ext cx="295274" cy="295274"/>
          </a:xfrm>
          <a:prstGeom prst="rect">
            <a:avLst/>
          </a:prstGeom>
        </xdr:spPr>
      </xdr:pic>
    </xdr:grpSp>
    <xdr:clientData/>
  </xdr:twoCellAnchor>
  <xdr:twoCellAnchor editAs="oneCell">
    <xdr:from>
      <xdr:col>1</xdr:col>
      <xdr:colOff>438150</xdr:colOff>
      <xdr:row>160</xdr:row>
      <xdr:rowOff>66675</xdr:rowOff>
    </xdr:from>
    <xdr:to>
      <xdr:col>4</xdr:col>
      <xdr:colOff>666012</xdr:colOff>
      <xdr:row>170</xdr:row>
      <xdr:rowOff>161651</xdr:rowOff>
    </xdr:to>
    <xdr:pic>
      <xdr:nvPicPr>
        <xdr:cNvPr id="3" name="Picture 2">
          <a:extLst>
            <a:ext uri="{FF2B5EF4-FFF2-40B4-BE49-F238E27FC236}">
              <a16:creationId xmlns:a16="http://schemas.microsoft.com/office/drawing/2014/main" id="{8EC819CC-C187-4FE9-B5E4-8B24F7CFF696}"/>
            </a:ext>
          </a:extLst>
        </xdr:cNvPr>
        <xdr:cNvPicPr>
          <a:picLocks noChangeAspect="1"/>
        </xdr:cNvPicPr>
      </xdr:nvPicPr>
      <xdr:blipFill>
        <a:blip xmlns:r="http://schemas.openxmlformats.org/officeDocument/2006/relationships" r:embed="rId16"/>
        <a:stretch>
          <a:fillRect/>
        </a:stretch>
      </xdr:blipFill>
      <xdr:spPr>
        <a:xfrm>
          <a:off x="704850" y="38614350"/>
          <a:ext cx="5904762" cy="2190476"/>
        </a:xfrm>
        <a:prstGeom prst="rect">
          <a:avLst/>
        </a:prstGeom>
        <a:effectLst>
          <a:outerShdw blurRad="63500" sx="102000" sy="102000" algn="ctr" rotWithShape="0">
            <a:prstClr val="black">
              <a:alpha val="40000"/>
            </a:prst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152400</xdr:colOff>
      <xdr:row>0</xdr:row>
      <xdr:rowOff>47625</xdr:rowOff>
    </xdr:from>
    <xdr:to>
      <xdr:col>13</xdr:col>
      <xdr:colOff>639481</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1F68D5CB-CFE1-4993-ABF9-9AED57D5D96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429500" y="47625"/>
          <a:ext cx="3230281" cy="533616"/>
        </a:xfrm>
        <a:prstGeom prst="rect">
          <a:avLst/>
        </a:prstGeom>
      </xdr:spPr>
    </xdr:pic>
    <xdr:clientData/>
  </xdr:twoCellAnchor>
  <xdr:twoCellAnchor>
    <xdr:from>
      <xdr:col>0</xdr:col>
      <xdr:colOff>276225</xdr:colOff>
      <xdr:row>1</xdr:row>
      <xdr:rowOff>152399</xdr:rowOff>
    </xdr:from>
    <xdr:to>
      <xdr:col>9</xdr:col>
      <xdr:colOff>190500</xdr:colOff>
      <xdr:row>8</xdr:row>
      <xdr:rowOff>47624</xdr:rowOff>
    </xdr:to>
    <xdr:sp macro="" textlink="">
      <xdr:nvSpPr>
        <xdr:cNvPr id="7" name="Rectangle 6">
          <a:extLst>
            <a:ext uri="{FF2B5EF4-FFF2-40B4-BE49-F238E27FC236}">
              <a16:creationId xmlns:a16="http://schemas.microsoft.com/office/drawing/2014/main" id="{456F5EBB-A49D-4251-85FC-45BB8FACFF81}"/>
            </a:ext>
          </a:extLst>
        </xdr:cNvPr>
        <xdr:cNvSpPr/>
      </xdr:nvSpPr>
      <xdr:spPr>
        <a:xfrm>
          <a:off x="276225" y="771524"/>
          <a:ext cx="7191375" cy="13620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Dates</a:t>
          </a:r>
          <a:r>
            <a:rPr lang="en-AU" sz="1100" baseline="0"/>
            <a:t> incorrectly entered or imported as text are a</a:t>
          </a:r>
          <a:r>
            <a:rPr lang="en-AU" sz="1100"/>
            <a:t> showstopper. W</a:t>
          </a:r>
          <a:r>
            <a:rPr lang="en-AU" sz="1100" baseline="0">
              <a:solidFill>
                <a:schemeClr val="dk1"/>
              </a:solidFill>
              <a:effectLst/>
              <a:latin typeface="+mn-lt"/>
              <a:ea typeface="+mn-ea"/>
              <a:cs typeface="+mn-cs"/>
            </a:rPr>
            <a:t>e need our dates entered as date serial numbers to be able </a:t>
          </a:r>
          <a:r>
            <a:rPr lang="en-AU" sz="1100" baseline="0"/>
            <a:t>to leverage the Date Functions, use them in math and lookups, or even use them in PivotTables.</a:t>
          </a:r>
        </a:p>
        <a:p>
          <a:pPr algn="l"/>
          <a:endParaRPr lang="en-AU" sz="500" baseline="0"/>
        </a:p>
        <a:p>
          <a:pPr algn="l"/>
          <a:r>
            <a:rPr lang="en-AU" sz="1100" baseline="0"/>
            <a:t>It can be tricky to tell if a date is text, because unlike regular values, a date will often appear the same in the formula bar as it does on the face of the cell. Don't worry, I've got several never fail, dead easy ways to tell if dates are 'dates' or 'text'.</a:t>
          </a:r>
          <a:endParaRPr lang="en-AU" sz="1100"/>
        </a:p>
      </xdr:txBody>
    </xdr:sp>
    <xdr:clientData/>
  </xdr:twoCellAnchor>
  <xdr:twoCellAnchor>
    <xdr:from>
      <xdr:col>2</xdr:col>
      <xdr:colOff>447675</xdr:colOff>
      <xdr:row>8</xdr:row>
      <xdr:rowOff>200025</xdr:rowOff>
    </xdr:from>
    <xdr:to>
      <xdr:col>9</xdr:col>
      <xdr:colOff>190500</xdr:colOff>
      <xdr:row>21</xdr:row>
      <xdr:rowOff>200026</xdr:rowOff>
    </xdr:to>
    <xdr:sp macro="" textlink="">
      <xdr:nvSpPr>
        <xdr:cNvPr id="8" name="Speech Bubble: Rectangle 7">
          <a:extLst>
            <a:ext uri="{FF2B5EF4-FFF2-40B4-BE49-F238E27FC236}">
              <a16:creationId xmlns:a16="http://schemas.microsoft.com/office/drawing/2014/main" id="{804E57D8-3894-4240-A9CB-336639FC16E6}"/>
            </a:ext>
          </a:extLst>
        </xdr:cNvPr>
        <xdr:cNvSpPr/>
      </xdr:nvSpPr>
      <xdr:spPr>
        <a:xfrm>
          <a:off x="2390775" y="2286000"/>
          <a:ext cx="5076825" cy="2724151"/>
        </a:xfrm>
        <a:prstGeom prst="wedgeRectCallout">
          <a:avLst>
            <a:gd name="adj1" fmla="val -53762"/>
            <a:gd name="adj2" fmla="val -2236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a:t>At first glance the first</a:t>
          </a:r>
          <a:r>
            <a:rPr lang="en-AU" sz="1100" baseline="0"/>
            <a:t> and second set of dates look identical.</a:t>
          </a:r>
        </a:p>
        <a:p>
          <a:pPr algn="l"/>
          <a:endParaRPr lang="en-AU" sz="500" baseline="0"/>
        </a:p>
        <a:p>
          <a:pPr algn="l"/>
          <a:r>
            <a:rPr lang="en-AU" sz="1100" baseline="0"/>
            <a:t>Even comparing them by looking in the formula bar doesn't give anything away.</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And both sets are formatted with the 'Date' number </a:t>
          </a:r>
        </a:p>
        <a:p>
          <a:pPr algn="l"/>
          <a:r>
            <a:rPr lang="en-AU" sz="1100" baseline="0"/>
            <a:t>format:</a:t>
          </a:r>
        </a:p>
        <a:p>
          <a:pPr algn="l"/>
          <a:endParaRPr lang="en-AU" sz="1100" baseline="0"/>
        </a:p>
        <a:p>
          <a:pPr algn="l"/>
          <a:endParaRPr lang="en-AU" sz="1100" baseline="0"/>
        </a:p>
        <a:p>
          <a:pPr algn="l"/>
          <a:endParaRPr lang="en-AU" sz="1100" baseline="0"/>
        </a:p>
        <a:p>
          <a:pPr algn="l"/>
          <a:endParaRPr lang="en-AU" sz="1100" baseline="0"/>
        </a:p>
      </xdr:txBody>
    </xdr:sp>
    <xdr:clientData/>
  </xdr:twoCellAnchor>
  <xdr:twoCellAnchor editAs="oneCell">
    <xdr:from>
      <xdr:col>3</xdr:col>
      <xdr:colOff>352425</xdr:colOff>
      <xdr:row>14</xdr:row>
      <xdr:rowOff>76200</xdr:rowOff>
    </xdr:from>
    <xdr:to>
      <xdr:col>7</xdr:col>
      <xdr:colOff>552049</xdr:colOff>
      <xdr:row>16</xdr:row>
      <xdr:rowOff>19005</xdr:rowOff>
    </xdr:to>
    <xdr:pic>
      <xdr:nvPicPr>
        <xdr:cNvPr id="9" name="Picture 8">
          <a:extLst>
            <a:ext uri="{FF2B5EF4-FFF2-40B4-BE49-F238E27FC236}">
              <a16:creationId xmlns:a16="http://schemas.microsoft.com/office/drawing/2014/main" id="{0C2E5755-C423-4C6F-95DA-CFE3CF92A9CE}"/>
            </a:ext>
          </a:extLst>
        </xdr:cNvPr>
        <xdr:cNvPicPr>
          <a:picLocks noChangeAspect="1"/>
        </xdr:cNvPicPr>
      </xdr:nvPicPr>
      <xdr:blipFill>
        <a:blip xmlns:r="http://schemas.openxmlformats.org/officeDocument/2006/relationships" r:embed="rId3"/>
        <a:stretch>
          <a:fillRect/>
        </a:stretch>
      </xdr:blipFill>
      <xdr:spPr>
        <a:xfrm>
          <a:off x="3009900" y="3419475"/>
          <a:ext cx="3209524" cy="361905"/>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352425</xdr:colOff>
      <xdr:row>11</xdr:row>
      <xdr:rowOff>200025</xdr:rowOff>
    </xdr:from>
    <xdr:to>
      <xdr:col>7</xdr:col>
      <xdr:colOff>533400</xdr:colOff>
      <xdr:row>13</xdr:row>
      <xdr:rowOff>180975</xdr:rowOff>
    </xdr:to>
    <xdr:pic>
      <xdr:nvPicPr>
        <xdr:cNvPr id="10" name="Picture 9">
          <a:extLst>
            <a:ext uri="{FF2B5EF4-FFF2-40B4-BE49-F238E27FC236}">
              <a16:creationId xmlns:a16="http://schemas.microsoft.com/office/drawing/2014/main" id="{A966B47E-12C8-41D3-9339-E02C0F200467}"/>
            </a:ext>
          </a:extLst>
        </xdr:cNvPr>
        <xdr:cNvPicPr>
          <a:picLocks noChangeAspect="1"/>
        </xdr:cNvPicPr>
      </xdr:nvPicPr>
      <xdr:blipFill rotWithShape="1">
        <a:blip xmlns:r="http://schemas.openxmlformats.org/officeDocument/2006/relationships" r:embed="rId4"/>
        <a:srcRect r="2886" b="-12"/>
        <a:stretch/>
      </xdr:blipFill>
      <xdr:spPr>
        <a:xfrm>
          <a:off x="3009900" y="2914650"/>
          <a:ext cx="3190875" cy="400050"/>
        </a:xfrm>
        <a:prstGeom prst="rect">
          <a:avLst/>
        </a:prstGeom>
        <a:effectLst>
          <a:outerShdw blurRad="63500" sx="102000" sy="102000" algn="ctr" rotWithShape="0">
            <a:prstClr val="black">
              <a:alpha val="40000"/>
            </a:prstClr>
          </a:outerShdw>
        </a:effectLst>
      </xdr:spPr>
    </xdr:pic>
    <xdr:clientData/>
  </xdr:twoCellAnchor>
  <xdr:twoCellAnchor editAs="oneCell">
    <xdr:from>
      <xdr:col>7</xdr:col>
      <xdr:colOff>219075</xdr:colOff>
      <xdr:row>17</xdr:row>
      <xdr:rowOff>0</xdr:rowOff>
    </xdr:from>
    <xdr:to>
      <xdr:col>8</xdr:col>
      <xdr:colOff>742782</xdr:colOff>
      <xdr:row>21</xdr:row>
      <xdr:rowOff>37990</xdr:rowOff>
    </xdr:to>
    <xdr:pic>
      <xdr:nvPicPr>
        <xdr:cNvPr id="11" name="Picture 10">
          <a:extLst>
            <a:ext uri="{FF2B5EF4-FFF2-40B4-BE49-F238E27FC236}">
              <a16:creationId xmlns:a16="http://schemas.microsoft.com/office/drawing/2014/main" id="{121B66E1-B3C7-4B97-94B1-1731652EC6ED}"/>
            </a:ext>
          </a:extLst>
        </xdr:cNvPr>
        <xdr:cNvPicPr>
          <a:picLocks noChangeAspect="1"/>
        </xdr:cNvPicPr>
      </xdr:nvPicPr>
      <xdr:blipFill>
        <a:blip xmlns:r="http://schemas.openxmlformats.org/officeDocument/2006/relationships" r:embed="rId5"/>
        <a:stretch>
          <a:fillRect/>
        </a:stretch>
      </xdr:blipFill>
      <xdr:spPr>
        <a:xfrm>
          <a:off x="5886450" y="3971925"/>
          <a:ext cx="1342857" cy="876190"/>
        </a:xfrm>
        <a:prstGeom prst="rect">
          <a:avLst/>
        </a:prstGeom>
        <a:effectLst>
          <a:outerShdw blurRad="63500" sx="102000" sy="102000" algn="ctr" rotWithShape="0">
            <a:prstClr val="black">
              <a:alpha val="40000"/>
            </a:prstClr>
          </a:outerShdw>
        </a:effectLst>
      </xdr:spPr>
    </xdr:pic>
    <xdr:clientData/>
  </xdr:twoCellAnchor>
  <xdr:twoCellAnchor>
    <xdr:from>
      <xdr:col>0</xdr:col>
      <xdr:colOff>142875</xdr:colOff>
      <xdr:row>22</xdr:row>
      <xdr:rowOff>200025</xdr:rowOff>
    </xdr:from>
    <xdr:to>
      <xdr:col>9</xdr:col>
      <xdr:colOff>180975</xdr:colOff>
      <xdr:row>40</xdr:row>
      <xdr:rowOff>171450</xdr:rowOff>
    </xdr:to>
    <xdr:sp macro="" textlink="">
      <xdr:nvSpPr>
        <xdr:cNvPr id="16" name="Speech Bubble: Rectangle 15">
          <a:extLst>
            <a:ext uri="{FF2B5EF4-FFF2-40B4-BE49-F238E27FC236}">
              <a16:creationId xmlns:a16="http://schemas.microsoft.com/office/drawing/2014/main" id="{71A0645F-2180-466B-BB9B-5C11337C78F5}"/>
            </a:ext>
          </a:extLst>
        </xdr:cNvPr>
        <xdr:cNvSpPr/>
      </xdr:nvSpPr>
      <xdr:spPr>
        <a:xfrm>
          <a:off x="142875" y="5219700"/>
          <a:ext cx="7315200" cy="3743325"/>
        </a:xfrm>
        <a:prstGeom prst="wedgeRectCallout">
          <a:avLst>
            <a:gd name="adj1" fmla="val -22894"/>
            <a:gd name="adj2" fmla="val -4886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effectLst/>
              <a:latin typeface="+mn-lt"/>
              <a:ea typeface="+mn-ea"/>
              <a:cs typeface="+mn-cs"/>
            </a:rPr>
            <a:t>Quick Test 1:</a:t>
          </a:r>
        </a:p>
        <a:p>
          <a:pPr algn="l"/>
          <a:endParaRPr lang="en-AU" sz="500" baseline="0">
            <a:solidFill>
              <a:schemeClr val="accent1">
                <a:lumMod val="75000"/>
              </a:schemeClr>
            </a:solidFill>
            <a:effectLst/>
            <a:latin typeface="+mn-lt"/>
            <a:ea typeface="+mn-ea"/>
            <a:cs typeface="+mn-cs"/>
          </a:endParaRPr>
        </a:p>
        <a:p>
          <a:pPr algn="l"/>
          <a:endParaRPr lang="en-AU" sz="100" baseline="0"/>
        </a:p>
        <a:p>
          <a:pPr algn="l"/>
          <a:r>
            <a:rPr lang="en-AU" sz="1100" baseline="0"/>
            <a:t>Only one set will display a sum </a:t>
          </a:r>
          <a:r>
            <a:rPr lang="en-AU" sz="1100" baseline="0">
              <a:solidFill>
                <a:schemeClr val="dk1"/>
              </a:solidFill>
              <a:effectLst/>
              <a:latin typeface="+mn-lt"/>
              <a:ea typeface="+mn-ea"/>
              <a:cs typeface="+mn-cs"/>
            </a:rPr>
            <a:t>in the status bar</a:t>
          </a:r>
          <a:r>
            <a:rPr lang="en-AU" sz="1100" baseline="0"/>
            <a:t> (and average, min and max if you have them set to display):</a:t>
          </a:r>
        </a:p>
        <a:p>
          <a:pPr algn="l"/>
          <a:endParaRPr lang="en-AU" sz="1100" baseline="0"/>
        </a:p>
        <a:p>
          <a:pPr algn="l"/>
          <a:endParaRPr lang="en-AU" sz="1100" baseline="0"/>
        </a:p>
        <a:p>
          <a:pPr algn="l"/>
          <a:endParaRPr lang="en-AU" sz="1100" baseline="0"/>
        </a:p>
        <a:p>
          <a:pPr algn="l"/>
          <a:endParaRPr lang="en-AU" sz="1100" baseline="0"/>
        </a:p>
        <a:p>
          <a:pPr algn="l"/>
          <a:endParaRPr lang="en-AU" sz="400" baseline="0"/>
        </a:p>
        <a:p>
          <a:pPr algn="l"/>
          <a:r>
            <a:rPr lang="en-AU" sz="1100" baseline="0"/>
            <a:t>That's right, the dates that are correctly entered as date serial numbers will display the SUM result in the status bar when you select </a:t>
          </a:r>
          <a:r>
            <a:rPr lang="en-AU" sz="1100" b="1" baseline="0"/>
            <a:t>more than one cell </a:t>
          </a:r>
          <a:r>
            <a:rPr lang="en-AU" sz="1100" baseline="0"/>
            <a:t>containing a date. Whereas text will only display the count.</a:t>
          </a:r>
        </a:p>
        <a:p>
          <a:pPr algn="l"/>
          <a:endParaRPr lang="en-AU" sz="1100" baseline="0"/>
        </a:p>
        <a:p>
          <a:pPr algn="l"/>
          <a:r>
            <a:rPr lang="en-AU" sz="1100" baseline="0"/>
            <a:t>So, a quick test to check if dates are text is to select more than one cell containing your dates and glance down to the status bar to see if you get a sum result. The status bar is in the bottom right of the Excel window:</a:t>
          </a:r>
          <a:endParaRPr lang="en-AU" sz="1100"/>
        </a:p>
      </xdr:txBody>
    </xdr:sp>
    <xdr:clientData/>
  </xdr:twoCellAnchor>
  <xdr:twoCellAnchor editAs="oneCell">
    <xdr:from>
      <xdr:col>1</xdr:col>
      <xdr:colOff>85725</xdr:colOff>
      <xdr:row>28</xdr:row>
      <xdr:rowOff>9525</xdr:rowOff>
    </xdr:from>
    <xdr:to>
      <xdr:col>8</xdr:col>
      <xdr:colOff>323054</xdr:colOff>
      <xdr:row>29</xdr:row>
      <xdr:rowOff>9499</xdr:rowOff>
    </xdr:to>
    <xdr:pic>
      <xdr:nvPicPr>
        <xdr:cNvPr id="15" name="Picture 14">
          <a:extLst>
            <a:ext uri="{FF2B5EF4-FFF2-40B4-BE49-F238E27FC236}">
              <a16:creationId xmlns:a16="http://schemas.microsoft.com/office/drawing/2014/main" id="{C214C93F-E42C-4062-8D3F-AB58416DDDA3}"/>
            </a:ext>
          </a:extLst>
        </xdr:cNvPr>
        <xdr:cNvPicPr>
          <a:picLocks noChangeAspect="1"/>
        </xdr:cNvPicPr>
      </xdr:nvPicPr>
      <xdr:blipFill>
        <a:blip xmlns:r="http://schemas.openxmlformats.org/officeDocument/2006/relationships" r:embed="rId6"/>
        <a:stretch>
          <a:fillRect/>
        </a:stretch>
      </xdr:blipFill>
      <xdr:spPr>
        <a:xfrm>
          <a:off x="438150" y="6286500"/>
          <a:ext cx="6371429" cy="20952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34</xdr:row>
      <xdr:rowOff>85725</xdr:rowOff>
    </xdr:from>
    <xdr:to>
      <xdr:col>8</xdr:col>
      <xdr:colOff>504825</xdr:colOff>
      <xdr:row>40</xdr:row>
      <xdr:rowOff>9525</xdr:rowOff>
    </xdr:to>
    <xdr:pic>
      <xdr:nvPicPr>
        <xdr:cNvPr id="17" name="Picture 16" descr="C:\Users\mynda\AppData\Local\Temp\SNAGHTML4a97072.PNG">
          <a:extLst>
            <a:ext uri="{FF2B5EF4-FFF2-40B4-BE49-F238E27FC236}">
              <a16:creationId xmlns:a16="http://schemas.microsoft.com/office/drawing/2014/main" id="{FB80F04C-2C29-47F2-BA29-EE3F478FE1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6725" y="7620000"/>
          <a:ext cx="6524625" cy="11811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142874</xdr:colOff>
      <xdr:row>41</xdr:row>
      <xdr:rowOff>76200</xdr:rowOff>
    </xdr:from>
    <xdr:to>
      <xdr:col>9</xdr:col>
      <xdr:colOff>180975</xdr:colOff>
      <xdr:row>56</xdr:row>
      <xdr:rowOff>9525</xdr:rowOff>
    </xdr:to>
    <xdr:grpSp>
      <xdr:nvGrpSpPr>
        <xdr:cNvPr id="22" name="Group 21">
          <a:extLst>
            <a:ext uri="{FF2B5EF4-FFF2-40B4-BE49-F238E27FC236}">
              <a16:creationId xmlns:a16="http://schemas.microsoft.com/office/drawing/2014/main" id="{C7197AAB-7128-479A-8A62-8344DA68D2C8}"/>
            </a:ext>
          </a:extLst>
        </xdr:cNvPr>
        <xdr:cNvGrpSpPr/>
      </xdr:nvGrpSpPr>
      <xdr:grpSpPr>
        <a:xfrm>
          <a:off x="142874" y="9204325"/>
          <a:ext cx="7239001" cy="3549650"/>
          <a:chOff x="142874" y="9077325"/>
          <a:chExt cx="7315201" cy="3495675"/>
        </a:xfrm>
      </xdr:grpSpPr>
      <xdr:sp macro="" textlink="">
        <xdr:nvSpPr>
          <xdr:cNvPr id="18" name="Speech Bubble: Rectangle 17">
            <a:extLst>
              <a:ext uri="{FF2B5EF4-FFF2-40B4-BE49-F238E27FC236}">
                <a16:creationId xmlns:a16="http://schemas.microsoft.com/office/drawing/2014/main" id="{48324D04-B4AC-4B18-84C7-135E954B44AD}"/>
              </a:ext>
            </a:extLst>
          </xdr:cNvPr>
          <xdr:cNvSpPr/>
        </xdr:nvSpPr>
        <xdr:spPr>
          <a:xfrm>
            <a:off x="142874" y="9077325"/>
            <a:ext cx="7315201" cy="3495675"/>
          </a:xfrm>
          <a:prstGeom prst="wedgeRectCallout">
            <a:avLst>
              <a:gd name="adj1" fmla="val -22894"/>
              <a:gd name="adj2" fmla="val -48863"/>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rPr>
              <a:t>Quick Test 2:</a:t>
            </a:r>
          </a:p>
          <a:p>
            <a:pPr algn="l"/>
            <a:endParaRPr lang="en-AU" sz="1100" baseline="0"/>
          </a:p>
          <a:p>
            <a:pPr algn="l"/>
            <a:r>
              <a:rPr lang="en-AU" sz="1100" baseline="0"/>
              <a:t>Another quick test is to change the cell format to </a:t>
            </a:r>
          </a:p>
          <a:p>
            <a:pPr algn="l"/>
            <a:r>
              <a:rPr lang="en-AU" sz="1100" baseline="0"/>
              <a:t>General. </a:t>
            </a:r>
          </a:p>
          <a:p>
            <a:pPr algn="l"/>
            <a:endParaRPr lang="en-AU" sz="1100" baseline="0"/>
          </a:p>
          <a:p>
            <a:pPr algn="l"/>
            <a:r>
              <a:rPr lang="en-AU" sz="1100" baseline="0"/>
              <a:t>If your date format displays the date serial </a:t>
            </a:r>
          </a:p>
          <a:p>
            <a:pPr algn="l"/>
            <a:r>
              <a:rPr lang="en-AU" sz="1100" baseline="0"/>
              <a:t>number (as shown in the second list of dates to the</a:t>
            </a:r>
          </a:p>
          <a:p>
            <a:pPr algn="l"/>
            <a:r>
              <a:rPr lang="en-AU" sz="1100" baseline="0"/>
              <a:t>right) you're good to go, but if it still displays a</a:t>
            </a:r>
          </a:p>
          <a:p>
            <a:pPr algn="l"/>
            <a:r>
              <a:rPr lang="en-AU" sz="1100" baseline="0"/>
              <a:t>date (as shown in the first list of dates on the right)</a:t>
            </a:r>
          </a:p>
          <a:p>
            <a:pPr algn="l"/>
            <a:r>
              <a:rPr lang="en-AU" sz="1100" baseline="0"/>
              <a:t>then you've got yourself some text dates which </a:t>
            </a:r>
          </a:p>
          <a:p>
            <a:pPr algn="l"/>
            <a:r>
              <a:rPr lang="en-AU" sz="1100" baseline="0"/>
              <a:t>need fixing. </a:t>
            </a:r>
          </a:p>
          <a:p>
            <a:pPr algn="l"/>
            <a:endParaRPr lang="en-AU" sz="1100" baseline="0"/>
          </a:p>
          <a:p>
            <a:pPr algn="l"/>
            <a:r>
              <a:rPr lang="en-AU" sz="1100" baseline="0"/>
              <a:t>It's not as simple as just changing the</a:t>
            </a:r>
          </a:p>
          <a:p>
            <a:pPr algn="l"/>
            <a:r>
              <a:rPr lang="en-AU" sz="1100" baseline="0"/>
              <a:t>cell format to 'Date'. </a:t>
            </a:r>
          </a:p>
          <a:p>
            <a:pPr algn="l"/>
            <a:endParaRPr lang="en-AU" sz="1100" baseline="0"/>
          </a:p>
          <a:p>
            <a:pPr algn="l"/>
            <a:r>
              <a:rPr lang="en-AU" sz="1100" baseline="0"/>
              <a:t>Those text dates are stubborn.</a:t>
            </a:r>
            <a:endParaRPr lang="en-AU" sz="1100"/>
          </a:p>
        </xdr:txBody>
      </xdr:sp>
      <xdr:grpSp>
        <xdr:nvGrpSpPr>
          <xdr:cNvPr id="29" name="Group 28">
            <a:extLst>
              <a:ext uri="{FF2B5EF4-FFF2-40B4-BE49-F238E27FC236}">
                <a16:creationId xmlns:a16="http://schemas.microsoft.com/office/drawing/2014/main" id="{16382945-B8A9-420C-A061-F68AF75F722E}"/>
              </a:ext>
            </a:extLst>
          </xdr:cNvPr>
          <xdr:cNvGrpSpPr/>
        </xdr:nvGrpSpPr>
        <xdr:grpSpPr>
          <a:xfrm>
            <a:off x="4969088" y="9651362"/>
            <a:ext cx="1749289" cy="2694684"/>
            <a:chOff x="10261167" y="3086490"/>
            <a:chExt cx="1685761" cy="2371616"/>
          </a:xfrm>
          <a:noFill/>
        </xdr:grpSpPr>
        <xdr:sp macro="" textlink="">
          <xdr:nvSpPr>
            <xdr:cNvPr id="23" name="Right Brace 22">
              <a:extLst>
                <a:ext uri="{FF2B5EF4-FFF2-40B4-BE49-F238E27FC236}">
                  <a16:creationId xmlns:a16="http://schemas.microsoft.com/office/drawing/2014/main" id="{197704DC-74DD-4B4E-99AD-74C6C244291C}"/>
                </a:ext>
              </a:extLst>
            </xdr:cNvPr>
            <xdr:cNvSpPr/>
          </xdr:nvSpPr>
          <xdr:spPr>
            <a:xfrm>
              <a:off x="10261167" y="3086490"/>
              <a:ext cx="247650" cy="869604"/>
            </a:xfrm>
            <a:prstGeom prst="rightBrace">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sp macro="" textlink="">
          <xdr:nvSpPr>
            <xdr:cNvPr id="24" name="Right Brace 23">
              <a:extLst>
                <a:ext uri="{FF2B5EF4-FFF2-40B4-BE49-F238E27FC236}">
                  <a16:creationId xmlns:a16="http://schemas.microsoft.com/office/drawing/2014/main" id="{1C0804A5-741A-4B11-9679-CF91370C7E60}"/>
                </a:ext>
              </a:extLst>
            </xdr:cNvPr>
            <xdr:cNvSpPr/>
          </xdr:nvSpPr>
          <xdr:spPr>
            <a:xfrm>
              <a:off x="10261168" y="4576438"/>
              <a:ext cx="247650" cy="871836"/>
            </a:xfrm>
            <a:prstGeom prst="rightBrace">
              <a:avLst/>
            </a:prstGeom>
            <a:grp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U" sz="1100"/>
            </a:p>
          </xdr:txBody>
        </xdr:sp>
        <xdr:pic>
          <xdr:nvPicPr>
            <xdr:cNvPr id="27" name="Picture 26">
              <a:extLst>
                <a:ext uri="{FF2B5EF4-FFF2-40B4-BE49-F238E27FC236}">
                  <a16:creationId xmlns:a16="http://schemas.microsoft.com/office/drawing/2014/main" id="{5BF3AB48-21A5-44FB-B025-E26CE412C18D}"/>
                </a:ext>
              </a:extLst>
            </xdr:cNvPr>
            <xdr:cNvPicPr>
              <a:picLocks noChangeAspect="1"/>
            </xdr:cNvPicPr>
          </xdr:nvPicPr>
          <xdr:blipFill>
            <a:blip xmlns:r="http://schemas.openxmlformats.org/officeDocument/2006/relationships" r:embed="rId8"/>
            <a:stretch>
              <a:fillRect/>
            </a:stretch>
          </xdr:blipFill>
          <xdr:spPr>
            <a:xfrm>
              <a:off x="10623118" y="3096015"/>
              <a:ext cx="1323810" cy="866667"/>
            </a:xfrm>
            <a:prstGeom prst="rect">
              <a:avLst/>
            </a:prstGeom>
            <a:grpFill/>
            <a:effectLst>
              <a:outerShdw blurRad="63500" sx="102000" sy="102000" algn="ctr" rotWithShape="0">
                <a:prstClr val="black">
                  <a:alpha val="40000"/>
                </a:prstClr>
              </a:outerShdw>
            </a:effectLst>
          </xdr:spPr>
        </xdr:pic>
        <xdr:pic>
          <xdr:nvPicPr>
            <xdr:cNvPr id="28" name="Picture 27">
              <a:extLst>
                <a:ext uri="{FF2B5EF4-FFF2-40B4-BE49-F238E27FC236}">
                  <a16:creationId xmlns:a16="http://schemas.microsoft.com/office/drawing/2014/main" id="{02D45548-3EE5-4D29-BD26-2F9A38980AF4}"/>
                </a:ext>
              </a:extLst>
            </xdr:cNvPr>
            <xdr:cNvPicPr>
              <a:picLocks noChangeAspect="1"/>
            </xdr:cNvPicPr>
          </xdr:nvPicPr>
          <xdr:blipFill>
            <a:blip xmlns:r="http://schemas.openxmlformats.org/officeDocument/2006/relationships" r:embed="rId8"/>
            <a:stretch>
              <a:fillRect/>
            </a:stretch>
          </xdr:blipFill>
          <xdr:spPr>
            <a:xfrm>
              <a:off x="10623118" y="4591439"/>
              <a:ext cx="1323810" cy="866667"/>
            </a:xfrm>
            <a:prstGeom prst="rect">
              <a:avLst/>
            </a:prstGeom>
            <a:grpFill/>
            <a:effectLst>
              <a:outerShdw blurRad="63500" sx="102000" sy="102000" algn="ctr" rotWithShape="0">
                <a:prstClr val="black">
                  <a:alpha val="40000"/>
                </a:prstClr>
              </a:outerShdw>
            </a:effectLst>
          </xdr:spPr>
        </xdr:pic>
      </xdr:grpSp>
    </xdr:grpSp>
    <xdr:clientData/>
  </xdr:twoCellAnchor>
  <xdr:twoCellAnchor>
    <xdr:from>
      <xdr:col>0</xdr:col>
      <xdr:colOff>142874</xdr:colOff>
      <xdr:row>57</xdr:row>
      <xdr:rowOff>9525</xdr:rowOff>
    </xdr:from>
    <xdr:to>
      <xdr:col>9</xdr:col>
      <xdr:colOff>180975</xdr:colOff>
      <xdr:row>73</xdr:row>
      <xdr:rowOff>152400</xdr:rowOff>
    </xdr:to>
    <xdr:sp macro="" textlink="">
      <xdr:nvSpPr>
        <xdr:cNvPr id="31" name="Speech Bubble: Rectangle 30">
          <a:extLst>
            <a:ext uri="{FF2B5EF4-FFF2-40B4-BE49-F238E27FC236}">
              <a16:creationId xmlns:a16="http://schemas.microsoft.com/office/drawing/2014/main" id="{A122C313-1B64-498B-B0B7-46EEA01E554A}"/>
            </a:ext>
          </a:extLst>
        </xdr:cNvPr>
        <xdr:cNvSpPr/>
      </xdr:nvSpPr>
      <xdr:spPr>
        <a:xfrm>
          <a:off x="142874" y="12782550"/>
          <a:ext cx="7315201" cy="3495675"/>
        </a:xfrm>
        <a:prstGeom prst="wedgeRectCallout">
          <a:avLst>
            <a:gd name="adj1" fmla="val -22894"/>
            <a:gd name="adj2" fmla="val -48863"/>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baseline="0">
              <a:solidFill>
                <a:schemeClr val="accent1">
                  <a:lumMod val="75000"/>
                </a:schemeClr>
              </a:solidFill>
            </a:rPr>
            <a:t>Quick Test 3:</a:t>
          </a:r>
        </a:p>
        <a:p>
          <a:pPr algn="l"/>
          <a:endParaRPr lang="en-AU" sz="1100" baseline="0"/>
        </a:p>
        <a:p>
          <a:pPr algn="l"/>
          <a:r>
            <a:rPr lang="en-AU" sz="1100" baseline="0"/>
            <a:t>Widen the column; any dates that are text will align to the left, </a:t>
          </a:r>
        </a:p>
        <a:p>
          <a:pPr algn="l"/>
          <a:r>
            <a:rPr lang="en-AU" sz="1100" baseline="0"/>
            <a:t>assuming no other alignment formatting has been applied to the cells.</a:t>
          </a:r>
          <a:endParaRPr lang="en-AU" sz="1100"/>
        </a:p>
      </xdr:txBody>
    </xdr:sp>
    <xdr:clientData/>
  </xdr:twoCellAnchor>
  <xdr:twoCellAnchor>
    <xdr:from>
      <xdr:col>1</xdr:col>
      <xdr:colOff>76200</xdr:colOff>
      <xdr:row>26</xdr:row>
      <xdr:rowOff>38101</xdr:rowOff>
    </xdr:from>
    <xdr:to>
      <xdr:col>8</xdr:col>
      <xdr:colOff>313529</xdr:colOff>
      <xdr:row>27</xdr:row>
      <xdr:rowOff>114301</xdr:rowOff>
    </xdr:to>
    <xdr:grpSp>
      <xdr:nvGrpSpPr>
        <xdr:cNvPr id="12" name="Group 11">
          <a:extLst>
            <a:ext uri="{FF2B5EF4-FFF2-40B4-BE49-F238E27FC236}">
              <a16:creationId xmlns:a16="http://schemas.microsoft.com/office/drawing/2014/main" id="{E93C7962-D2A4-4202-8B6E-2AC3694E0FEE}"/>
            </a:ext>
          </a:extLst>
        </xdr:cNvPr>
        <xdr:cNvGrpSpPr/>
      </xdr:nvGrpSpPr>
      <xdr:grpSpPr>
        <a:xfrm>
          <a:off x="428625" y="5975351"/>
          <a:ext cx="6295229" cy="288925"/>
          <a:chOff x="428625" y="5895976"/>
          <a:chExt cx="6371429" cy="285750"/>
        </a:xfrm>
      </xdr:grpSpPr>
      <xdr:pic>
        <xdr:nvPicPr>
          <xdr:cNvPr id="14" name="Picture 13">
            <a:extLst>
              <a:ext uri="{FF2B5EF4-FFF2-40B4-BE49-F238E27FC236}">
                <a16:creationId xmlns:a16="http://schemas.microsoft.com/office/drawing/2014/main" id="{A0845C5B-1656-4D9A-BC70-EB7BE797495C}"/>
              </a:ext>
            </a:extLst>
          </xdr:cNvPr>
          <xdr:cNvPicPr>
            <a:picLocks noChangeAspect="1"/>
          </xdr:cNvPicPr>
        </xdr:nvPicPr>
        <xdr:blipFill>
          <a:blip xmlns:r="http://schemas.openxmlformats.org/officeDocument/2006/relationships" r:embed="rId9"/>
          <a:stretch>
            <a:fillRect/>
          </a:stretch>
        </xdr:blipFill>
        <xdr:spPr>
          <a:xfrm>
            <a:off x="428625" y="5943600"/>
            <a:ext cx="6371429" cy="209524"/>
          </a:xfrm>
          <a:prstGeom prst="rect">
            <a:avLst/>
          </a:prstGeom>
          <a:effectLst>
            <a:outerShdw blurRad="63500" sx="102000" sy="102000" algn="ctr" rotWithShape="0">
              <a:prstClr val="black">
                <a:alpha val="40000"/>
              </a:prstClr>
            </a:outerShdw>
          </a:effectLst>
        </xdr:spPr>
      </xdr:pic>
      <xdr:sp macro="" textlink="">
        <xdr:nvSpPr>
          <xdr:cNvPr id="3" name="TextBox 2">
            <a:extLst>
              <a:ext uri="{FF2B5EF4-FFF2-40B4-BE49-F238E27FC236}">
                <a16:creationId xmlns:a16="http://schemas.microsoft.com/office/drawing/2014/main" id="{5C671387-AD01-4572-8D2D-D4C8CB9D06E9}"/>
              </a:ext>
            </a:extLst>
          </xdr:cNvPr>
          <xdr:cNvSpPr txBox="1"/>
        </xdr:nvSpPr>
        <xdr:spPr>
          <a:xfrm>
            <a:off x="1314450" y="5895976"/>
            <a:ext cx="21621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rgbClr val="FF0000"/>
                </a:solidFill>
              </a:rPr>
              <a:t>Text Dates show Count only:</a:t>
            </a:r>
          </a:p>
        </xdr:txBody>
      </xdr:sp>
    </xdr:grpSp>
    <xdr:clientData/>
  </xdr:twoCellAnchor>
  <xdr:twoCellAnchor editAs="oneCell">
    <xdr:from>
      <xdr:col>5</xdr:col>
      <xdr:colOff>857250</xdr:colOff>
      <xdr:row>58</xdr:row>
      <xdr:rowOff>66675</xdr:rowOff>
    </xdr:from>
    <xdr:to>
      <xdr:col>8</xdr:col>
      <xdr:colOff>437895</xdr:colOff>
      <xdr:row>72</xdr:row>
      <xdr:rowOff>104404</xdr:rowOff>
    </xdr:to>
    <xdr:pic>
      <xdr:nvPicPr>
        <xdr:cNvPr id="25" name="Picture 24">
          <a:extLst>
            <a:ext uri="{FF2B5EF4-FFF2-40B4-BE49-F238E27FC236}">
              <a16:creationId xmlns:a16="http://schemas.microsoft.com/office/drawing/2014/main" id="{26543C88-6FE4-4E99-BF4D-747DDA1E80A1}"/>
            </a:ext>
          </a:extLst>
        </xdr:cNvPr>
        <xdr:cNvPicPr>
          <a:picLocks noChangeAspect="1"/>
        </xdr:cNvPicPr>
      </xdr:nvPicPr>
      <xdr:blipFill>
        <a:blip xmlns:r="http://schemas.openxmlformats.org/officeDocument/2006/relationships" r:embed="rId10"/>
        <a:stretch>
          <a:fillRect/>
        </a:stretch>
      </xdr:blipFill>
      <xdr:spPr>
        <a:xfrm>
          <a:off x="4886325" y="13049250"/>
          <a:ext cx="2038095" cy="2971429"/>
        </a:xfrm>
        <a:prstGeom prst="rect">
          <a:avLst/>
        </a:prstGeom>
        <a:effectLst>
          <a:outerShdw blurRad="63500" sx="102000" sy="102000" algn="ctr" rotWithShape="0">
            <a:prstClr val="black">
              <a:alpha val="40000"/>
            </a:prstClr>
          </a:outerShdw>
        </a:effectLst>
      </xdr:spPr>
    </xdr:pic>
    <xdr:clientData/>
  </xdr:twoCellAnchor>
  <xdr:twoCellAnchor>
    <xdr:from>
      <xdr:col>11</xdr:col>
      <xdr:colOff>361950</xdr:colOff>
      <xdr:row>0</xdr:row>
      <xdr:rowOff>592912</xdr:rowOff>
    </xdr:from>
    <xdr:to>
      <xdr:col>14</xdr:col>
      <xdr:colOff>0</xdr:colOff>
      <xdr:row>3</xdr:row>
      <xdr:rowOff>19050</xdr:rowOff>
    </xdr:to>
    <xdr:grpSp>
      <xdr:nvGrpSpPr>
        <xdr:cNvPr id="30" name="Group 29">
          <a:hlinkClick xmlns:r="http://schemas.openxmlformats.org/officeDocument/2006/relationships" r:id="rId11"/>
          <a:extLst>
            <a:ext uri="{FF2B5EF4-FFF2-40B4-BE49-F238E27FC236}">
              <a16:creationId xmlns:a16="http://schemas.microsoft.com/office/drawing/2014/main" id="{A7451444-9DC2-4F53-BD34-3D90B6C22FE9}"/>
            </a:ext>
          </a:extLst>
        </xdr:cNvPr>
        <xdr:cNvGrpSpPr/>
      </xdr:nvGrpSpPr>
      <xdr:grpSpPr>
        <a:xfrm>
          <a:off x="8883650" y="592912"/>
          <a:ext cx="1619250" cy="470713"/>
          <a:chOff x="8143875" y="681000"/>
          <a:chExt cx="1695450" cy="464363"/>
        </a:xfrm>
      </xdr:grpSpPr>
      <xdr:sp macro="" textlink="">
        <xdr:nvSpPr>
          <xdr:cNvPr id="32" name="Rectangle: Top Corners Rounded 31">
            <a:extLst>
              <a:ext uri="{FF2B5EF4-FFF2-40B4-BE49-F238E27FC236}">
                <a16:creationId xmlns:a16="http://schemas.microsoft.com/office/drawing/2014/main" id="{A3D6AA3D-AAF1-4A03-8037-43EE790DFA67}"/>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3" name="Graphic 32" descr="Line Arrow: U-turn">
            <a:extLst>
              <a:ext uri="{FF2B5EF4-FFF2-40B4-BE49-F238E27FC236}">
                <a16:creationId xmlns:a16="http://schemas.microsoft.com/office/drawing/2014/main" id="{B18445DE-9608-4DE0-A4E7-DF69E9B41F5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39225" y="681000"/>
            <a:ext cx="462000" cy="462000"/>
          </a:xfrm>
          <a:prstGeom prst="rect">
            <a:avLst/>
          </a:prstGeom>
        </xdr:spPr>
      </xdr:pic>
      <xdr:sp macro="" textlink="">
        <xdr:nvSpPr>
          <xdr:cNvPr id="34" name="TextBox 33">
            <a:extLst>
              <a:ext uri="{FF2B5EF4-FFF2-40B4-BE49-F238E27FC236}">
                <a16:creationId xmlns:a16="http://schemas.microsoft.com/office/drawing/2014/main" id="{852BF4A8-B737-40EC-AD39-76084F09C262}"/>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74</xdr:row>
      <xdr:rowOff>200025</xdr:rowOff>
    </xdr:from>
    <xdr:to>
      <xdr:col>1</xdr:col>
      <xdr:colOff>1162048</xdr:colOff>
      <xdr:row>77</xdr:row>
      <xdr:rowOff>90490</xdr:rowOff>
    </xdr:to>
    <xdr:grpSp>
      <xdr:nvGrpSpPr>
        <xdr:cNvPr id="35" name="Group 34">
          <a:hlinkClick xmlns:r="http://schemas.openxmlformats.org/officeDocument/2006/relationships" r:id="rId14"/>
          <a:extLst>
            <a:ext uri="{FF2B5EF4-FFF2-40B4-BE49-F238E27FC236}">
              <a16:creationId xmlns:a16="http://schemas.microsoft.com/office/drawing/2014/main" id="{98537EBB-F916-409C-BEBE-8DE95F2EB3E9}"/>
            </a:ext>
          </a:extLst>
        </xdr:cNvPr>
        <xdr:cNvGrpSpPr/>
      </xdr:nvGrpSpPr>
      <xdr:grpSpPr>
        <a:xfrm>
          <a:off x="0" y="16773525"/>
          <a:ext cx="1514473" cy="528640"/>
          <a:chOff x="8201024" y="18140364"/>
          <a:chExt cx="1514473" cy="519115"/>
        </a:xfrm>
      </xdr:grpSpPr>
      <xdr:sp macro="" textlink="">
        <xdr:nvSpPr>
          <xdr:cNvPr id="36" name="Rectangle: Top Corners Rounded 35">
            <a:extLst>
              <a:ext uri="{FF2B5EF4-FFF2-40B4-BE49-F238E27FC236}">
                <a16:creationId xmlns:a16="http://schemas.microsoft.com/office/drawing/2014/main" id="{E65D3CDF-575E-4901-A50C-2E629A0D0446}"/>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37" name="Graphic 36" descr="Share">
            <a:extLst>
              <a:ext uri="{FF2B5EF4-FFF2-40B4-BE49-F238E27FC236}">
                <a16:creationId xmlns:a16="http://schemas.microsoft.com/office/drawing/2014/main" id="{AD943F8D-0FA3-45FE-B8E4-69FD2CFDA3E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247650</xdr:colOff>
      <xdr:row>0</xdr:row>
      <xdr:rowOff>47625</xdr:rowOff>
    </xdr:from>
    <xdr:to>
      <xdr:col>12</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2146E538-2FA0-466F-98B8-27FAFBCD27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67475" y="47625"/>
          <a:ext cx="3230281" cy="533616"/>
        </a:xfrm>
        <a:prstGeom prst="rect">
          <a:avLst/>
        </a:prstGeom>
      </xdr:spPr>
    </xdr:pic>
    <xdr:clientData/>
  </xdr:twoCellAnchor>
  <xdr:twoCellAnchor>
    <xdr:from>
      <xdr:col>0</xdr:col>
      <xdr:colOff>200025</xdr:colOff>
      <xdr:row>1</xdr:row>
      <xdr:rowOff>161923</xdr:rowOff>
    </xdr:from>
    <xdr:to>
      <xdr:col>9</xdr:col>
      <xdr:colOff>447675</xdr:colOff>
      <xdr:row>28</xdr:row>
      <xdr:rowOff>66675</xdr:rowOff>
    </xdr:to>
    <xdr:sp macro="" textlink="">
      <xdr:nvSpPr>
        <xdr:cNvPr id="16" name="Rectangle 15">
          <a:extLst>
            <a:ext uri="{FF2B5EF4-FFF2-40B4-BE49-F238E27FC236}">
              <a16:creationId xmlns:a16="http://schemas.microsoft.com/office/drawing/2014/main" id="{C7B49E85-4CB2-48D8-8F27-115F93413B69}"/>
            </a:ext>
          </a:extLst>
        </xdr:cNvPr>
        <xdr:cNvSpPr/>
      </xdr:nvSpPr>
      <xdr:spPr>
        <a:xfrm>
          <a:off x="200025" y="781048"/>
          <a:ext cx="7258050" cy="55626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1: Use</a:t>
          </a:r>
          <a:r>
            <a:rPr lang="en-AU" sz="1400" baseline="0">
              <a:solidFill>
                <a:schemeClr val="accent1">
                  <a:lumMod val="75000"/>
                </a:schemeClr>
              </a:solidFill>
            </a:rPr>
            <a:t> Built in Error Checking to Fix Dates</a:t>
          </a:r>
          <a:endParaRPr lang="en-AU" sz="1400">
            <a:solidFill>
              <a:schemeClr val="accent1">
                <a:lumMod val="75000"/>
              </a:schemeClr>
            </a:solidFill>
          </a:endParaRPr>
        </a:p>
        <a:p>
          <a:pPr algn="l"/>
          <a:endParaRPr lang="en-AU" sz="700"/>
        </a:p>
        <a:p>
          <a:pPr algn="l"/>
          <a:r>
            <a:rPr lang="en-AU" sz="1100"/>
            <a:t>More</a:t>
          </a:r>
          <a:r>
            <a:rPr lang="en-AU" sz="1100" baseline="0"/>
            <a:t> recent versions of Excel are good at detecting dates incorrectly entered as text and tagging them with a warning notification. Hovering your mouse over the warning tells you the date is entered as text:</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Clicking on the warning reveals a list of options for fixing the </a:t>
          </a:r>
        </a:p>
        <a:p>
          <a:pPr algn="l"/>
          <a:r>
            <a:rPr lang="en-AU" sz="1100" baseline="0"/>
            <a:t>date, or ignoring the error, as you can see in the image on </a:t>
          </a:r>
        </a:p>
        <a:p>
          <a:pPr algn="l"/>
          <a:r>
            <a:rPr lang="en-AU" sz="1100" baseline="0"/>
            <a:t>the right:</a:t>
          </a:r>
        </a:p>
        <a:p>
          <a:pPr algn="l"/>
          <a:endParaRPr lang="en-AU" sz="1100" baseline="0"/>
        </a:p>
        <a:p>
          <a:pPr algn="l"/>
          <a:r>
            <a:rPr lang="en-AU" sz="1100" b="1" baseline="0"/>
            <a:t>Tip:</a:t>
          </a:r>
          <a:r>
            <a:rPr lang="en-AU" sz="1100" baseline="0"/>
            <a:t> if you have a lot of dates to fix, or a lot of formulas </a:t>
          </a:r>
        </a:p>
        <a:p>
          <a:pPr algn="l"/>
          <a:r>
            <a:rPr lang="en-AU" sz="1100" baseline="0"/>
            <a:t>referencing these dates then converting them to date serial </a:t>
          </a:r>
        </a:p>
        <a:p>
          <a:pPr algn="l"/>
          <a:r>
            <a:rPr lang="en-AU" sz="1100" baseline="0"/>
            <a:t>numbers with this method could be slow. Option 2 may be quicker.</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In cases where the warning doesn't display, as well as in earlier versions of Excel, we need to resort to other methods of fixing dates formatted as text. Let's take a look.</a:t>
          </a:r>
        </a:p>
        <a:p>
          <a:pPr algn="l"/>
          <a:endParaRPr lang="en-AU" sz="1100"/>
        </a:p>
      </xdr:txBody>
    </xdr:sp>
    <xdr:clientData/>
  </xdr:twoCellAnchor>
  <xdr:twoCellAnchor editAs="oneCell">
    <xdr:from>
      <xdr:col>1</xdr:col>
      <xdr:colOff>971550</xdr:colOff>
      <xdr:row>6</xdr:row>
      <xdr:rowOff>95250</xdr:rowOff>
    </xdr:from>
    <xdr:to>
      <xdr:col>6</xdr:col>
      <xdr:colOff>580529</xdr:colOff>
      <xdr:row>11</xdr:row>
      <xdr:rowOff>209405</xdr:rowOff>
    </xdr:to>
    <xdr:pic>
      <xdr:nvPicPr>
        <xdr:cNvPr id="18" name="Picture 17">
          <a:extLst>
            <a:ext uri="{FF2B5EF4-FFF2-40B4-BE49-F238E27FC236}">
              <a16:creationId xmlns:a16="http://schemas.microsoft.com/office/drawing/2014/main" id="{1B29F985-ECAE-45B7-8D8A-FBF64BEC6CF0}"/>
            </a:ext>
          </a:extLst>
        </xdr:cNvPr>
        <xdr:cNvPicPr>
          <a:picLocks noChangeAspect="1"/>
        </xdr:cNvPicPr>
      </xdr:nvPicPr>
      <xdr:blipFill>
        <a:blip xmlns:r="http://schemas.openxmlformats.org/officeDocument/2006/relationships" r:embed="rId3"/>
        <a:stretch>
          <a:fillRect/>
        </a:stretch>
      </xdr:blipFill>
      <xdr:spPr>
        <a:xfrm>
          <a:off x="1323975" y="1762125"/>
          <a:ext cx="3971429" cy="1161905"/>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523875</xdr:colOff>
      <xdr:row>13</xdr:row>
      <xdr:rowOff>142875</xdr:rowOff>
    </xdr:from>
    <xdr:to>
      <xdr:col>8</xdr:col>
      <xdr:colOff>342649</xdr:colOff>
      <xdr:row>24</xdr:row>
      <xdr:rowOff>133063</xdr:rowOff>
    </xdr:to>
    <xdr:pic>
      <xdr:nvPicPr>
        <xdr:cNvPr id="21" name="Picture 20">
          <a:extLst>
            <a:ext uri="{FF2B5EF4-FFF2-40B4-BE49-F238E27FC236}">
              <a16:creationId xmlns:a16="http://schemas.microsoft.com/office/drawing/2014/main" id="{4B90E5B7-B26B-4BB6-B630-F127E8043FF5}"/>
            </a:ext>
          </a:extLst>
        </xdr:cNvPr>
        <xdr:cNvPicPr>
          <a:picLocks noChangeAspect="1"/>
        </xdr:cNvPicPr>
      </xdr:nvPicPr>
      <xdr:blipFill>
        <a:blip xmlns:r="http://schemas.openxmlformats.org/officeDocument/2006/relationships" r:embed="rId4"/>
        <a:stretch>
          <a:fillRect/>
        </a:stretch>
      </xdr:blipFill>
      <xdr:spPr>
        <a:xfrm>
          <a:off x="4552950" y="3276600"/>
          <a:ext cx="2009524" cy="2295238"/>
        </a:xfrm>
        <a:prstGeom prst="rect">
          <a:avLst/>
        </a:prstGeom>
        <a:effectLst>
          <a:outerShdw blurRad="63500" sx="102000" sy="102000" algn="ctr" rotWithShape="0">
            <a:prstClr val="black">
              <a:alpha val="40000"/>
            </a:prstClr>
          </a:outerShdw>
        </a:effectLst>
      </xdr:spPr>
    </xdr:pic>
    <xdr:clientData/>
  </xdr:twoCellAnchor>
  <xdr:twoCellAnchor>
    <xdr:from>
      <xdr:col>0</xdr:col>
      <xdr:colOff>200025</xdr:colOff>
      <xdr:row>29</xdr:row>
      <xdr:rowOff>28573</xdr:rowOff>
    </xdr:from>
    <xdr:to>
      <xdr:col>9</xdr:col>
      <xdr:colOff>447674</xdr:colOff>
      <xdr:row>70</xdr:row>
      <xdr:rowOff>28575</xdr:rowOff>
    </xdr:to>
    <xdr:sp macro="" textlink="">
      <xdr:nvSpPr>
        <xdr:cNvPr id="22" name="Rectangle 21">
          <a:extLst>
            <a:ext uri="{FF2B5EF4-FFF2-40B4-BE49-F238E27FC236}">
              <a16:creationId xmlns:a16="http://schemas.microsoft.com/office/drawing/2014/main" id="{276589AB-BA9B-49A0-B66A-7E24C231C841}"/>
            </a:ext>
          </a:extLst>
        </xdr:cNvPr>
        <xdr:cNvSpPr/>
      </xdr:nvSpPr>
      <xdr:spPr>
        <a:xfrm>
          <a:off x="200025" y="6515098"/>
          <a:ext cx="7258049" cy="85915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2: Paste Special</a:t>
          </a:r>
        </a:p>
        <a:p>
          <a:pPr algn="l"/>
          <a:endParaRPr lang="en-AU" sz="700"/>
        </a:p>
        <a:p>
          <a:pPr algn="l"/>
          <a:r>
            <a:rPr lang="en-AU" sz="1100"/>
            <a:t>1. In an empty cell enter 1</a:t>
          </a:r>
          <a:r>
            <a:rPr lang="en-AU" sz="1100" baseline="0"/>
            <a:t> and copy the</a:t>
          </a:r>
        </a:p>
        <a:p>
          <a:pPr algn="l"/>
          <a:r>
            <a:rPr lang="en-AU" sz="1100" baseline="0"/>
            <a:t>cell to the clipboard</a:t>
          </a:r>
        </a:p>
        <a:p>
          <a:pPr algn="l"/>
          <a:endParaRPr lang="en-AU" sz="1100" baseline="0"/>
        </a:p>
        <a:p>
          <a:pPr algn="l"/>
          <a:r>
            <a:rPr lang="en-AU" sz="1100" baseline="0"/>
            <a:t>2. Select the cells containing the text </a:t>
          </a:r>
        </a:p>
        <a:p>
          <a:pPr algn="l"/>
          <a:r>
            <a:rPr lang="en-AU" sz="1100" baseline="0"/>
            <a:t>dates you want to convert to date serial </a:t>
          </a:r>
        </a:p>
        <a:p>
          <a:pPr algn="l"/>
          <a:r>
            <a:rPr lang="en-AU" sz="1100" baseline="0"/>
            <a:t>numbers.</a:t>
          </a:r>
        </a:p>
        <a:p>
          <a:pPr algn="l"/>
          <a:endParaRPr lang="en-AU" sz="1100" baseline="0"/>
        </a:p>
        <a:p>
          <a:pPr algn="l"/>
          <a:r>
            <a:rPr lang="en-AU" sz="1100" baseline="0"/>
            <a:t>3. Home tab &gt; Paste &gt; </a:t>
          </a:r>
        </a:p>
        <a:p>
          <a:pPr algn="l"/>
          <a:endParaRPr lang="en-AU" sz="1100" baseline="0"/>
        </a:p>
        <a:p>
          <a:pPr algn="l"/>
          <a:r>
            <a:rPr lang="en-AU" sz="1100" baseline="0"/>
            <a:t>4. Paste Special</a:t>
          </a:r>
        </a:p>
        <a:p>
          <a:pPr algn="l"/>
          <a:endParaRPr lang="en-AU" sz="1100" baseline="0"/>
        </a:p>
        <a:p>
          <a:pPr algn="l"/>
          <a:r>
            <a:rPr lang="en-AU" sz="1100" b="1" baseline="0"/>
            <a:t>Tip</a:t>
          </a:r>
          <a:r>
            <a:rPr lang="en-AU" sz="1100" baseline="0"/>
            <a:t>: Paste Special &gt; Values shortcut keys:</a:t>
          </a:r>
        </a:p>
        <a:p>
          <a:pPr algn="l"/>
          <a:r>
            <a:rPr lang="en-AU" sz="1100" baseline="0"/>
            <a:t>ALT &gt; E &gt; S &gt; V &gt; Enter or </a:t>
          </a:r>
        </a:p>
        <a:p>
          <a:pPr algn="l"/>
          <a:r>
            <a:rPr lang="en-AU" sz="1100" baseline="0"/>
            <a:t>CTRL+ALT+V &gt; V &gt; Enter</a:t>
          </a:r>
        </a:p>
        <a:p>
          <a:pPr algn="l"/>
          <a:endParaRPr lang="en-AU" sz="1100" baseline="0"/>
        </a:p>
        <a:p>
          <a:pPr algn="l"/>
          <a:endParaRPr lang="en-AU" sz="1100" baseline="0"/>
        </a:p>
        <a:p>
          <a:pPr algn="l"/>
          <a:endParaRPr lang="en-AU" sz="1100" baseline="0"/>
        </a:p>
        <a:p>
          <a:pPr algn="l"/>
          <a:endParaRPr lang="en-AU" sz="1100" baseline="0"/>
        </a:p>
        <a:p>
          <a:pPr algn="l"/>
          <a:r>
            <a:rPr lang="en-AU" sz="1100" baseline="0"/>
            <a:t>In the Paste Special dialog box select:</a:t>
          </a:r>
        </a:p>
        <a:p>
          <a:pPr algn="l"/>
          <a:r>
            <a:rPr lang="en-AU" sz="1100" baseline="0"/>
            <a:t>- Values</a:t>
          </a:r>
        </a:p>
        <a:p>
          <a:pPr algn="l"/>
          <a:r>
            <a:rPr lang="en-AU" sz="1100" baseline="0"/>
            <a:t>- Multiply (or Divide)</a:t>
          </a:r>
        </a:p>
        <a:p>
          <a:pPr algn="l"/>
          <a:endParaRPr lang="en-AU" sz="1100" baseline="0"/>
        </a:p>
        <a:p>
          <a:pPr algn="l"/>
          <a:endParaRPr lang="en-AU" sz="1100" baseline="0"/>
        </a:p>
        <a:p>
          <a:pPr algn="l"/>
          <a:r>
            <a:rPr lang="en-AU" sz="1100" b="1" baseline="0"/>
            <a:t>Alternate approach:</a:t>
          </a:r>
          <a:r>
            <a:rPr lang="en-AU" sz="1100" baseline="0"/>
            <a:t> You can also use </a:t>
          </a:r>
        </a:p>
        <a:p>
          <a:pPr algn="l"/>
          <a:r>
            <a:rPr lang="en-AU" sz="1100" baseline="0"/>
            <a:t>Paste Special with 'Add'. </a:t>
          </a:r>
        </a:p>
        <a:p>
          <a:pPr algn="l"/>
          <a:endParaRPr lang="en-AU" sz="1100" baseline="0"/>
        </a:p>
        <a:p>
          <a:pPr algn="l"/>
          <a:r>
            <a:rPr lang="en-AU" sz="1100" baseline="0"/>
            <a:t>Simply copy an </a:t>
          </a:r>
          <a:r>
            <a:rPr lang="en-AU" sz="1100" u="sng" baseline="0"/>
            <a:t>empty</a:t>
          </a:r>
          <a:r>
            <a:rPr lang="en-AU" sz="1100" baseline="0"/>
            <a:t> cell &gt; </a:t>
          </a:r>
        </a:p>
        <a:p>
          <a:pPr algn="l"/>
          <a:r>
            <a:rPr lang="en-AU" sz="1100" baseline="0"/>
            <a:t>Select your date cells &gt; Paste Special : </a:t>
          </a:r>
        </a:p>
        <a:p>
          <a:pPr algn="l"/>
          <a:r>
            <a:rPr lang="en-AU" sz="1100" baseline="0"/>
            <a:t>Values &amp; Add!</a:t>
          </a:r>
        </a:p>
        <a:p>
          <a:pPr algn="l"/>
          <a:endParaRPr lang="en-AU" sz="1100" baseline="0"/>
        </a:p>
        <a:p>
          <a:pPr algn="l"/>
          <a:r>
            <a:rPr lang="en-AU" sz="1100" baseline="0"/>
            <a:t>No need to go back and delete the '1'.</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r>
            <a:rPr lang="en-AU" sz="1100" baseline="0"/>
            <a:t>These methods will return a list of date </a:t>
          </a:r>
        </a:p>
        <a:p>
          <a:pPr algn="l"/>
          <a:r>
            <a:rPr lang="en-AU" sz="1100" baseline="0"/>
            <a:t>serial numbers which you can then apply</a:t>
          </a:r>
        </a:p>
        <a:p>
          <a:pPr algn="l"/>
          <a:r>
            <a:rPr lang="en-AU" sz="1100" baseline="0"/>
            <a:t>a date number format to.</a:t>
          </a:r>
        </a:p>
        <a:p>
          <a:pPr algn="l"/>
          <a:endParaRPr lang="en-AU" sz="1100" baseline="0"/>
        </a:p>
        <a:p>
          <a:pPr algn="l"/>
          <a:endParaRPr lang="en-AU" sz="1100" baseline="0"/>
        </a:p>
        <a:p>
          <a:endParaRPr lang="en-AU" sz="600" b="1" baseline="0">
            <a:solidFill>
              <a:schemeClr val="dk1"/>
            </a:solidFill>
            <a:effectLst/>
            <a:latin typeface="+mn-lt"/>
            <a:ea typeface="+mn-ea"/>
            <a:cs typeface="+mn-cs"/>
          </a:endParaRPr>
        </a:p>
        <a:p>
          <a:r>
            <a:rPr lang="en-AU" sz="1100" b="1" baseline="0">
              <a:solidFill>
                <a:schemeClr val="dk1"/>
              </a:solidFill>
              <a:effectLst/>
              <a:latin typeface="+mn-lt"/>
              <a:ea typeface="+mn-ea"/>
              <a:cs typeface="+mn-cs"/>
            </a:rPr>
            <a:t>Tip:</a:t>
          </a:r>
          <a:r>
            <a:rPr lang="en-AU" sz="1100" baseline="0">
              <a:solidFill>
                <a:schemeClr val="dk1"/>
              </a:solidFill>
              <a:effectLst/>
              <a:latin typeface="+mn-lt"/>
              <a:ea typeface="+mn-ea"/>
              <a:cs typeface="+mn-cs"/>
            </a:rPr>
            <a:t> on long lists with lots of formulas referencing your dates this method is often quicker than the error checking method in option 1.</a:t>
          </a:r>
          <a:endParaRPr lang="en-AU">
            <a:effectLst/>
          </a:endParaRPr>
        </a:p>
      </xdr:txBody>
    </xdr:sp>
    <xdr:clientData/>
  </xdr:twoCellAnchor>
  <xdr:twoCellAnchor editAs="oneCell">
    <xdr:from>
      <xdr:col>4</xdr:col>
      <xdr:colOff>19050</xdr:colOff>
      <xdr:row>31</xdr:row>
      <xdr:rowOff>19050</xdr:rowOff>
    </xdr:from>
    <xdr:to>
      <xdr:col>9</xdr:col>
      <xdr:colOff>85258</xdr:colOff>
      <xdr:row>45</xdr:row>
      <xdr:rowOff>142493</xdr:rowOff>
    </xdr:to>
    <xdr:pic>
      <xdr:nvPicPr>
        <xdr:cNvPr id="23" name="Picture 22">
          <a:extLst>
            <a:ext uri="{FF2B5EF4-FFF2-40B4-BE49-F238E27FC236}">
              <a16:creationId xmlns:a16="http://schemas.microsoft.com/office/drawing/2014/main" id="{2AF92ABE-93D6-48D1-8D89-C98C62E4EDAA}"/>
            </a:ext>
          </a:extLst>
        </xdr:cNvPr>
        <xdr:cNvPicPr>
          <a:picLocks noChangeAspect="1"/>
        </xdr:cNvPicPr>
      </xdr:nvPicPr>
      <xdr:blipFill>
        <a:blip xmlns:r="http://schemas.openxmlformats.org/officeDocument/2006/relationships" r:embed="rId5"/>
        <a:stretch>
          <a:fillRect/>
        </a:stretch>
      </xdr:blipFill>
      <xdr:spPr>
        <a:xfrm>
          <a:off x="3362325" y="6924675"/>
          <a:ext cx="3733333" cy="3057143"/>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19050</xdr:colOff>
      <xdr:row>46</xdr:row>
      <xdr:rowOff>161925</xdr:rowOff>
    </xdr:from>
    <xdr:to>
      <xdr:col>9</xdr:col>
      <xdr:colOff>142401</xdr:colOff>
      <xdr:row>61</xdr:row>
      <xdr:rowOff>161532</xdr:rowOff>
    </xdr:to>
    <xdr:pic>
      <xdr:nvPicPr>
        <xdr:cNvPr id="24" name="Picture 23">
          <a:extLst>
            <a:ext uri="{FF2B5EF4-FFF2-40B4-BE49-F238E27FC236}">
              <a16:creationId xmlns:a16="http://schemas.microsoft.com/office/drawing/2014/main" id="{576912A6-3903-4FC9-8591-AF4A98D85E1C}"/>
            </a:ext>
          </a:extLst>
        </xdr:cNvPr>
        <xdr:cNvPicPr>
          <a:picLocks noChangeAspect="1"/>
        </xdr:cNvPicPr>
      </xdr:nvPicPr>
      <xdr:blipFill>
        <a:blip xmlns:r="http://schemas.openxmlformats.org/officeDocument/2006/relationships" r:embed="rId6"/>
        <a:stretch>
          <a:fillRect/>
        </a:stretch>
      </xdr:blipFill>
      <xdr:spPr>
        <a:xfrm>
          <a:off x="3362325" y="10210800"/>
          <a:ext cx="3790476" cy="3142857"/>
        </a:xfrm>
        <a:prstGeom prst="rect">
          <a:avLst/>
        </a:prstGeom>
        <a:effectLst>
          <a:outerShdw blurRad="63500" sx="102000" sy="102000" algn="ctr" rotWithShape="0">
            <a:prstClr val="black">
              <a:alpha val="40000"/>
            </a:prstClr>
          </a:outerShdw>
        </a:effectLst>
      </xdr:spPr>
    </xdr:pic>
    <xdr:clientData/>
  </xdr:twoCellAnchor>
  <xdr:twoCellAnchor editAs="oneCell">
    <xdr:from>
      <xdr:col>4</xdr:col>
      <xdr:colOff>57150</xdr:colOff>
      <xdr:row>62</xdr:row>
      <xdr:rowOff>190500</xdr:rowOff>
    </xdr:from>
    <xdr:to>
      <xdr:col>9</xdr:col>
      <xdr:colOff>123358</xdr:colOff>
      <xdr:row>67</xdr:row>
      <xdr:rowOff>57036</xdr:rowOff>
    </xdr:to>
    <xdr:pic>
      <xdr:nvPicPr>
        <xdr:cNvPr id="25" name="Picture 24">
          <a:extLst>
            <a:ext uri="{FF2B5EF4-FFF2-40B4-BE49-F238E27FC236}">
              <a16:creationId xmlns:a16="http://schemas.microsoft.com/office/drawing/2014/main" id="{7E1BE8FA-3AB5-4824-83C6-3C1C36E6878D}"/>
            </a:ext>
          </a:extLst>
        </xdr:cNvPr>
        <xdr:cNvPicPr>
          <a:picLocks noChangeAspect="1"/>
        </xdr:cNvPicPr>
      </xdr:nvPicPr>
      <xdr:blipFill>
        <a:blip xmlns:r="http://schemas.openxmlformats.org/officeDocument/2006/relationships" r:embed="rId7"/>
        <a:stretch>
          <a:fillRect/>
        </a:stretch>
      </xdr:blipFill>
      <xdr:spPr>
        <a:xfrm>
          <a:off x="3400425" y="13592175"/>
          <a:ext cx="3733333" cy="914286"/>
        </a:xfrm>
        <a:prstGeom prst="rect">
          <a:avLst/>
        </a:prstGeom>
        <a:effectLst>
          <a:outerShdw blurRad="63500" sx="102000" sy="102000" algn="ctr" rotWithShape="0">
            <a:prstClr val="black">
              <a:alpha val="40000"/>
            </a:prstClr>
          </a:outerShdw>
        </a:effectLst>
      </xdr:spPr>
    </xdr:pic>
    <xdr:clientData/>
  </xdr:twoCellAnchor>
  <xdr:twoCellAnchor>
    <xdr:from>
      <xdr:col>0</xdr:col>
      <xdr:colOff>219075</xdr:colOff>
      <xdr:row>71</xdr:row>
      <xdr:rowOff>57150</xdr:rowOff>
    </xdr:from>
    <xdr:to>
      <xdr:col>9</xdr:col>
      <xdr:colOff>457200</xdr:colOff>
      <xdr:row>116</xdr:row>
      <xdr:rowOff>104775</xdr:rowOff>
    </xdr:to>
    <xdr:sp macro="" textlink="">
      <xdr:nvSpPr>
        <xdr:cNvPr id="26" name="Rectangle 25">
          <a:extLst>
            <a:ext uri="{FF2B5EF4-FFF2-40B4-BE49-F238E27FC236}">
              <a16:creationId xmlns:a16="http://schemas.microsoft.com/office/drawing/2014/main" id="{B76DFBCD-DC32-4AD6-B516-DEA8392A5552}"/>
            </a:ext>
          </a:extLst>
        </xdr:cNvPr>
        <xdr:cNvSpPr/>
      </xdr:nvSpPr>
      <xdr:spPr>
        <a:xfrm>
          <a:off x="219075" y="15344775"/>
          <a:ext cx="7248525" cy="94773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3: Text to Columns</a:t>
          </a:r>
        </a:p>
        <a:p>
          <a:pPr algn="l"/>
          <a:endParaRPr lang="en-AU" sz="700"/>
        </a:p>
        <a:p>
          <a:pPr algn="l"/>
          <a:r>
            <a:rPr lang="en-AU" sz="1100"/>
            <a:t>If your text</a:t>
          </a:r>
          <a:r>
            <a:rPr lang="en-AU" sz="1100" baseline="0"/>
            <a:t> dates aren't formatted based on the standard structure for your region e.g. dd/mm/yyyy or mm/dd/yyyy, then a great tool to use is Text to Columns, because this allows you to specify the order of the date characters ensuring </a:t>
          </a:r>
        </a:p>
        <a:p>
          <a:pPr algn="l"/>
          <a:r>
            <a:rPr lang="en-AU" sz="1100" baseline="0"/>
            <a:t>that they are converted to </a:t>
          </a:r>
        </a:p>
        <a:p>
          <a:pPr algn="l"/>
          <a:r>
            <a:rPr lang="en-AU" sz="1100" baseline="0"/>
            <a:t>date serial numbers correctly.</a:t>
          </a:r>
        </a:p>
        <a:p>
          <a:pPr algn="l"/>
          <a:endParaRPr lang="en-AU" sz="1100"/>
        </a:p>
        <a:p>
          <a:pPr algn="l"/>
          <a:r>
            <a:rPr lang="en-AU" sz="1100"/>
            <a:t>1. Select the cells</a:t>
          </a:r>
          <a:r>
            <a:rPr lang="en-AU" sz="1100" baseline="0"/>
            <a:t> containing </a:t>
          </a:r>
        </a:p>
        <a:p>
          <a:pPr algn="l"/>
          <a:r>
            <a:rPr lang="en-AU" sz="1100" baseline="0"/>
            <a:t>your dates</a:t>
          </a:r>
          <a:endParaRPr lang="en-AU" sz="1100"/>
        </a:p>
        <a:p>
          <a:pPr algn="l"/>
          <a:endParaRPr lang="en-AU" sz="1100"/>
        </a:p>
        <a:p>
          <a:pPr algn="l"/>
          <a:r>
            <a:rPr lang="en-AU" sz="1100"/>
            <a:t>2. Data</a:t>
          </a:r>
          <a:r>
            <a:rPr lang="en-AU" sz="1100" baseline="0"/>
            <a:t> tab</a:t>
          </a:r>
        </a:p>
        <a:p>
          <a:pPr algn="l"/>
          <a:endParaRPr lang="en-AU" sz="1100" baseline="0"/>
        </a:p>
        <a:p>
          <a:pPr algn="l"/>
          <a:r>
            <a:rPr lang="en-AU" sz="1100" baseline="0"/>
            <a:t>3. Text to Columns</a:t>
          </a:r>
        </a:p>
        <a:p>
          <a:pPr algn="l"/>
          <a:endParaRPr lang="en-AU" sz="1100" baseline="0"/>
        </a:p>
        <a:p>
          <a:pPr algn="l"/>
          <a:r>
            <a:rPr lang="en-AU" sz="1100" baseline="0"/>
            <a:t>4. Delimited</a:t>
          </a:r>
        </a:p>
        <a:p>
          <a:pPr algn="l"/>
          <a:endParaRPr lang="en-AU" sz="1100" baseline="0"/>
        </a:p>
        <a:p>
          <a:pPr algn="l"/>
          <a:r>
            <a:rPr lang="en-AU" sz="1100" baseline="0"/>
            <a:t>5. Next</a:t>
          </a:r>
        </a:p>
        <a:p>
          <a:pPr algn="l"/>
          <a:endParaRPr lang="en-AU" sz="1100" baseline="0"/>
        </a:p>
        <a:p>
          <a:pPr algn="l"/>
          <a:r>
            <a:rPr lang="en-AU" sz="1100" baseline="0"/>
            <a:t>In step 2 of the wizard simply</a:t>
          </a:r>
        </a:p>
        <a:p>
          <a:pPr algn="l"/>
          <a:r>
            <a:rPr lang="en-AU" sz="1100" baseline="0"/>
            <a:t>click Next.</a:t>
          </a:r>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baseline="0"/>
        </a:p>
        <a:p>
          <a:pPr algn="l"/>
          <a:endParaRPr lang="en-AU" sz="1100"/>
        </a:p>
        <a:p>
          <a:pPr algn="l"/>
          <a:r>
            <a:rPr lang="en-AU" sz="1100"/>
            <a:t>In step 3 of the</a:t>
          </a:r>
          <a:r>
            <a:rPr lang="en-AU" sz="1100" baseline="0"/>
            <a:t> wizard you can</a:t>
          </a:r>
        </a:p>
        <a:p>
          <a:pPr algn="l"/>
          <a:r>
            <a:rPr lang="en-AU" sz="1100" baseline="0"/>
            <a:t>select the order of the date</a:t>
          </a:r>
        </a:p>
        <a:p>
          <a:pPr algn="l"/>
          <a:r>
            <a:rPr lang="en-AU" sz="1100" baseline="0"/>
            <a:t>data from the drop down.</a:t>
          </a:r>
        </a:p>
        <a:p>
          <a:pPr algn="l"/>
          <a:endParaRPr lang="en-AU" sz="1100" baseline="0"/>
        </a:p>
        <a:p>
          <a:pPr algn="l"/>
          <a:r>
            <a:rPr lang="en-AU" sz="1100" b="1" baseline="0"/>
            <a:t>Note</a:t>
          </a:r>
          <a:r>
            <a:rPr lang="en-AU" sz="1100" baseline="0"/>
            <a:t>: this is the format of the</a:t>
          </a:r>
        </a:p>
        <a:p>
          <a:pPr algn="l"/>
          <a:r>
            <a:rPr lang="en-AU" sz="1100" baseline="0"/>
            <a:t>text you're converting, not </a:t>
          </a:r>
        </a:p>
        <a:p>
          <a:pPr algn="l"/>
          <a:r>
            <a:rPr lang="en-AU" sz="1100" baseline="0"/>
            <a:t>your final desired format. </a:t>
          </a:r>
        </a:p>
        <a:p>
          <a:pPr algn="l"/>
          <a:endParaRPr lang="en-AU" sz="1100" baseline="0"/>
        </a:p>
        <a:p>
          <a:pPr algn="l"/>
          <a:r>
            <a:rPr lang="en-AU" sz="1100" baseline="0"/>
            <a:t>Your final desired format can</a:t>
          </a:r>
        </a:p>
        <a:p>
          <a:pPr algn="l"/>
          <a:r>
            <a:rPr lang="en-AU" sz="1100" baseline="0"/>
            <a:t>be applied with custom</a:t>
          </a:r>
        </a:p>
        <a:p>
          <a:pPr algn="l"/>
          <a:r>
            <a:rPr lang="en-AU" sz="1100" baseline="0"/>
            <a:t>number formatting.</a:t>
          </a:r>
          <a:endParaRPr lang="en-AU" sz="1100"/>
        </a:p>
      </xdr:txBody>
    </xdr:sp>
    <xdr:clientData/>
  </xdr:twoCellAnchor>
  <xdr:twoCellAnchor editAs="oneCell">
    <xdr:from>
      <xdr:col>2</xdr:col>
      <xdr:colOff>666750</xdr:colOff>
      <xdr:row>75</xdr:row>
      <xdr:rowOff>190501</xdr:rowOff>
    </xdr:from>
    <xdr:to>
      <xdr:col>9</xdr:col>
      <xdr:colOff>171450</xdr:colOff>
      <xdr:row>97</xdr:row>
      <xdr:rowOff>52389</xdr:rowOff>
    </xdr:to>
    <xdr:pic>
      <xdr:nvPicPr>
        <xdr:cNvPr id="27" name="Picture 26">
          <a:extLst>
            <a:ext uri="{FF2B5EF4-FFF2-40B4-BE49-F238E27FC236}">
              <a16:creationId xmlns:a16="http://schemas.microsoft.com/office/drawing/2014/main" id="{0F239078-7A8D-46A9-A82C-FBF8E6421987}"/>
            </a:ext>
          </a:extLst>
        </xdr:cNvPr>
        <xdr:cNvPicPr>
          <a:picLocks noChangeAspect="1"/>
        </xdr:cNvPicPr>
      </xdr:nvPicPr>
      <xdr:blipFill>
        <a:blip xmlns:r="http://schemas.openxmlformats.org/officeDocument/2006/relationships" r:embed="rId8"/>
        <a:stretch>
          <a:fillRect/>
        </a:stretch>
      </xdr:blipFill>
      <xdr:spPr>
        <a:xfrm>
          <a:off x="2609850" y="16316326"/>
          <a:ext cx="4572000" cy="4471988"/>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638175</xdr:colOff>
      <xdr:row>98</xdr:row>
      <xdr:rowOff>32050</xdr:rowOff>
    </xdr:from>
    <xdr:to>
      <xdr:col>9</xdr:col>
      <xdr:colOff>161321</xdr:colOff>
      <xdr:row>115</xdr:row>
      <xdr:rowOff>209058</xdr:rowOff>
    </xdr:to>
    <xdr:pic>
      <xdr:nvPicPr>
        <xdr:cNvPr id="28" name="Picture 27">
          <a:extLst>
            <a:ext uri="{FF2B5EF4-FFF2-40B4-BE49-F238E27FC236}">
              <a16:creationId xmlns:a16="http://schemas.microsoft.com/office/drawing/2014/main" id="{BFA6735F-D89F-43DF-81C5-857E607312FE}"/>
            </a:ext>
          </a:extLst>
        </xdr:cNvPr>
        <xdr:cNvPicPr>
          <a:picLocks noChangeAspect="1"/>
        </xdr:cNvPicPr>
      </xdr:nvPicPr>
      <xdr:blipFill>
        <a:blip xmlns:r="http://schemas.openxmlformats.org/officeDocument/2006/relationships" r:embed="rId9"/>
        <a:stretch>
          <a:fillRect/>
        </a:stretch>
      </xdr:blipFill>
      <xdr:spPr>
        <a:xfrm>
          <a:off x="2581275" y="20977525"/>
          <a:ext cx="4590446" cy="3739358"/>
        </a:xfrm>
        <a:prstGeom prst="rect">
          <a:avLst/>
        </a:prstGeom>
        <a:effectLst>
          <a:outerShdw blurRad="63500" sx="102000" sy="102000" algn="ctr" rotWithShape="0">
            <a:prstClr val="black">
              <a:alpha val="40000"/>
            </a:prstClr>
          </a:outerShdw>
        </a:effectLst>
      </xdr:spPr>
    </xdr:pic>
    <xdr:clientData/>
  </xdr:twoCellAnchor>
  <xdr:twoCellAnchor>
    <xdr:from>
      <xdr:col>0</xdr:col>
      <xdr:colOff>200025</xdr:colOff>
      <xdr:row>117</xdr:row>
      <xdr:rowOff>28573</xdr:rowOff>
    </xdr:from>
    <xdr:to>
      <xdr:col>9</xdr:col>
      <xdr:colOff>438150</xdr:colOff>
      <xdr:row>129</xdr:row>
      <xdr:rowOff>66675</xdr:rowOff>
    </xdr:to>
    <xdr:sp macro="" textlink="">
      <xdr:nvSpPr>
        <xdr:cNvPr id="29" name="Rectangle 28">
          <a:extLst>
            <a:ext uri="{FF2B5EF4-FFF2-40B4-BE49-F238E27FC236}">
              <a16:creationId xmlns:a16="http://schemas.microsoft.com/office/drawing/2014/main" id="{DA8DD1C7-FEA1-42CB-8E26-E269D2D174BD}"/>
            </a:ext>
          </a:extLst>
        </xdr:cNvPr>
        <xdr:cNvSpPr/>
      </xdr:nvSpPr>
      <xdr:spPr>
        <a:xfrm>
          <a:off x="200025" y="24955498"/>
          <a:ext cx="7248525" cy="25527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400">
              <a:solidFill>
                <a:schemeClr val="accent1">
                  <a:lumMod val="75000"/>
                </a:schemeClr>
              </a:solidFill>
            </a:rPr>
            <a:t>Option 4:</a:t>
          </a:r>
          <a:r>
            <a:rPr lang="en-AU" sz="1400" baseline="0">
              <a:solidFill>
                <a:schemeClr val="accent1">
                  <a:lumMod val="75000"/>
                </a:schemeClr>
              </a:solidFill>
            </a:rPr>
            <a:t> DATEVALUE Formula</a:t>
          </a:r>
        </a:p>
        <a:p>
          <a:pPr algn="l"/>
          <a:endParaRPr lang="en-AU" sz="700"/>
        </a:p>
        <a:p>
          <a:pPr algn="l"/>
          <a:r>
            <a:rPr lang="en-AU" sz="1100"/>
            <a:t>The</a:t>
          </a:r>
          <a:r>
            <a:rPr lang="en-AU" sz="1100" baseline="0"/>
            <a:t> DATEVALUE function takes a date </a:t>
          </a:r>
        </a:p>
        <a:p>
          <a:pPr algn="l"/>
          <a:r>
            <a:rPr lang="en-AU" sz="1100" baseline="0"/>
            <a:t>text string and converts it to a date serial </a:t>
          </a:r>
        </a:p>
        <a:p>
          <a:pPr algn="l"/>
          <a:r>
            <a:rPr lang="en-AU" sz="1100" baseline="0"/>
            <a:t>number, as you can see in this example:</a:t>
          </a:r>
        </a:p>
        <a:p>
          <a:pPr algn="l"/>
          <a:endParaRPr lang="en-AU" sz="1100" baseline="0"/>
        </a:p>
        <a:p>
          <a:pPr algn="l"/>
          <a:r>
            <a:rPr lang="en-AU" sz="1100" b="1" baseline="0"/>
            <a:t>Tip: </a:t>
          </a:r>
          <a:r>
            <a:rPr lang="en-AU" sz="1100" baseline="0"/>
            <a:t>You'll probably want to convert </a:t>
          </a:r>
        </a:p>
        <a:p>
          <a:pPr algn="l"/>
          <a:r>
            <a:rPr lang="en-AU" sz="1100" baseline="0"/>
            <a:t>those DATEVALUE formulas in column C</a:t>
          </a:r>
        </a:p>
        <a:p>
          <a:pPr algn="l"/>
          <a:r>
            <a:rPr lang="en-AU" sz="1100" baseline="0"/>
            <a:t>to values with Paste Special &gt; Values </a:t>
          </a:r>
        </a:p>
        <a:p>
          <a:pPr algn="l"/>
          <a:r>
            <a:rPr lang="en-AU" sz="1100" baseline="0"/>
            <a:t>and get rid of the text dates in column B.</a:t>
          </a:r>
        </a:p>
        <a:p>
          <a:pPr algn="l"/>
          <a:endParaRPr lang="en-AU" sz="1100" baseline="0"/>
        </a:p>
        <a:p>
          <a:pPr algn="l"/>
          <a:r>
            <a:rPr lang="en-AU" sz="1100" baseline="0"/>
            <a:t>No need to have them cluttering up </a:t>
          </a:r>
        </a:p>
        <a:p>
          <a:pPr algn="l"/>
          <a:r>
            <a:rPr lang="en-AU" sz="1100" baseline="0"/>
            <a:t>your spreadsheet.</a:t>
          </a:r>
        </a:p>
        <a:p>
          <a:pPr algn="l"/>
          <a:endParaRPr lang="en-AU" sz="1100" baseline="0"/>
        </a:p>
        <a:p>
          <a:pPr algn="l"/>
          <a:endParaRPr lang="en-AU" sz="1100"/>
        </a:p>
      </xdr:txBody>
    </xdr:sp>
    <xdr:clientData/>
  </xdr:twoCellAnchor>
  <xdr:twoCellAnchor editAs="oneCell">
    <xdr:from>
      <xdr:col>3</xdr:col>
      <xdr:colOff>638175</xdr:colOff>
      <xdr:row>119</xdr:row>
      <xdr:rowOff>66675</xdr:rowOff>
    </xdr:from>
    <xdr:to>
      <xdr:col>9</xdr:col>
      <xdr:colOff>142393</xdr:colOff>
      <xdr:row>127</xdr:row>
      <xdr:rowOff>114085</xdr:rowOff>
    </xdr:to>
    <xdr:pic>
      <xdr:nvPicPr>
        <xdr:cNvPr id="30" name="Picture 29">
          <a:extLst>
            <a:ext uri="{FF2B5EF4-FFF2-40B4-BE49-F238E27FC236}">
              <a16:creationId xmlns:a16="http://schemas.microsoft.com/office/drawing/2014/main" id="{52B5254B-7309-40F2-9A5F-B576809FF694}"/>
            </a:ext>
          </a:extLst>
        </xdr:cNvPr>
        <xdr:cNvPicPr>
          <a:picLocks noChangeAspect="1"/>
        </xdr:cNvPicPr>
      </xdr:nvPicPr>
      <xdr:blipFill>
        <a:blip xmlns:r="http://schemas.openxmlformats.org/officeDocument/2006/relationships" r:embed="rId10"/>
        <a:stretch>
          <a:fillRect/>
        </a:stretch>
      </xdr:blipFill>
      <xdr:spPr>
        <a:xfrm>
          <a:off x="3295650" y="25412700"/>
          <a:ext cx="3857143" cy="1723810"/>
        </a:xfrm>
        <a:prstGeom prst="rect">
          <a:avLst/>
        </a:prstGeom>
        <a:effectLst>
          <a:outerShdw blurRad="63500" sx="102000" sy="102000" algn="ctr" rotWithShape="0">
            <a:prstClr val="black">
              <a:alpha val="40000"/>
            </a:prstClr>
          </a:outerShdw>
        </a:effectLst>
      </xdr:spPr>
    </xdr:pic>
    <xdr:clientData/>
  </xdr:twoCellAnchor>
  <xdr:twoCellAnchor>
    <xdr:from>
      <xdr:col>10</xdr:col>
      <xdr:colOff>361950</xdr:colOff>
      <xdr:row>0</xdr:row>
      <xdr:rowOff>583387</xdr:rowOff>
    </xdr:from>
    <xdr:to>
      <xdr:col>13</xdr:col>
      <xdr:colOff>0</xdr:colOff>
      <xdr:row>3</xdr:row>
      <xdr:rowOff>9525</xdr:rowOff>
    </xdr:to>
    <xdr:grpSp>
      <xdr:nvGrpSpPr>
        <xdr:cNvPr id="34" name="Group 33">
          <a:hlinkClick xmlns:r="http://schemas.openxmlformats.org/officeDocument/2006/relationships" r:id="rId11"/>
          <a:extLst>
            <a:ext uri="{FF2B5EF4-FFF2-40B4-BE49-F238E27FC236}">
              <a16:creationId xmlns:a16="http://schemas.microsoft.com/office/drawing/2014/main" id="{B31CA8CE-6DDC-47CB-9D47-AE7EB0E49A92}"/>
            </a:ext>
          </a:extLst>
        </xdr:cNvPr>
        <xdr:cNvGrpSpPr/>
      </xdr:nvGrpSpPr>
      <xdr:grpSpPr>
        <a:xfrm>
          <a:off x="7931150" y="583387"/>
          <a:ext cx="1619250" cy="470713"/>
          <a:chOff x="8143875" y="681000"/>
          <a:chExt cx="1695450" cy="464363"/>
        </a:xfrm>
      </xdr:grpSpPr>
      <xdr:sp macro="" textlink="">
        <xdr:nvSpPr>
          <xdr:cNvPr id="35" name="Rectangle: Top Corners Rounded 34">
            <a:extLst>
              <a:ext uri="{FF2B5EF4-FFF2-40B4-BE49-F238E27FC236}">
                <a16:creationId xmlns:a16="http://schemas.microsoft.com/office/drawing/2014/main" id="{3CADAF85-2BDF-4CC5-A66B-DDFB815D8FEC}"/>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36" name="Graphic 35" descr="Line Arrow: U-turn">
            <a:extLst>
              <a:ext uri="{FF2B5EF4-FFF2-40B4-BE49-F238E27FC236}">
                <a16:creationId xmlns:a16="http://schemas.microsoft.com/office/drawing/2014/main" id="{CAAD9A09-6705-449B-B7A1-9DEE679ACB9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39225" y="681000"/>
            <a:ext cx="462000" cy="462000"/>
          </a:xfrm>
          <a:prstGeom prst="rect">
            <a:avLst/>
          </a:prstGeom>
        </xdr:spPr>
      </xdr:pic>
      <xdr:sp macro="" textlink="">
        <xdr:nvSpPr>
          <xdr:cNvPr id="37" name="TextBox 36">
            <a:extLst>
              <a:ext uri="{FF2B5EF4-FFF2-40B4-BE49-F238E27FC236}">
                <a16:creationId xmlns:a16="http://schemas.microsoft.com/office/drawing/2014/main" id="{DAB4FD76-3B78-4BE9-ADC4-4A1071000029}"/>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130</xdr:row>
      <xdr:rowOff>85725</xdr:rowOff>
    </xdr:from>
    <xdr:to>
      <xdr:col>1</xdr:col>
      <xdr:colOff>1162048</xdr:colOff>
      <xdr:row>132</xdr:row>
      <xdr:rowOff>185740</xdr:rowOff>
    </xdr:to>
    <xdr:grpSp>
      <xdr:nvGrpSpPr>
        <xdr:cNvPr id="38" name="Group 37">
          <a:hlinkClick xmlns:r="http://schemas.openxmlformats.org/officeDocument/2006/relationships" r:id="rId14"/>
          <a:extLst>
            <a:ext uri="{FF2B5EF4-FFF2-40B4-BE49-F238E27FC236}">
              <a16:creationId xmlns:a16="http://schemas.microsoft.com/office/drawing/2014/main" id="{6AB8395D-F05B-4220-82C5-D38FF73689D3}"/>
            </a:ext>
          </a:extLst>
        </xdr:cNvPr>
        <xdr:cNvGrpSpPr/>
      </xdr:nvGrpSpPr>
      <xdr:grpSpPr>
        <a:xfrm>
          <a:off x="0" y="28146375"/>
          <a:ext cx="1514473" cy="525465"/>
          <a:chOff x="8201024" y="18140364"/>
          <a:chExt cx="1514473" cy="519115"/>
        </a:xfrm>
      </xdr:grpSpPr>
      <xdr:sp macro="" textlink="">
        <xdr:nvSpPr>
          <xdr:cNvPr id="39" name="Rectangle: Top Corners Rounded 38">
            <a:extLst>
              <a:ext uri="{FF2B5EF4-FFF2-40B4-BE49-F238E27FC236}">
                <a16:creationId xmlns:a16="http://schemas.microsoft.com/office/drawing/2014/main" id="{629E8A9D-04A6-4F1B-B74E-D88EA7522179}"/>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40" name="Graphic 39" descr="Share">
            <a:extLst>
              <a:ext uri="{FF2B5EF4-FFF2-40B4-BE49-F238E27FC236}">
                <a16:creationId xmlns:a16="http://schemas.microsoft.com/office/drawing/2014/main" id="{4DEE6A7E-2DFD-469F-9EB9-A547E506BC3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143999" y="18168937"/>
            <a:ext cx="504825" cy="452437"/>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476250</xdr:colOff>
      <xdr:row>0</xdr:row>
      <xdr:rowOff>47625</xdr:rowOff>
    </xdr:from>
    <xdr:to>
      <xdr:col>10</xdr:col>
      <xdr:colOff>629956</xdr:colOff>
      <xdr:row>0</xdr:row>
      <xdr:rowOff>581241</xdr:rowOff>
    </xdr:to>
    <xdr:pic>
      <xdr:nvPicPr>
        <xdr:cNvPr id="2" name="Picture 1">
          <a:hlinkClick xmlns:r="http://schemas.openxmlformats.org/officeDocument/2006/relationships" r:id="rId1"/>
          <a:extLst>
            <a:ext uri="{FF2B5EF4-FFF2-40B4-BE49-F238E27FC236}">
              <a16:creationId xmlns:a16="http://schemas.microsoft.com/office/drawing/2014/main" id="{99BD1445-0AF5-4F0E-9644-3B90B9EAD8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1925" y="47625"/>
          <a:ext cx="3230281" cy="533616"/>
        </a:xfrm>
        <a:prstGeom prst="rect">
          <a:avLst/>
        </a:prstGeom>
      </xdr:spPr>
    </xdr:pic>
    <xdr:clientData/>
  </xdr:twoCellAnchor>
  <xdr:twoCellAnchor>
    <xdr:from>
      <xdr:col>1</xdr:col>
      <xdr:colOff>333376</xdr:colOff>
      <xdr:row>1</xdr:row>
      <xdr:rowOff>152399</xdr:rowOff>
    </xdr:from>
    <xdr:to>
      <xdr:col>6</xdr:col>
      <xdr:colOff>447676</xdr:colOff>
      <xdr:row>6</xdr:row>
      <xdr:rowOff>180974</xdr:rowOff>
    </xdr:to>
    <xdr:sp macro="" textlink="">
      <xdr:nvSpPr>
        <xdr:cNvPr id="6" name="Rectangle 5">
          <a:extLst>
            <a:ext uri="{FF2B5EF4-FFF2-40B4-BE49-F238E27FC236}">
              <a16:creationId xmlns:a16="http://schemas.microsoft.com/office/drawing/2014/main" id="{63117D4C-F22D-4119-BB4F-DD5EC47E8C26}"/>
            </a:ext>
          </a:extLst>
        </xdr:cNvPr>
        <xdr:cNvSpPr/>
      </xdr:nvSpPr>
      <xdr:spPr>
        <a:xfrm>
          <a:off x="685801" y="771524"/>
          <a:ext cx="7210425" cy="10763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aseline="0"/>
            <a:t>If you want to use a date in a chart label, or you want to concatenate a date with some other text, then you'll want to convert the date serial number to text first to ensure it displays correctly.</a:t>
          </a:r>
        </a:p>
        <a:p>
          <a:pPr algn="l"/>
          <a:endParaRPr lang="en-AU" sz="1100" baseline="0"/>
        </a:p>
        <a:p>
          <a:pPr algn="l"/>
          <a:r>
            <a:rPr lang="en-AU" sz="1100" baseline="0"/>
            <a:t>We can use the TEXT function for this. The second argument of the text function allows us to specify the date format we want applied.</a:t>
          </a:r>
        </a:p>
      </xdr:txBody>
    </xdr:sp>
    <xdr:clientData/>
  </xdr:twoCellAnchor>
  <xdr:twoCellAnchor>
    <xdr:from>
      <xdr:col>5</xdr:col>
      <xdr:colOff>342901</xdr:colOff>
      <xdr:row>15</xdr:row>
      <xdr:rowOff>9525</xdr:rowOff>
    </xdr:from>
    <xdr:to>
      <xdr:col>7</xdr:col>
      <xdr:colOff>561975</xdr:colOff>
      <xdr:row>20</xdr:row>
      <xdr:rowOff>666750</xdr:rowOff>
    </xdr:to>
    <xdr:sp macro="" textlink="">
      <xdr:nvSpPr>
        <xdr:cNvPr id="7" name="Speech Bubble: Rectangle 6">
          <a:extLst>
            <a:ext uri="{FF2B5EF4-FFF2-40B4-BE49-F238E27FC236}">
              <a16:creationId xmlns:a16="http://schemas.microsoft.com/office/drawing/2014/main" id="{F76E7ED8-9F91-47B0-80B1-B84737D73C20}"/>
            </a:ext>
          </a:extLst>
        </xdr:cNvPr>
        <xdr:cNvSpPr/>
      </xdr:nvSpPr>
      <xdr:spPr>
        <a:xfrm>
          <a:off x="6696076" y="3562350"/>
          <a:ext cx="1952624" cy="1704975"/>
        </a:xfrm>
        <a:prstGeom prst="wedgeRectCallout">
          <a:avLst>
            <a:gd name="adj1" fmla="val -53762"/>
            <a:gd name="adj2" fmla="val -2236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l"/>
          <a:r>
            <a:rPr lang="en-AU" sz="1100" b="1"/>
            <a:t>Tip</a:t>
          </a:r>
          <a:r>
            <a:rPr lang="en-AU" sz="1100"/>
            <a:t>: You can use the date number formats to construct the date's appearance in many different ways. You can</a:t>
          </a:r>
          <a:r>
            <a:rPr lang="en-AU" sz="1100" baseline="0"/>
            <a:t> also concatenate additional text using the &amp; symbol, as shown in C19 and C20.</a:t>
          </a:r>
        </a:p>
      </xdr:txBody>
    </xdr:sp>
    <xdr:clientData/>
  </xdr:twoCellAnchor>
  <xdr:twoCellAnchor>
    <xdr:from>
      <xdr:col>2</xdr:col>
      <xdr:colOff>123824</xdr:colOff>
      <xdr:row>27</xdr:row>
      <xdr:rowOff>171450</xdr:rowOff>
    </xdr:from>
    <xdr:to>
      <xdr:col>3</xdr:col>
      <xdr:colOff>1600199</xdr:colOff>
      <xdr:row>29</xdr:row>
      <xdr:rowOff>123825</xdr:rowOff>
    </xdr:to>
    <xdr:sp macro="" textlink="">
      <xdr:nvSpPr>
        <xdr:cNvPr id="25" name="Rectangle: Rounded Corners 24">
          <a:hlinkClick xmlns:r="http://schemas.openxmlformats.org/officeDocument/2006/relationships" r:id="rId3"/>
          <a:extLst>
            <a:ext uri="{FF2B5EF4-FFF2-40B4-BE49-F238E27FC236}">
              <a16:creationId xmlns:a16="http://schemas.microsoft.com/office/drawing/2014/main" id="{5724823D-3138-4A65-82A5-23C67F3E7120}"/>
            </a:ext>
          </a:extLst>
        </xdr:cNvPr>
        <xdr:cNvSpPr/>
      </xdr:nvSpPr>
      <xdr:spPr>
        <a:xfrm>
          <a:off x="2066924" y="6753225"/>
          <a:ext cx="2981325"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a:t>Click here for more on formatting dates.</a:t>
          </a:r>
        </a:p>
      </xdr:txBody>
    </xdr:sp>
    <xdr:clientData/>
  </xdr:twoCellAnchor>
  <xdr:twoCellAnchor>
    <xdr:from>
      <xdr:col>8</xdr:col>
      <xdr:colOff>466725</xdr:colOff>
      <xdr:row>0</xdr:row>
      <xdr:rowOff>583387</xdr:rowOff>
    </xdr:from>
    <xdr:to>
      <xdr:col>11</xdr:col>
      <xdr:colOff>0</xdr:colOff>
      <xdr:row>3</xdr:row>
      <xdr:rowOff>9525</xdr:rowOff>
    </xdr:to>
    <xdr:grpSp>
      <xdr:nvGrpSpPr>
        <xdr:cNvPr id="12" name="Group 11">
          <a:hlinkClick xmlns:r="http://schemas.openxmlformats.org/officeDocument/2006/relationships" r:id="rId4"/>
          <a:extLst>
            <a:ext uri="{FF2B5EF4-FFF2-40B4-BE49-F238E27FC236}">
              <a16:creationId xmlns:a16="http://schemas.microsoft.com/office/drawing/2014/main" id="{4D2EFA91-2225-4B4D-89E7-76E27DDCFE05}"/>
            </a:ext>
          </a:extLst>
        </xdr:cNvPr>
        <xdr:cNvGrpSpPr/>
      </xdr:nvGrpSpPr>
      <xdr:grpSpPr>
        <a:xfrm>
          <a:off x="9372600" y="583387"/>
          <a:ext cx="1695450" cy="470713"/>
          <a:chOff x="8143875" y="681000"/>
          <a:chExt cx="1695450" cy="464363"/>
        </a:xfrm>
      </xdr:grpSpPr>
      <xdr:sp macro="" textlink="">
        <xdr:nvSpPr>
          <xdr:cNvPr id="13" name="Rectangle: Top Corners Rounded 12">
            <a:extLst>
              <a:ext uri="{FF2B5EF4-FFF2-40B4-BE49-F238E27FC236}">
                <a16:creationId xmlns:a16="http://schemas.microsoft.com/office/drawing/2014/main" id="{28F94A55-EE3D-4061-B160-E33022E67E01}"/>
              </a:ext>
            </a:extLst>
          </xdr:cNvPr>
          <xdr:cNvSpPr/>
        </xdr:nvSpPr>
        <xdr:spPr>
          <a:xfrm rot="10800000">
            <a:off x="8143875" y="716738"/>
            <a:ext cx="1695450" cy="428625"/>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400">
              <a:latin typeface="+mj-lt"/>
            </a:endParaRPr>
          </a:p>
        </xdr:txBody>
      </xdr:sp>
      <xdr:pic>
        <xdr:nvPicPr>
          <xdr:cNvPr id="14" name="Graphic 13" descr="Line Arrow: U-turn">
            <a:extLst>
              <a:ext uri="{FF2B5EF4-FFF2-40B4-BE49-F238E27FC236}">
                <a16:creationId xmlns:a16="http://schemas.microsoft.com/office/drawing/2014/main" id="{096C1F52-D3E9-4E2B-8177-74748D9091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39225" y="681000"/>
            <a:ext cx="462000" cy="462000"/>
          </a:xfrm>
          <a:prstGeom prst="rect">
            <a:avLst/>
          </a:prstGeom>
        </xdr:spPr>
      </xdr:pic>
      <xdr:sp macro="" textlink="">
        <xdr:nvSpPr>
          <xdr:cNvPr id="18" name="TextBox 17">
            <a:extLst>
              <a:ext uri="{FF2B5EF4-FFF2-40B4-BE49-F238E27FC236}">
                <a16:creationId xmlns:a16="http://schemas.microsoft.com/office/drawing/2014/main" id="{A5F3FB30-FF82-4144-8BC7-A4479D57459D}"/>
              </a:ext>
            </a:extLst>
          </xdr:cNvPr>
          <xdr:cNvSpPr txBox="1"/>
        </xdr:nvSpPr>
        <xdr:spPr>
          <a:xfrm>
            <a:off x="8220076" y="752475"/>
            <a:ext cx="12573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200">
                <a:solidFill>
                  <a:schemeClr val="bg1"/>
                </a:solidFill>
              </a:rPr>
              <a:t>Back</a:t>
            </a:r>
            <a:r>
              <a:rPr lang="en-AU" sz="1200" baseline="0">
                <a:solidFill>
                  <a:schemeClr val="bg1"/>
                </a:solidFill>
              </a:rPr>
              <a:t> to Index</a:t>
            </a:r>
            <a:endParaRPr lang="en-AU" sz="1200">
              <a:solidFill>
                <a:schemeClr val="bg1"/>
              </a:solidFill>
            </a:endParaRPr>
          </a:p>
        </xdr:txBody>
      </xdr:sp>
    </xdr:grpSp>
    <xdr:clientData/>
  </xdr:twoCellAnchor>
  <xdr:twoCellAnchor>
    <xdr:from>
      <xdr:col>0</xdr:col>
      <xdr:colOff>0</xdr:colOff>
      <xdr:row>27</xdr:row>
      <xdr:rowOff>104775</xdr:rowOff>
    </xdr:from>
    <xdr:to>
      <xdr:col>1</xdr:col>
      <xdr:colOff>1162048</xdr:colOff>
      <xdr:row>29</xdr:row>
      <xdr:rowOff>204790</xdr:rowOff>
    </xdr:to>
    <xdr:grpSp>
      <xdr:nvGrpSpPr>
        <xdr:cNvPr id="19" name="Group 18">
          <a:hlinkClick xmlns:r="http://schemas.openxmlformats.org/officeDocument/2006/relationships" r:id="rId7"/>
          <a:extLst>
            <a:ext uri="{FF2B5EF4-FFF2-40B4-BE49-F238E27FC236}">
              <a16:creationId xmlns:a16="http://schemas.microsoft.com/office/drawing/2014/main" id="{299929D7-DDB0-40A5-93C3-0BB33216769B}"/>
            </a:ext>
          </a:extLst>
        </xdr:cNvPr>
        <xdr:cNvGrpSpPr/>
      </xdr:nvGrpSpPr>
      <xdr:grpSpPr>
        <a:xfrm>
          <a:off x="0" y="6765925"/>
          <a:ext cx="1371598" cy="525465"/>
          <a:chOff x="8201024" y="18140364"/>
          <a:chExt cx="1514473" cy="519115"/>
        </a:xfrm>
      </xdr:grpSpPr>
      <xdr:sp macro="" textlink="">
        <xdr:nvSpPr>
          <xdr:cNvPr id="20" name="Rectangle: Top Corners Rounded 19">
            <a:extLst>
              <a:ext uri="{FF2B5EF4-FFF2-40B4-BE49-F238E27FC236}">
                <a16:creationId xmlns:a16="http://schemas.microsoft.com/office/drawing/2014/main" id="{89A35C08-190D-4218-BCF4-BCB946679801}"/>
              </a:ext>
            </a:extLst>
          </xdr:cNvPr>
          <xdr:cNvSpPr/>
        </xdr:nvSpPr>
        <xdr:spPr>
          <a:xfrm rot="5400000">
            <a:off x="8698703" y="17642685"/>
            <a:ext cx="519115" cy="151447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AU" sz="1400">
                <a:latin typeface="+mj-lt"/>
              </a:rPr>
              <a:t>Next P</a:t>
            </a:r>
            <a:r>
              <a:rPr lang="en-AU" sz="1400" baseline="0">
                <a:latin typeface="+mj-lt"/>
              </a:rPr>
              <a:t>age</a:t>
            </a:r>
            <a:endParaRPr lang="en-AU" sz="1400">
              <a:latin typeface="+mj-lt"/>
            </a:endParaRPr>
          </a:p>
        </xdr:txBody>
      </xdr:sp>
      <xdr:pic>
        <xdr:nvPicPr>
          <xdr:cNvPr id="21" name="Graphic 20" descr="Share">
            <a:extLst>
              <a:ext uri="{FF2B5EF4-FFF2-40B4-BE49-F238E27FC236}">
                <a16:creationId xmlns:a16="http://schemas.microsoft.com/office/drawing/2014/main" id="{A81D590E-6579-45F8-9163-BBA4EBFABD7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43999" y="18168937"/>
            <a:ext cx="504825" cy="452437"/>
          </a:xfrm>
          <a:prstGeom prst="rect">
            <a:avLst/>
          </a:prstGeom>
        </xdr:spPr>
      </xdr:pic>
    </xdr:grpSp>
    <xdr:clientData/>
  </xdr:twoCellAnchor>
  <xdr:twoCellAnchor>
    <xdr:from>
      <xdr:col>1</xdr:col>
      <xdr:colOff>914400</xdr:colOff>
      <xdr:row>21</xdr:row>
      <xdr:rowOff>152400</xdr:rowOff>
    </xdr:from>
    <xdr:to>
      <xdr:col>3</xdr:col>
      <xdr:colOff>1600200</xdr:colOff>
      <xdr:row>26</xdr:row>
      <xdr:rowOff>66675</xdr:rowOff>
    </xdr:to>
    <xdr:sp macro="" textlink="">
      <xdr:nvSpPr>
        <xdr:cNvPr id="15" name="Speech Bubble: Rectangle 14">
          <a:extLst>
            <a:ext uri="{FF2B5EF4-FFF2-40B4-BE49-F238E27FC236}">
              <a16:creationId xmlns:a16="http://schemas.microsoft.com/office/drawing/2014/main" id="{27CB5646-5EB8-4982-A72F-E6E87B1D17C3}"/>
            </a:ext>
          </a:extLst>
        </xdr:cNvPr>
        <xdr:cNvSpPr/>
      </xdr:nvSpPr>
      <xdr:spPr>
        <a:xfrm>
          <a:off x="1123950" y="5476875"/>
          <a:ext cx="3781425" cy="962025"/>
        </a:xfrm>
        <a:prstGeom prst="wedgeRectCallout">
          <a:avLst>
            <a:gd name="adj1" fmla="val -21016"/>
            <a:gd name="adj2" fmla="val -5899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AU" sz="1100" b="1" baseline="0"/>
            <a:t>Note</a:t>
          </a:r>
          <a:r>
            <a:rPr lang="en-AU" sz="1100" baseline="0"/>
            <a:t>: the TEXT function converts the dates to text, obviously! But bear in mind that this means you can't use the values in column C in any math formulas, or many of the Date functions.</a:t>
          </a:r>
          <a:r>
            <a:rPr lang="en-AU" sz="1100"/>
            <a:t> </a:t>
          </a:r>
          <a:endParaRPr lang="en-AU" sz="1100" baseline="0"/>
        </a:p>
        <a:p>
          <a:pPr algn="l"/>
          <a:endParaRPr lang="en-AU" sz="1100" baseline="0"/>
        </a:p>
        <a:p>
          <a:pPr algn="l"/>
          <a:endParaRPr lang="en-AU" sz="1100" baseline="0"/>
        </a:p>
        <a:p>
          <a:pPr algn="l"/>
          <a:endParaRPr lang="en-AU"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EF3B1F-71CC-43EC-92D7-FF9915B384DB}" name="Tbl_FunctionList" displayName="Tbl_FunctionList" ref="B4:F33" totalsRowShown="0" headerRowDxfId="6" dataDxfId="5">
  <tableColumns count="5">
    <tableColumn id="1" xr3:uid="{78EEEBDB-D021-49CE-80BC-9A4E40CF0E21}" name="Date &amp; Time Functions" dataDxfId="4"/>
    <tableColumn id="5" xr3:uid="{6D612B4B-68C1-48C5-B4DE-4E21A90E3E93}" name=" " dataDxfId="3"/>
    <tableColumn id="2" xr3:uid="{48B89C2E-70FC-468E-B40D-DE420181098C}" name="Available From*" dataDxfId="2"/>
    <tableColumn id="3" xr3:uid="{3BC53134-4BF0-41DF-85B7-F3EBE76324F3}" name="Syntax - FUNCTION(argument1,argument2,[argument3]…)" dataDxfId="1"/>
    <tableColumn id="4" xr3:uid="{F59471BA-8DA9-4819-BF15-B2CCAFB08F2D}" name="Descripti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6F4894-233F-40B4-A383-BC8B3EC000EB}" name="TimeSheet" displayName="TimeSheet" ref="B7:G12" totalsRowShown="0">
  <autoFilter ref="B7:G12" xr:uid="{00000000-0009-0000-0100-000001000000}"/>
  <tableColumns count="6">
    <tableColumn id="1" xr3:uid="{D2B18A02-057C-4ADB-9F72-78C4FD9A53B4}" name="Date(s)" dataCellStyle="Date"/>
    <tableColumn id="2" xr3:uid="{A7C3E430-13B7-45BA-8229-013DDD6EB00C}" name="Time In" dataCellStyle="Time"/>
    <tableColumn id="3" xr3:uid="{C3AFEEAF-60CA-4651-ADD9-F5EB32D05171}" name="Lunch Start" dataCellStyle="Time"/>
    <tableColumn id="4" xr3:uid="{38FD0EFA-C915-424E-84A3-04F3F545F61D}" name="Lunch End" dataCellStyle="Time"/>
    <tableColumn id="5" xr3:uid="{8C2B31BD-986F-4325-9197-742F985A86C1}" name="Time Out" dataCellStyle="Time"/>
    <tableColumn id="6" xr3:uid="{B9A6D847-D184-4A3C-99A7-04785C1FDF81}" name="Hours Worked" dataCellStyle="Hours">
      <calculatedColumnFormula>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calculatedColumnFormula>
    </tableColumn>
  </tableColumns>
  <tableStyleInfo name="Time Sheet" showFirstColumn="0" showLastColumn="0" showRowStripes="1" showColumnStripes="0"/>
  <extLst>
    <ext xmlns:x14="http://schemas.microsoft.com/office/spreadsheetml/2009/9/main" uri="{504A1905-F514-4f6f-8877-14C23A59335A}">
      <x14:table altTextSummary="Enter daily time in and out, including lunch start and end times. Daily hours worked, total hours worked, regular hours, and overtime hours are automatically calculated"/>
    </ext>
  </extLst>
</table>
</file>

<file path=xl/theme/theme1.xml><?xml version="1.0" encoding="utf-8"?>
<a:theme xmlns:a="http://schemas.openxmlformats.org/drawingml/2006/main" name="Excel">
  <a:themeElements>
    <a:clrScheme name="Excel">
      <a:dk1>
        <a:sysClr val="windowText" lastClr="000000"/>
      </a:dk1>
      <a:lt1>
        <a:sysClr val="window" lastClr="FFFFFF"/>
      </a:lt1>
      <a:dk2>
        <a:srgbClr val="455C19"/>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Excel">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8" Type="http://schemas.openxmlformats.org/officeDocument/2006/relationships/hyperlink" Target="https://www.myonlinetraininghub.com/excel-formulas" TargetMode="External"/><Relationship Id="rId13" Type="http://schemas.openxmlformats.org/officeDocument/2006/relationships/hyperlink" Target="http://www.myonlinetraininghub.com/category/excel-dashboard" TargetMode="External"/><Relationship Id="rId18" Type="http://schemas.openxmlformats.org/officeDocument/2006/relationships/hyperlink" Target="https://www.myonlinetraininghub.com/power-pivot-course" TargetMode="External"/><Relationship Id="rId3" Type="http://schemas.openxmlformats.org/officeDocument/2006/relationships/hyperlink" Target="http://www.myonlinetraininghub.com/excel-dashboard-course" TargetMode="External"/><Relationship Id="rId21" Type="http://schemas.openxmlformats.org/officeDocument/2006/relationships/hyperlink" Target="https://www.myonlinetraininghub.com/excel-for-finance-course" TargetMode="External"/><Relationship Id="rId7" Type="http://schemas.openxmlformats.org/officeDocument/2006/relationships/hyperlink" Target="https://www.myonlinetraininghub.com/excel-pivottable-course" TargetMode="External"/><Relationship Id="rId12" Type="http://schemas.openxmlformats.org/officeDocument/2006/relationships/hyperlink" Target="https://www.myonlinetraininghub.com/category/excel-vba" TargetMode="External"/><Relationship Id="rId17" Type="http://schemas.openxmlformats.org/officeDocument/2006/relationships/hyperlink" Target="https://www.myonlinetraininghub.com/excel-power-query-course" TargetMode="External"/><Relationship Id="rId25" Type="http://schemas.openxmlformats.org/officeDocument/2006/relationships/drawing" Target="../drawings/drawing40.xml"/><Relationship Id="rId2" Type="http://schemas.openxmlformats.org/officeDocument/2006/relationships/hyperlink" Target="https://www.myonlinetraininghub.com/excel-forum" TargetMode="External"/><Relationship Id="rId16" Type="http://schemas.openxmlformats.org/officeDocument/2006/relationships/hyperlink" Target="https://www.myonlinetraininghub.com/excel-expert-upgrade" TargetMode="External"/><Relationship Id="rId20" Type="http://schemas.openxmlformats.org/officeDocument/2006/relationships/hyperlink" Target="https://www.myonlinetraininghub.com/excel-for-customer-service-professionals" TargetMode="External"/><Relationship Id="rId1" Type="http://schemas.openxmlformats.org/officeDocument/2006/relationships/hyperlink" Target="http://www.myonlinetraininghub.com/excel-webinars" TargetMode="External"/><Relationship Id="rId6" Type="http://schemas.openxmlformats.org/officeDocument/2006/relationships/hyperlink" Target="https://www.myonlinetraininghub.com/" TargetMode="External"/><Relationship Id="rId11" Type="http://schemas.openxmlformats.org/officeDocument/2006/relationships/hyperlink" Target="https://www.myonlinetraininghub.com/category/power-pivot" TargetMode="External"/><Relationship Id="rId24" Type="http://schemas.openxmlformats.org/officeDocument/2006/relationships/printerSettings" Target="../printerSettings/printerSettings40.bin"/><Relationship Id="rId5" Type="http://schemas.openxmlformats.org/officeDocument/2006/relationships/hyperlink" Target="http://www.myonlinetraininghub.com/category/excel-charts" TargetMode="External"/><Relationship Id="rId15" Type="http://schemas.openxmlformats.org/officeDocument/2006/relationships/hyperlink" Target="https://www.myonlinetraininghub.com/microsoft-office-online-training-courses" TargetMode="External"/><Relationship Id="rId23" Type="http://schemas.openxmlformats.org/officeDocument/2006/relationships/hyperlink" Target="https://www.myonlinetraininghub.com/sign-up-for-100-excel-tips-and-tricks" TargetMode="External"/><Relationship Id="rId10" Type="http://schemas.openxmlformats.org/officeDocument/2006/relationships/hyperlink" Target="https://www.myonlinetraininghub.com/category/power-query" TargetMode="External"/><Relationship Id="rId19" Type="http://schemas.openxmlformats.org/officeDocument/2006/relationships/hyperlink" Target="https://www.myonlinetraininghub.com/excel-for-decision-making-course" TargetMode="External"/><Relationship Id="rId4" Type="http://schemas.openxmlformats.org/officeDocument/2006/relationships/hyperlink" Target="http://www.myonlinetraininghub.com/power-bi-course" TargetMode="External"/><Relationship Id="rId9" Type="http://schemas.openxmlformats.org/officeDocument/2006/relationships/hyperlink" Target="https://www.myonlinetraininghub.com/category/excel-pivottables" TargetMode="External"/><Relationship Id="rId14" Type="http://schemas.openxmlformats.org/officeDocument/2006/relationships/hyperlink" Target="https://www.myonlinetraininghub.com/excel-dashboard-webinar-reg.htm" TargetMode="External"/><Relationship Id="rId22" Type="http://schemas.openxmlformats.org/officeDocument/2006/relationships/hyperlink" Target="https://www.myonlinetraininghub.com/excel-analysis-toolpak-course" TargetMode="Externa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s://support.office.com/en-US/article/Date-and-time-functions-reference-fd1b5961-c1ae-4677-be58-074152f97b81" TargetMode="External"/><Relationship Id="rId1" Type="http://schemas.openxmlformats.org/officeDocument/2006/relationships/hyperlink" Target="http://www.cpearson.com/excel/datetime.htm" TargetMode="External"/><Relationship Id="rId4"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5"/>
  <sheetViews>
    <sheetView showGridLines="0" workbookViewId="0"/>
  </sheetViews>
  <sheetFormatPr defaultRowHeight="16.75" x14ac:dyDescent="0.95"/>
  <cols>
    <col min="1" max="1" width="2.625" customWidth="1"/>
    <col min="2" max="2" width="85" customWidth="1"/>
    <col min="3" max="3" width="13" customWidth="1"/>
    <col min="4" max="4" width="5.625" customWidth="1"/>
  </cols>
  <sheetData>
    <row r="1" spans="1:4" ht="48.75" customHeight="1" x14ac:dyDescent="0.95">
      <c r="A1" s="1"/>
      <c r="B1" s="1" t="s">
        <v>16</v>
      </c>
      <c r="C1" s="1"/>
      <c r="D1" s="1"/>
    </row>
    <row r="2" spans="1:4" ht="9.75" customHeight="1" x14ac:dyDescent="0.95"/>
    <row r="3" spans="1:4" ht="23.5" x14ac:dyDescent="1.25">
      <c r="B3" s="31" t="s">
        <v>63</v>
      </c>
      <c r="C3" s="15"/>
    </row>
    <row r="4" spans="1:4" ht="9.75" customHeight="1" x14ac:dyDescent="0.95"/>
    <row r="5" spans="1:4" ht="18" x14ac:dyDescent="1">
      <c r="B5" s="32" t="s">
        <v>774</v>
      </c>
      <c r="C5" s="28"/>
    </row>
    <row r="6" spans="1:4" s="29" customFormat="1" ht="22.5" customHeight="1" x14ac:dyDescent="0.95">
      <c r="B6" s="30" t="s">
        <v>539</v>
      </c>
    </row>
    <row r="7" spans="1:4" s="29" customFormat="1" ht="22.5" customHeight="1" x14ac:dyDescent="0.95">
      <c r="B7" s="30" t="s">
        <v>64</v>
      </c>
    </row>
    <row r="8" spans="1:4" s="29" customFormat="1" ht="22.5" customHeight="1" x14ac:dyDescent="0.95">
      <c r="B8" s="30" t="s">
        <v>528</v>
      </c>
    </row>
    <row r="9" spans="1:4" s="29" customFormat="1" ht="22.5" customHeight="1" x14ac:dyDescent="0.95">
      <c r="B9" s="30" t="s">
        <v>176</v>
      </c>
    </row>
    <row r="10" spans="1:4" ht="11.25" customHeight="1" x14ac:dyDescent="0.95">
      <c r="B10" s="9"/>
    </row>
    <row r="11" spans="1:4" ht="18" x14ac:dyDescent="1">
      <c r="B11" s="32" t="s">
        <v>62</v>
      </c>
      <c r="C11" s="28"/>
    </row>
    <row r="12" spans="1:4" s="29" customFormat="1" ht="22.5" customHeight="1" x14ac:dyDescent="0.95">
      <c r="B12" s="30" t="s">
        <v>65</v>
      </c>
    </row>
    <row r="13" spans="1:4" ht="11.25" customHeight="1" x14ac:dyDescent="0.95"/>
    <row r="14" spans="1:4" ht="18" x14ac:dyDescent="1">
      <c r="B14" s="33" t="s">
        <v>104</v>
      </c>
      <c r="C14" s="28"/>
    </row>
    <row r="15" spans="1:4" s="29" customFormat="1" ht="22.5" customHeight="1" x14ac:dyDescent="0.95">
      <c r="B15" s="30" t="s">
        <v>527</v>
      </c>
    </row>
    <row r="16" spans="1:4" s="29" customFormat="1" ht="22.5" customHeight="1" x14ac:dyDescent="0.95">
      <c r="B16" s="247" t="s">
        <v>525</v>
      </c>
    </row>
    <row r="17" spans="2:3" s="29" customFormat="1" ht="22.5" customHeight="1" x14ac:dyDescent="0.95">
      <c r="B17" s="247" t="s">
        <v>526</v>
      </c>
    </row>
    <row r="18" spans="2:3" s="29" customFormat="1" ht="22.5" customHeight="1" x14ac:dyDescent="0.95">
      <c r="B18" s="30" t="s">
        <v>529</v>
      </c>
    </row>
    <row r="19" spans="2:3" s="29" customFormat="1" ht="22.5" customHeight="1" x14ac:dyDescent="0.95">
      <c r="B19" s="30" t="s">
        <v>530</v>
      </c>
    </row>
    <row r="20" spans="2:3" s="29" customFormat="1" ht="22.5" customHeight="1" x14ac:dyDescent="0.95">
      <c r="B20" s="30" t="s">
        <v>538</v>
      </c>
    </row>
    <row r="21" spans="2:3" s="29" customFormat="1" ht="22.5" customHeight="1" x14ac:dyDescent="0.95">
      <c r="B21" s="30" t="s">
        <v>716</v>
      </c>
    </row>
    <row r="22" spans="2:3" s="29" customFormat="1" ht="22.5" customHeight="1" x14ac:dyDescent="0.95">
      <c r="B22" s="30" t="s">
        <v>717</v>
      </c>
    </row>
    <row r="23" spans="2:3" ht="11.25" customHeight="1" x14ac:dyDescent="0.95"/>
    <row r="24" spans="2:3" ht="18" x14ac:dyDescent="1">
      <c r="B24" s="32" t="s">
        <v>17</v>
      </c>
      <c r="C24" s="28"/>
    </row>
    <row r="25" spans="2:3" s="29" customFormat="1" ht="22.5" customHeight="1" x14ac:dyDescent="0.95">
      <c r="B25" s="30" t="s">
        <v>550</v>
      </c>
    </row>
    <row r="26" spans="2:3" s="29" customFormat="1" ht="22.5" customHeight="1" x14ac:dyDescent="0.95">
      <c r="B26" s="30" t="s">
        <v>196</v>
      </c>
    </row>
    <row r="27" spans="2:3" s="29" customFormat="1" ht="22.5" customHeight="1" x14ac:dyDescent="0.95">
      <c r="B27" s="30" t="s">
        <v>570</v>
      </c>
    </row>
    <row r="28" spans="2:3" s="29" customFormat="1" ht="22.5" customHeight="1" x14ac:dyDescent="0.95">
      <c r="B28" s="30" t="s">
        <v>576</v>
      </c>
    </row>
    <row r="29" spans="2:3" s="29" customFormat="1" ht="22.5" customHeight="1" x14ac:dyDescent="0.95">
      <c r="B29" s="30" t="s">
        <v>591</v>
      </c>
    </row>
    <row r="30" spans="2:3" s="29" customFormat="1" ht="22.5" customHeight="1" x14ac:dyDescent="0.95">
      <c r="B30" s="30" t="s">
        <v>583</v>
      </c>
    </row>
    <row r="31" spans="2:3" s="29" customFormat="1" ht="22.5" customHeight="1" x14ac:dyDescent="0.95">
      <c r="B31" s="30" t="s">
        <v>584</v>
      </c>
    </row>
    <row r="32" spans="2:3" s="29" customFormat="1" ht="22.5" customHeight="1" x14ac:dyDescent="0.95">
      <c r="B32" s="30" t="s">
        <v>588</v>
      </c>
    </row>
    <row r="33" spans="2:3" s="29" customFormat="1" ht="22.5" customHeight="1" x14ac:dyDescent="0.95">
      <c r="B33" s="30" t="s">
        <v>781</v>
      </c>
    </row>
    <row r="34" spans="2:3" ht="11.25" customHeight="1" x14ac:dyDescent="0.95"/>
    <row r="35" spans="2:3" ht="18" x14ac:dyDescent="1">
      <c r="B35" s="32" t="s">
        <v>811</v>
      </c>
      <c r="C35" s="28"/>
    </row>
    <row r="36" spans="2:3" ht="22.5" customHeight="1" x14ac:dyDescent="0.95">
      <c r="B36" s="30" t="s">
        <v>810</v>
      </c>
      <c r="C36" s="29"/>
    </row>
    <row r="37" spans="2:3" ht="11.25" customHeight="1" x14ac:dyDescent="0.95"/>
    <row r="38" spans="2:3" ht="18" x14ac:dyDescent="1">
      <c r="B38" s="32" t="s">
        <v>0</v>
      </c>
      <c r="C38" s="28"/>
    </row>
    <row r="39" spans="2:3" ht="22.5" customHeight="1" x14ac:dyDescent="0.95">
      <c r="B39" s="30" t="s">
        <v>105</v>
      </c>
      <c r="C39" s="29"/>
    </row>
    <row r="40" spans="2:3" ht="11.25" customHeight="1" x14ac:dyDescent="0.95"/>
    <row r="41" spans="2:3" ht="18" x14ac:dyDescent="1">
      <c r="B41" s="32" t="s">
        <v>632</v>
      </c>
      <c r="C41" s="28"/>
    </row>
    <row r="42" spans="2:3" ht="23.25" customHeight="1" x14ac:dyDescent="0.95">
      <c r="B42" s="30" t="s">
        <v>633</v>
      </c>
      <c r="C42" s="29"/>
    </row>
    <row r="43" spans="2:3" ht="11.25" customHeight="1" x14ac:dyDescent="0.95"/>
    <row r="44" spans="2:3" ht="18" x14ac:dyDescent="1">
      <c r="B44" s="32" t="s">
        <v>699</v>
      </c>
      <c r="C44" s="28"/>
    </row>
    <row r="45" spans="2:3" ht="23.25" customHeight="1" x14ac:dyDescent="0.95">
      <c r="B45" s="30" t="s">
        <v>705</v>
      </c>
      <c r="C45" s="29"/>
    </row>
  </sheetData>
  <phoneticPr fontId="42" type="noConversion"/>
  <pageMargins left="0.28000000000000003" right="0.2" top="0.28999999999999998" bottom="0.32" header="0.3" footer="0.1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F96E-4FCA-46E0-AF09-48E7466D211D}">
  <sheetPr>
    <pageSetUpPr fitToPage="1"/>
  </sheetPr>
  <dimension ref="A1:J36"/>
  <sheetViews>
    <sheetView showGridLines="0" workbookViewId="0">
      <selection activeCell="K13" sqref="K13"/>
    </sheetView>
  </sheetViews>
  <sheetFormatPr defaultRowHeight="16.75" x14ac:dyDescent="0.95"/>
  <cols>
    <col min="1" max="1" width="4.625" customWidth="1"/>
    <col min="2" max="2" width="20.875" bestFit="1" customWidth="1"/>
    <col min="3" max="3" width="19.75" customWidth="1"/>
    <col min="4" max="4" width="37" bestFit="1" customWidth="1"/>
    <col min="6" max="6" width="6.625" customWidth="1"/>
    <col min="8" max="8" width="10.75" bestFit="1" customWidth="1"/>
    <col min="9" max="9" width="10.375" bestFit="1" customWidth="1"/>
  </cols>
  <sheetData>
    <row r="1" spans="1:10" ht="48.75" customHeight="1" x14ac:dyDescent="0.95">
      <c r="A1" s="1"/>
      <c r="B1" s="1" t="s">
        <v>716</v>
      </c>
      <c r="C1" s="1"/>
      <c r="D1" s="1"/>
      <c r="E1" s="1"/>
      <c r="F1" s="1"/>
      <c r="G1" s="1"/>
      <c r="H1" s="1"/>
      <c r="I1" s="1"/>
      <c r="J1" s="1"/>
    </row>
    <row r="2" spans="1:10" ht="23.25" customHeight="1" x14ac:dyDescent="0.95"/>
    <row r="3" spans="1:10" ht="23.25" customHeight="1" x14ac:dyDescent="0.95"/>
    <row r="4" spans="1:10" ht="23.25" customHeight="1" x14ac:dyDescent="0.95"/>
    <row r="5" spans="1:10" x14ac:dyDescent="0.95">
      <c r="B5" s="8"/>
    </row>
    <row r="6" spans="1:10" x14ac:dyDescent="0.95">
      <c r="B6" s="447" t="s">
        <v>718</v>
      </c>
      <c r="C6" s="448" t="s">
        <v>731</v>
      </c>
      <c r="D6" s="449" t="s">
        <v>862</v>
      </c>
    </row>
    <row r="7" spans="1:10" x14ac:dyDescent="0.95">
      <c r="B7" s="450" t="s">
        <v>719</v>
      </c>
      <c r="C7" s="451">
        <f>MONTH(B7&amp;1)</f>
        <v>1</v>
      </c>
      <c r="D7" s="452" t="s">
        <v>732</v>
      </c>
    </row>
    <row r="8" spans="1:10" x14ac:dyDescent="0.95">
      <c r="B8" s="453" t="s">
        <v>720</v>
      </c>
      <c r="C8" s="256">
        <f t="shared" ref="C8:C18" si="0">MONTH(B8&amp;1)</f>
        <v>2</v>
      </c>
      <c r="D8" s="454" t="s">
        <v>733</v>
      </c>
    </row>
    <row r="9" spans="1:10" x14ac:dyDescent="0.95">
      <c r="B9" s="450" t="s">
        <v>721</v>
      </c>
      <c r="C9" s="451">
        <f t="shared" si="0"/>
        <v>3</v>
      </c>
      <c r="D9" s="452" t="s">
        <v>734</v>
      </c>
    </row>
    <row r="10" spans="1:10" x14ac:dyDescent="0.95">
      <c r="B10" s="453" t="s">
        <v>722</v>
      </c>
      <c r="C10" s="256">
        <f t="shared" si="0"/>
        <v>4</v>
      </c>
      <c r="D10" s="454" t="s">
        <v>735</v>
      </c>
    </row>
    <row r="11" spans="1:10" x14ac:dyDescent="0.95">
      <c r="B11" s="450" t="s">
        <v>723</v>
      </c>
      <c r="C11" s="451">
        <f t="shared" si="0"/>
        <v>5</v>
      </c>
      <c r="D11" s="452" t="s">
        <v>736</v>
      </c>
    </row>
    <row r="12" spans="1:10" x14ac:dyDescent="0.95">
      <c r="B12" s="453" t="s">
        <v>724</v>
      </c>
      <c r="C12" s="256">
        <f t="shared" si="0"/>
        <v>6</v>
      </c>
      <c r="D12" s="454" t="s">
        <v>737</v>
      </c>
    </row>
    <row r="13" spans="1:10" x14ac:dyDescent="0.95">
      <c r="B13" s="450" t="s">
        <v>725</v>
      </c>
      <c r="C13" s="451">
        <f t="shared" si="0"/>
        <v>7</v>
      </c>
      <c r="D13" s="452" t="s">
        <v>738</v>
      </c>
    </row>
    <row r="14" spans="1:10" x14ac:dyDescent="0.95">
      <c r="B14" s="453" t="s">
        <v>726</v>
      </c>
      <c r="C14" s="256">
        <f t="shared" si="0"/>
        <v>8</v>
      </c>
      <c r="D14" s="454" t="s">
        <v>739</v>
      </c>
    </row>
    <row r="15" spans="1:10" x14ac:dyDescent="0.95">
      <c r="B15" s="450" t="s">
        <v>727</v>
      </c>
      <c r="C15" s="451">
        <f t="shared" si="0"/>
        <v>9</v>
      </c>
      <c r="D15" s="452" t="s">
        <v>740</v>
      </c>
    </row>
    <row r="16" spans="1:10" x14ac:dyDescent="0.95">
      <c r="B16" s="453" t="s">
        <v>728</v>
      </c>
      <c r="C16" s="256">
        <f t="shared" si="0"/>
        <v>10</v>
      </c>
      <c r="D16" s="454" t="s">
        <v>741</v>
      </c>
    </row>
    <row r="17" spans="2:8" x14ac:dyDescent="0.95">
      <c r="B17" s="450" t="s">
        <v>729</v>
      </c>
      <c r="C17" s="451">
        <f t="shared" si="0"/>
        <v>11</v>
      </c>
      <c r="D17" s="452" t="s">
        <v>742</v>
      </c>
    </row>
    <row r="18" spans="2:8" x14ac:dyDescent="0.95">
      <c r="B18" s="455" t="s">
        <v>730</v>
      </c>
      <c r="C18" s="255">
        <f t="shared" si="0"/>
        <v>12</v>
      </c>
      <c r="D18" s="456" t="s">
        <v>743</v>
      </c>
    </row>
    <row r="19" spans="2:8" x14ac:dyDescent="0.95">
      <c r="H19" s="30"/>
    </row>
    <row r="23" spans="2:8" ht="236.25" customHeight="1" x14ac:dyDescent="0.95"/>
    <row r="24" spans="2:8" x14ac:dyDescent="0.95">
      <c r="B24" s="252" t="s">
        <v>718</v>
      </c>
      <c r="C24" s="309" t="s">
        <v>744</v>
      </c>
      <c r="D24" s="254" t="s">
        <v>862</v>
      </c>
    </row>
    <row r="25" spans="2:8" x14ac:dyDescent="0.95">
      <c r="B25" s="450" t="s">
        <v>719</v>
      </c>
      <c r="C25" s="451">
        <f ca="1">DATE(YEAR(TODAY()),MONTH(B25&amp;1),1)</f>
        <v>44197</v>
      </c>
      <c r="D25" s="452" t="s">
        <v>745</v>
      </c>
    </row>
    <row r="26" spans="2:8" x14ac:dyDescent="0.95">
      <c r="B26" s="453" t="s">
        <v>720</v>
      </c>
      <c r="C26" s="256">
        <f t="shared" ref="C26:C36" ca="1" si="1">DATE(YEAR(TODAY()),MONTH(B26&amp;1),1)</f>
        <v>44228</v>
      </c>
      <c r="D26" s="454" t="s">
        <v>746</v>
      </c>
    </row>
    <row r="27" spans="2:8" x14ac:dyDescent="0.95">
      <c r="B27" s="450" t="s">
        <v>721</v>
      </c>
      <c r="C27" s="451">
        <f t="shared" ca="1" si="1"/>
        <v>44256</v>
      </c>
      <c r="D27" s="452" t="s">
        <v>747</v>
      </c>
    </row>
    <row r="28" spans="2:8" x14ac:dyDescent="0.95">
      <c r="B28" s="453" t="s">
        <v>722</v>
      </c>
      <c r="C28" s="256">
        <f t="shared" ca="1" si="1"/>
        <v>44287</v>
      </c>
      <c r="D28" s="454" t="s">
        <v>748</v>
      </c>
    </row>
    <row r="29" spans="2:8" x14ac:dyDescent="0.95">
      <c r="B29" s="450" t="s">
        <v>723</v>
      </c>
      <c r="C29" s="451">
        <f t="shared" ca="1" si="1"/>
        <v>44317</v>
      </c>
      <c r="D29" s="452" t="s">
        <v>749</v>
      </c>
    </row>
    <row r="30" spans="2:8" x14ac:dyDescent="0.95">
      <c r="B30" s="453" t="s">
        <v>724</v>
      </c>
      <c r="C30" s="256">
        <f t="shared" ca="1" si="1"/>
        <v>44348</v>
      </c>
      <c r="D30" s="454" t="s">
        <v>750</v>
      </c>
    </row>
    <row r="31" spans="2:8" x14ac:dyDescent="0.95">
      <c r="B31" s="450" t="s">
        <v>725</v>
      </c>
      <c r="C31" s="451">
        <f t="shared" ca="1" si="1"/>
        <v>44378</v>
      </c>
      <c r="D31" s="452" t="s">
        <v>751</v>
      </c>
    </row>
    <row r="32" spans="2:8" x14ac:dyDescent="0.95">
      <c r="B32" s="453" t="s">
        <v>726</v>
      </c>
      <c r="C32" s="256">
        <f t="shared" ca="1" si="1"/>
        <v>44409</v>
      </c>
      <c r="D32" s="454" t="s">
        <v>752</v>
      </c>
    </row>
    <row r="33" spans="2:4" x14ac:dyDescent="0.95">
      <c r="B33" s="450" t="s">
        <v>727</v>
      </c>
      <c r="C33" s="451">
        <f t="shared" ca="1" si="1"/>
        <v>44440</v>
      </c>
      <c r="D33" s="452" t="s">
        <v>753</v>
      </c>
    </row>
    <row r="34" spans="2:4" x14ac:dyDescent="0.95">
      <c r="B34" s="453" t="s">
        <v>728</v>
      </c>
      <c r="C34" s="256">
        <f t="shared" ca="1" si="1"/>
        <v>44470</v>
      </c>
      <c r="D34" s="454" t="s">
        <v>754</v>
      </c>
    </row>
    <row r="35" spans="2:4" x14ac:dyDescent="0.95">
      <c r="B35" s="450" t="s">
        <v>729</v>
      </c>
      <c r="C35" s="451">
        <f t="shared" ca="1" si="1"/>
        <v>44501</v>
      </c>
      <c r="D35" s="452" t="s">
        <v>755</v>
      </c>
    </row>
    <row r="36" spans="2:4" x14ac:dyDescent="0.95">
      <c r="B36" s="455" t="s">
        <v>730</v>
      </c>
      <c r="C36" s="255">
        <f t="shared" ca="1" si="1"/>
        <v>44531</v>
      </c>
      <c r="D36" s="456" t="s">
        <v>756</v>
      </c>
    </row>
  </sheetData>
  <phoneticPr fontId="42" type="noConversion"/>
  <pageMargins left="0.27" right="0.28000000000000003" top="0.22" bottom="0.43" header="0.3" footer="0.3"/>
  <pageSetup paperSize="9" fitToHeight="0" orientation="portrait" r:id="rId1"/>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649F-960C-4C67-9269-39FAC76AB5A3}">
  <sheetPr>
    <pageSetUpPr fitToPage="1"/>
  </sheetPr>
  <dimension ref="A1:H22"/>
  <sheetViews>
    <sheetView showGridLines="0" workbookViewId="0"/>
  </sheetViews>
  <sheetFormatPr defaultRowHeight="16.75" x14ac:dyDescent="0.95"/>
  <cols>
    <col min="1" max="1" width="4.625" customWidth="1"/>
    <col min="2" max="2" width="22.5" bestFit="1" customWidth="1"/>
    <col min="3" max="3" width="19.75" customWidth="1"/>
    <col min="4" max="4" width="20.375" customWidth="1"/>
    <col min="5" max="5" width="30.5" customWidth="1"/>
    <col min="6" max="6" width="10.375" bestFit="1" customWidth="1"/>
  </cols>
  <sheetData>
    <row r="1" spans="1:8" ht="48.75" customHeight="1" x14ac:dyDescent="0.95">
      <c r="A1" s="1"/>
      <c r="B1" s="1" t="s">
        <v>757</v>
      </c>
      <c r="C1" s="1"/>
      <c r="D1" s="1"/>
      <c r="E1" s="1"/>
      <c r="F1" s="1"/>
      <c r="G1" s="1"/>
      <c r="H1" s="1"/>
    </row>
    <row r="9" spans="1:8" x14ac:dyDescent="0.95">
      <c r="B9" s="252" t="s">
        <v>758</v>
      </c>
      <c r="C9" s="316" t="s">
        <v>759</v>
      </c>
      <c r="D9" s="316" t="s">
        <v>98</v>
      </c>
    </row>
    <row r="10" spans="1:8" x14ac:dyDescent="0.95">
      <c r="B10" s="317">
        <v>42736.041666666664</v>
      </c>
      <c r="C10" s="312">
        <f>INT(B10)</f>
        <v>42736</v>
      </c>
      <c r="D10" s="313" t="s">
        <v>770</v>
      </c>
    </row>
    <row r="11" spans="1:8" x14ac:dyDescent="0.95">
      <c r="B11" s="318">
        <v>42767.583680555559</v>
      </c>
      <c r="C11" s="310">
        <f t="shared" ref="C11:C14" si="0">INT(B11)</f>
        <v>42767</v>
      </c>
      <c r="D11" s="314" t="s">
        <v>761</v>
      </c>
    </row>
    <row r="12" spans="1:8" x14ac:dyDescent="0.95">
      <c r="B12" s="319">
        <v>42797.479166666664</v>
      </c>
      <c r="C12" s="311">
        <f t="shared" si="0"/>
        <v>42797</v>
      </c>
      <c r="D12" s="315" t="s">
        <v>762</v>
      </c>
    </row>
    <row r="13" spans="1:8" x14ac:dyDescent="0.95">
      <c r="B13" s="320">
        <v>42739</v>
      </c>
      <c r="C13" s="310">
        <f t="shared" si="0"/>
        <v>42739</v>
      </c>
      <c r="D13" s="314" t="s">
        <v>763</v>
      </c>
    </row>
    <row r="14" spans="1:8" x14ac:dyDescent="0.95">
      <c r="B14" s="319">
        <v>43013.375</v>
      </c>
      <c r="C14" s="311">
        <f t="shared" si="0"/>
        <v>43013</v>
      </c>
      <c r="D14" s="315" t="s">
        <v>764</v>
      </c>
    </row>
    <row r="17" spans="2:5" x14ac:dyDescent="0.95">
      <c r="B17" s="252" t="s">
        <v>758</v>
      </c>
      <c r="C17" s="316" t="s">
        <v>760</v>
      </c>
      <c r="D17" s="316" t="s">
        <v>98</v>
      </c>
    </row>
    <row r="18" spans="2:5" x14ac:dyDescent="0.95">
      <c r="B18" s="317">
        <v>42736.041666666664</v>
      </c>
      <c r="C18" s="313">
        <f>MOD(B18,1)</f>
        <v>4.1666666664241347E-2</v>
      </c>
      <c r="D18" s="313" t="s">
        <v>771</v>
      </c>
    </row>
    <row r="19" spans="2:5" x14ac:dyDescent="0.95">
      <c r="B19" s="318">
        <v>42767.583680555559</v>
      </c>
      <c r="C19" s="314">
        <f t="shared" ref="C19:C22" si="1">MOD(B19,1)</f>
        <v>0.58368055555911269</v>
      </c>
      <c r="D19" s="314" t="s">
        <v>765</v>
      </c>
    </row>
    <row r="20" spans="2:5" x14ac:dyDescent="0.95">
      <c r="B20" s="319">
        <v>42797.479166666664</v>
      </c>
      <c r="C20" s="315">
        <f t="shared" si="1"/>
        <v>0.47916666666424135</v>
      </c>
      <c r="D20" s="315" t="s">
        <v>766</v>
      </c>
    </row>
    <row r="21" spans="2:5" x14ac:dyDescent="0.95">
      <c r="B21" s="320">
        <v>42739</v>
      </c>
      <c r="C21" s="314">
        <f t="shared" si="1"/>
        <v>0</v>
      </c>
      <c r="D21" s="314" t="s">
        <v>767</v>
      </c>
    </row>
    <row r="22" spans="2:5" x14ac:dyDescent="0.95">
      <c r="B22" s="319">
        <v>43013.375</v>
      </c>
      <c r="C22" s="315">
        <f t="shared" si="1"/>
        <v>0.375</v>
      </c>
      <c r="D22" s="315" t="s">
        <v>768</v>
      </c>
      <c r="E22" s="30"/>
    </row>
  </sheetData>
  <phoneticPr fontId="42" type="noConversion"/>
  <pageMargins left="0.28999999999999998" right="0.23" top="0.24" bottom="0.75" header="0.3" footer="0.3"/>
  <pageSetup paperSize="9" scale="94"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C130-C056-44FD-A311-B1975FC92C83}">
  <sheetPr>
    <pageSetUpPr fitToPage="1"/>
  </sheetPr>
  <dimension ref="A1:F100"/>
  <sheetViews>
    <sheetView showGridLines="0" workbookViewId="0">
      <selection activeCell="A2" sqref="A2"/>
    </sheetView>
  </sheetViews>
  <sheetFormatPr defaultColWidth="9" defaultRowHeight="16.75" x14ac:dyDescent="0.95"/>
  <cols>
    <col min="1" max="1" width="3.25" style="358" customWidth="1"/>
    <col min="2" max="2" width="14.375" style="358" customWidth="1"/>
    <col min="3" max="3" width="26.25" style="358" customWidth="1"/>
    <col min="4" max="4" width="26.5" style="358" customWidth="1"/>
    <col min="5" max="5" width="24.5" style="358" customWidth="1"/>
    <col min="6" max="6" width="76" style="358" customWidth="1"/>
    <col min="7" max="16384" width="9" style="358"/>
  </cols>
  <sheetData>
    <row r="1" spans="1:6" ht="48.75" customHeight="1" x14ac:dyDescent="0.95">
      <c r="A1" s="357"/>
      <c r="B1" s="357" t="s">
        <v>549</v>
      </c>
      <c r="C1" s="357"/>
      <c r="D1" s="357"/>
      <c r="E1" s="357"/>
      <c r="F1" s="357"/>
    </row>
    <row r="3" spans="1:6" x14ac:dyDescent="0.95">
      <c r="B3" s="473" t="s">
        <v>550</v>
      </c>
      <c r="C3" s="473"/>
    </row>
    <row r="4" spans="1:6" x14ac:dyDescent="0.95">
      <c r="B4" s="473" t="s">
        <v>196</v>
      </c>
      <c r="C4" s="473"/>
    </row>
    <row r="5" spans="1:6" x14ac:dyDescent="0.95">
      <c r="B5" s="473" t="s">
        <v>570</v>
      </c>
      <c r="C5" s="473"/>
    </row>
    <row r="6" spans="1:6" x14ac:dyDescent="0.95">
      <c r="B6" s="473" t="s">
        <v>576</v>
      </c>
      <c r="C6" s="473"/>
    </row>
    <row r="7" spans="1:6" x14ac:dyDescent="0.95">
      <c r="B7" s="473" t="s">
        <v>591</v>
      </c>
      <c r="C7" s="473"/>
    </row>
    <row r="8" spans="1:6" x14ac:dyDescent="0.95">
      <c r="B8" s="473" t="s">
        <v>583</v>
      </c>
      <c r="C8" s="473"/>
      <c r="D8" s="473"/>
    </row>
    <row r="9" spans="1:6" x14ac:dyDescent="0.95">
      <c r="B9" s="473" t="s">
        <v>584</v>
      </c>
      <c r="C9" s="473"/>
    </row>
    <row r="10" spans="1:6" x14ac:dyDescent="0.95">
      <c r="B10" s="473" t="s">
        <v>588</v>
      </c>
      <c r="C10" s="473"/>
    </row>
    <row r="11" spans="1:6" x14ac:dyDescent="0.95">
      <c r="B11" s="359" t="s">
        <v>789</v>
      </c>
    </row>
    <row r="13" spans="1:6" ht="24" customHeight="1" x14ac:dyDescent="0.95">
      <c r="A13" s="360"/>
      <c r="B13" s="361" t="s">
        <v>550</v>
      </c>
      <c r="C13" s="360"/>
      <c r="D13" s="360"/>
      <c r="E13" s="360"/>
      <c r="F13" s="360"/>
    </row>
    <row r="15" spans="1:6" x14ac:dyDescent="0.95">
      <c r="B15" s="362" t="s">
        <v>331</v>
      </c>
      <c r="C15" s="363" t="s">
        <v>563</v>
      </c>
      <c r="D15" s="364" t="s">
        <v>818</v>
      </c>
      <c r="E15" s="364" t="s">
        <v>98</v>
      </c>
      <c r="F15" s="365"/>
    </row>
    <row r="16" spans="1:6" x14ac:dyDescent="0.95">
      <c r="B16" s="366">
        <v>38777</v>
      </c>
      <c r="C16" s="367">
        <f ca="1">YEAR(TODAY())-YEAR(B16)</f>
        <v>15</v>
      </c>
      <c r="D16" s="368" t="s">
        <v>572</v>
      </c>
      <c r="E16" s="368" t="s">
        <v>646</v>
      </c>
      <c r="F16" s="369"/>
    </row>
    <row r="17" spans="1:6" x14ac:dyDescent="0.95">
      <c r="B17" s="370">
        <v>38777</v>
      </c>
      <c r="C17" s="371">
        <f ca="1">DATEDIF(B17,TODAY(),"Y")</f>
        <v>15</v>
      </c>
      <c r="D17" s="372" t="s">
        <v>574</v>
      </c>
      <c r="E17" s="372" t="s">
        <v>647</v>
      </c>
      <c r="F17" s="373"/>
    </row>
    <row r="18" spans="1:6" x14ac:dyDescent="0.95">
      <c r="B18" s="374">
        <v>38777</v>
      </c>
      <c r="C18" s="375">
        <f ca="1">YEARFRAC(B18,TODAY(),1)</f>
        <v>15.605749486652977</v>
      </c>
      <c r="D18" s="376" t="s">
        <v>571</v>
      </c>
      <c r="E18" s="376" t="s">
        <v>648</v>
      </c>
      <c r="F18" s="377"/>
    </row>
    <row r="20" spans="1:6" x14ac:dyDescent="0.95">
      <c r="B20" s="362" t="s">
        <v>551</v>
      </c>
      <c r="C20" s="363" t="s">
        <v>564</v>
      </c>
      <c r="D20" s="364" t="s">
        <v>98</v>
      </c>
      <c r="E20" s="364"/>
      <c r="F20" s="365"/>
    </row>
    <row r="21" spans="1:6" x14ac:dyDescent="0.95">
      <c r="B21" s="366">
        <v>38777</v>
      </c>
      <c r="C21" s="378">
        <f ca="1">YEAR(TODAY())-YEAR(B21)</f>
        <v>15</v>
      </c>
      <c r="D21" s="368" t="s">
        <v>649</v>
      </c>
      <c r="E21" s="368"/>
      <c r="F21" s="369"/>
    </row>
    <row r="22" spans="1:6" x14ac:dyDescent="0.95">
      <c r="B22" s="370">
        <v>38777</v>
      </c>
      <c r="C22" s="379">
        <f ca="1">DATEDIF(B22,TODAY(),"Y")</f>
        <v>15</v>
      </c>
      <c r="D22" s="372" t="s">
        <v>650</v>
      </c>
      <c r="E22" s="372"/>
      <c r="F22" s="373"/>
    </row>
    <row r="23" spans="1:6" x14ac:dyDescent="0.95">
      <c r="B23" s="380">
        <v>38777</v>
      </c>
      <c r="C23" s="381" t="str">
        <f ca="1">DATEDIF(B23,TODAY(),"Y")&amp;" years, "&amp;DATEDIF(B23,TODAY(),"YM")&amp;" months, "&amp;DATEDIF(B23,TODAY(),"MD")&amp;" days"</f>
        <v>15 years, 7 months, 7 days</v>
      </c>
      <c r="D23" s="457" t="s">
        <v>863</v>
      </c>
      <c r="E23" s="382"/>
      <c r="F23" s="377"/>
    </row>
    <row r="26" spans="1:6" ht="24" customHeight="1" x14ac:dyDescent="0.95">
      <c r="A26" s="360"/>
      <c r="B26" s="361" t="s">
        <v>196</v>
      </c>
      <c r="C26" s="360"/>
      <c r="D26" s="360"/>
      <c r="E26" s="360"/>
      <c r="F26" s="360"/>
    </row>
    <row r="28" spans="1:6" x14ac:dyDescent="0.95">
      <c r="B28" s="362" t="s">
        <v>331</v>
      </c>
      <c r="C28" s="363" t="s">
        <v>348</v>
      </c>
      <c r="D28" s="363" t="s">
        <v>558</v>
      </c>
      <c r="E28" s="363" t="s">
        <v>552</v>
      </c>
      <c r="F28" s="365" t="s">
        <v>98</v>
      </c>
    </row>
    <row r="29" spans="1:6" x14ac:dyDescent="0.95">
      <c r="B29" s="366">
        <v>42736</v>
      </c>
      <c r="C29" s="383">
        <v>43012</v>
      </c>
      <c r="D29" s="384" t="s">
        <v>553</v>
      </c>
      <c r="E29" s="384">
        <f>C29-B29</f>
        <v>276</v>
      </c>
      <c r="F29" s="369" t="s">
        <v>651</v>
      </c>
    </row>
    <row r="30" spans="1:6" x14ac:dyDescent="0.95">
      <c r="B30" s="370">
        <v>42736</v>
      </c>
      <c r="C30" s="385">
        <v>43012</v>
      </c>
      <c r="D30" s="371" t="s">
        <v>553</v>
      </c>
      <c r="E30" s="371">
        <f>_xlfn.DAYS(C30,B30)</f>
        <v>276</v>
      </c>
      <c r="F30" s="386" t="s">
        <v>698</v>
      </c>
    </row>
    <row r="31" spans="1:6" x14ac:dyDescent="0.95">
      <c r="B31" s="366"/>
      <c r="C31" s="383"/>
      <c r="D31" s="384"/>
      <c r="E31" s="384"/>
      <c r="F31" s="369"/>
    </row>
    <row r="32" spans="1:6" x14ac:dyDescent="0.95">
      <c r="B32" s="370">
        <v>42735</v>
      </c>
      <c r="C32" s="385">
        <v>42917</v>
      </c>
      <c r="D32" s="371" t="s">
        <v>559</v>
      </c>
      <c r="E32" s="371">
        <f>(C32-B32)/7</f>
        <v>26</v>
      </c>
      <c r="F32" s="386" t="s">
        <v>675</v>
      </c>
    </row>
    <row r="33" spans="1:6" x14ac:dyDescent="0.95">
      <c r="B33" s="366"/>
      <c r="C33" s="383"/>
      <c r="D33" s="384"/>
      <c r="E33" s="384"/>
      <c r="F33" s="369"/>
    </row>
    <row r="34" spans="1:6" x14ac:dyDescent="0.95">
      <c r="B34" s="370">
        <v>42735</v>
      </c>
      <c r="C34" s="385">
        <v>42917</v>
      </c>
      <c r="D34" s="371" t="s">
        <v>556</v>
      </c>
      <c r="E34" s="371">
        <f>(YEAR(C34)-YEAR(B34))*12+MONTH(C34)-MONTH(B34)</f>
        <v>7</v>
      </c>
      <c r="F34" s="386" t="s">
        <v>676</v>
      </c>
    </row>
    <row r="35" spans="1:6" x14ac:dyDescent="0.95">
      <c r="B35" s="366">
        <v>42735</v>
      </c>
      <c r="C35" s="383">
        <v>42917</v>
      </c>
      <c r="D35" s="384" t="s">
        <v>555</v>
      </c>
      <c r="E35" s="384">
        <f>IF(DAY(C35)&gt;=DAY(B35),0,-1)+(YEAR(C35)-YEAR(B35))*12+MONTH(C35)-MONTH(B35)</f>
        <v>6</v>
      </c>
      <c r="F35" s="369" t="s">
        <v>677</v>
      </c>
    </row>
    <row r="36" spans="1:6" x14ac:dyDescent="0.95">
      <c r="B36" s="370">
        <v>42735</v>
      </c>
      <c r="C36" s="385">
        <v>42917</v>
      </c>
      <c r="D36" s="371" t="s">
        <v>573</v>
      </c>
      <c r="E36" s="371">
        <f>DATEDIF(B36,C36,"M")</f>
        <v>6</v>
      </c>
      <c r="F36" s="386" t="s">
        <v>678</v>
      </c>
    </row>
    <row r="37" spans="1:6" x14ac:dyDescent="0.95">
      <c r="B37" s="366"/>
      <c r="C37" s="383"/>
      <c r="D37" s="384"/>
      <c r="E37" s="384"/>
      <c r="F37" s="369"/>
    </row>
    <row r="38" spans="1:6" x14ac:dyDescent="0.95">
      <c r="B38" s="370">
        <v>42736</v>
      </c>
      <c r="C38" s="385">
        <v>44108</v>
      </c>
      <c r="D38" s="371" t="s">
        <v>574</v>
      </c>
      <c r="E38" s="371">
        <f>DATEDIF(B38,C38,"Y")</f>
        <v>3</v>
      </c>
      <c r="F38" s="386" t="s">
        <v>679</v>
      </c>
    </row>
    <row r="39" spans="1:6" x14ac:dyDescent="0.95">
      <c r="B39" s="366">
        <v>42736</v>
      </c>
      <c r="C39" s="383">
        <v>44108</v>
      </c>
      <c r="D39" s="384" t="s">
        <v>554</v>
      </c>
      <c r="E39" s="384">
        <f>YEAR(C39)-YEAR(B39)</f>
        <v>3</v>
      </c>
      <c r="F39" s="369" t="s">
        <v>680</v>
      </c>
    </row>
    <row r="40" spans="1:6" x14ac:dyDescent="0.95">
      <c r="B40" s="370">
        <v>42736</v>
      </c>
      <c r="C40" s="385">
        <v>44108</v>
      </c>
      <c r="D40" s="371" t="s">
        <v>557</v>
      </c>
      <c r="E40" s="371">
        <f>ROUNDUP(YEARFRAC(B40,C40,1),0)</f>
        <v>4</v>
      </c>
      <c r="F40" s="386" t="s">
        <v>681</v>
      </c>
    </row>
    <row r="41" spans="1:6" x14ac:dyDescent="0.95">
      <c r="B41" s="387">
        <v>42736</v>
      </c>
      <c r="C41" s="388">
        <v>44108</v>
      </c>
      <c r="D41" s="389" t="s">
        <v>575</v>
      </c>
      <c r="E41" s="389">
        <f>YEARFRAC(B41,C41,1)</f>
        <v>3.7563312799452429</v>
      </c>
      <c r="F41" s="390" t="s">
        <v>682</v>
      </c>
    </row>
    <row r="43" spans="1:6" ht="24" customHeight="1" x14ac:dyDescent="0.95">
      <c r="A43" s="360"/>
      <c r="B43" s="361" t="s">
        <v>591</v>
      </c>
      <c r="C43" s="360"/>
      <c r="D43" s="360"/>
      <c r="E43" s="360"/>
      <c r="F43" s="360"/>
    </row>
    <row r="45" spans="1:6" x14ac:dyDescent="0.95">
      <c r="B45" s="362" t="s">
        <v>15</v>
      </c>
      <c r="C45" s="363" t="s">
        <v>592</v>
      </c>
      <c r="D45" s="363" t="s">
        <v>552</v>
      </c>
      <c r="E45" s="364" t="s">
        <v>98</v>
      </c>
      <c r="F45" s="365"/>
    </row>
    <row r="46" spans="1:6" x14ac:dyDescent="0.95">
      <c r="B46" s="366">
        <v>42750</v>
      </c>
      <c r="C46" s="384" t="s">
        <v>593</v>
      </c>
      <c r="D46" s="384">
        <f>DAY(EOMONTH(B46,0))</f>
        <v>31</v>
      </c>
      <c r="E46" s="391" t="s">
        <v>668</v>
      </c>
      <c r="F46" s="392"/>
    </row>
    <row r="47" spans="1:6" x14ac:dyDescent="0.95">
      <c r="B47" s="370">
        <v>42750</v>
      </c>
      <c r="C47" s="371" t="s">
        <v>594</v>
      </c>
      <c r="D47" s="385">
        <f>EOMONTH(B47,-1)+1</f>
        <v>42736</v>
      </c>
      <c r="E47" s="393" t="s">
        <v>669</v>
      </c>
      <c r="F47" s="394"/>
    </row>
    <row r="48" spans="1:6" x14ac:dyDescent="0.95">
      <c r="B48" s="366">
        <v>42750</v>
      </c>
      <c r="C48" s="384" t="s">
        <v>595</v>
      </c>
      <c r="D48" s="383">
        <f>EOMONTH(B48,0)</f>
        <v>42766</v>
      </c>
      <c r="E48" s="391" t="s">
        <v>670</v>
      </c>
      <c r="F48" s="392"/>
    </row>
    <row r="49" spans="1:6" x14ac:dyDescent="0.95">
      <c r="B49" s="370">
        <v>42750</v>
      </c>
      <c r="C49" s="371" t="s">
        <v>598</v>
      </c>
      <c r="D49" s="385">
        <f>EOMONTH(B49,-1)</f>
        <v>42735</v>
      </c>
      <c r="E49" s="393" t="s">
        <v>671</v>
      </c>
      <c r="F49" s="394"/>
    </row>
    <row r="50" spans="1:6" x14ac:dyDescent="0.95">
      <c r="B50" s="366">
        <v>42750</v>
      </c>
      <c r="C50" s="384" t="s">
        <v>596</v>
      </c>
      <c r="D50" s="383">
        <f>DATE(YEAR(B50),MONTH(B50),1)+CHOOSE(WEEKDAY(DATE(YEAR(B50),MONTH(B50),1)),1,0,0,0,0,0,2)</f>
        <v>42737</v>
      </c>
      <c r="E50" s="391" t="s">
        <v>672</v>
      </c>
      <c r="F50" s="392"/>
    </row>
    <row r="51" spans="1:6" x14ac:dyDescent="0.95">
      <c r="B51" s="370">
        <v>42750</v>
      </c>
      <c r="C51" s="371" t="s">
        <v>597</v>
      </c>
      <c r="D51" s="385">
        <f>DATE(YEAR(B51),MONTH(B51)+1,0)-(MAX(0,WEEKDAY(DATE(YEAR(B51),MONTH(B51)+1,0),2)-5))</f>
        <v>42766</v>
      </c>
      <c r="E51" s="393" t="s">
        <v>673</v>
      </c>
      <c r="F51" s="394"/>
    </row>
    <row r="52" spans="1:6" x14ac:dyDescent="0.95">
      <c r="B52" s="374">
        <v>42786</v>
      </c>
      <c r="C52" s="395" t="s">
        <v>599</v>
      </c>
      <c r="D52" s="395">
        <f>ROUNDUP(MONTH(B52)/3,0)</f>
        <v>1</v>
      </c>
      <c r="E52" s="396" t="s">
        <v>674</v>
      </c>
      <c r="F52" s="397"/>
    </row>
    <row r="55" spans="1:6" ht="24" customHeight="1" x14ac:dyDescent="0.95">
      <c r="A55" s="360"/>
      <c r="B55" s="361" t="s">
        <v>570</v>
      </c>
      <c r="C55" s="360"/>
      <c r="D55" s="360"/>
      <c r="E55" s="360"/>
      <c r="F55" s="360"/>
    </row>
    <row r="57" spans="1:6" x14ac:dyDescent="0.95">
      <c r="B57" s="362" t="s">
        <v>451</v>
      </c>
      <c r="C57" s="363" t="s">
        <v>452</v>
      </c>
      <c r="D57" s="363" t="s">
        <v>558</v>
      </c>
      <c r="E57" s="363" t="s">
        <v>552</v>
      </c>
      <c r="F57" s="365" t="s">
        <v>98</v>
      </c>
    </row>
    <row r="58" spans="1:6" x14ac:dyDescent="0.95">
      <c r="B58" s="398">
        <v>0.375</v>
      </c>
      <c r="C58" s="399">
        <v>0.97916666666666663</v>
      </c>
      <c r="D58" s="384" t="s">
        <v>708</v>
      </c>
      <c r="E58" s="400">
        <f>C58-B58</f>
        <v>0.60416666666666663</v>
      </c>
      <c r="F58" s="369" t="s">
        <v>664</v>
      </c>
    </row>
    <row r="59" spans="1:6" x14ac:dyDescent="0.95">
      <c r="B59" s="401">
        <v>0.375</v>
      </c>
      <c r="C59" s="402">
        <v>0.97916666666666663</v>
      </c>
      <c r="D59" s="371" t="s">
        <v>709</v>
      </c>
      <c r="E59" s="403">
        <f>C59-B59</f>
        <v>0.60416666666666663</v>
      </c>
      <c r="F59" s="373" t="s">
        <v>665</v>
      </c>
    </row>
    <row r="60" spans="1:6" x14ac:dyDescent="0.95">
      <c r="B60" s="398">
        <v>0.375</v>
      </c>
      <c r="C60" s="399">
        <v>0.97916666666666663</v>
      </c>
      <c r="D60" s="384" t="s">
        <v>710</v>
      </c>
      <c r="E60" s="404">
        <f t="shared" ref="E60:E61" si="0">C60-B60</f>
        <v>0.60416666666666663</v>
      </c>
      <c r="F60" s="369" t="s">
        <v>666</v>
      </c>
    </row>
    <row r="61" spans="1:6" x14ac:dyDescent="0.95">
      <c r="B61" s="405">
        <v>0.375</v>
      </c>
      <c r="C61" s="406">
        <v>0.97916666666666663</v>
      </c>
      <c r="D61" s="407" t="s">
        <v>711</v>
      </c>
      <c r="E61" s="408">
        <f t="shared" si="0"/>
        <v>0.60416666666666663</v>
      </c>
      <c r="F61" s="409" t="s">
        <v>667</v>
      </c>
    </row>
    <row r="63" spans="1:6" ht="24" customHeight="1" x14ac:dyDescent="0.95">
      <c r="A63" s="360"/>
      <c r="B63" s="361" t="s">
        <v>576</v>
      </c>
      <c r="C63" s="360"/>
      <c r="D63" s="360"/>
      <c r="E63" s="360"/>
      <c r="F63" s="360"/>
    </row>
    <row r="65" spans="1:6" x14ac:dyDescent="0.95">
      <c r="B65" s="362" t="s">
        <v>451</v>
      </c>
      <c r="C65" s="363" t="s">
        <v>452</v>
      </c>
      <c r="D65" s="363" t="s">
        <v>558</v>
      </c>
      <c r="E65" s="363" t="s">
        <v>552</v>
      </c>
      <c r="F65" s="365" t="s">
        <v>98</v>
      </c>
    </row>
    <row r="66" spans="1:6" x14ac:dyDescent="0.95">
      <c r="B66" s="410">
        <v>42736.916666666664</v>
      </c>
      <c r="C66" s="411">
        <v>42737.375</v>
      </c>
      <c r="D66" s="384" t="s">
        <v>708</v>
      </c>
      <c r="E66" s="400">
        <f>C66-B66</f>
        <v>0.45833333333575865</v>
      </c>
      <c r="F66" s="369" t="s">
        <v>662</v>
      </c>
    </row>
    <row r="67" spans="1:6" x14ac:dyDescent="0.95">
      <c r="B67" s="401"/>
      <c r="C67" s="402"/>
      <c r="D67" s="371"/>
      <c r="E67" s="403"/>
      <c r="F67" s="373"/>
    </row>
    <row r="68" spans="1:6" x14ac:dyDescent="0.95">
      <c r="B68" s="412">
        <v>0.91666666666666663</v>
      </c>
      <c r="C68" s="413">
        <v>0.375</v>
      </c>
      <c r="D68" s="395" t="s">
        <v>708</v>
      </c>
      <c r="E68" s="414">
        <f>IF(B68&gt;C68,C68+1-B68,C68-B68)</f>
        <v>0.45833333333333337</v>
      </c>
      <c r="F68" s="377" t="s">
        <v>663</v>
      </c>
    </row>
    <row r="71" spans="1:6" ht="24" customHeight="1" x14ac:dyDescent="0.95">
      <c r="A71" s="360"/>
      <c r="B71" s="361" t="s">
        <v>583</v>
      </c>
      <c r="C71" s="360"/>
      <c r="D71" s="360"/>
      <c r="E71" s="360"/>
      <c r="F71" s="360"/>
    </row>
    <row r="73" spans="1:6" x14ac:dyDescent="0.95">
      <c r="B73" s="362" t="s">
        <v>451</v>
      </c>
      <c r="C73" s="363" t="s">
        <v>452</v>
      </c>
      <c r="D73" s="363" t="s">
        <v>577</v>
      </c>
      <c r="E73" s="363" t="s">
        <v>552</v>
      </c>
      <c r="F73" s="365" t="s">
        <v>98</v>
      </c>
    </row>
    <row r="74" spans="1:6" x14ac:dyDescent="0.95">
      <c r="B74" s="398">
        <v>0.375</v>
      </c>
      <c r="C74" s="399">
        <v>0.97916666666666663</v>
      </c>
      <c r="D74" s="384" t="s">
        <v>582</v>
      </c>
      <c r="E74" s="400">
        <f>TIME(HOUR(C74-B74),FLOOR(MINUTE(C74-B74),60),0)</f>
        <v>0.58333333333333337</v>
      </c>
      <c r="F74" s="392" t="s">
        <v>683</v>
      </c>
    </row>
    <row r="75" spans="1:6" x14ac:dyDescent="0.95">
      <c r="B75" s="401">
        <v>0.375</v>
      </c>
      <c r="C75" s="402">
        <v>0.97916666666666663</v>
      </c>
      <c r="D75" s="371" t="s">
        <v>581</v>
      </c>
      <c r="E75" s="415">
        <f>TIME(HOUR(C75-B75),CEILING(MINUTE(C75-B75),60),0)</f>
        <v>0.625</v>
      </c>
      <c r="F75" s="394" t="s">
        <v>684</v>
      </c>
    </row>
    <row r="76" spans="1:6" x14ac:dyDescent="0.95">
      <c r="B76" s="398">
        <v>0.375</v>
      </c>
      <c r="C76" s="399">
        <v>0.97569444444444453</v>
      </c>
      <c r="D76" s="384" t="s">
        <v>580</v>
      </c>
      <c r="E76" s="400">
        <f>TIME(HOUR(C76-B76),CEILING(MINUTE(C76-B76),30),0)</f>
        <v>0.60416666666666663</v>
      </c>
      <c r="F76" s="392" t="s">
        <v>685</v>
      </c>
    </row>
    <row r="77" spans="1:6" x14ac:dyDescent="0.95">
      <c r="B77" s="401">
        <v>0.375</v>
      </c>
      <c r="C77" s="402">
        <v>0.96180555555555547</v>
      </c>
      <c r="D77" s="371" t="s">
        <v>578</v>
      </c>
      <c r="E77" s="415">
        <f>TIME(HOUR(C77-B77),CEILING(MINUTE(C77-B77),6),0)</f>
        <v>0.58750000000000002</v>
      </c>
      <c r="F77" s="394" t="s">
        <v>686</v>
      </c>
    </row>
    <row r="78" spans="1:6" x14ac:dyDescent="0.95">
      <c r="B78" s="412">
        <v>0.375</v>
      </c>
      <c r="C78" s="413">
        <v>0.96180555555555547</v>
      </c>
      <c r="D78" s="395" t="s">
        <v>579</v>
      </c>
      <c r="E78" s="414">
        <f>TIME(HOUR(C78-B78),FLOOR(MINUTE(C78-B78),6),0)</f>
        <v>0.58333333333333337</v>
      </c>
      <c r="F78" s="397" t="s">
        <v>687</v>
      </c>
    </row>
    <row r="80" spans="1:6" ht="24" customHeight="1" x14ac:dyDescent="0.95">
      <c r="A80" s="360"/>
      <c r="B80" s="361" t="s">
        <v>584</v>
      </c>
      <c r="C80" s="360"/>
      <c r="D80" s="360"/>
      <c r="E80" s="360"/>
      <c r="F80" s="360"/>
    </row>
    <row r="82" spans="1:6" x14ac:dyDescent="0.95">
      <c r="B82" s="362" t="s">
        <v>451</v>
      </c>
      <c r="C82" s="363" t="s">
        <v>452</v>
      </c>
      <c r="D82" s="363" t="s">
        <v>577</v>
      </c>
      <c r="E82" s="363" t="s">
        <v>552</v>
      </c>
      <c r="F82" s="365" t="s">
        <v>98</v>
      </c>
    </row>
    <row r="83" spans="1:6" x14ac:dyDescent="0.95">
      <c r="B83" s="398">
        <v>0.375</v>
      </c>
      <c r="C83" s="399">
        <v>0.97916666666666663</v>
      </c>
      <c r="D83" s="384" t="s">
        <v>582</v>
      </c>
      <c r="E83" s="400">
        <f>TIME(HOUR(C83-B83),MROUND(MINUTE(C83-B83),0),0)</f>
        <v>0.58333333333333337</v>
      </c>
      <c r="F83" s="392" t="s">
        <v>688</v>
      </c>
    </row>
    <row r="84" spans="1:6" x14ac:dyDescent="0.95">
      <c r="B84" s="401">
        <v>0.375</v>
      </c>
      <c r="C84" s="402">
        <v>0.97569444444444453</v>
      </c>
      <c r="D84" s="371" t="s">
        <v>587</v>
      </c>
      <c r="E84" s="415">
        <f>TIME(HOUR(C84-B84),MROUND(MINUTE(C84-B84),60),0)</f>
        <v>0.58333333333333337</v>
      </c>
      <c r="F84" s="394" t="s">
        <v>689</v>
      </c>
    </row>
    <row r="85" spans="1:6" x14ac:dyDescent="0.95">
      <c r="B85" s="398">
        <v>0.375</v>
      </c>
      <c r="C85" s="399">
        <v>0.97569444444444453</v>
      </c>
      <c r="D85" s="384" t="s">
        <v>585</v>
      </c>
      <c r="E85" s="400">
        <f>TIME(HOUR(C85-B85),MROUND(MINUTE(C85-B85),30),0)</f>
        <v>0.60416666666666663</v>
      </c>
      <c r="F85" s="392" t="s">
        <v>690</v>
      </c>
    </row>
    <row r="86" spans="1:6" x14ac:dyDescent="0.95">
      <c r="B86" s="405">
        <v>0.375</v>
      </c>
      <c r="C86" s="406">
        <v>0.96180555555555547</v>
      </c>
      <c r="D86" s="407" t="s">
        <v>586</v>
      </c>
      <c r="E86" s="416">
        <f>TIME(HOUR(C86-B86),MROUND(MINUTE(C86-B86),6),0)</f>
        <v>0.58750000000000002</v>
      </c>
      <c r="F86" s="417" t="s">
        <v>691</v>
      </c>
    </row>
    <row r="88" spans="1:6" ht="24" customHeight="1" x14ac:dyDescent="0.95">
      <c r="A88" s="360"/>
      <c r="B88" s="361" t="s">
        <v>588</v>
      </c>
      <c r="C88" s="360"/>
      <c r="D88" s="360"/>
      <c r="E88" s="360"/>
      <c r="F88" s="360"/>
    </row>
    <row r="89" spans="1:6" ht="60.75" customHeight="1" x14ac:dyDescent="0.95"/>
    <row r="90" spans="1:6" x14ac:dyDescent="0.95">
      <c r="B90" s="362" t="s">
        <v>590</v>
      </c>
      <c r="C90" s="363" t="s">
        <v>652</v>
      </c>
      <c r="D90" s="363" t="s">
        <v>589</v>
      </c>
      <c r="E90" s="363" t="s">
        <v>552</v>
      </c>
      <c r="F90" s="365" t="s">
        <v>98</v>
      </c>
    </row>
    <row r="91" spans="1:6" x14ac:dyDescent="0.95">
      <c r="B91" s="418">
        <v>0.9375</v>
      </c>
      <c r="C91" s="411" t="s">
        <v>560</v>
      </c>
      <c r="D91" s="384">
        <v>24</v>
      </c>
      <c r="E91" s="367">
        <f>B91*D91</f>
        <v>22.5</v>
      </c>
      <c r="F91" s="369" t="s">
        <v>659</v>
      </c>
    </row>
    <row r="92" spans="1:6" x14ac:dyDescent="0.95">
      <c r="B92" s="419">
        <v>0.9375</v>
      </c>
      <c r="C92" s="402" t="s">
        <v>561</v>
      </c>
      <c r="D92" s="371">
        <f>24*60</f>
        <v>1440</v>
      </c>
      <c r="E92" s="403">
        <f t="shared" ref="E92:E93" si="1">B92*D92</f>
        <v>1350</v>
      </c>
      <c r="F92" s="373" t="s">
        <v>660</v>
      </c>
    </row>
    <row r="93" spans="1:6" x14ac:dyDescent="0.95">
      <c r="B93" s="420">
        <v>0.9375</v>
      </c>
      <c r="C93" s="413" t="s">
        <v>562</v>
      </c>
      <c r="D93" s="395">
        <f>24*60*60</f>
        <v>86400</v>
      </c>
      <c r="E93" s="375">
        <f t="shared" si="1"/>
        <v>81000</v>
      </c>
      <c r="F93" s="377" t="s">
        <v>661</v>
      </c>
    </row>
    <row r="95" spans="1:6" ht="24" customHeight="1" x14ac:dyDescent="0.95">
      <c r="A95" s="360"/>
      <c r="B95" s="361" t="s">
        <v>789</v>
      </c>
      <c r="C95" s="360"/>
      <c r="D95" s="360"/>
      <c r="E95" s="360"/>
      <c r="F95" s="360"/>
    </row>
    <row r="97" spans="2:6" x14ac:dyDescent="0.95">
      <c r="B97" s="362" t="s">
        <v>782</v>
      </c>
      <c r="C97" s="363" t="s">
        <v>407</v>
      </c>
      <c r="D97" s="363" t="s">
        <v>652</v>
      </c>
      <c r="E97" s="363" t="s">
        <v>552</v>
      </c>
      <c r="F97" s="365" t="s">
        <v>98</v>
      </c>
    </row>
    <row r="98" spans="2:6" x14ac:dyDescent="0.95">
      <c r="B98" s="421">
        <v>12</v>
      </c>
      <c r="C98" s="411" t="s">
        <v>560</v>
      </c>
      <c r="D98" s="411" t="s">
        <v>553</v>
      </c>
      <c r="E98" s="367">
        <f>B98/24</f>
        <v>0.5</v>
      </c>
      <c r="F98" s="369" t="s">
        <v>786</v>
      </c>
    </row>
    <row r="99" spans="2:6" x14ac:dyDescent="0.95">
      <c r="B99" s="422">
        <v>90</v>
      </c>
      <c r="C99" s="402" t="s">
        <v>561</v>
      </c>
      <c r="D99" s="402" t="s">
        <v>560</v>
      </c>
      <c r="E99" s="403">
        <f>B99/60</f>
        <v>1.5</v>
      </c>
      <c r="F99" s="373" t="s">
        <v>787</v>
      </c>
    </row>
    <row r="100" spans="2:6" x14ac:dyDescent="0.95">
      <c r="B100" s="423">
        <v>180</v>
      </c>
      <c r="C100" s="413" t="s">
        <v>562</v>
      </c>
      <c r="D100" s="413" t="s">
        <v>561</v>
      </c>
      <c r="E100" s="375">
        <f>B100/60</f>
        <v>3</v>
      </c>
      <c r="F100" s="377" t="s">
        <v>788</v>
      </c>
    </row>
  </sheetData>
  <mergeCells count="8">
    <mergeCell ref="B9:C9"/>
    <mergeCell ref="B10:C10"/>
    <mergeCell ref="B7:C7"/>
    <mergeCell ref="B3:C3"/>
    <mergeCell ref="B4:C4"/>
    <mergeCell ref="B5:C5"/>
    <mergeCell ref="B6:C6"/>
    <mergeCell ref="B8:D8"/>
  </mergeCells>
  <phoneticPr fontId="42" type="noConversion"/>
  <hyperlinks>
    <hyperlink ref="B3" location="'Common Calculations'!A24" display="Calculate Age or Years of Service" xr:uid="{936D4478-211F-47A3-A33C-C14F49A39353}"/>
    <hyperlink ref="B4" location="'Common Calculations'!A40" display="Difference between Dates" xr:uid="{C1AC0BF0-4DBD-4EFA-9019-F40FC79A028E}"/>
    <hyperlink ref="B5" location="'Common Calculations'!A49" display="Difference between Times (same day)" xr:uid="{6CE69751-A6A9-4F95-A44D-3B7ADE0B5053}"/>
    <hyperlink ref="B6" location="'Common Calculations'!A56" display="Difference between Times (different days)" xr:uid="{3AAB03D9-DFDE-4CFB-BF1A-334F2E26223C}"/>
    <hyperlink ref="B8" location="'Common Calculations'!A66" display="Rounding Time and Time Intervals (using CEILING &amp; FLOOR)" xr:uid="{0D4C4FE1-03A3-47EE-90CE-E3D9D7AF91B3}"/>
    <hyperlink ref="B9" location="'Common Calculations'!A74" display="Rounding Time and Time Intervals (using MROUND)" xr:uid="{F8A6CFB1-B1B5-4F16-A355-AFB2BC4177A6}"/>
    <hyperlink ref="B10" location="'Common Calculations'!A81" display="Convert Time to Decimals" xr:uid="{739646E7-978B-4900-8C6B-9D332DF14403}"/>
    <hyperlink ref="B7" location="'Common Calculations'!A92" display="Finding Dates" xr:uid="{D2551035-100E-466A-87DC-6A2858634D8A}"/>
    <hyperlink ref="B3:C3" location="calc_age" display="Calculate Age or Years of Service" xr:uid="{604A6585-A97F-4E4A-A749-26D593273904}"/>
    <hyperlink ref="B4:C4" location="date_diff" display="Difference between Dates" xr:uid="{F7B4A871-75A4-4665-B862-6AB81657F200}"/>
    <hyperlink ref="B5:C5" location="time_diff" display="Difference between Times (same day)" xr:uid="{A091A175-6CFB-4476-A288-2AE1EF2F4676}"/>
    <hyperlink ref="B6:C6" location="time_diff_days" display="Difference between Times (different days)" xr:uid="{945A0F6C-820F-4809-AB7C-39511EE2296D}"/>
    <hyperlink ref="B8:D8" location="rounding_time" display="Rounding Time and Time Intervals (using CEILING &amp; FLOOR)" xr:uid="{15519560-F7F2-428E-B43C-A62225D73FDB}"/>
    <hyperlink ref="B9:C9" location="rounding_int" display="Rounding Time and Time Intervals (using MROUND)" xr:uid="{64AFA925-38AD-464D-B7CB-735340D5CFC0}"/>
    <hyperlink ref="B10:C10" location="convert_time" display="Convert Time to Decimals" xr:uid="{D1EC4938-E8F2-4E33-991A-11AB8307DC6C}"/>
    <hyperlink ref="B7:C7" location="find_dates" display="Finding Dates" xr:uid="{6DA4E6A5-E60E-4EFD-8789-0883416DD503}"/>
    <hyperlink ref="B11" location="convert_minutes" display="Convert Minutes to Hours, Hours to Days etc. in Decimals" xr:uid="{120376C5-1D93-47C7-800C-91273AB0A4D6}"/>
  </hyperlinks>
  <pageMargins left="0.28000000000000003" right="0.2" top="0.19" bottom="0.21" header="0.3" footer="0.13"/>
  <pageSetup paperSize="9" scale="76" fitToHeight="0" orientation="landscape" r:id="rId1"/>
  <rowBreaks count="1" manualBreakCount="1">
    <brk id="79"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F939-046E-4447-996B-6F349A04BB86}">
  <sheetPr>
    <pageSetUpPr fitToPage="1"/>
  </sheetPr>
  <dimension ref="A1:F33"/>
  <sheetViews>
    <sheetView showGridLines="0" topLeftCell="A19" workbookViewId="0"/>
  </sheetViews>
  <sheetFormatPr defaultRowHeight="16.75" x14ac:dyDescent="0.95"/>
  <cols>
    <col min="1" max="1" width="2.875" customWidth="1"/>
    <col min="2" max="2" width="21.625" bestFit="1" customWidth="1"/>
    <col min="3" max="3" width="14.75" customWidth="1"/>
    <col min="4" max="4" width="21.375" style="7" customWidth="1"/>
    <col min="5" max="5" width="54.75" bestFit="1" customWidth="1"/>
    <col min="6" max="6" width="73" customWidth="1"/>
    <col min="11" max="11" width="10.75" bestFit="1" customWidth="1"/>
    <col min="12" max="12" width="10.375" bestFit="1" customWidth="1"/>
  </cols>
  <sheetData>
    <row r="1" spans="1:6" ht="48.75" customHeight="1" x14ac:dyDescent="0.95">
      <c r="A1" s="1"/>
      <c r="B1" s="1" t="s">
        <v>61</v>
      </c>
      <c r="C1" s="1"/>
      <c r="D1" s="44"/>
      <c r="E1" s="1"/>
      <c r="F1" s="1"/>
    </row>
    <row r="2" spans="1:6" ht="23.25" customHeight="1" x14ac:dyDescent="0.95"/>
    <row r="4" spans="1:6" ht="27.75" customHeight="1" x14ac:dyDescent="0.95">
      <c r="B4" s="43" t="s">
        <v>29</v>
      </c>
      <c r="C4" s="43" t="s">
        <v>121</v>
      </c>
      <c r="D4" s="45" t="s">
        <v>193</v>
      </c>
      <c r="E4" s="43" t="s">
        <v>126</v>
      </c>
      <c r="F4" s="43" t="s">
        <v>59</v>
      </c>
    </row>
    <row r="5" spans="1:6" ht="34.5" customHeight="1" x14ac:dyDescent="0.95">
      <c r="B5" s="11" t="s">
        <v>18</v>
      </c>
      <c r="C5" s="11"/>
      <c r="D5" s="46" t="s">
        <v>192</v>
      </c>
      <c r="E5" s="12" t="s">
        <v>243</v>
      </c>
      <c r="F5" s="13" t="s">
        <v>653</v>
      </c>
    </row>
    <row r="6" spans="1:6" ht="34.5" customHeight="1" x14ac:dyDescent="0.95">
      <c r="B6" s="11" t="s">
        <v>19</v>
      </c>
      <c r="C6" s="11"/>
      <c r="D6" s="46" t="s">
        <v>192</v>
      </c>
      <c r="E6" s="12" t="s">
        <v>244</v>
      </c>
      <c r="F6" s="13" t="s">
        <v>111</v>
      </c>
    </row>
    <row r="7" spans="1:6" ht="34.5" customHeight="1" x14ac:dyDescent="0.95">
      <c r="B7" s="11" t="s">
        <v>20</v>
      </c>
      <c r="C7" s="11"/>
      <c r="D7" s="46" t="s">
        <v>192</v>
      </c>
      <c r="E7" s="12" t="s">
        <v>245</v>
      </c>
      <c r="F7" s="13" t="s">
        <v>654</v>
      </c>
    </row>
    <row r="8" spans="1:6" ht="34.5" customHeight="1" x14ac:dyDescent="0.95">
      <c r="B8" s="11" t="s">
        <v>21</v>
      </c>
      <c r="C8" s="11"/>
      <c r="D8" s="46" t="s">
        <v>192</v>
      </c>
      <c r="E8" s="12" t="s">
        <v>246</v>
      </c>
      <c r="F8" s="13" t="s">
        <v>655</v>
      </c>
    </row>
    <row r="9" spans="1:6" ht="34.5" customHeight="1" x14ac:dyDescent="0.95">
      <c r="B9" s="11"/>
      <c r="C9" s="11"/>
      <c r="D9" s="46"/>
      <c r="E9" s="11"/>
      <c r="F9" s="13"/>
    </row>
    <row r="10" spans="1:6" ht="34.5" customHeight="1" x14ac:dyDescent="0.95">
      <c r="B10" s="11" t="s">
        <v>22</v>
      </c>
      <c r="C10" s="11"/>
      <c r="D10" s="46" t="s">
        <v>192</v>
      </c>
      <c r="E10" s="12" t="s">
        <v>247</v>
      </c>
      <c r="F10" s="13" t="s">
        <v>23</v>
      </c>
    </row>
    <row r="11" spans="1:6" ht="34.5" customHeight="1" x14ac:dyDescent="0.95">
      <c r="B11" s="11" t="s">
        <v>24</v>
      </c>
      <c r="C11" s="11"/>
      <c r="D11" s="46" t="s">
        <v>192</v>
      </c>
      <c r="E11" s="12" t="s">
        <v>248</v>
      </c>
      <c r="F11" s="13" t="s">
        <v>25</v>
      </c>
    </row>
    <row r="12" spans="1:6" ht="34.5" customHeight="1" x14ac:dyDescent="0.95">
      <c r="B12" s="11"/>
      <c r="C12" s="11"/>
      <c r="D12" s="46"/>
      <c r="E12" s="11"/>
      <c r="F12" s="13"/>
    </row>
    <row r="13" spans="1:6" ht="34.5" customHeight="1" x14ac:dyDescent="0.95">
      <c r="B13" s="11" t="s">
        <v>26</v>
      </c>
      <c r="C13" s="11"/>
      <c r="D13" s="46" t="s">
        <v>192</v>
      </c>
      <c r="E13" s="12" t="s">
        <v>249</v>
      </c>
      <c r="F13" s="13" t="s">
        <v>112</v>
      </c>
    </row>
    <row r="14" spans="1:6" ht="34.5" customHeight="1" x14ac:dyDescent="0.95">
      <c r="B14" s="11" t="s">
        <v>27</v>
      </c>
      <c r="C14" s="11"/>
      <c r="D14" s="46" t="s">
        <v>192</v>
      </c>
      <c r="E14" s="12" t="s">
        <v>250</v>
      </c>
      <c r="F14" s="13" t="s">
        <v>113</v>
      </c>
    </row>
    <row r="15" spans="1:6" ht="34.5" customHeight="1" x14ac:dyDescent="0.95">
      <c r="B15" s="11" t="s">
        <v>28</v>
      </c>
      <c r="C15" s="11"/>
      <c r="D15" s="46" t="s">
        <v>192</v>
      </c>
      <c r="E15" s="12" t="s">
        <v>251</v>
      </c>
      <c r="F15" s="13" t="s">
        <v>114</v>
      </c>
    </row>
    <row r="16" spans="1:6" ht="34.5" customHeight="1" x14ac:dyDescent="0.95">
      <c r="B16" s="14"/>
      <c r="C16" s="14"/>
      <c r="D16" s="46"/>
      <c r="E16" s="14"/>
      <c r="F16" s="13"/>
    </row>
    <row r="17" spans="2:6" ht="34.5" customHeight="1" x14ac:dyDescent="0.95">
      <c r="B17" s="11" t="s">
        <v>30</v>
      </c>
      <c r="C17" s="11"/>
      <c r="D17" s="46" t="s">
        <v>192</v>
      </c>
      <c r="E17" s="12" t="s">
        <v>252</v>
      </c>
      <c r="F17" s="13" t="s">
        <v>106</v>
      </c>
    </row>
    <row r="18" spans="2:6" ht="34.5" customHeight="1" x14ac:dyDescent="0.95">
      <c r="B18" s="11" t="s">
        <v>31</v>
      </c>
      <c r="C18" s="11"/>
      <c r="D18" s="46" t="s">
        <v>192</v>
      </c>
      <c r="E18" s="12" t="s">
        <v>253</v>
      </c>
      <c r="F18" s="13" t="s">
        <v>107</v>
      </c>
    </row>
    <row r="19" spans="2:6" ht="34.5" customHeight="1" x14ac:dyDescent="0.95">
      <c r="B19" s="11" t="s">
        <v>32</v>
      </c>
      <c r="C19" s="11"/>
      <c r="D19" s="46" t="s">
        <v>192</v>
      </c>
      <c r="E19" s="12" t="s">
        <v>254</v>
      </c>
      <c r="F19" s="13" t="s">
        <v>108</v>
      </c>
    </row>
    <row r="20" spans="2:6" ht="34.5" customHeight="1" x14ac:dyDescent="0.95">
      <c r="B20" s="11" t="s">
        <v>33</v>
      </c>
      <c r="C20" s="11"/>
      <c r="D20" s="46" t="s">
        <v>192</v>
      </c>
      <c r="E20" s="12" t="s">
        <v>656</v>
      </c>
      <c r="F20" s="13" t="s">
        <v>712</v>
      </c>
    </row>
    <row r="21" spans="2:6" ht="34.5" customHeight="1" x14ac:dyDescent="0.95">
      <c r="B21" s="11" t="s">
        <v>34</v>
      </c>
      <c r="C21" s="11"/>
      <c r="D21" s="46" t="s">
        <v>194</v>
      </c>
      <c r="E21" s="12" t="s">
        <v>255</v>
      </c>
      <c r="F21" s="13" t="s">
        <v>109</v>
      </c>
    </row>
    <row r="22" spans="2:6" ht="34.5" customHeight="1" x14ac:dyDescent="0.95">
      <c r="B22" s="11" t="s">
        <v>35</v>
      </c>
      <c r="C22" s="11"/>
      <c r="D22" s="46" t="s">
        <v>192</v>
      </c>
      <c r="E22" s="12" t="s">
        <v>657</v>
      </c>
      <c r="F22" s="13" t="s">
        <v>110</v>
      </c>
    </row>
    <row r="23" spans="2:6" ht="34.5" customHeight="1" x14ac:dyDescent="0.95">
      <c r="B23" s="14"/>
      <c r="C23" s="14"/>
      <c r="D23" s="46"/>
      <c r="E23" s="14"/>
      <c r="F23" s="13"/>
    </row>
    <row r="24" spans="2:6" ht="34.5" customHeight="1" x14ac:dyDescent="0.95">
      <c r="B24" s="11" t="s">
        <v>36</v>
      </c>
      <c r="C24" s="11"/>
      <c r="D24" s="46" t="s">
        <v>192</v>
      </c>
      <c r="E24" s="12" t="s">
        <v>256</v>
      </c>
      <c r="F24" s="13" t="s">
        <v>37</v>
      </c>
    </row>
    <row r="25" spans="2:6" ht="34.5" customHeight="1" x14ac:dyDescent="0.95">
      <c r="B25" s="11" t="s">
        <v>38</v>
      </c>
      <c r="C25" s="11"/>
      <c r="D25" s="46" t="s">
        <v>192</v>
      </c>
      <c r="E25" s="12" t="s">
        <v>257</v>
      </c>
      <c r="F25" s="13" t="s">
        <v>658</v>
      </c>
    </row>
    <row r="26" spans="2:6" ht="34.5" customHeight="1" x14ac:dyDescent="0.95">
      <c r="B26" s="11" t="s">
        <v>39</v>
      </c>
      <c r="C26" s="11"/>
      <c r="D26" s="46" t="s">
        <v>192</v>
      </c>
      <c r="E26" s="12" t="s">
        <v>327</v>
      </c>
      <c r="F26" s="13" t="s">
        <v>116</v>
      </c>
    </row>
    <row r="27" spans="2:6" ht="34.5" customHeight="1" x14ac:dyDescent="0.95">
      <c r="B27" s="11" t="s">
        <v>40</v>
      </c>
      <c r="C27" s="11"/>
      <c r="D27" s="46" t="s">
        <v>195</v>
      </c>
      <c r="E27" s="12" t="s">
        <v>328</v>
      </c>
      <c r="F27" s="13" t="s">
        <v>115</v>
      </c>
    </row>
    <row r="28" spans="2:6" ht="34.5" customHeight="1" x14ac:dyDescent="0.95">
      <c r="B28" s="11" t="s">
        <v>41</v>
      </c>
      <c r="C28" s="11"/>
      <c r="D28" s="46" t="s">
        <v>194</v>
      </c>
      <c r="E28" s="12" t="s">
        <v>258</v>
      </c>
      <c r="F28" s="13" t="s">
        <v>117</v>
      </c>
    </row>
    <row r="29" spans="2:6" ht="34.5" customHeight="1" x14ac:dyDescent="0.95">
      <c r="B29" s="11" t="s">
        <v>42</v>
      </c>
      <c r="C29" s="11"/>
      <c r="D29" s="46" t="s">
        <v>192</v>
      </c>
      <c r="E29" s="12" t="s">
        <v>364</v>
      </c>
      <c r="F29" s="13" t="s">
        <v>772</v>
      </c>
    </row>
    <row r="30" spans="2:6" ht="34.5" customHeight="1" x14ac:dyDescent="0.95">
      <c r="B30" s="11" t="s">
        <v>43</v>
      </c>
      <c r="C30" s="11"/>
      <c r="D30" s="46" t="s">
        <v>192</v>
      </c>
      <c r="E30" s="12" t="s">
        <v>365</v>
      </c>
      <c r="F30" s="13" t="s">
        <v>118</v>
      </c>
    </row>
    <row r="31" spans="2:6" ht="34.5" customHeight="1" x14ac:dyDescent="0.95">
      <c r="B31" s="11" t="s">
        <v>44</v>
      </c>
      <c r="C31" s="11"/>
      <c r="D31" s="46" t="s">
        <v>195</v>
      </c>
      <c r="E31" s="12" t="s">
        <v>329</v>
      </c>
      <c r="F31" s="13" t="s">
        <v>119</v>
      </c>
    </row>
    <row r="32" spans="2:6" ht="34.5" customHeight="1" x14ac:dyDescent="0.95">
      <c r="B32" s="11" t="s">
        <v>45</v>
      </c>
      <c r="C32" s="11"/>
      <c r="D32" s="46" t="s">
        <v>192</v>
      </c>
      <c r="E32" s="12" t="s">
        <v>366</v>
      </c>
      <c r="F32" s="13" t="s">
        <v>46</v>
      </c>
    </row>
    <row r="33" spans="2:6" ht="88.5" customHeight="1" x14ac:dyDescent="0.95">
      <c r="B33" s="11" t="s">
        <v>60</v>
      </c>
      <c r="C33" s="11"/>
      <c r="D33" s="46" t="s">
        <v>192</v>
      </c>
      <c r="E33" s="12" t="s">
        <v>259</v>
      </c>
      <c r="F33" s="13" t="s">
        <v>842</v>
      </c>
    </row>
  </sheetData>
  <phoneticPr fontId="42" type="noConversion"/>
  <dataValidations disablePrompts="1" count="1">
    <dataValidation allowBlank="1" showInputMessage="1" showErrorMessage="1" prompt="Displays the version of Excel the functions are available from. I've used Excel 2003 as the starting point even though some functions have been around much longer than that!" sqref="D4" xr:uid="{C72F1327-5A18-4058-9F07-7EEB6511C41E}"/>
  </dataValidations>
  <pageMargins left="0.11811023622047245" right="0.11811023622047245" top="0.27559055118110237" bottom="0.19685039370078741" header="0.31496062992125984" footer="0.31496062992125984"/>
  <pageSetup paperSize="9" scale="72" fitToHeight="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5D3F-6723-42C4-82DC-A17F9EDF630D}">
  <sheetPr>
    <pageSetUpPr fitToPage="1"/>
  </sheetPr>
  <dimension ref="A1:K33"/>
  <sheetViews>
    <sheetView showGridLines="0" workbookViewId="0">
      <selection activeCell="O7" sqref="O7"/>
    </sheetView>
  </sheetViews>
  <sheetFormatPr defaultRowHeight="16.75" x14ac:dyDescent="0.95"/>
  <cols>
    <col min="1" max="1" width="2.875" customWidth="1"/>
    <col min="2" max="2" width="6.875" customWidth="1"/>
    <col min="3" max="3" width="8.625" customWidth="1"/>
    <col min="4" max="4" width="6.875" customWidth="1"/>
    <col min="5" max="5" width="18.625" bestFit="1" customWidth="1"/>
    <col min="6" max="6" width="21.375" customWidth="1"/>
    <col min="7" max="7" width="23.75" customWidth="1"/>
    <col min="8" max="8" width="25.75" customWidth="1"/>
    <col min="9" max="9" width="10.375" bestFit="1" customWidth="1"/>
    <col min="13" max="13" width="10.75" bestFit="1" customWidth="1"/>
    <col min="14" max="14" width="10.375" bestFit="1" customWidth="1"/>
  </cols>
  <sheetData>
    <row r="1" spans="1:11" ht="48.75" customHeight="1" x14ac:dyDescent="0.95">
      <c r="A1" s="1"/>
      <c r="B1" s="1" t="s">
        <v>120</v>
      </c>
      <c r="C1" s="1"/>
      <c r="D1" s="1"/>
      <c r="E1" s="1"/>
      <c r="F1" s="1"/>
      <c r="G1" s="1"/>
      <c r="H1" s="1"/>
      <c r="I1" s="1"/>
      <c r="J1" s="1"/>
      <c r="K1" s="1"/>
    </row>
    <row r="6" spans="1:11" x14ac:dyDescent="0.95">
      <c r="B6" s="60" t="s">
        <v>142</v>
      </c>
      <c r="C6" s="42" t="s">
        <v>127</v>
      </c>
      <c r="D6" s="41"/>
      <c r="E6" s="41"/>
      <c r="F6" s="41"/>
      <c r="G6" s="41"/>
    </row>
    <row r="7" spans="1:11" ht="126.75" customHeight="1" x14ac:dyDescent="0.95"/>
    <row r="9" spans="1:11" s="48" customFormat="1" x14ac:dyDescent="0.95">
      <c r="B9" s="49" t="s">
        <v>122</v>
      </c>
      <c r="C9" s="50" t="s">
        <v>123</v>
      </c>
      <c r="D9" s="50" t="s">
        <v>124</v>
      </c>
      <c r="E9" s="50" t="s">
        <v>125</v>
      </c>
      <c r="F9" s="40" t="s">
        <v>128</v>
      </c>
      <c r="G9" s="61" t="s">
        <v>66</v>
      </c>
      <c r="J9"/>
    </row>
    <row r="10" spans="1:11" x14ac:dyDescent="0.95">
      <c r="B10" s="38">
        <v>15</v>
      </c>
      <c r="C10" s="16">
        <v>3</v>
      </c>
      <c r="D10" s="16">
        <v>2018</v>
      </c>
      <c r="E10" s="47" t="s">
        <v>695</v>
      </c>
      <c r="F10" s="22">
        <f>DATE(D10,C10,B10)</f>
        <v>43174</v>
      </c>
      <c r="G10" s="62">
        <f>F10</f>
        <v>43174</v>
      </c>
    </row>
    <row r="14" spans="1:11" x14ac:dyDescent="0.95">
      <c r="B14" s="49" t="s">
        <v>122</v>
      </c>
      <c r="C14" s="50" t="s">
        <v>123</v>
      </c>
      <c r="D14" s="50" t="s">
        <v>124</v>
      </c>
      <c r="E14" s="50" t="s">
        <v>129</v>
      </c>
      <c r="F14" s="40" t="s">
        <v>128</v>
      </c>
      <c r="G14" s="61" t="s">
        <v>130</v>
      </c>
    </row>
    <row r="15" spans="1:11" x14ac:dyDescent="0.95">
      <c r="B15" s="52">
        <v>15</v>
      </c>
      <c r="C15" s="53">
        <v>3</v>
      </c>
      <c r="D15" s="53">
        <v>2018</v>
      </c>
      <c r="E15" s="56" t="s">
        <v>132</v>
      </c>
      <c r="F15" s="54">
        <f>DATE(D15+2,C15,B15)</f>
        <v>43905</v>
      </c>
      <c r="G15" s="58" t="s">
        <v>136</v>
      </c>
    </row>
    <row r="16" spans="1:11" x14ac:dyDescent="0.95">
      <c r="B16" s="51">
        <v>15</v>
      </c>
      <c r="C16" s="18">
        <v>3</v>
      </c>
      <c r="D16" s="18">
        <v>2018</v>
      </c>
      <c r="E16" s="57" t="s">
        <v>133</v>
      </c>
      <c r="F16" s="25">
        <f t="shared" ref="F16" si="0">DATE(D16,C16+3,B16)</f>
        <v>43266</v>
      </c>
      <c r="G16" s="59" t="s">
        <v>131</v>
      </c>
    </row>
    <row r="17" spans="2:7" x14ac:dyDescent="0.95">
      <c r="B17" s="52">
        <v>15</v>
      </c>
      <c r="C17" s="53">
        <v>3</v>
      </c>
      <c r="D17" s="53">
        <v>2018</v>
      </c>
      <c r="E17" s="56" t="s">
        <v>134</v>
      </c>
      <c r="F17" s="54">
        <f>DATE(D17-2,C17,B17)</f>
        <v>42444</v>
      </c>
      <c r="G17" s="58" t="s">
        <v>137</v>
      </c>
    </row>
    <row r="18" spans="2:7" x14ac:dyDescent="0.95">
      <c r="B18" s="51">
        <v>15</v>
      </c>
      <c r="C18" s="18">
        <v>3</v>
      </c>
      <c r="D18" s="18">
        <v>2018</v>
      </c>
      <c r="E18" s="57" t="s">
        <v>135</v>
      </c>
      <c r="F18" s="25">
        <f>DATE(D18,C18-3,B18)</f>
        <v>43084</v>
      </c>
      <c r="G18" s="59" t="s">
        <v>138</v>
      </c>
    </row>
    <row r="23" spans="2:7" x14ac:dyDescent="0.95">
      <c r="B23" s="49" t="s">
        <v>122</v>
      </c>
      <c r="C23" s="50" t="s">
        <v>123</v>
      </c>
      <c r="D23" s="50" t="s">
        <v>124</v>
      </c>
      <c r="E23" s="50" t="s">
        <v>129</v>
      </c>
      <c r="F23" s="40" t="s">
        <v>128</v>
      </c>
      <c r="G23" s="61" t="s">
        <v>130</v>
      </c>
    </row>
    <row r="24" spans="2:7" x14ac:dyDescent="0.95">
      <c r="B24" s="52">
        <v>15</v>
      </c>
      <c r="C24" s="53">
        <v>3</v>
      </c>
      <c r="D24" s="53">
        <v>2018</v>
      </c>
      <c r="E24" s="56" t="s">
        <v>139</v>
      </c>
      <c r="F24" s="54">
        <f>DATE(D24,C24,B24+10)</f>
        <v>43184</v>
      </c>
      <c r="G24" s="58" t="s">
        <v>692</v>
      </c>
    </row>
    <row r="25" spans="2:7" x14ac:dyDescent="0.95">
      <c r="B25" s="51">
        <v>25</v>
      </c>
      <c r="C25" s="18">
        <v>3</v>
      </c>
      <c r="D25" s="18">
        <v>2018</v>
      </c>
      <c r="E25" s="57" t="s">
        <v>140</v>
      </c>
      <c r="F25" s="25">
        <f>DATE(D25,C25,B25+20)</f>
        <v>43204</v>
      </c>
      <c r="G25" s="59" t="s">
        <v>693</v>
      </c>
    </row>
    <row r="26" spans="2:7" x14ac:dyDescent="0.95">
      <c r="B26" s="51">
        <v>25</v>
      </c>
      <c r="C26" s="18">
        <v>3</v>
      </c>
      <c r="D26" s="18">
        <v>2018</v>
      </c>
      <c r="E26" s="57" t="s">
        <v>713</v>
      </c>
      <c r="F26" s="25">
        <f>DATE(D26,C26,B26+300)</f>
        <v>43484</v>
      </c>
      <c r="G26" s="59" t="s">
        <v>714</v>
      </c>
    </row>
    <row r="27" spans="2:7" ht="57" customHeight="1" x14ac:dyDescent="0.95"/>
    <row r="28" spans="2:7" ht="57" customHeight="1" x14ac:dyDescent="0.95"/>
    <row r="30" spans="2:7" x14ac:dyDescent="0.95">
      <c r="B30" s="49" t="s">
        <v>122</v>
      </c>
      <c r="C30" s="50" t="s">
        <v>123</v>
      </c>
      <c r="D30" s="50" t="s">
        <v>124</v>
      </c>
      <c r="E30" s="50" t="s">
        <v>125</v>
      </c>
      <c r="F30" s="40" t="s">
        <v>128</v>
      </c>
      <c r="G30" s="61" t="s">
        <v>66</v>
      </c>
    </row>
    <row r="31" spans="2:7" x14ac:dyDescent="0.95">
      <c r="B31" s="52">
        <v>15</v>
      </c>
      <c r="C31" s="53">
        <v>-5</v>
      </c>
      <c r="D31" s="53">
        <v>2018</v>
      </c>
      <c r="E31" s="56" t="s">
        <v>141</v>
      </c>
      <c r="F31" s="54">
        <f>DATE(D31,C31,B31)</f>
        <v>42931</v>
      </c>
      <c r="G31" s="62">
        <f>F31</f>
        <v>42931</v>
      </c>
    </row>
    <row r="32" spans="2:7" x14ac:dyDescent="0.95">
      <c r="B32" s="51">
        <v>-15</v>
      </c>
      <c r="C32" s="18">
        <v>4</v>
      </c>
      <c r="D32" s="18">
        <v>2018</v>
      </c>
      <c r="E32" s="57" t="s">
        <v>694</v>
      </c>
      <c r="F32" s="25">
        <f>DATE(D32,C32,B32)</f>
        <v>43175</v>
      </c>
      <c r="G32" s="63">
        <f>F32</f>
        <v>43175</v>
      </c>
    </row>
    <row r="33" spans="2:7" x14ac:dyDescent="0.95">
      <c r="B33" s="52">
        <v>40</v>
      </c>
      <c r="C33" s="53">
        <v>15</v>
      </c>
      <c r="D33" s="53">
        <v>2018</v>
      </c>
      <c r="E33" s="56" t="s">
        <v>843</v>
      </c>
      <c r="F33" s="54">
        <f>DATE(D33,C33,B33)</f>
        <v>43564</v>
      </c>
      <c r="G33" s="62">
        <f>F33</f>
        <v>43564</v>
      </c>
    </row>
  </sheetData>
  <phoneticPr fontId="42" type="noConversion"/>
  <pageMargins left="0.15" right="0.13" top="0.39" bottom="0.75" header="0.3" footer="0.3"/>
  <pageSetup paperSize="9" scale="76"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7CE6-9148-46CB-B345-B5C155ABC631}">
  <dimension ref="A1:K25"/>
  <sheetViews>
    <sheetView showGridLines="0" workbookViewId="0">
      <selection activeCell="T7" sqref="T7"/>
    </sheetView>
  </sheetViews>
  <sheetFormatPr defaultRowHeight="16.75" x14ac:dyDescent="0.95"/>
  <cols>
    <col min="1" max="1" width="2.875" customWidth="1"/>
    <col min="2" max="2" width="7.375" customWidth="1"/>
    <col min="3" max="3" width="8.625" customWidth="1"/>
    <col min="4" max="4" width="7.625" customWidth="1"/>
    <col min="5" max="5" width="18.625" bestFit="1" customWidth="1"/>
    <col min="6" max="6" width="21.375" customWidth="1"/>
    <col min="7" max="7" width="22" bestFit="1" customWidth="1"/>
    <col min="8" max="8" width="25.75" customWidth="1"/>
    <col min="9" max="9" width="10.375" bestFit="1" customWidth="1"/>
    <col min="13" max="13" width="10.75" bestFit="1" customWidth="1"/>
    <col min="14" max="14" width="10.375" bestFit="1" customWidth="1"/>
  </cols>
  <sheetData>
    <row r="1" spans="1:11" ht="48.75" customHeight="1" x14ac:dyDescent="0.95">
      <c r="A1" s="1"/>
      <c r="B1" s="1" t="s">
        <v>143</v>
      </c>
      <c r="C1" s="1"/>
      <c r="D1" s="1"/>
      <c r="E1" s="1"/>
      <c r="F1" s="1"/>
      <c r="G1" s="1"/>
      <c r="H1" s="1"/>
      <c r="I1" s="1"/>
      <c r="J1" s="1"/>
      <c r="K1" s="1"/>
    </row>
    <row r="6" spans="1:11" x14ac:dyDescent="0.95">
      <c r="B6" s="60" t="s">
        <v>142</v>
      </c>
      <c r="C6" s="42" t="s">
        <v>47</v>
      </c>
      <c r="D6" s="41"/>
      <c r="E6" s="41"/>
      <c r="F6" s="41"/>
      <c r="G6" s="41"/>
    </row>
    <row r="7" spans="1:11" ht="171.75" customHeight="1" x14ac:dyDescent="0.95"/>
    <row r="8" spans="1:11" s="48" customFormat="1" x14ac:dyDescent="0.95">
      <c r="B8" s="49" t="s">
        <v>150</v>
      </c>
      <c r="C8" s="50" t="s">
        <v>149</v>
      </c>
      <c r="D8" s="50" t="s">
        <v>148</v>
      </c>
      <c r="E8" s="50" t="s">
        <v>144</v>
      </c>
      <c r="F8" s="40" t="s">
        <v>145</v>
      </c>
      <c r="G8" s="61" t="s">
        <v>146</v>
      </c>
      <c r="H8" s="426"/>
      <c r="I8" s="427"/>
    </row>
    <row r="9" spans="1:11" x14ac:dyDescent="0.95">
      <c r="B9" s="38">
        <v>15</v>
      </c>
      <c r="C9" s="16">
        <v>30</v>
      </c>
      <c r="D9" s="16">
        <v>10</v>
      </c>
      <c r="E9" s="47" t="s">
        <v>147</v>
      </c>
      <c r="F9" s="66">
        <f>TIME(D9,C9,B9)</f>
        <v>0.43767361111111108</v>
      </c>
      <c r="G9" s="62">
        <f>F9</f>
        <v>0.43767361111111108</v>
      </c>
    </row>
    <row r="13" spans="1:11" x14ac:dyDescent="0.95">
      <c r="B13" s="49" t="s">
        <v>150</v>
      </c>
      <c r="C13" s="50" t="s">
        <v>149</v>
      </c>
      <c r="D13" s="50" t="s">
        <v>148</v>
      </c>
      <c r="E13" s="50" t="s">
        <v>129</v>
      </c>
      <c r="F13" s="40" t="s">
        <v>145</v>
      </c>
      <c r="G13" s="61" t="s">
        <v>144</v>
      </c>
    </row>
    <row r="14" spans="1:11" x14ac:dyDescent="0.95">
      <c r="B14" s="52">
        <v>0</v>
      </c>
      <c r="C14" s="53">
        <v>10</v>
      </c>
      <c r="D14" s="53">
        <v>15</v>
      </c>
      <c r="E14" s="56" t="s">
        <v>151</v>
      </c>
      <c r="F14" s="67">
        <f>TIME(D14+2,C14,B14)</f>
        <v>0.71527777777777779</v>
      </c>
      <c r="G14" s="58" t="s">
        <v>156</v>
      </c>
    </row>
    <row r="15" spans="1:11" x14ac:dyDescent="0.95">
      <c r="B15" s="51">
        <v>15</v>
      </c>
      <c r="C15" s="18">
        <v>0</v>
      </c>
      <c r="D15" s="18">
        <v>12</v>
      </c>
      <c r="E15" s="57" t="s">
        <v>152</v>
      </c>
      <c r="F15" s="68">
        <f>TIME(D15,C15+30,B15)</f>
        <v>0.5210069444444444</v>
      </c>
      <c r="G15" s="59" t="s">
        <v>157</v>
      </c>
    </row>
    <row r="16" spans="1:11" x14ac:dyDescent="0.95">
      <c r="B16" s="52">
        <v>30</v>
      </c>
      <c r="C16" s="53">
        <v>45</v>
      </c>
      <c r="D16" s="53">
        <v>1</v>
      </c>
      <c r="E16" s="56" t="s">
        <v>153</v>
      </c>
      <c r="F16" s="67">
        <f>TIME(D16,C16+60,B16)</f>
        <v>0.11493055555555555</v>
      </c>
      <c r="G16" s="58" t="s">
        <v>158</v>
      </c>
    </row>
    <row r="17" spans="2:7" x14ac:dyDescent="0.95">
      <c r="B17" s="51">
        <v>0</v>
      </c>
      <c r="C17" s="18">
        <v>30</v>
      </c>
      <c r="D17" s="18">
        <v>4</v>
      </c>
      <c r="E17" s="57" t="s">
        <v>155</v>
      </c>
      <c r="F17" s="68">
        <f>TIME(D17,C17-15,B17)</f>
        <v>0.17708333333333334</v>
      </c>
      <c r="G17" s="59" t="s">
        <v>159</v>
      </c>
    </row>
    <row r="18" spans="2:7" x14ac:dyDescent="0.95">
      <c r="B18" s="69">
        <v>0</v>
      </c>
      <c r="C18" s="70">
        <v>0</v>
      </c>
      <c r="D18" s="70">
        <v>2</v>
      </c>
      <c r="E18" s="71" t="s">
        <v>154</v>
      </c>
      <c r="F18" s="72" t="e">
        <f>TIME(D18-3,C18,B18)</f>
        <v>#NUM!</v>
      </c>
      <c r="G18" s="73" t="s">
        <v>160</v>
      </c>
    </row>
    <row r="23" spans="2:7" x14ac:dyDescent="0.95">
      <c r="B23" s="49" t="s">
        <v>150</v>
      </c>
      <c r="C23" s="50" t="s">
        <v>149</v>
      </c>
      <c r="D23" s="50" t="s">
        <v>148</v>
      </c>
      <c r="E23" s="50" t="s">
        <v>129</v>
      </c>
      <c r="F23" s="40" t="s">
        <v>145</v>
      </c>
      <c r="G23" s="61" t="s">
        <v>144</v>
      </c>
    </row>
    <row r="24" spans="2:7" x14ac:dyDescent="0.95">
      <c r="B24" s="52">
        <v>0</v>
      </c>
      <c r="C24" s="53">
        <v>30</v>
      </c>
      <c r="D24" s="53">
        <v>22</v>
      </c>
      <c r="E24" s="56" t="s">
        <v>161</v>
      </c>
      <c r="F24" s="64">
        <f>TIME(D24+3,C24,B24)</f>
        <v>6.25E-2</v>
      </c>
      <c r="G24" s="58" t="s">
        <v>163</v>
      </c>
    </row>
    <row r="25" spans="2:7" x14ac:dyDescent="0.95">
      <c r="B25" s="51">
        <v>0</v>
      </c>
      <c r="C25" s="18">
        <v>15</v>
      </c>
      <c r="D25" s="18">
        <v>23</v>
      </c>
      <c r="E25" s="57" t="s">
        <v>162</v>
      </c>
      <c r="F25" s="65">
        <f>TIME(D25,C25+50,B25)</f>
        <v>3.4722222222220989E-3</v>
      </c>
      <c r="G25" s="59" t="s">
        <v>164</v>
      </c>
    </row>
  </sheetData>
  <phoneticPr fontId="42" type="noConversion"/>
  <pageMargins left="0.7" right="0.7" top="0.75" bottom="0.75" header="0.3" footer="0.3"/>
  <pageSetup paperSize="9" orientation="portrait" r:id="rId1"/>
  <ignoredErrors>
    <ignoredError sqref="F18" evalError="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C200-B4B3-4878-AB50-9121702081A9}">
  <dimension ref="A1:G30"/>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7" width="10.5" customWidth="1"/>
    <col min="9" max="9" width="10.75" bestFit="1" customWidth="1"/>
    <col min="10" max="10" width="10.375" bestFit="1" customWidth="1"/>
  </cols>
  <sheetData>
    <row r="1" spans="1:7" ht="48.75" customHeight="1" x14ac:dyDescent="0.95">
      <c r="A1" s="1"/>
      <c r="B1" s="1" t="s">
        <v>182</v>
      </c>
      <c r="C1" s="1"/>
      <c r="D1" s="1"/>
      <c r="E1" s="1"/>
      <c r="F1" s="1"/>
      <c r="G1" s="1"/>
    </row>
    <row r="6" spans="1:7" x14ac:dyDescent="0.95">
      <c r="B6" s="86" t="s">
        <v>142</v>
      </c>
      <c r="C6" s="42" t="s">
        <v>48</v>
      </c>
      <c r="D6" s="41"/>
    </row>
    <row r="8" spans="1:7" s="48" customFormat="1" ht="33.5" x14ac:dyDescent="0.95">
      <c r="B8" s="49" t="s">
        <v>239</v>
      </c>
      <c r="C8" s="146" t="s">
        <v>183</v>
      </c>
      <c r="D8" s="146" t="s">
        <v>850</v>
      </c>
      <c r="E8" s="160" t="s">
        <v>851</v>
      </c>
    </row>
    <row r="9" spans="1:7" x14ac:dyDescent="0.95">
      <c r="B9" s="84" t="s">
        <v>184</v>
      </c>
      <c r="C9" s="22" t="e">
        <f t="shared" ref="C9:C14" si="0">DATEVALUE(B9)</f>
        <v>#VALUE!</v>
      </c>
      <c r="D9" s="85" t="e">
        <f>C9</f>
        <v>#VALUE!</v>
      </c>
      <c r="E9" s="161" t="s">
        <v>844</v>
      </c>
    </row>
    <row r="10" spans="1:7" x14ac:dyDescent="0.95">
      <c r="B10" s="51" t="s">
        <v>188</v>
      </c>
      <c r="C10" s="18" t="e">
        <f t="shared" si="0"/>
        <v>#VALUE!</v>
      </c>
      <c r="D10" s="18" t="e">
        <f t="shared" ref="D10:D14" si="1">C10</f>
        <v>#VALUE!</v>
      </c>
      <c r="E10" s="88" t="s">
        <v>845</v>
      </c>
    </row>
    <row r="11" spans="1:7" x14ac:dyDescent="0.95">
      <c r="B11" s="89" t="s">
        <v>189</v>
      </c>
      <c r="C11" s="90" t="e">
        <f t="shared" si="0"/>
        <v>#VALUE!</v>
      </c>
      <c r="D11" s="70" t="e">
        <f t="shared" si="1"/>
        <v>#VALUE!</v>
      </c>
      <c r="E11" s="428" t="s">
        <v>846</v>
      </c>
    </row>
    <row r="12" spans="1:7" x14ac:dyDescent="0.95">
      <c r="B12" s="92" t="s">
        <v>242</v>
      </c>
      <c r="C12" s="25">
        <f t="shared" si="0"/>
        <v>42750</v>
      </c>
      <c r="D12" s="18">
        <f t="shared" si="1"/>
        <v>42750</v>
      </c>
      <c r="E12" s="162" t="s">
        <v>847</v>
      </c>
    </row>
    <row r="13" spans="1:7" x14ac:dyDescent="0.95">
      <c r="B13" s="89" t="s">
        <v>190</v>
      </c>
      <c r="C13" s="90">
        <f t="shared" si="0"/>
        <v>42870</v>
      </c>
      <c r="D13" s="70">
        <f t="shared" si="1"/>
        <v>42870</v>
      </c>
      <c r="E13" s="428" t="s">
        <v>848</v>
      </c>
    </row>
    <row r="14" spans="1:7" x14ac:dyDescent="0.95">
      <c r="B14" s="92" t="s">
        <v>191</v>
      </c>
      <c r="C14" s="25">
        <f t="shared" si="0"/>
        <v>44331</v>
      </c>
      <c r="D14" s="18">
        <f t="shared" si="1"/>
        <v>44331</v>
      </c>
      <c r="E14" s="162" t="s">
        <v>849</v>
      </c>
    </row>
    <row r="16" spans="1:7" x14ac:dyDescent="0.95">
      <c r="G16" s="83"/>
    </row>
    <row r="24" spans="2:4" ht="33.5" x14ac:dyDescent="0.95">
      <c r="B24" s="49" t="s">
        <v>240</v>
      </c>
      <c r="C24" s="146" t="s">
        <v>183</v>
      </c>
      <c r="D24" s="147" t="s">
        <v>66</v>
      </c>
    </row>
    <row r="25" spans="2:4" x14ac:dyDescent="0.95">
      <c r="B25" s="84" t="s">
        <v>234</v>
      </c>
      <c r="C25" s="22" t="e">
        <f t="shared" ref="C25:C30" si="2">DATEVALUE(B25)</f>
        <v>#VALUE!</v>
      </c>
      <c r="D25" s="87" t="e">
        <f>C25</f>
        <v>#VALUE!</v>
      </c>
    </row>
    <row r="26" spans="2:4" x14ac:dyDescent="0.95">
      <c r="B26" s="51" t="s">
        <v>235</v>
      </c>
      <c r="C26" s="18" t="e">
        <f t="shared" si="2"/>
        <v>#VALUE!</v>
      </c>
      <c r="D26" s="88" t="e">
        <f t="shared" ref="D26:D30" si="3">C26</f>
        <v>#VALUE!</v>
      </c>
    </row>
    <row r="27" spans="2:4" x14ac:dyDescent="0.95">
      <c r="B27" s="89" t="s">
        <v>236</v>
      </c>
      <c r="C27" s="90" t="e">
        <f t="shared" si="2"/>
        <v>#VALUE!</v>
      </c>
      <c r="D27" s="91" t="e">
        <f t="shared" si="3"/>
        <v>#VALUE!</v>
      </c>
    </row>
    <row r="28" spans="2:4" x14ac:dyDescent="0.95">
      <c r="B28" s="92" t="s">
        <v>241</v>
      </c>
      <c r="C28" s="25" t="e">
        <f t="shared" si="2"/>
        <v>#VALUE!</v>
      </c>
      <c r="D28" s="88" t="e">
        <f t="shared" si="3"/>
        <v>#VALUE!</v>
      </c>
    </row>
    <row r="29" spans="2:4" x14ac:dyDescent="0.95">
      <c r="B29" s="89" t="s">
        <v>237</v>
      </c>
      <c r="C29" s="90">
        <f t="shared" si="2"/>
        <v>42870</v>
      </c>
      <c r="D29" s="91">
        <f t="shared" si="3"/>
        <v>42870</v>
      </c>
    </row>
    <row r="30" spans="2:4" x14ac:dyDescent="0.95">
      <c r="B30" s="92" t="s">
        <v>238</v>
      </c>
      <c r="C30" s="25">
        <f t="shared" si="2"/>
        <v>44331</v>
      </c>
      <c r="D30" s="88">
        <f t="shared" si="3"/>
        <v>44331</v>
      </c>
    </row>
  </sheetData>
  <phoneticPr fontId="42" type="noConversion"/>
  <pageMargins left="0.7" right="0.7" top="0.75" bottom="0.75" header="0.3" footer="0.3"/>
  <pageSetup paperSize="9" orientation="portrait" r:id="rId1"/>
  <ignoredErrors>
    <ignoredError sqref="C10:D10" evalError="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B450-940F-44E5-B665-52B6D574E392}">
  <dimension ref="A1:G16"/>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7" width="11.125" customWidth="1"/>
    <col min="9" max="9" width="10.75" bestFit="1" customWidth="1"/>
    <col min="10" max="10" width="10.375" bestFit="1" customWidth="1"/>
  </cols>
  <sheetData>
    <row r="1" spans="1:7" ht="48.75" customHeight="1" x14ac:dyDescent="0.95">
      <c r="A1" s="1"/>
      <c r="B1" s="1" t="s">
        <v>197</v>
      </c>
      <c r="C1" s="1"/>
      <c r="D1" s="1"/>
      <c r="E1" s="1"/>
      <c r="F1" s="1"/>
      <c r="G1" s="1"/>
    </row>
    <row r="6" spans="1:7" x14ac:dyDescent="0.95">
      <c r="B6" s="86" t="s">
        <v>142</v>
      </c>
      <c r="C6" s="42" t="s">
        <v>49</v>
      </c>
      <c r="D6" s="41"/>
    </row>
    <row r="8" spans="1:7" s="48" customFormat="1" x14ac:dyDescent="0.95">
      <c r="B8" s="49" t="s">
        <v>198</v>
      </c>
      <c r="C8" s="50" t="s">
        <v>199</v>
      </c>
      <c r="D8" s="50" t="s">
        <v>171</v>
      </c>
      <c r="E8" s="153" t="s">
        <v>851</v>
      </c>
    </row>
    <row r="9" spans="1:7" x14ac:dyDescent="0.95">
      <c r="B9" s="84" t="s">
        <v>200</v>
      </c>
      <c r="C9" s="66">
        <f t="shared" ref="C9:C14" si="0">TIMEVALUE(B9)</f>
        <v>0.86805555555555547</v>
      </c>
      <c r="D9" s="85">
        <f>C9</f>
        <v>0.86805555555555547</v>
      </c>
      <c r="E9" s="87" t="s">
        <v>852</v>
      </c>
    </row>
    <row r="10" spans="1:7" x14ac:dyDescent="0.95">
      <c r="B10" s="92" t="s">
        <v>201</v>
      </c>
      <c r="C10" s="68">
        <f t="shared" si="0"/>
        <v>0.86805555555555547</v>
      </c>
      <c r="D10" s="18">
        <f t="shared" ref="D10:D14" si="1">C10</f>
        <v>0.86805555555555547</v>
      </c>
      <c r="E10" s="88" t="s">
        <v>853</v>
      </c>
    </row>
    <row r="11" spans="1:7" x14ac:dyDescent="0.95">
      <c r="B11" s="89" t="s">
        <v>202</v>
      </c>
      <c r="C11" s="72" t="e">
        <f t="shared" si="0"/>
        <v>#VALUE!</v>
      </c>
      <c r="D11" s="70" t="e">
        <f t="shared" si="1"/>
        <v>#VALUE!</v>
      </c>
      <c r="E11" s="91" t="s">
        <v>854</v>
      </c>
    </row>
    <row r="12" spans="1:7" x14ac:dyDescent="0.95">
      <c r="B12" s="136" t="s">
        <v>203</v>
      </c>
      <c r="C12" s="68">
        <f t="shared" si="0"/>
        <v>0.86840277777777775</v>
      </c>
      <c r="D12" s="18">
        <f t="shared" si="1"/>
        <v>0.86840277777777775</v>
      </c>
      <c r="E12" s="88" t="s">
        <v>855</v>
      </c>
    </row>
    <row r="13" spans="1:7" x14ac:dyDescent="0.95">
      <c r="B13" s="89" t="s">
        <v>204</v>
      </c>
      <c r="C13" s="72" t="e">
        <f t="shared" si="0"/>
        <v>#VALUE!</v>
      </c>
      <c r="D13" s="70" t="e">
        <f t="shared" si="1"/>
        <v>#VALUE!</v>
      </c>
      <c r="E13" s="91" t="s">
        <v>856</v>
      </c>
    </row>
    <row r="14" spans="1:7" x14ac:dyDescent="0.95">
      <c r="B14" s="136" t="s">
        <v>205</v>
      </c>
      <c r="C14" s="68" t="e">
        <f t="shared" si="0"/>
        <v>#VALUE!</v>
      </c>
      <c r="D14" s="18" t="e">
        <f t="shared" si="1"/>
        <v>#VALUE!</v>
      </c>
      <c r="E14" s="88" t="s">
        <v>857</v>
      </c>
    </row>
    <row r="16" spans="1:7" x14ac:dyDescent="0.95">
      <c r="G16" s="83"/>
    </row>
  </sheetData>
  <phoneticPr fontId="42"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E38E-33E1-4960-9D2E-1C1309714D5E}">
  <dimension ref="A1:J26"/>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8" width="5.625" customWidth="1"/>
    <col min="10" max="10" width="14.375" bestFit="1" customWidth="1"/>
    <col min="11" max="11" width="10.375" bestFit="1" customWidth="1"/>
  </cols>
  <sheetData>
    <row r="1" spans="1:10" ht="48.75" customHeight="1" x14ac:dyDescent="0.95">
      <c r="A1" s="1"/>
      <c r="B1" s="1" t="s">
        <v>206</v>
      </c>
      <c r="C1" s="1"/>
      <c r="D1" s="1"/>
      <c r="E1" s="1"/>
      <c r="F1" s="1"/>
      <c r="G1" s="1"/>
      <c r="H1" s="1"/>
    </row>
    <row r="9" spans="1:10" x14ac:dyDescent="0.95">
      <c r="B9" s="86" t="s">
        <v>142</v>
      </c>
      <c r="C9" s="42" t="s">
        <v>50</v>
      </c>
      <c r="D9" s="41"/>
    </row>
    <row r="11" spans="1:10" s="48" customFormat="1" x14ac:dyDescent="0.95">
      <c r="B11" s="86" t="s">
        <v>207</v>
      </c>
      <c r="C11" s="138">
        <f ca="1">NOW()</f>
        <v>44477.425113888887</v>
      </c>
      <c r="D11" s="41"/>
      <c r="J11" s="137"/>
    </row>
    <row r="19" spans="2:7" x14ac:dyDescent="0.95">
      <c r="G19" s="83"/>
    </row>
    <row r="21" spans="2:7" ht="33.5" x14ac:dyDescent="0.95">
      <c r="B21" s="49" t="s">
        <v>776</v>
      </c>
      <c r="C21" s="50" t="s">
        <v>777</v>
      </c>
      <c r="D21" s="61" t="s">
        <v>98</v>
      </c>
    </row>
    <row r="22" spans="2:7" x14ac:dyDescent="0.95">
      <c r="B22" s="323">
        <v>43020.562708333331</v>
      </c>
      <c r="C22" s="322">
        <f ca="1">NOW()-B22</f>
        <v>1456.8624055555556</v>
      </c>
      <c r="D22" s="87" t="s">
        <v>779</v>
      </c>
    </row>
    <row r="24" spans="2:7" x14ac:dyDescent="0.95">
      <c r="B24" s="328" t="s">
        <v>783</v>
      </c>
      <c r="C24" s="50" t="s">
        <v>791</v>
      </c>
      <c r="D24" s="61" t="s">
        <v>98</v>
      </c>
    </row>
    <row r="25" spans="2:7" x14ac:dyDescent="0.95">
      <c r="B25" s="329">
        <v>43020.562708333331</v>
      </c>
      <c r="C25" s="327">
        <f ca="1">NOW()+TIME(7,0,0)</f>
        <v>44477.716780555551</v>
      </c>
      <c r="D25" s="331">
        <f ca="1">NOW()+TIME(7,0,0)</f>
        <v>44477.716780555551</v>
      </c>
    </row>
    <row r="26" spans="2:7" x14ac:dyDescent="0.95">
      <c r="B26" s="324"/>
      <c r="C26" s="325"/>
      <c r="D26" s="326"/>
    </row>
  </sheetData>
  <phoneticPr fontId="42"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65BB-7BEF-4821-8B5A-0FAFC7163B36}">
  <dimension ref="A1:J23"/>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8" width="5.75" customWidth="1"/>
    <col min="10" max="10" width="14.375" bestFit="1" customWidth="1"/>
    <col min="11" max="11" width="10.375" bestFit="1" customWidth="1"/>
  </cols>
  <sheetData>
    <row r="1" spans="1:10" ht="48.75" customHeight="1" x14ac:dyDescent="0.95">
      <c r="A1" s="1"/>
      <c r="B1" s="1" t="s">
        <v>208</v>
      </c>
      <c r="C1" s="1"/>
      <c r="D1" s="1"/>
      <c r="E1" s="1"/>
      <c r="F1" s="1"/>
      <c r="G1" s="1"/>
      <c r="H1" s="1"/>
    </row>
    <row r="8" spans="1:10" x14ac:dyDescent="0.95">
      <c r="B8" s="86" t="s">
        <v>142</v>
      </c>
      <c r="C8" s="42" t="s">
        <v>51</v>
      </c>
      <c r="D8" s="41"/>
    </row>
    <row r="10" spans="1:10" s="48" customFormat="1" x14ac:dyDescent="0.95">
      <c r="B10" s="86" t="s">
        <v>207</v>
      </c>
      <c r="C10" s="139">
        <f ca="1">TODAY()</f>
        <v>44477</v>
      </c>
      <c r="D10" s="41"/>
      <c r="J10" s="137"/>
    </row>
    <row r="18" spans="2:7" x14ac:dyDescent="0.95">
      <c r="G18" s="83"/>
    </row>
    <row r="19" spans="2:7" x14ac:dyDescent="0.95">
      <c r="B19" s="49" t="s">
        <v>331</v>
      </c>
      <c r="C19" s="50" t="s">
        <v>778</v>
      </c>
      <c r="D19" s="61" t="s">
        <v>98</v>
      </c>
    </row>
    <row r="20" spans="2:7" x14ac:dyDescent="0.95">
      <c r="B20" s="148">
        <v>38777</v>
      </c>
      <c r="C20" s="85">
        <f ca="1">TODAY()-B20</f>
        <v>5700</v>
      </c>
      <c r="D20" s="87" t="s">
        <v>780</v>
      </c>
    </row>
    <row r="22" spans="2:7" x14ac:dyDescent="0.95">
      <c r="B22" s="328" t="s">
        <v>784</v>
      </c>
      <c r="C22" s="50" t="s">
        <v>785</v>
      </c>
      <c r="D22" s="61" t="s">
        <v>98</v>
      </c>
    </row>
    <row r="23" spans="2:7" x14ac:dyDescent="0.95">
      <c r="B23" s="330">
        <f ca="1">TODAY()</f>
        <v>44477</v>
      </c>
      <c r="C23" s="22">
        <f ca="1">TODAY()+10</f>
        <v>44487</v>
      </c>
      <c r="D23" s="87" t="s">
        <v>790</v>
      </c>
    </row>
  </sheetData>
  <phoneticPr fontId="4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7AD0-AC87-4892-AD91-321A6475AB07}">
  <sheetPr>
    <pageSetUpPr fitToPage="1"/>
  </sheetPr>
  <dimension ref="A1:K94"/>
  <sheetViews>
    <sheetView showGridLines="0" tabSelected="1" topLeftCell="A16" zoomScaleNormal="100" workbookViewId="0">
      <selection activeCell="M22" sqref="M22"/>
    </sheetView>
  </sheetViews>
  <sheetFormatPr defaultRowHeight="16.75" x14ac:dyDescent="0.95"/>
  <cols>
    <col min="1" max="1" width="2.375" customWidth="1"/>
    <col min="2" max="2" width="23" bestFit="1" customWidth="1"/>
    <col min="3" max="3" width="21.25" bestFit="1" customWidth="1"/>
    <col min="4" max="4" width="19.75" customWidth="1"/>
    <col min="8" max="8" width="9.75" customWidth="1"/>
    <col min="9" max="9" width="10.375" bestFit="1" customWidth="1"/>
    <col min="11" max="11" width="4.75" customWidth="1"/>
    <col min="12" max="12" width="6.625" customWidth="1"/>
  </cols>
  <sheetData>
    <row r="1" spans="1:11" ht="48.75" customHeight="1" x14ac:dyDescent="0.95">
      <c r="A1" s="1"/>
      <c r="B1" s="1" t="s">
        <v>773</v>
      </c>
      <c r="C1" s="1"/>
      <c r="D1" s="1"/>
      <c r="E1" s="1"/>
      <c r="F1" s="1"/>
      <c r="G1" s="1"/>
      <c r="H1" s="1"/>
      <c r="I1" s="1"/>
      <c r="J1" s="1"/>
      <c r="K1" s="1"/>
    </row>
    <row r="24" spans="2:3" x14ac:dyDescent="0.95">
      <c r="B24" s="270" t="s">
        <v>15</v>
      </c>
      <c r="C24" s="116" t="s">
        <v>66</v>
      </c>
    </row>
    <row r="25" spans="2:3" x14ac:dyDescent="0.95">
      <c r="B25" s="271">
        <v>1</v>
      </c>
      <c r="C25" s="267">
        <f>B25</f>
        <v>1</v>
      </c>
    </row>
    <row r="26" spans="2:3" x14ac:dyDescent="0.95">
      <c r="B26" s="272">
        <v>2</v>
      </c>
      <c r="C26" s="268">
        <f>B26</f>
        <v>2</v>
      </c>
    </row>
    <row r="27" spans="2:3" x14ac:dyDescent="0.95">
      <c r="B27" s="271">
        <v>32</v>
      </c>
      <c r="C27" s="267">
        <f t="shared" ref="C27:C30" si="0">B27</f>
        <v>32</v>
      </c>
    </row>
    <row r="28" spans="2:3" x14ac:dyDescent="0.95">
      <c r="B28" s="272">
        <v>22127</v>
      </c>
      <c r="C28" s="268">
        <f t="shared" si="0"/>
        <v>22127</v>
      </c>
    </row>
    <row r="29" spans="2:3" x14ac:dyDescent="0.95">
      <c r="B29" s="271">
        <v>42736</v>
      </c>
      <c r="C29" s="267">
        <f t="shared" si="0"/>
        <v>42736</v>
      </c>
    </row>
    <row r="30" spans="2:3" x14ac:dyDescent="0.95">
      <c r="B30" s="273">
        <v>43191</v>
      </c>
      <c r="C30" s="269">
        <f t="shared" si="0"/>
        <v>43191</v>
      </c>
    </row>
    <row r="45" spans="2:4" ht="33.75" customHeight="1" x14ac:dyDescent="0.95">
      <c r="B45" s="94" t="s">
        <v>72</v>
      </c>
      <c r="C45" s="95" t="s">
        <v>74</v>
      </c>
      <c r="D45" s="96" t="s">
        <v>73</v>
      </c>
    </row>
    <row r="46" spans="2:4" x14ac:dyDescent="0.95">
      <c r="B46" s="97" t="s">
        <v>177</v>
      </c>
      <c r="C46" s="98">
        <v>1</v>
      </c>
      <c r="D46" s="55">
        <f t="shared" ref="D46:D51" si="1">C46</f>
        <v>1</v>
      </c>
    </row>
    <row r="47" spans="2:4" x14ac:dyDescent="0.95">
      <c r="B47" s="99" t="s">
        <v>67</v>
      </c>
      <c r="C47" s="100">
        <v>4.1666666666666664E-2</v>
      </c>
      <c r="D47" s="93">
        <f t="shared" si="1"/>
        <v>4.1666666666666664E-2</v>
      </c>
    </row>
    <row r="48" spans="2:4" x14ac:dyDescent="0.95">
      <c r="B48" s="97" t="s">
        <v>69</v>
      </c>
      <c r="C48" s="98">
        <v>0.20833333333333334</v>
      </c>
      <c r="D48" s="55">
        <f t="shared" si="1"/>
        <v>0.20833333333333334</v>
      </c>
    </row>
    <row r="49" spans="2:4" x14ac:dyDescent="0.95">
      <c r="B49" s="99" t="s">
        <v>68</v>
      </c>
      <c r="C49" s="100">
        <v>6.9444444444444447E-4</v>
      </c>
      <c r="D49" s="93">
        <f t="shared" si="1"/>
        <v>6.9444444444444447E-4</v>
      </c>
    </row>
    <row r="50" spans="2:4" x14ac:dyDescent="0.95">
      <c r="B50" s="97" t="s">
        <v>71</v>
      </c>
      <c r="C50" s="98">
        <v>3.4722222222222224E-4</v>
      </c>
      <c r="D50" s="55">
        <f t="shared" si="1"/>
        <v>3.4722222222222224E-4</v>
      </c>
    </row>
    <row r="51" spans="2:4" x14ac:dyDescent="0.95">
      <c r="B51" s="24" t="s">
        <v>70</v>
      </c>
      <c r="C51" s="34">
        <v>6.3020833333333331E-2</v>
      </c>
      <c r="D51" s="26">
        <f t="shared" si="1"/>
        <v>6.3020833333333331E-2</v>
      </c>
    </row>
    <row r="62" spans="2:4" ht="50.25" x14ac:dyDescent="0.95">
      <c r="B62" s="94" t="s">
        <v>75</v>
      </c>
      <c r="C62" s="101" t="s">
        <v>76</v>
      </c>
      <c r="D62" s="102" t="s">
        <v>77</v>
      </c>
    </row>
    <row r="63" spans="2:4" x14ac:dyDescent="0.95">
      <c r="B63" s="97" t="s">
        <v>706</v>
      </c>
      <c r="C63" s="103">
        <v>1.4166666666666667</v>
      </c>
      <c r="D63" s="274">
        <f t="shared" ref="D63:D65" si="2">C63</f>
        <v>1.4166666666666667</v>
      </c>
    </row>
    <row r="64" spans="2:4" x14ac:dyDescent="0.95">
      <c r="B64" s="99" t="s">
        <v>78</v>
      </c>
      <c r="C64" s="104">
        <v>21978.541666666668</v>
      </c>
      <c r="D64" s="275">
        <f t="shared" si="2"/>
        <v>21978.541666666668</v>
      </c>
    </row>
    <row r="65" spans="2:4" x14ac:dyDescent="0.95">
      <c r="B65" s="21" t="s">
        <v>79</v>
      </c>
      <c r="C65" s="35">
        <v>42855.958333333336</v>
      </c>
      <c r="D65" s="276">
        <f t="shared" si="2"/>
        <v>42855.958333333336</v>
      </c>
    </row>
    <row r="94" spans="9:9" x14ac:dyDescent="0.95">
      <c r="I94" s="8"/>
    </row>
  </sheetData>
  <phoneticPr fontId="42" type="noConversion"/>
  <pageMargins left="0.19685039370078741" right="0.15748031496062992" top="0.23622047244094491" bottom="0.6692913385826772" header="0.31496062992125984" footer="0.11811023622047245"/>
  <pageSetup paperSize="9" scale="91" fitToHeight="0" orientation="portrait" r:id="rId1"/>
  <rowBreaks count="2" manualBreakCount="2">
    <brk id="31" max="16383" man="1"/>
    <brk id="66"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9743-8F2A-4FBD-B0F1-995C428E32F9}">
  <dimension ref="A1:H16"/>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8" width="5.625" customWidth="1"/>
    <col min="10" max="10" width="10.75" bestFit="1" customWidth="1"/>
    <col min="11" max="11" width="10.375" bestFit="1" customWidth="1"/>
  </cols>
  <sheetData>
    <row r="1" spans="1:8" ht="48.75" customHeight="1" x14ac:dyDescent="0.95">
      <c r="A1" s="1"/>
      <c r="B1" s="1" t="s">
        <v>209</v>
      </c>
      <c r="C1" s="1"/>
      <c r="D1" s="1"/>
      <c r="E1" s="1"/>
      <c r="F1" s="1"/>
      <c r="G1" s="1"/>
      <c r="H1" s="1"/>
    </row>
    <row r="6" spans="1:8" x14ac:dyDescent="0.95">
      <c r="B6" s="86" t="s">
        <v>142</v>
      </c>
      <c r="C6" s="42" t="s">
        <v>52</v>
      </c>
      <c r="D6" s="41"/>
    </row>
    <row r="8" spans="1:8" s="48" customFormat="1" x14ac:dyDescent="0.95">
      <c r="B8" s="49" t="s">
        <v>171</v>
      </c>
      <c r="C8" s="50" t="s">
        <v>211</v>
      </c>
      <c r="D8" s="61" t="s">
        <v>210</v>
      </c>
    </row>
    <row r="9" spans="1:8" x14ac:dyDescent="0.95">
      <c r="B9" s="140">
        <v>0.71527777777777779</v>
      </c>
      <c r="C9" s="85">
        <f>HOUR(B9)</f>
        <v>17</v>
      </c>
      <c r="D9" s="87" t="s">
        <v>212</v>
      </c>
    </row>
    <row r="10" spans="1:8" x14ac:dyDescent="0.95">
      <c r="B10" s="141">
        <v>0.5210069444444444</v>
      </c>
      <c r="C10" s="143">
        <f t="shared" ref="C10:C13" si="0">HOUR(B10)</f>
        <v>12</v>
      </c>
      <c r="D10" s="88" t="s">
        <v>213</v>
      </c>
    </row>
    <row r="11" spans="1:8" x14ac:dyDescent="0.95">
      <c r="B11" s="89">
        <v>0.5</v>
      </c>
      <c r="C11" s="144">
        <f t="shared" si="0"/>
        <v>12</v>
      </c>
      <c r="D11" s="91" t="s">
        <v>215</v>
      </c>
    </row>
    <row r="12" spans="1:8" x14ac:dyDescent="0.95">
      <c r="B12" s="141" t="s">
        <v>224</v>
      </c>
      <c r="C12" s="143">
        <f t="shared" si="0"/>
        <v>4</v>
      </c>
      <c r="D12" s="88" t="s">
        <v>214</v>
      </c>
    </row>
    <row r="13" spans="1:8" x14ac:dyDescent="0.95">
      <c r="B13" s="145">
        <v>43101</v>
      </c>
      <c r="C13" s="144">
        <f t="shared" si="0"/>
        <v>0</v>
      </c>
      <c r="D13" s="91" t="s">
        <v>215</v>
      </c>
    </row>
    <row r="16" spans="1:8" x14ac:dyDescent="0.95">
      <c r="G16" s="83"/>
    </row>
  </sheetData>
  <phoneticPr fontId="42"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AD66-42CA-45B4-B8DB-2C1E3F3E9F71}">
  <dimension ref="A1:H16"/>
  <sheetViews>
    <sheetView showGridLines="0" workbookViewId="0"/>
  </sheetViews>
  <sheetFormatPr defaultRowHeight="16.75" x14ac:dyDescent="0.95"/>
  <cols>
    <col min="1" max="1" width="2.875" customWidth="1"/>
    <col min="2" max="2" width="22" customWidth="1"/>
    <col min="3" max="3" width="22.875" customWidth="1"/>
    <col min="4"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95">
      <c r="A1" s="1"/>
      <c r="B1" s="1" t="s">
        <v>216</v>
      </c>
      <c r="C1" s="1"/>
      <c r="D1" s="1"/>
      <c r="E1" s="1"/>
      <c r="F1" s="1"/>
      <c r="G1" s="1"/>
      <c r="H1" s="1"/>
    </row>
    <row r="6" spans="1:8" x14ac:dyDescent="0.95">
      <c r="B6" s="86" t="s">
        <v>142</v>
      </c>
      <c r="C6" s="42" t="s">
        <v>53</v>
      </c>
      <c r="D6" s="41"/>
    </row>
    <row r="8" spans="1:8" s="48" customFormat="1" x14ac:dyDescent="0.95">
      <c r="B8" s="49" t="s">
        <v>171</v>
      </c>
      <c r="C8" s="50" t="s">
        <v>217</v>
      </c>
      <c r="D8" s="61" t="s">
        <v>218</v>
      </c>
    </row>
    <row r="9" spans="1:8" x14ac:dyDescent="0.95">
      <c r="B9" s="140">
        <v>0.71527777777777779</v>
      </c>
      <c r="C9" s="85">
        <f>MINUTE(B9)</f>
        <v>10</v>
      </c>
      <c r="D9" s="87" t="s">
        <v>219</v>
      </c>
    </row>
    <row r="10" spans="1:8" x14ac:dyDescent="0.95">
      <c r="B10" s="141">
        <v>0.5210069444444444</v>
      </c>
      <c r="C10" s="143">
        <f>MINUTE(B10)</f>
        <v>30</v>
      </c>
      <c r="D10" s="88" t="s">
        <v>220</v>
      </c>
    </row>
    <row r="11" spans="1:8" x14ac:dyDescent="0.95">
      <c r="B11" s="142">
        <v>0.11493055555555555</v>
      </c>
      <c r="C11" s="144">
        <f>MINUTE(B11)</f>
        <v>45</v>
      </c>
      <c r="D11" s="91" t="s">
        <v>221</v>
      </c>
    </row>
    <row r="12" spans="1:8" x14ac:dyDescent="0.95">
      <c r="B12" s="141" t="s">
        <v>224</v>
      </c>
      <c r="C12" s="143">
        <f>MINUTE(B12)</f>
        <v>15</v>
      </c>
      <c r="D12" s="88" t="s">
        <v>222</v>
      </c>
    </row>
    <row r="13" spans="1:8" x14ac:dyDescent="0.95">
      <c r="B13" s="145">
        <v>43101</v>
      </c>
      <c r="C13" s="144">
        <f>MINUTE(B13)</f>
        <v>0</v>
      </c>
      <c r="D13" s="91" t="s">
        <v>223</v>
      </c>
    </row>
    <row r="16" spans="1:8" x14ac:dyDescent="0.95">
      <c r="G16" s="83"/>
    </row>
  </sheetData>
  <phoneticPr fontId="42"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698D-81E2-4703-993A-48C34BEF3F58}">
  <dimension ref="A1:H16"/>
  <sheetViews>
    <sheetView showGridLines="0" workbookViewId="0"/>
  </sheetViews>
  <sheetFormatPr defaultRowHeight="16.75" x14ac:dyDescent="0.95"/>
  <cols>
    <col min="1" max="1" width="2.875" customWidth="1"/>
    <col min="2" max="2" width="22" customWidth="1"/>
    <col min="3" max="3" width="22.875" customWidth="1"/>
    <col min="4" max="4" width="22" customWidth="1"/>
    <col min="5" max="5" width="25.75" customWidth="1"/>
    <col min="6" max="6" width="17.125" customWidth="1"/>
    <col min="7" max="8" width="5.875" customWidth="1"/>
    <col min="10" max="10" width="10.75" bestFit="1" customWidth="1"/>
    <col min="11" max="11" width="10.375" bestFit="1" customWidth="1"/>
  </cols>
  <sheetData>
    <row r="1" spans="1:8" ht="48.75" customHeight="1" x14ac:dyDescent="0.95">
      <c r="A1" s="1"/>
      <c r="B1" s="1" t="s">
        <v>225</v>
      </c>
      <c r="C1" s="1"/>
      <c r="D1" s="1"/>
      <c r="E1" s="1"/>
      <c r="F1" s="1"/>
      <c r="G1" s="1"/>
      <c r="H1" s="1"/>
    </row>
    <row r="6" spans="1:8" x14ac:dyDescent="0.95">
      <c r="B6" s="86" t="s">
        <v>142</v>
      </c>
      <c r="C6" s="42" t="s">
        <v>54</v>
      </c>
      <c r="D6" s="41"/>
    </row>
    <row r="8" spans="1:8" s="48" customFormat="1" x14ac:dyDescent="0.95">
      <c r="B8" s="49" t="s">
        <v>171</v>
      </c>
      <c r="C8" s="50" t="s">
        <v>226</v>
      </c>
      <c r="D8" s="61" t="s">
        <v>227</v>
      </c>
    </row>
    <row r="9" spans="1:8" x14ac:dyDescent="0.95">
      <c r="B9" s="140">
        <v>0.71527777777777779</v>
      </c>
      <c r="C9" s="85">
        <f>SECOND(B9)</f>
        <v>0</v>
      </c>
      <c r="D9" s="87" t="s">
        <v>229</v>
      </c>
    </row>
    <row r="10" spans="1:8" x14ac:dyDescent="0.95">
      <c r="B10" s="141">
        <v>0.5210069444444444</v>
      </c>
      <c r="C10" s="143">
        <f>SECOND(B10)</f>
        <v>15</v>
      </c>
      <c r="D10" s="88" t="s">
        <v>230</v>
      </c>
    </row>
    <row r="11" spans="1:8" x14ac:dyDescent="0.95">
      <c r="B11" s="142">
        <v>0.11493055555555555</v>
      </c>
      <c r="C11" s="144">
        <f>SECOND(B11)</f>
        <v>30</v>
      </c>
      <c r="D11" s="91" t="s">
        <v>231</v>
      </c>
    </row>
    <row r="12" spans="1:8" x14ac:dyDescent="0.95">
      <c r="B12" s="141" t="s">
        <v>228</v>
      </c>
      <c r="C12" s="143">
        <f>SECOND(B12)</f>
        <v>58</v>
      </c>
      <c r="D12" s="88" t="s">
        <v>232</v>
      </c>
    </row>
    <row r="13" spans="1:8" x14ac:dyDescent="0.95">
      <c r="B13" s="145">
        <v>43101</v>
      </c>
      <c r="C13" s="144">
        <f>SECOND(B13)</f>
        <v>0</v>
      </c>
      <c r="D13" s="91" t="s">
        <v>233</v>
      </c>
    </row>
    <row r="16" spans="1:8" x14ac:dyDescent="0.95">
      <c r="G16" s="83"/>
    </row>
  </sheetData>
  <phoneticPr fontId="4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9679-B3E9-4103-A68E-69767869884A}">
  <dimension ref="A1:H28"/>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8" width="5.625" customWidth="1"/>
    <col min="10" max="10" width="10.75" bestFit="1" customWidth="1"/>
    <col min="11" max="11" width="10.375" bestFit="1" customWidth="1"/>
  </cols>
  <sheetData>
    <row r="1" spans="1:8" ht="48.75" customHeight="1" x14ac:dyDescent="0.95">
      <c r="A1" s="1"/>
      <c r="B1" s="1" t="s">
        <v>260</v>
      </c>
      <c r="C1" s="1"/>
      <c r="D1" s="1"/>
      <c r="E1" s="1"/>
      <c r="F1" s="1"/>
      <c r="G1" s="1"/>
      <c r="H1" s="1"/>
    </row>
    <row r="6" spans="1:8" x14ac:dyDescent="0.95">
      <c r="B6" s="60" t="s">
        <v>142</v>
      </c>
      <c r="C6" s="42" t="s">
        <v>55</v>
      </c>
      <c r="D6" s="41"/>
    </row>
    <row r="8" spans="1:8" s="48" customFormat="1" x14ac:dyDescent="0.95">
      <c r="B8" s="49" t="s">
        <v>15</v>
      </c>
      <c r="C8" s="146" t="s">
        <v>262</v>
      </c>
      <c r="D8" s="147" t="s">
        <v>261</v>
      </c>
    </row>
    <row r="9" spans="1:8" x14ac:dyDescent="0.95">
      <c r="B9" s="148">
        <v>42809</v>
      </c>
      <c r="C9" s="85">
        <f>DAY(B9)</f>
        <v>15</v>
      </c>
      <c r="D9" s="87" t="s">
        <v>263</v>
      </c>
    </row>
    <row r="10" spans="1:8" x14ac:dyDescent="0.95">
      <c r="B10" s="17">
        <v>43459</v>
      </c>
      <c r="C10" s="143">
        <f t="shared" ref="C10:C14" si="0">DAY(B10)</f>
        <v>25</v>
      </c>
      <c r="D10" s="88" t="s">
        <v>264</v>
      </c>
    </row>
    <row r="11" spans="1:8" x14ac:dyDescent="0.95">
      <c r="B11" s="89" t="s">
        <v>189</v>
      </c>
      <c r="C11" s="144" t="e">
        <f t="shared" si="0"/>
        <v>#VALUE!</v>
      </c>
      <c r="D11" s="91" t="s">
        <v>265</v>
      </c>
    </row>
    <row r="12" spans="1:8" x14ac:dyDescent="0.95">
      <c r="B12" s="149" t="s">
        <v>269</v>
      </c>
      <c r="C12" s="143">
        <f t="shared" si="0"/>
        <v>29</v>
      </c>
      <c r="D12" s="88" t="s">
        <v>266</v>
      </c>
    </row>
    <row r="13" spans="1:8" x14ac:dyDescent="0.95">
      <c r="B13" s="89" t="s">
        <v>190</v>
      </c>
      <c r="C13" s="144">
        <f t="shared" si="0"/>
        <v>15</v>
      </c>
      <c r="D13" s="91" t="s">
        <v>267</v>
      </c>
    </row>
    <row r="14" spans="1:8" x14ac:dyDescent="0.95">
      <c r="B14" s="92" t="s">
        <v>191</v>
      </c>
      <c r="C14" s="143">
        <f t="shared" si="0"/>
        <v>15</v>
      </c>
      <c r="D14" s="88" t="s">
        <v>268</v>
      </c>
    </row>
    <row r="16" spans="1:8" x14ac:dyDescent="0.95">
      <c r="G16" s="83"/>
    </row>
    <row r="28" spans="2:2" x14ac:dyDescent="0.95">
      <c r="B28" s="150"/>
    </row>
  </sheetData>
  <phoneticPr fontId="42" type="noConversion"/>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FF3ED-C535-4F1C-90E1-600699703B7C}">
  <dimension ref="A1:H29"/>
  <sheetViews>
    <sheetView showGridLines="0" workbookViewId="0"/>
  </sheetViews>
  <sheetFormatPr defaultRowHeight="16.75" x14ac:dyDescent="0.95"/>
  <cols>
    <col min="1" max="1" width="2.875" customWidth="1"/>
    <col min="2" max="2" width="22" customWidth="1"/>
    <col min="3" max="3" width="22.875" customWidth="1"/>
    <col min="4" max="4" width="22" customWidth="1"/>
    <col min="5" max="5" width="25.75" customWidth="1"/>
    <col min="6" max="6" width="17.125" customWidth="1"/>
    <col min="7" max="8" width="5.875" customWidth="1"/>
    <col min="10" max="10" width="10.75" bestFit="1" customWidth="1"/>
    <col min="11" max="11" width="10.375" bestFit="1" customWidth="1"/>
  </cols>
  <sheetData>
    <row r="1" spans="1:8" ht="48.75" customHeight="1" x14ac:dyDescent="0.95">
      <c r="A1" s="1"/>
      <c r="B1" s="1" t="s">
        <v>270</v>
      </c>
      <c r="C1" s="1"/>
      <c r="D1" s="1"/>
      <c r="E1" s="1"/>
      <c r="F1" s="1"/>
      <c r="G1" s="1"/>
      <c r="H1" s="1"/>
    </row>
    <row r="6" spans="1:8" x14ac:dyDescent="0.95">
      <c r="B6" s="60" t="s">
        <v>142</v>
      </c>
      <c r="C6" s="42" t="s">
        <v>57</v>
      </c>
      <c r="D6" s="41"/>
    </row>
    <row r="8" spans="1:8" s="48" customFormat="1" x14ac:dyDescent="0.95">
      <c r="B8" s="49" t="s">
        <v>15</v>
      </c>
      <c r="C8" s="50" t="s">
        <v>271</v>
      </c>
      <c r="D8" s="61" t="s">
        <v>272</v>
      </c>
    </row>
    <row r="9" spans="1:8" x14ac:dyDescent="0.95">
      <c r="B9" s="148">
        <v>42809</v>
      </c>
      <c r="C9" s="85">
        <f t="shared" ref="C9:C15" si="0">MONTH(B9)</f>
        <v>3</v>
      </c>
      <c r="D9" s="87" t="s">
        <v>273</v>
      </c>
    </row>
    <row r="10" spans="1:8" x14ac:dyDescent="0.95">
      <c r="B10" s="17">
        <v>43459</v>
      </c>
      <c r="C10" s="143">
        <f t="shared" si="0"/>
        <v>12</v>
      </c>
      <c r="D10" s="88" t="s">
        <v>274</v>
      </c>
    </row>
    <row r="11" spans="1:8" x14ac:dyDescent="0.95">
      <c r="B11" s="89" t="s">
        <v>189</v>
      </c>
      <c r="C11" s="144" t="e">
        <f t="shared" si="0"/>
        <v>#VALUE!</v>
      </c>
      <c r="D11" s="91" t="s">
        <v>275</v>
      </c>
    </row>
    <row r="12" spans="1:8" x14ac:dyDescent="0.95">
      <c r="B12" s="149" t="s">
        <v>269</v>
      </c>
      <c r="C12" s="143">
        <f t="shared" si="0"/>
        <v>2</v>
      </c>
      <c r="D12" s="88" t="s">
        <v>276</v>
      </c>
    </row>
    <row r="13" spans="1:8" x14ac:dyDescent="0.95">
      <c r="B13" s="89" t="s">
        <v>279</v>
      </c>
      <c r="C13" s="144">
        <f t="shared" si="0"/>
        <v>5</v>
      </c>
      <c r="D13" s="91" t="s">
        <v>277</v>
      </c>
    </row>
    <row r="14" spans="1:8" x14ac:dyDescent="0.95">
      <c r="B14" s="92" t="s">
        <v>280</v>
      </c>
      <c r="C14" s="143">
        <f t="shared" si="0"/>
        <v>6</v>
      </c>
      <c r="D14" s="88" t="s">
        <v>278</v>
      </c>
    </row>
    <row r="15" spans="1:8" x14ac:dyDescent="0.95">
      <c r="B15" s="89" t="s">
        <v>281</v>
      </c>
      <c r="C15" s="144">
        <f t="shared" si="0"/>
        <v>6</v>
      </c>
      <c r="D15" s="429" t="s">
        <v>858</v>
      </c>
    </row>
    <row r="17" spans="2:7" x14ac:dyDescent="0.95">
      <c r="G17" s="83"/>
    </row>
    <row r="29" spans="2:7" x14ac:dyDescent="0.95">
      <c r="B29" s="150"/>
    </row>
  </sheetData>
  <phoneticPr fontId="42" type="noConversion"/>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F51F-46A9-45F5-A1F6-AA7AE7EEB1A7}">
  <dimension ref="A1:H29"/>
  <sheetViews>
    <sheetView showGridLines="0" workbookViewId="0"/>
  </sheetViews>
  <sheetFormatPr defaultRowHeight="16.75" x14ac:dyDescent="0.95"/>
  <cols>
    <col min="1" max="1" width="2.875" customWidth="1"/>
    <col min="2"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95">
      <c r="A1" s="1"/>
      <c r="B1" s="1" t="s">
        <v>282</v>
      </c>
      <c r="C1" s="1"/>
      <c r="D1" s="1"/>
      <c r="E1" s="1"/>
      <c r="F1" s="1"/>
      <c r="G1" s="1"/>
      <c r="H1" s="1"/>
    </row>
    <row r="6" spans="1:8" x14ac:dyDescent="0.95">
      <c r="B6" s="60" t="s">
        <v>142</v>
      </c>
      <c r="C6" s="42" t="s">
        <v>56</v>
      </c>
      <c r="D6" s="41"/>
    </row>
    <row r="8" spans="1:8" s="48" customFormat="1" x14ac:dyDescent="0.95">
      <c r="B8" s="49" t="s">
        <v>15</v>
      </c>
      <c r="C8" s="146" t="s">
        <v>283</v>
      </c>
      <c r="D8" s="147" t="s">
        <v>284</v>
      </c>
    </row>
    <row r="9" spans="1:8" x14ac:dyDescent="0.95">
      <c r="B9" s="148">
        <v>42809</v>
      </c>
      <c r="C9" s="85">
        <f t="shared" ref="C9:C15" si="0">YEAR(B9)</f>
        <v>2017</v>
      </c>
      <c r="D9" s="87" t="s">
        <v>285</v>
      </c>
    </row>
    <row r="10" spans="1:8" x14ac:dyDescent="0.95">
      <c r="B10" s="17">
        <v>43459</v>
      </c>
      <c r="C10" s="143">
        <f t="shared" si="0"/>
        <v>2018</v>
      </c>
      <c r="D10" s="88" t="s">
        <v>286</v>
      </c>
    </row>
    <row r="11" spans="1:8" x14ac:dyDescent="0.95">
      <c r="B11" s="89" t="s">
        <v>189</v>
      </c>
      <c r="C11" s="144" t="e">
        <f t="shared" si="0"/>
        <v>#VALUE!</v>
      </c>
      <c r="D11" s="91" t="s">
        <v>287</v>
      </c>
    </row>
    <row r="12" spans="1:8" x14ac:dyDescent="0.95">
      <c r="B12" s="149" t="s">
        <v>269</v>
      </c>
      <c r="C12" s="143">
        <f t="shared" si="0"/>
        <v>2020</v>
      </c>
      <c r="D12" s="88" t="s">
        <v>288</v>
      </c>
    </row>
    <row r="13" spans="1:8" x14ac:dyDescent="0.95">
      <c r="B13" s="89" t="s">
        <v>279</v>
      </c>
      <c r="C13" s="144">
        <f t="shared" si="0"/>
        <v>2017</v>
      </c>
      <c r="D13" s="91" t="s">
        <v>289</v>
      </c>
    </row>
    <row r="14" spans="1:8" x14ac:dyDescent="0.95">
      <c r="B14" s="92" t="s">
        <v>280</v>
      </c>
      <c r="C14" s="143">
        <f t="shared" si="0"/>
        <v>2021</v>
      </c>
      <c r="D14" s="88" t="s">
        <v>290</v>
      </c>
    </row>
    <row r="15" spans="1:8" x14ac:dyDescent="0.95">
      <c r="B15" s="89" t="s">
        <v>281</v>
      </c>
      <c r="C15" s="144">
        <f t="shared" si="0"/>
        <v>2021</v>
      </c>
      <c r="D15" s="91" t="s">
        <v>291</v>
      </c>
    </row>
    <row r="17" spans="2:7" x14ac:dyDescent="0.95">
      <c r="G17" s="83"/>
    </row>
    <row r="27" spans="2:7" x14ac:dyDescent="0.95">
      <c r="B27" s="150"/>
    </row>
    <row r="29" spans="2:7" x14ac:dyDescent="0.95">
      <c r="B29" s="150"/>
    </row>
  </sheetData>
  <phoneticPr fontId="42"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E08D-6A30-4B68-A3B1-33BCFAC2F3E3}">
  <dimension ref="A1:J60"/>
  <sheetViews>
    <sheetView showGridLines="0" workbookViewId="0">
      <selection activeCell="K20" sqref="K20"/>
    </sheetView>
  </sheetViews>
  <sheetFormatPr defaultRowHeight="16.75" x14ac:dyDescent="0.95"/>
  <cols>
    <col min="1" max="1" width="2.875" customWidth="1"/>
    <col min="2" max="2" width="17.125" customWidth="1"/>
    <col min="3" max="4" width="17.75" customWidth="1"/>
    <col min="5" max="5" width="22" customWidth="1"/>
    <col min="6" max="6" width="25.75" customWidth="1"/>
    <col min="7" max="7" width="17.125" customWidth="1"/>
    <col min="8" max="9" width="5.625" customWidth="1"/>
    <col min="11" max="11" width="10.75" bestFit="1" customWidth="1"/>
    <col min="12" max="12" width="10.375" bestFit="1" customWidth="1"/>
  </cols>
  <sheetData>
    <row r="1" spans="1:9" ht="48.75" customHeight="1" x14ac:dyDescent="0.95">
      <c r="A1" s="1"/>
      <c r="B1" s="1" t="s">
        <v>292</v>
      </c>
      <c r="C1" s="1"/>
      <c r="D1" s="1"/>
      <c r="E1" s="1"/>
      <c r="F1" s="1"/>
      <c r="G1" s="1"/>
      <c r="H1" s="1"/>
      <c r="I1" s="1"/>
    </row>
    <row r="13" spans="1:9" x14ac:dyDescent="0.95">
      <c r="B13" s="60" t="s">
        <v>142</v>
      </c>
      <c r="C13" s="42" t="s">
        <v>294</v>
      </c>
      <c r="D13" s="42"/>
      <c r="E13" s="41"/>
    </row>
    <row r="15" spans="1:9" x14ac:dyDescent="0.95">
      <c r="B15" s="150" t="s">
        <v>697</v>
      </c>
    </row>
    <row r="16" spans="1:9" x14ac:dyDescent="0.95">
      <c r="B16" t="s">
        <v>696</v>
      </c>
    </row>
    <row r="28" spans="2:10" s="48" customFormat="1" ht="33.5" x14ac:dyDescent="0.95">
      <c r="B28" s="49" t="s">
        <v>15</v>
      </c>
      <c r="C28" s="50" t="s">
        <v>295</v>
      </c>
      <c r="D28" s="50" t="s">
        <v>296</v>
      </c>
      <c r="E28" s="146" t="s">
        <v>293</v>
      </c>
      <c r="J28" s="83"/>
    </row>
    <row r="29" spans="2:10" x14ac:dyDescent="0.95">
      <c r="B29" s="151">
        <v>42736</v>
      </c>
      <c r="C29" s="85">
        <v>1</v>
      </c>
      <c r="D29" s="85" t="s">
        <v>297</v>
      </c>
      <c r="E29" s="87">
        <f t="shared" ref="E29:E38" si="0">WEEKNUM(B29,C29)</f>
        <v>1</v>
      </c>
    </row>
    <row r="30" spans="2:10" x14ac:dyDescent="0.95">
      <c r="B30" s="152">
        <v>42736</v>
      </c>
      <c r="C30" s="143">
        <v>2</v>
      </c>
      <c r="D30" s="143" t="s">
        <v>298</v>
      </c>
      <c r="E30" s="88">
        <f t="shared" si="0"/>
        <v>1</v>
      </c>
    </row>
    <row r="31" spans="2:10" x14ac:dyDescent="0.95">
      <c r="B31" s="151">
        <v>42736</v>
      </c>
      <c r="C31" s="144">
        <v>11</v>
      </c>
      <c r="D31" s="144" t="s">
        <v>298</v>
      </c>
      <c r="E31" s="91">
        <f t="shared" si="0"/>
        <v>1</v>
      </c>
    </row>
    <row r="32" spans="2:10" x14ac:dyDescent="0.95">
      <c r="B32" s="152">
        <v>42736</v>
      </c>
      <c r="C32" s="143">
        <v>12</v>
      </c>
      <c r="D32" s="143" t="s">
        <v>299</v>
      </c>
      <c r="E32" s="88">
        <f t="shared" si="0"/>
        <v>1</v>
      </c>
    </row>
    <row r="33" spans="2:8" x14ac:dyDescent="0.95">
      <c r="B33" s="151">
        <v>42736</v>
      </c>
      <c r="C33" s="144">
        <v>13</v>
      </c>
      <c r="D33" s="144" t="s">
        <v>300</v>
      </c>
      <c r="E33" s="91">
        <f t="shared" si="0"/>
        <v>1</v>
      </c>
    </row>
    <row r="34" spans="2:8" x14ac:dyDescent="0.95">
      <c r="B34" s="152">
        <v>42736</v>
      </c>
      <c r="C34" s="143">
        <v>14</v>
      </c>
      <c r="D34" s="143" t="s">
        <v>301</v>
      </c>
      <c r="E34" s="88">
        <f t="shared" si="0"/>
        <v>1</v>
      </c>
    </row>
    <row r="35" spans="2:8" x14ac:dyDescent="0.95">
      <c r="B35" s="151">
        <v>42736</v>
      </c>
      <c r="C35" s="144">
        <v>15</v>
      </c>
      <c r="D35" s="144" t="s">
        <v>302</v>
      </c>
      <c r="E35" s="91">
        <f t="shared" si="0"/>
        <v>1</v>
      </c>
    </row>
    <row r="36" spans="2:8" x14ac:dyDescent="0.95">
      <c r="B36" s="152">
        <v>42736</v>
      </c>
      <c r="C36" s="143">
        <v>16</v>
      </c>
      <c r="D36" s="143" t="s">
        <v>303</v>
      </c>
      <c r="E36" s="88">
        <f t="shared" si="0"/>
        <v>1</v>
      </c>
    </row>
    <row r="37" spans="2:8" x14ac:dyDescent="0.95">
      <c r="B37" s="151">
        <v>42736</v>
      </c>
      <c r="C37" s="144">
        <v>17</v>
      </c>
      <c r="D37" s="144" t="s">
        <v>297</v>
      </c>
      <c r="E37" s="91">
        <f t="shared" si="0"/>
        <v>1</v>
      </c>
    </row>
    <row r="38" spans="2:8" x14ac:dyDescent="0.95">
      <c r="B38" s="152">
        <v>42736</v>
      </c>
      <c r="C38" s="143">
        <v>21</v>
      </c>
      <c r="D38" s="143" t="s">
        <v>298</v>
      </c>
      <c r="E38" s="88">
        <f t="shared" si="0"/>
        <v>52</v>
      </c>
    </row>
    <row r="39" spans="2:8" x14ac:dyDescent="0.95">
      <c r="B39" s="152"/>
      <c r="C39" s="143"/>
      <c r="D39" s="143"/>
      <c r="E39" s="88"/>
    </row>
    <row r="40" spans="2:8" x14ac:dyDescent="0.95">
      <c r="B40" s="151">
        <v>42807</v>
      </c>
      <c r="C40" s="85">
        <v>1</v>
      </c>
      <c r="D40" s="85" t="s">
        <v>297</v>
      </c>
      <c r="E40" s="87">
        <f t="shared" ref="E40:E49" si="1">WEEKNUM(B40,C40)</f>
        <v>11</v>
      </c>
    </row>
    <row r="41" spans="2:8" x14ac:dyDescent="0.95">
      <c r="B41" s="152">
        <v>42807</v>
      </c>
      <c r="C41" s="143">
        <v>2</v>
      </c>
      <c r="D41" s="143" t="s">
        <v>298</v>
      </c>
      <c r="E41" s="88">
        <f t="shared" si="1"/>
        <v>12</v>
      </c>
    </row>
    <row r="42" spans="2:8" x14ac:dyDescent="0.95">
      <c r="B42" s="151">
        <v>42807</v>
      </c>
      <c r="C42" s="144">
        <v>11</v>
      </c>
      <c r="D42" s="144" t="s">
        <v>298</v>
      </c>
      <c r="E42" s="91">
        <f t="shared" si="1"/>
        <v>12</v>
      </c>
      <c r="H42" s="83"/>
    </row>
    <row r="43" spans="2:8" x14ac:dyDescent="0.95">
      <c r="B43" s="152">
        <v>42807</v>
      </c>
      <c r="C43" s="143">
        <v>12</v>
      </c>
      <c r="D43" s="143" t="s">
        <v>299</v>
      </c>
      <c r="E43" s="88">
        <f t="shared" si="1"/>
        <v>11</v>
      </c>
    </row>
    <row r="44" spans="2:8" x14ac:dyDescent="0.95">
      <c r="B44" s="151">
        <v>42807</v>
      </c>
      <c r="C44" s="144">
        <v>13</v>
      </c>
      <c r="D44" s="144" t="s">
        <v>300</v>
      </c>
      <c r="E44" s="91">
        <f t="shared" si="1"/>
        <v>11</v>
      </c>
    </row>
    <row r="45" spans="2:8" x14ac:dyDescent="0.95">
      <c r="B45" s="152">
        <v>42807</v>
      </c>
      <c r="C45" s="143">
        <v>14</v>
      </c>
      <c r="D45" s="143" t="s">
        <v>301</v>
      </c>
      <c r="E45" s="88">
        <f t="shared" si="1"/>
        <v>11</v>
      </c>
    </row>
    <row r="46" spans="2:8" x14ac:dyDescent="0.95">
      <c r="B46" s="151">
        <v>42807</v>
      </c>
      <c r="C46" s="144">
        <v>15</v>
      </c>
      <c r="D46" s="144" t="s">
        <v>302</v>
      </c>
      <c r="E46" s="91">
        <f t="shared" si="1"/>
        <v>11</v>
      </c>
    </row>
    <row r="47" spans="2:8" x14ac:dyDescent="0.95">
      <c r="B47" s="152">
        <v>42807</v>
      </c>
      <c r="C47" s="143">
        <v>16</v>
      </c>
      <c r="D47" s="143" t="s">
        <v>303</v>
      </c>
      <c r="E47" s="88">
        <f t="shared" si="1"/>
        <v>11</v>
      </c>
    </row>
    <row r="48" spans="2:8" x14ac:dyDescent="0.95">
      <c r="B48" s="151">
        <v>42807</v>
      </c>
      <c r="C48" s="144">
        <v>17</v>
      </c>
      <c r="D48" s="144" t="s">
        <v>297</v>
      </c>
      <c r="E48" s="91">
        <f t="shared" si="1"/>
        <v>11</v>
      </c>
    </row>
    <row r="49" spans="2:5" x14ac:dyDescent="0.95">
      <c r="B49" s="152">
        <v>42807</v>
      </c>
      <c r="C49" s="143">
        <v>21</v>
      </c>
      <c r="D49" s="143" t="s">
        <v>298</v>
      </c>
      <c r="E49" s="88">
        <f t="shared" si="1"/>
        <v>11</v>
      </c>
    </row>
    <row r="50" spans="2:5" x14ac:dyDescent="0.95">
      <c r="B50" s="152"/>
      <c r="C50" s="143"/>
      <c r="D50" s="143"/>
      <c r="E50" s="88"/>
    </row>
    <row r="51" spans="2:5" x14ac:dyDescent="0.95">
      <c r="B51" s="151">
        <v>42740</v>
      </c>
      <c r="C51" s="85">
        <v>1</v>
      </c>
      <c r="D51" s="85" t="s">
        <v>297</v>
      </c>
      <c r="E51" s="87">
        <f t="shared" ref="E51:E60" si="2">WEEKNUM(B51,C51)</f>
        <v>1</v>
      </c>
    </row>
    <row r="52" spans="2:5" x14ac:dyDescent="0.95">
      <c r="B52" s="152">
        <v>42740</v>
      </c>
      <c r="C52" s="143">
        <v>2</v>
      </c>
      <c r="D52" s="143" t="s">
        <v>298</v>
      </c>
      <c r="E52" s="88">
        <f t="shared" si="2"/>
        <v>2</v>
      </c>
    </row>
    <row r="53" spans="2:5" x14ac:dyDescent="0.95">
      <c r="B53" s="151">
        <v>42740</v>
      </c>
      <c r="C53" s="144">
        <v>11</v>
      </c>
      <c r="D53" s="144" t="s">
        <v>298</v>
      </c>
      <c r="E53" s="91">
        <f t="shared" si="2"/>
        <v>2</v>
      </c>
    </row>
    <row r="54" spans="2:5" x14ac:dyDescent="0.95">
      <c r="B54" s="152">
        <v>42740</v>
      </c>
      <c r="C54" s="143">
        <v>12</v>
      </c>
      <c r="D54" s="143" t="s">
        <v>299</v>
      </c>
      <c r="E54" s="88">
        <f t="shared" si="2"/>
        <v>2</v>
      </c>
    </row>
    <row r="55" spans="2:5" x14ac:dyDescent="0.95">
      <c r="B55" s="151">
        <v>42740</v>
      </c>
      <c r="C55" s="144">
        <v>13</v>
      </c>
      <c r="D55" s="144" t="s">
        <v>300</v>
      </c>
      <c r="E55" s="91">
        <f t="shared" si="2"/>
        <v>2</v>
      </c>
    </row>
    <row r="56" spans="2:5" x14ac:dyDescent="0.95">
      <c r="B56" s="152">
        <v>42740</v>
      </c>
      <c r="C56" s="143">
        <v>14</v>
      </c>
      <c r="D56" s="143" t="s">
        <v>301</v>
      </c>
      <c r="E56" s="88">
        <f t="shared" si="2"/>
        <v>2</v>
      </c>
    </row>
    <row r="57" spans="2:5" x14ac:dyDescent="0.95">
      <c r="B57" s="151">
        <v>42740</v>
      </c>
      <c r="C57" s="144">
        <v>15</v>
      </c>
      <c r="D57" s="144" t="s">
        <v>302</v>
      </c>
      <c r="E57" s="91">
        <f t="shared" si="2"/>
        <v>1</v>
      </c>
    </row>
    <row r="58" spans="2:5" x14ac:dyDescent="0.95">
      <c r="B58" s="152">
        <v>42740</v>
      </c>
      <c r="C58" s="143">
        <v>16</v>
      </c>
      <c r="D58" s="143" t="s">
        <v>303</v>
      </c>
      <c r="E58" s="88">
        <f t="shared" si="2"/>
        <v>1</v>
      </c>
    </row>
    <row r="59" spans="2:5" x14ac:dyDescent="0.95">
      <c r="B59" s="151">
        <v>42740</v>
      </c>
      <c r="C59" s="144">
        <v>17</v>
      </c>
      <c r="D59" s="144" t="s">
        <v>297</v>
      </c>
      <c r="E59" s="91">
        <f t="shared" si="2"/>
        <v>1</v>
      </c>
    </row>
    <row r="60" spans="2:5" x14ac:dyDescent="0.95">
      <c r="B60" s="152">
        <v>42740</v>
      </c>
      <c r="C60" s="143">
        <v>21</v>
      </c>
      <c r="D60" s="143" t="s">
        <v>298</v>
      </c>
      <c r="E60" s="88">
        <f t="shared" si="2"/>
        <v>1</v>
      </c>
    </row>
  </sheetData>
  <phoneticPr fontId="42"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CE9F8-D11B-4029-911E-70E815E435C0}">
  <dimension ref="A1:H25"/>
  <sheetViews>
    <sheetView showGridLines="0" workbookViewId="0"/>
  </sheetViews>
  <sheetFormatPr defaultRowHeight="16.75" x14ac:dyDescent="0.95"/>
  <cols>
    <col min="1" max="1" width="2.875" customWidth="1"/>
    <col min="2" max="2" width="17.125" customWidth="1"/>
    <col min="3" max="3" width="30.125" customWidth="1"/>
    <col min="4" max="4" width="22" customWidth="1"/>
    <col min="5" max="5" width="25.75" customWidth="1"/>
    <col min="6" max="6" width="17.125" customWidth="1"/>
    <col min="7" max="8" width="5.75" customWidth="1"/>
    <col min="10" max="10" width="10.75" bestFit="1" customWidth="1"/>
    <col min="11" max="11" width="10.375" bestFit="1" customWidth="1"/>
  </cols>
  <sheetData>
    <row r="1" spans="1:8" ht="48.75" customHeight="1" x14ac:dyDescent="0.95">
      <c r="A1" s="1"/>
      <c r="B1" s="1" t="s">
        <v>304</v>
      </c>
      <c r="C1" s="1"/>
      <c r="D1" s="1"/>
      <c r="E1" s="1"/>
      <c r="F1" s="1"/>
      <c r="G1" s="1"/>
      <c r="H1" s="1"/>
    </row>
    <row r="9" spans="1:8" x14ac:dyDescent="0.95">
      <c r="B9" s="60" t="s">
        <v>142</v>
      </c>
      <c r="C9" s="42" t="s">
        <v>58</v>
      </c>
    </row>
    <row r="11" spans="1:8" s="48" customFormat="1" x14ac:dyDescent="0.95">
      <c r="B11" s="49" t="s">
        <v>15</v>
      </c>
      <c r="C11" s="50" t="s">
        <v>305</v>
      </c>
      <c r="D11" s="153" t="s">
        <v>98</v>
      </c>
      <c r="H11" s="83"/>
    </row>
    <row r="12" spans="1:8" x14ac:dyDescent="0.95">
      <c r="B12" s="151">
        <v>42736</v>
      </c>
      <c r="C12" s="144">
        <f>_xlfn.ISOWEEKNUM(B12)</f>
        <v>52</v>
      </c>
      <c r="D12" s="424" t="s">
        <v>819</v>
      </c>
    </row>
    <row r="13" spans="1:8" x14ac:dyDescent="0.95">
      <c r="B13" s="152">
        <v>42737</v>
      </c>
      <c r="C13" s="143">
        <f t="shared" ref="C13:C23" si="0">_xlfn.ISOWEEKNUM(B13)</f>
        <v>1</v>
      </c>
      <c r="D13" s="425" t="s">
        <v>820</v>
      </c>
    </row>
    <row r="14" spans="1:8" x14ac:dyDescent="0.95">
      <c r="B14" s="151">
        <v>42738</v>
      </c>
      <c r="C14" s="144">
        <f t="shared" si="0"/>
        <v>1</v>
      </c>
      <c r="D14" s="424" t="s">
        <v>821</v>
      </c>
    </row>
    <row r="15" spans="1:8" x14ac:dyDescent="0.95">
      <c r="B15" s="152">
        <v>42739</v>
      </c>
      <c r="C15" s="143">
        <f t="shared" si="0"/>
        <v>1</v>
      </c>
      <c r="D15" s="425" t="s">
        <v>822</v>
      </c>
    </row>
    <row r="16" spans="1:8" x14ac:dyDescent="0.95">
      <c r="B16" s="151">
        <v>42740</v>
      </c>
      <c r="C16" s="144">
        <f t="shared" si="0"/>
        <v>1</v>
      </c>
      <c r="D16" s="424" t="s">
        <v>823</v>
      </c>
    </row>
    <row r="17" spans="2:4" x14ac:dyDescent="0.95">
      <c r="B17" s="152">
        <v>42741</v>
      </c>
      <c r="C17" s="143">
        <f t="shared" si="0"/>
        <v>1</v>
      </c>
      <c r="D17" s="425" t="s">
        <v>824</v>
      </c>
    </row>
    <row r="18" spans="2:4" x14ac:dyDescent="0.95">
      <c r="B18" s="151">
        <v>42742</v>
      </c>
      <c r="C18" s="144">
        <f t="shared" si="0"/>
        <v>1</v>
      </c>
      <c r="D18" s="424" t="s">
        <v>825</v>
      </c>
    </row>
    <row r="19" spans="2:4" x14ac:dyDescent="0.95">
      <c r="B19" s="152">
        <v>42743</v>
      </c>
      <c r="C19" s="143">
        <f t="shared" si="0"/>
        <v>1</v>
      </c>
      <c r="D19" s="425" t="s">
        <v>826</v>
      </c>
    </row>
    <row r="20" spans="2:4" x14ac:dyDescent="0.95">
      <c r="B20" s="151">
        <v>42744</v>
      </c>
      <c r="C20" s="144">
        <f t="shared" si="0"/>
        <v>2</v>
      </c>
      <c r="D20" s="424" t="s">
        <v>827</v>
      </c>
    </row>
    <row r="21" spans="2:4" x14ac:dyDescent="0.95">
      <c r="B21" s="152">
        <v>42745</v>
      </c>
      <c r="C21" s="143">
        <f t="shared" si="0"/>
        <v>2</v>
      </c>
      <c r="D21" s="425" t="s">
        <v>828</v>
      </c>
    </row>
    <row r="22" spans="2:4" x14ac:dyDescent="0.95">
      <c r="B22" s="151">
        <v>42746</v>
      </c>
      <c r="C22" s="144">
        <f t="shared" si="0"/>
        <v>2</v>
      </c>
      <c r="D22" s="424" t="s">
        <v>829</v>
      </c>
    </row>
    <row r="23" spans="2:4" x14ac:dyDescent="0.95">
      <c r="B23" s="152">
        <v>42747</v>
      </c>
      <c r="C23" s="143">
        <f t="shared" si="0"/>
        <v>2</v>
      </c>
      <c r="D23" s="425" t="s">
        <v>830</v>
      </c>
    </row>
    <row r="24" spans="2:4" x14ac:dyDescent="0.95">
      <c r="C24" s="155"/>
    </row>
    <row r="25" spans="2:4" x14ac:dyDescent="0.95">
      <c r="D25" s="83"/>
    </row>
  </sheetData>
  <phoneticPr fontId="42"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B8B4-CDDF-4AF1-B59F-F0A002745FCC}">
  <dimension ref="A1:J37"/>
  <sheetViews>
    <sheetView showGridLines="0" workbookViewId="0"/>
  </sheetViews>
  <sheetFormatPr defaultRowHeight="16.75" x14ac:dyDescent="0.95"/>
  <cols>
    <col min="1" max="1" width="2.875" customWidth="1"/>
    <col min="2" max="2" width="17.125" customWidth="1"/>
    <col min="3" max="3" width="17.75" customWidth="1"/>
    <col min="4" max="4" width="23" bestFit="1" customWidth="1"/>
    <col min="5" max="5" width="22" customWidth="1"/>
    <col min="6" max="6" width="25.75" customWidth="1"/>
    <col min="7" max="7" width="17.125" customWidth="1"/>
    <col min="8" max="9" width="5.75" customWidth="1"/>
    <col min="11" max="11" width="10.75" bestFit="1" customWidth="1"/>
    <col min="12" max="12" width="10.375" bestFit="1" customWidth="1"/>
  </cols>
  <sheetData>
    <row r="1" spans="1:9" ht="48.75" customHeight="1" x14ac:dyDescent="0.95">
      <c r="A1" s="1"/>
      <c r="B1" s="1" t="s">
        <v>306</v>
      </c>
      <c r="C1" s="1"/>
      <c r="D1" s="1"/>
      <c r="E1" s="1"/>
      <c r="F1" s="1"/>
      <c r="G1" s="1"/>
      <c r="H1" s="1"/>
      <c r="I1" s="1"/>
    </row>
    <row r="7" spans="1:9" ht="17.25" customHeight="1" x14ac:dyDescent="0.95"/>
    <row r="8" spans="1:9" x14ac:dyDescent="0.95">
      <c r="B8" s="60" t="s">
        <v>142</v>
      </c>
      <c r="C8" s="42" t="s">
        <v>307</v>
      </c>
      <c r="D8" s="42"/>
      <c r="E8" s="41"/>
    </row>
    <row r="10" spans="1:9" x14ac:dyDescent="0.95">
      <c r="B10" s="150" t="s">
        <v>697</v>
      </c>
    </row>
    <row r="23" spans="2:10" s="48" customFormat="1" ht="33.5" x14ac:dyDescent="0.95">
      <c r="B23" s="49" t="s">
        <v>15</v>
      </c>
      <c r="C23" s="50" t="s">
        <v>295</v>
      </c>
      <c r="D23" s="50" t="s">
        <v>309</v>
      </c>
      <c r="E23" s="146" t="s">
        <v>308</v>
      </c>
      <c r="F23" s="146" t="s">
        <v>98</v>
      </c>
      <c r="J23" s="83"/>
    </row>
    <row r="24" spans="2:10" x14ac:dyDescent="0.95">
      <c r="B24" s="151">
        <v>42736</v>
      </c>
      <c r="C24" s="85">
        <v>1</v>
      </c>
      <c r="D24" s="85" t="s">
        <v>310</v>
      </c>
      <c r="E24" s="85">
        <f t="shared" ref="E24:E33" si="0">WEEKDAY(B24,C24)</f>
        <v>1</v>
      </c>
      <c r="F24" s="87" t="s">
        <v>831</v>
      </c>
    </row>
    <row r="25" spans="2:10" x14ac:dyDescent="0.95">
      <c r="B25" s="152">
        <v>42736</v>
      </c>
      <c r="C25" s="143">
        <v>2</v>
      </c>
      <c r="D25" s="143" t="s">
        <v>311</v>
      </c>
      <c r="E25" s="18">
        <f t="shared" si="0"/>
        <v>7</v>
      </c>
      <c r="F25" s="88" t="s">
        <v>832</v>
      </c>
    </row>
    <row r="26" spans="2:10" x14ac:dyDescent="0.95">
      <c r="B26" s="151">
        <v>42736</v>
      </c>
      <c r="C26" s="144">
        <v>3</v>
      </c>
      <c r="D26" s="85" t="s">
        <v>312</v>
      </c>
      <c r="E26" s="70">
        <f t="shared" si="0"/>
        <v>6</v>
      </c>
      <c r="F26" s="91" t="s">
        <v>833</v>
      </c>
    </row>
    <row r="27" spans="2:10" x14ac:dyDescent="0.95">
      <c r="B27" s="152">
        <v>42736</v>
      </c>
      <c r="C27" s="143">
        <v>11</v>
      </c>
      <c r="D27" s="143" t="s">
        <v>311</v>
      </c>
      <c r="E27" s="18">
        <f t="shared" si="0"/>
        <v>7</v>
      </c>
      <c r="F27" s="88" t="s">
        <v>834</v>
      </c>
    </row>
    <row r="28" spans="2:10" x14ac:dyDescent="0.95">
      <c r="B28" s="151">
        <v>42736</v>
      </c>
      <c r="C28" s="144">
        <v>12</v>
      </c>
      <c r="D28" s="85" t="s">
        <v>313</v>
      </c>
      <c r="E28" s="70">
        <f t="shared" si="0"/>
        <v>6</v>
      </c>
      <c r="F28" s="91" t="s">
        <v>835</v>
      </c>
    </row>
    <row r="29" spans="2:10" x14ac:dyDescent="0.95">
      <c r="B29" s="152">
        <v>42736</v>
      </c>
      <c r="C29" s="143">
        <v>13</v>
      </c>
      <c r="D29" s="143" t="s">
        <v>314</v>
      </c>
      <c r="E29" s="18">
        <f t="shared" si="0"/>
        <v>5</v>
      </c>
      <c r="F29" s="88" t="s">
        <v>836</v>
      </c>
    </row>
    <row r="30" spans="2:10" x14ac:dyDescent="0.95">
      <c r="B30" s="151">
        <v>42736</v>
      </c>
      <c r="C30" s="144">
        <v>14</v>
      </c>
      <c r="D30" s="85" t="s">
        <v>315</v>
      </c>
      <c r="E30" s="70">
        <f t="shared" si="0"/>
        <v>4</v>
      </c>
      <c r="F30" s="91" t="s">
        <v>837</v>
      </c>
    </row>
    <row r="31" spans="2:10" x14ac:dyDescent="0.95">
      <c r="B31" s="152">
        <v>42736</v>
      </c>
      <c r="C31" s="143">
        <v>15</v>
      </c>
      <c r="D31" s="143" t="s">
        <v>316</v>
      </c>
      <c r="E31" s="18">
        <f t="shared" si="0"/>
        <v>3</v>
      </c>
      <c r="F31" s="88" t="s">
        <v>838</v>
      </c>
    </row>
    <row r="32" spans="2:10" x14ac:dyDescent="0.95">
      <c r="B32" s="151">
        <v>42736</v>
      </c>
      <c r="C32" s="144">
        <v>16</v>
      </c>
      <c r="D32" s="85" t="s">
        <v>317</v>
      </c>
      <c r="E32" s="70">
        <f t="shared" si="0"/>
        <v>2</v>
      </c>
      <c r="F32" s="91" t="s">
        <v>839</v>
      </c>
    </row>
    <row r="33" spans="2:8" x14ac:dyDescent="0.95">
      <c r="B33" s="152">
        <v>42736</v>
      </c>
      <c r="C33" s="143">
        <v>17</v>
      </c>
      <c r="D33" s="143" t="s">
        <v>310</v>
      </c>
      <c r="E33" s="18">
        <f t="shared" si="0"/>
        <v>1</v>
      </c>
      <c r="F33" s="88" t="s">
        <v>840</v>
      </c>
    </row>
    <row r="37" spans="2:8" x14ac:dyDescent="0.95">
      <c r="H37" s="83"/>
    </row>
  </sheetData>
  <phoneticPr fontId="42"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F583-F58D-4A94-A3E6-FBAB8C1BBD88}">
  <dimension ref="A1:J30"/>
  <sheetViews>
    <sheetView showGridLines="0" workbookViewId="0"/>
  </sheetViews>
  <sheetFormatPr defaultRowHeight="16.75" x14ac:dyDescent="0.95"/>
  <cols>
    <col min="1" max="1" width="2.875" customWidth="1"/>
    <col min="2" max="2" width="16.375" bestFit="1" customWidth="1"/>
    <col min="3" max="3" width="18.125" customWidth="1"/>
    <col min="4" max="4" width="22" customWidth="1"/>
    <col min="5" max="5" width="19.125" customWidth="1"/>
    <col min="6" max="6" width="5.375" customWidth="1"/>
    <col min="7" max="7" width="26.5" customWidth="1"/>
    <col min="8" max="10" width="9.25" customWidth="1"/>
    <col min="11" max="11" width="10.375" bestFit="1" customWidth="1"/>
  </cols>
  <sheetData>
    <row r="1" spans="1:10" ht="48.75" customHeight="1" x14ac:dyDescent="0.95">
      <c r="A1" s="1"/>
      <c r="B1" s="1" t="s">
        <v>318</v>
      </c>
      <c r="C1" s="1"/>
      <c r="D1" s="1"/>
      <c r="E1" s="1"/>
      <c r="F1" s="1"/>
      <c r="G1" s="1"/>
      <c r="H1" s="1"/>
      <c r="I1" s="1"/>
      <c r="J1" s="1"/>
    </row>
    <row r="6" spans="1:10" x14ac:dyDescent="0.95">
      <c r="B6" s="431" t="s">
        <v>142</v>
      </c>
      <c r="C6" s="42" t="s">
        <v>320</v>
      </c>
      <c r="D6" s="42"/>
      <c r="E6" s="42"/>
    </row>
    <row r="8" spans="1:10" ht="36.75" customHeight="1" x14ac:dyDescent="0.95">
      <c r="B8" s="430" t="s">
        <v>859</v>
      </c>
      <c r="C8" s="474" t="s">
        <v>860</v>
      </c>
      <c r="D8" s="474"/>
      <c r="E8" s="474"/>
    </row>
    <row r="10" spans="1:10" s="48" customFormat="1" x14ac:dyDescent="0.95">
      <c r="B10" s="49" t="s">
        <v>15</v>
      </c>
      <c r="C10" s="50" t="s">
        <v>321</v>
      </c>
      <c r="D10" s="146" t="s">
        <v>319</v>
      </c>
      <c r="E10" s="163" t="s">
        <v>322</v>
      </c>
    </row>
    <row r="11" spans="1:10" x14ac:dyDescent="0.95">
      <c r="B11" s="148">
        <v>42809</v>
      </c>
      <c r="C11" s="156">
        <v>1</v>
      </c>
      <c r="D11" s="22">
        <f>EDATE(B11,C11)</f>
        <v>42840</v>
      </c>
      <c r="E11" s="164">
        <f>D11-B11</f>
        <v>31</v>
      </c>
    </row>
    <row r="12" spans="1:10" x14ac:dyDescent="0.95">
      <c r="B12" s="17">
        <v>42809</v>
      </c>
      <c r="C12" s="143">
        <v>-1</v>
      </c>
      <c r="D12" s="25">
        <f t="shared" ref="D12:D16" si="0">EDATE(B12,C12)</f>
        <v>42781</v>
      </c>
      <c r="E12" s="165">
        <f>D12-B12</f>
        <v>-28</v>
      </c>
    </row>
    <row r="13" spans="1:10" x14ac:dyDescent="0.95">
      <c r="B13" s="145">
        <v>43890</v>
      </c>
      <c r="C13" s="157">
        <v>1</v>
      </c>
      <c r="D13" s="90">
        <f t="shared" si="0"/>
        <v>43919</v>
      </c>
      <c r="E13" s="166">
        <f t="shared" ref="E13:E18" si="1">D13-B13</f>
        <v>29</v>
      </c>
    </row>
    <row r="14" spans="1:10" x14ac:dyDescent="0.95">
      <c r="B14" s="159">
        <v>43890</v>
      </c>
      <c r="C14" s="158">
        <v>-1</v>
      </c>
      <c r="D14" s="25">
        <f t="shared" si="0"/>
        <v>43859</v>
      </c>
      <c r="E14" s="167">
        <f t="shared" si="1"/>
        <v>-31</v>
      </c>
    </row>
    <row r="15" spans="1:10" x14ac:dyDescent="0.95">
      <c r="B15" s="145" t="s">
        <v>398</v>
      </c>
      <c r="C15" s="157">
        <v>12</v>
      </c>
      <c r="D15" s="90">
        <f t="shared" si="0"/>
        <v>37273</v>
      </c>
      <c r="E15" s="166">
        <f t="shared" si="1"/>
        <v>365</v>
      </c>
    </row>
    <row r="16" spans="1:10" x14ac:dyDescent="0.95">
      <c r="B16" s="159">
        <v>42824</v>
      </c>
      <c r="C16" s="158">
        <v>-1</v>
      </c>
      <c r="D16" s="25">
        <f t="shared" si="0"/>
        <v>42794</v>
      </c>
      <c r="E16" s="167">
        <f t="shared" si="1"/>
        <v>-30</v>
      </c>
    </row>
    <row r="17" spans="2:7" x14ac:dyDescent="0.95">
      <c r="B17" s="145">
        <v>42824</v>
      </c>
      <c r="C17" s="157">
        <v>-12</v>
      </c>
      <c r="D17" s="90">
        <f t="shared" ref="D17:D18" si="2">EDATE(B17,C17)</f>
        <v>42459</v>
      </c>
      <c r="E17" s="166">
        <f t="shared" si="1"/>
        <v>-365</v>
      </c>
    </row>
    <row r="18" spans="2:7" x14ac:dyDescent="0.95">
      <c r="B18" s="159">
        <v>42824</v>
      </c>
      <c r="C18" s="158">
        <v>6.8</v>
      </c>
      <c r="D18" s="25">
        <f t="shared" si="2"/>
        <v>43008</v>
      </c>
      <c r="E18" s="167">
        <f t="shared" si="1"/>
        <v>184</v>
      </c>
      <c r="G18" s="83"/>
    </row>
    <row r="30" spans="2:7" x14ac:dyDescent="0.95">
      <c r="B30" s="150"/>
      <c r="C30" s="150"/>
    </row>
  </sheetData>
  <mergeCells count="1">
    <mergeCell ref="C8:E8"/>
  </mergeCells>
  <phoneticPr fontId="4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7FC8-86B0-433C-A3FD-0B09771441CF}">
  <sheetPr>
    <pageSetUpPr fitToPage="1"/>
  </sheetPr>
  <dimension ref="A1:P52"/>
  <sheetViews>
    <sheetView showGridLines="0" zoomScaleNormal="100" workbookViewId="0">
      <selection activeCell="Q21" sqref="Q21"/>
    </sheetView>
  </sheetViews>
  <sheetFormatPr defaultRowHeight="16.75" x14ac:dyDescent="0.95"/>
  <cols>
    <col min="1" max="1" width="1.75" customWidth="1"/>
    <col min="2" max="2" width="20.75" customWidth="1"/>
    <col min="3" max="3" width="15.75" customWidth="1"/>
    <col min="4" max="4" width="18.5" bestFit="1" customWidth="1"/>
    <col min="5" max="5" width="6.125" customWidth="1"/>
    <col min="9" max="9" width="10.75" bestFit="1" customWidth="1"/>
    <col min="10" max="10" width="10.375" bestFit="1" customWidth="1"/>
    <col min="13" max="13" width="4.5" customWidth="1"/>
    <col min="17" max="17" width="14.375" customWidth="1"/>
  </cols>
  <sheetData>
    <row r="1" spans="1:16" ht="48.75" customHeight="1" x14ac:dyDescent="0.95">
      <c r="A1" s="1"/>
      <c r="B1" s="1" t="s">
        <v>80</v>
      </c>
      <c r="C1" s="1"/>
      <c r="D1" s="1"/>
      <c r="E1" s="1"/>
      <c r="F1" s="1"/>
      <c r="G1" s="1"/>
      <c r="H1" s="1"/>
      <c r="I1" s="1"/>
      <c r="J1" s="1"/>
      <c r="K1" s="1"/>
      <c r="L1" s="1"/>
      <c r="M1" s="1"/>
      <c r="N1" s="1"/>
      <c r="O1" s="1"/>
      <c r="P1" s="1"/>
    </row>
    <row r="4" spans="1:16" x14ac:dyDescent="0.95">
      <c r="B4" s="105" t="s">
        <v>81</v>
      </c>
      <c r="C4" s="36" t="s">
        <v>84</v>
      </c>
      <c r="D4" s="37" t="s">
        <v>66</v>
      </c>
    </row>
    <row r="5" spans="1:16" x14ac:dyDescent="0.95">
      <c r="B5" s="106" t="s">
        <v>82</v>
      </c>
      <c r="C5" s="54">
        <v>39814</v>
      </c>
      <c r="D5" s="55">
        <f t="shared" ref="D5:D13" si="0">C5</f>
        <v>39814</v>
      </c>
    </row>
    <row r="6" spans="1:16" x14ac:dyDescent="0.95">
      <c r="B6" s="107" t="s">
        <v>83</v>
      </c>
      <c r="C6" s="108">
        <v>39814</v>
      </c>
      <c r="D6" s="93">
        <f t="shared" si="0"/>
        <v>39814</v>
      </c>
    </row>
    <row r="7" spans="1:16" x14ac:dyDescent="0.95">
      <c r="B7" s="106" t="s">
        <v>85</v>
      </c>
      <c r="C7" s="54">
        <v>39814</v>
      </c>
      <c r="D7" s="55">
        <f t="shared" si="0"/>
        <v>39814</v>
      </c>
    </row>
    <row r="8" spans="1:16" x14ac:dyDescent="0.95">
      <c r="B8" s="107" t="s">
        <v>86</v>
      </c>
      <c r="C8" s="108">
        <v>39814</v>
      </c>
      <c r="D8" s="93">
        <f t="shared" si="0"/>
        <v>39814</v>
      </c>
    </row>
    <row r="9" spans="1:16" x14ac:dyDescent="0.95">
      <c r="B9" s="106" t="s">
        <v>87</v>
      </c>
      <c r="C9" s="109">
        <v>39814</v>
      </c>
      <c r="D9" s="55">
        <f t="shared" si="0"/>
        <v>39814</v>
      </c>
    </row>
    <row r="10" spans="1:16" x14ac:dyDescent="0.95">
      <c r="B10" s="107" t="s">
        <v>89</v>
      </c>
      <c r="C10" s="110">
        <v>39814</v>
      </c>
      <c r="D10" s="93">
        <f t="shared" si="0"/>
        <v>39814</v>
      </c>
    </row>
    <row r="11" spans="1:16" x14ac:dyDescent="0.95">
      <c r="B11" s="106" t="s">
        <v>88</v>
      </c>
      <c r="C11" s="109">
        <v>39814</v>
      </c>
      <c r="D11" s="55">
        <f t="shared" si="0"/>
        <v>39814</v>
      </c>
    </row>
    <row r="12" spans="1:16" x14ac:dyDescent="0.95">
      <c r="B12" s="82" t="s">
        <v>90</v>
      </c>
      <c r="C12" s="27">
        <v>39814</v>
      </c>
      <c r="D12" s="26">
        <f t="shared" si="0"/>
        <v>39814</v>
      </c>
    </row>
    <row r="13" spans="1:16" x14ac:dyDescent="0.95">
      <c r="B13" s="106" t="s">
        <v>635</v>
      </c>
      <c r="C13" s="109">
        <v>42736</v>
      </c>
      <c r="D13" s="55">
        <f t="shared" si="0"/>
        <v>42736</v>
      </c>
    </row>
    <row r="14" spans="1:16" x14ac:dyDescent="0.95">
      <c r="B14" s="8"/>
    </row>
    <row r="15" spans="1:16" x14ac:dyDescent="0.95">
      <c r="B15" s="8"/>
    </row>
    <row r="16" spans="1:16" x14ac:dyDescent="0.95">
      <c r="B16" s="8"/>
    </row>
    <row r="17" spans="2:4" x14ac:dyDescent="0.95">
      <c r="B17" s="8"/>
    </row>
    <row r="18" spans="2:4" x14ac:dyDescent="0.95">
      <c r="B18" s="8"/>
    </row>
    <row r="19" spans="2:4" x14ac:dyDescent="0.95">
      <c r="B19" s="8"/>
    </row>
    <row r="28" spans="2:4" x14ac:dyDescent="0.95">
      <c r="B28" s="39" t="s">
        <v>81</v>
      </c>
      <c r="C28" s="40" t="s">
        <v>84</v>
      </c>
      <c r="D28" s="111" t="s">
        <v>66</v>
      </c>
    </row>
    <row r="29" spans="2:4" x14ac:dyDescent="0.95">
      <c r="B29" s="52" t="s">
        <v>91</v>
      </c>
      <c r="C29" s="54">
        <v>47119</v>
      </c>
      <c r="D29" s="112">
        <f t="shared" ref="D29:D32" si="1">C29</f>
        <v>47119</v>
      </c>
    </row>
    <row r="30" spans="2:4" x14ac:dyDescent="0.95">
      <c r="B30" s="113" t="s">
        <v>92</v>
      </c>
      <c r="C30" s="108">
        <v>10959</v>
      </c>
      <c r="D30" s="114">
        <f t="shared" si="1"/>
        <v>10959</v>
      </c>
    </row>
    <row r="31" spans="2:4" x14ac:dyDescent="0.95">
      <c r="B31" s="52" t="s">
        <v>93</v>
      </c>
      <c r="C31" s="54">
        <v>14611</v>
      </c>
      <c r="D31" s="112">
        <f t="shared" si="1"/>
        <v>14611</v>
      </c>
    </row>
    <row r="32" spans="2:4" x14ac:dyDescent="0.95">
      <c r="B32" s="113" t="s">
        <v>94</v>
      </c>
      <c r="C32" s="108">
        <v>42005</v>
      </c>
      <c r="D32" s="114">
        <f t="shared" si="1"/>
        <v>42005</v>
      </c>
    </row>
    <row r="33" spans="2:4" x14ac:dyDescent="0.95">
      <c r="B33" s="38" t="s">
        <v>95</v>
      </c>
      <c r="C33" s="22">
        <v>36892</v>
      </c>
      <c r="D33" s="62">
        <f>C33</f>
        <v>36892</v>
      </c>
    </row>
    <row r="36" spans="2:4" x14ac:dyDescent="0.95">
      <c r="B36" s="39" t="s">
        <v>81</v>
      </c>
      <c r="C36" s="115" t="s">
        <v>84</v>
      </c>
      <c r="D36" s="116" t="s">
        <v>171</v>
      </c>
    </row>
    <row r="37" spans="2:4" x14ac:dyDescent="0.95">
      <c r="B37" s="117" t="s">
        <v>172</v>
      </c>
      <c r="C37" s="118">
        <v>0.375</v>
      </c>
      <c r="D37" s="55">
        <f t="shared" ref="D37:D41" si="2">C37</f>
        <v>0.375</v>
      </c>
    </row>
    <row r="38" spans="2:4" x14ac:dyDescent="0.95">
      <c r="B38" s="119" t="s">
        <v>173</v>
      </c>
      <c r="C38" s="120">
        <v>4.1666666666666664E-2</v>
      </c>
      <c r="D38" s="93">
        <f t="shared" si="2"/>
        <v>4.1666666666666664E-2</v>
      </c>
    </row>
    <row r="39" spans="2:4" x14ac:dyDescent="0.95">
      <c r="B39" s="117" t="s">
        <v>174</v>
      </c>
      <c r="C39" s="118">
        <v>0.54166666666666663</v>
      </c>
      <c r="D39" s="55">
        <f t="shared" si="2"/>
        <v>0.54166666666666663</v>
      </c>
    </row>
    <row r="40" spans="2:4" x14ac:dyDescent="0.95">
      <c r="B40" s="119" t="s">
        <v>175</v>
      </c>
      <c r="C40" s="121">
        <v>0.52135416666666667</v>
      </c>
      <c r="D40" s="93">
        <f t="shared" si="2"/>
        <v>0.52135416666666667</v>
      </c>
    </row>
    <row r="41" spans="2:4" x14ac:dyDescent="0.95">
      <c r="B41" s="117" t="s">
        <v>178</v>
      </c>
      <c r="C41" s="122">
        <v>0.54166666666666663</v>
      </c>
      <c r="D41" s="55">
        <f t="shared" si="2"/>
        <v>0.54166666666666663</v>
      </c>
    </row>
    <row r="42" spans="2:4" x14ac:dyDescent="0.95">
      <c r="B42" s="119" t="s">
        <v>179</v>
      </c>
      <c r="C42" s="123">
        <v>0.46909722222222222</v>
      </c>
      <c r="D42" s="93">
        <f>C42</f>
        <v>0.46909722222222222</v>
      </c>
    </row>
    <row r="43" spans="2:4" x14ac:dyDescent="0.95">
      <c r="B43" s="117" t="s">
        <v>180</v>
      </c>
      <c r="C43" s="124">
        <v>0.69791666666666663</v>
      </c>
      <c r="D43" s="55">
        <f>C43</f>
        <v>0.69791666666666663</v>
      </c>
    </row>
    <row r="44" spans="2:4" x14ac:dyDescent="0.95">
      <c r="B44" s="80" t="s">
        <v>181</v>
      </c>
      <c r="C44" s="78">
        <v>0.69791666666666663</v>
      </c>
      <c r="D44" s="26">
        <f>C44</f>
        <v>0.69791666666666663</v>
      </c>
    </row>
    <row r="49" spans="2:4" x14ac:dyDescent="0.95">
      <c r="B49" s="39" t="s">
        <v>81</v>
      </c>
      <c r="C49" s="115" t="s">
        <v>84</v>
      </c>
      <c r="D49" s="116" t="s">
        <v>171</v>
      </c>
    </row>
    <row r="50" spans="2:4" x14ac:dyDescent="0.95">
      <c r="B50" s="125" t="s">
        <v>185</v>
      </c>
      <c r="C50" s="126">
        <v>43101.041666666664</v>
      </c>
      <c r="D50" s="55">
        <f t="shared" ref="D50:D52" si="3">C50</f>
        <v>43101.041666666664</v>
      </c>
    </row>
    <row r="51" spans="2:4" x14ac:dyDescent="0.95">
      <c r="B51" s="127" t="s">
        <v>186</v>
      </c>
      <c r="C51" s="128">
        <v>42736.583680555559</v>
      </c>
      <c r="D51" s="93">
        <f t="shared" si="3"/>
        <v>42736.583680555559</v>
      </c>
    </row>
    <row r="52" spans="2:4" x14ac:dyDescent="0.95">
      <c r="B52" s="79" t="s">
        <v>187</v>
      </c>
      <c r="C52" s="81">
        <v>42736.583333333336</v>
      </c>
      <c r="D52" s="23">
        <f t="shared" si="3"/>
        <v>42736.583333333336</v>
      </c>
    </row>
  </sheetData>
  <phoneticPr fontId="42" type="noConversion"/>
  <pageMargins left="0.22" right="0.14000000000000001" top="0.3" bottom="0.75" header="0.3" footer="0.3"/>
  <pageSetup paperSize="9" scale="70" fitToHeight="0" orientation="portrait" r:id="rId1"/>
  <ignoredErrors>
    <ignoredError sqref="B29:B33 B6 B8 B9:B12" twoDigitTextYear="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B207-32E3-4C02-93D0-5E979AEC04CD}">
  <dimension ref="A1:J30"/>
  <sheetViews>
    <sheetView showGridLines="0" workbookViewId="0">
      <selection activeCell="P16" sqref="P16"/>
    </sheetView>
  </sheetViews>
  <sheetFormatPr defaultRowHeight="16.75" x14ac:dyDescent="0.95"/>
  <cols>
    <col min="1" max="1" width="2.875" customWidth="1"/>
    <col min="2" max="2" width="16.375" bestFit="1" customWidth="1"/>
    <col min="3" max="3" width="18.125" customWidth="1"/>
    <col min="4" max="4" width="22" customWidth="1"/>
    <col min="5" max="5" width="7.375" customWidth="1"/>
    <col min="6" max="6" width="5.375" customWidth="1"/>
    <col min="9" max="10" width="13.375" customWidth="1"/>
    <col min="11" max="11" width="10.375" bestFit="1" customWidth="1"/>
  </cols>
  <sheetData>
    <row r="1" spans="1:10" ht="48.75" customHeight="1" x14ac:dyDescent="0.95">
      <c r="A1" s="1"/>
      <c r="B1" s="1" t="s">
        <v>323</v>
      </c>
      <c r="C1" s="1"/>
      <c r="D1" s="1"/>
      <c r="E1" s="1"/>
      <c r="F1" s="1"/>
      <c r="G1" s="1"/>
      <c r="H1" s="1"/>
      <c r="I1" s="1"/>
      <c r="J1" s="1"/>
    </row>
    <row r="6" spans="1:10" x14ac:dyDescent="0.95">
      <c r="B6" s="431" t="s">
        <v>142</v>
      </c>
      <c r="C6" s="42" t="s">
        <v>324</v>
      </c>
      <c r="D6" s="42"/>
      <c r="E6" s="42"/>
    </row>
    <row r="8" spans="1:10" ht="35.25" customHeight="1" x14ac:dyDescent="0.95">
      <c r="B8" s="430" t="s">
        <v>859</v>
      </c>
      <c r="C8" s="474" t="s">
        <v>860</v>
      </c>
      <c r="D8" s="474"/>
      <c r="E8" s="474"/>
      <c r="F8" s="474"/>
      <c r="G8" s="474"/>
    </row>
    <row r="10" spans="1:10" s="48" customFormat="1" ht="33.5" x14ac:dyDescent="0.95">
      <c r="B10" s="49" t="s">
        <v>15</v>
      </c>
      <c r="C10" s="50" t="s">
        <v>321</v>
      </c>
      <c r="D10" s="160" t="s">
        <v>325</v>
      </c>
      <c r="E10"/>
    </row>
    <row r="11" spans="1:10" x14ac:dyDescent="0.95">
      <c r="B11" s="148">
        <v>42809</v>
      </c>
      <c r="C11" s="156">
        <v>1</v>
      </c>
      <c r="D11" s="161">
        <f>EOMONTH(B11,C11)</f>
        <v>42855</v>
      </c>
    </row>
    <row r="12" spans="1:10" x14ac:dyDescent="0.95">
      <c r="B12" s="17">
        <v>42809</v>
      </c>
      <c r="C12" s="143">
        <v>-1</v>
      </c>
      <c r="D12" s="162">
        <f t="shared" ref="D12:D18" si="0">EOMONTH(B12,C12)</f>
        <v>42794</v>
      </c>
    </row>
    <row r="13" spans="1:10" x14ac:dyDescent="0.95">
      <c r="B13" s="148">
        <v>42824</v>
      </c>
      <c r="C13" s="156">
        <v>0</v>
      </c>
      <c r="D13" s="161">
        <f>EOMONTH(B13,C13)</f>
        <v>42825</v>
      </c>
      <c r="G13" s="83"/>
    </row>
    <row r="14" spans="1:10" x14ac:dyDescent="0.95">
      <c r="B14" s="17">
        <v>43890</v>
      </c>
      <c r="C14" s="143">
        <v>1</v>
      </c>
      <c r="D14" s="162">
        <f t="shared" si="0"/>
        <v>43921</v>
      </c>
    </row>
    <row r="15" spans="1:10" x14ac:dyDescent="0.95">
      <c r="B15" s="148">
        <v>43890</v>
      </c>
      <c r="C15" s="156">
        <v>-1</v>
      </c>
      <c r="D15" s="161">
        <f t="shared" si="0"/>
        <v>43861</v>
      </c>
    </row>
    <row r="16" spans="1:10" x14ac:dyDescent="0.95">
      <c r="B16" s="159" t="s">
        <v>398</v>
      </c>
      <c r="C16" s="143">
        <v>12</v>
      </c>
      <c r="D16" s="162">
        <f t="shared" si="0"/>
        <v>37287</v>
      </c>
    </row>
    <row r="17" spans="2:4" x14ac:dyDescent="0.95">
      <c r="B17" s="148">
        <v>42824</v>
      </c>
      <c r="C17" s="156">
        <v>-1</v>
      </c>
      <c r="D17" s="161">
        <f t="shared" si="0"/>
        <v>42794</v>
      </c>
    </row>
    <row r="18" spans="2:4" x14ac:dyDescent="0.95">
      <c r="B18" s="17">
        <v>42824</v>
      </c>
      <c r="C18" s="143">
        <v>-12</v>
      </c>
      <c r="D18" s="162">
        <f t="shared" si="0"/>
        <v>42460</v>
      </c>
    </row>
    <row r="30" spans="2:4" x14ac:dyDescent="0.95">
      <c r="B30" s="168"/>
      <c r="C30" s="150"/>
    </row>
  </sheetData>
  <mergeCells count="1">
    <mergeCell ref="C8:G8"/>
  </mergeCells>
  <phoneticPr fontId="42"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CC44-FD75-4980-B09B-310D1DE62081}">
  <dimension ref="A1:K32"/>
  <sheetViews>
    <sheetView showGridLines="0" workbookViewId="0"/>
  </sheetViews>
  <sheetFormatPr defaultColWidth="9" defaultRowHeight="16.75" x14ac:dyDescent="0.95"/>
  <cols>
    <col min="1" max="1" width="2.875" style="287" customWidth="1"/>
    <col min="2" max="2" width="16.75" style="287" customWidth="1"/>
    <col min="3" max="3" width="22.375" style="287" customWidth="1"/>
    <col min="4" max="4" width="22.625" style="287" customWidth="1"/>
    <col min="5" max="5" width="7.375" style="287" customWidth="1"/>
    <col min="6" max="6" width="5.375" style="287" customWidth="1"/>
    <col min="7" max="7" width="11.625" style="287" customWidth="1"/>
    <col min="8" max="9" width="9" style="287"/>
    <col min="10" max="10" width="10.75" style="287" bestFit="1" customWidth="1"/>
    <col min="11" max="11" width="10.375" style="287" bestFit="1" customWidth="1"/>
    <col min="12" max="16384" width="9" style="287"/>
  </cols>
  <sheetData>
    <row r="1" spans="1:11" ht="48.75" customHeight="1" x14ac:dyDescent="0.95">
      <c r="A1" s="286"/>
      <c r="B1" s="286" t="s">
        <v>326</v>
      </c>
      <c r="C1" s="286"/>
      <c r="D1" s="286"/>
      <c r="E1" s="286"/>
      <c r="F1" s="286"/>
      <c r="G1" s="1"/>
      <c r="H1" s="1"/>
      <c r="I1" s="1"/>
      <c r="J1" s="1"/>
      <c r="K1" s="1"/>
    </row>
    <row r="2" spans="1:11" x14ac:dyDescent="0.95">
      <c r="G2"/>
      <c r="H2"/>
      <c r="I2"/>
      <c r="J2"/>
      <c r="K2"/>
    </row>
    <row r="3" spans="1:11" x14ac:dyDescent="0.95">
      <c r="G3"/>
      <c r="H3"/>
      <c r="I3"/>
      <c r="J3"/>
      <c r="K3"/>
    </row>
    <row r="9" spans="1:11" x14ac:dyDescent="0.95">
      <c r="B9" s="288" t="s">
        <v>142</v>
      </c>
      <c r="C9" s="289" t="s">
        <v>330</v>
      </c>
      <c r="D9" s="289"/>
      <c r="E9" s="289"/>
    </row>
    <row r="11" spans="1:11" x14ac:dyDescent="0.95">
      <c r="B11" s="290" t="s">
        <v>335</v>
      </c>
      <c r="C11" s="287" t="s">
        <v>338</v>
      </c>
    </row>
    <row r="12" spans="1:11" x14ac:dyDescent="0.95">
      <c r="B12" s="290" t="s">
        <v>336</v>
      </c>
      <c r="C12" s="287" t="s">
        <v>339</v>
      </c>
    </row>
    <row r="13" spans="1:11" x14ac:dyDescent="0.95">
      <c r="B13" s="290" t="s">
        <v>337</v>
      </c>
      <c r="C13" s="287" t="s">
        <v>340</v>
      </c>
    </row>
    <row r="15" spans="1:11" s="291" customFormat="1" ht="33.5" x14ac:dyDescent="0.95">
      <c r="B15" s="292" t="s">
        <v>331</v>
      </c>
      <c r="C15" s="293" t="s">
        <v>332</v>
      </c>
      <c r="D15" s="294" t="s">
        <v>334</v>
      </c>
      <c r="E15" s="287"/>
      <c r="G15" s="295" t="s">
        <v>333</v>
      </c>
    </row>
    <row r="16" spans="1:11" x14ac:dyDescent="0.95">
      <c r="B16" s="296">
        <v>42733</v>
      </c>
      <c r="C16" s="297">
        <v>5</v>
      </c>
      <c r="D16" s="298">
        <f>WORKDAY(B16,C16,$G$16:$G$23)</f>
        <v>42741</v>
      </c>
      <c r="G16" s="299">
        <v>42736</v>
      </c>
    </row>
    <row r="17" spans="2:7" x14ac:dyDescent="0.95">
      <c r="B17" s="300">
        <v>42736</v>
      </c>
      <c r="C17" s="301">
        <v>5</v>
      </c>
      <c r="D17" s="302">
        <f t="shared" ref="D17:D20" si="0">WORKDAY(B17,C17,$G$16:$G$23)</f>
        <v>42744</v>
      </c>
      <c r="G17" s="303">
        <v>42737</v>
      </c>
    </row>
    <row r="18" spans="2:7" x14ac:dyDescent="0.95">
      <c r="B18" s="296">
        <v>42824</v>
      </c>
      <c r="C18" s="297">
        <v>-5</v>
      </c>
      <c r="D18" s="298">
        <f t="shared" si="0"/>
        <v>42817</v>
      </c>
      <c r="G18" s="299">
        <v>42761</v>
      </c>
    </row>
    <row r="19" spans="2:7" x14ac:dyDescent="0.95">
      <c r="B19" s="300">
        <v>42837</v>
      </c>
      <c r="C19" s="301">
        <v>10</v>
      </c>
      <c r="D19" s="302">
        <f t="shared" si="0"/>
        <v>42856</v>
      </c>
      <c r="G19" s="303">
        <v>42839</v>
      </c>
    </row>
    <row r="20" spans="2:7" x14ac:dyDescent="0.95">
      <c r="B20" s="296">
        <v>43096</v>
      </c>
      <c r="C20" s="297">
        <v>-5</v>
      </c>
      <c r="D20" s="298">
        <f t="shared" si="0"/>
        <v>43087</v>
      </c>
      <c r="G20" s="299">
        <v>42842</v>
      </c>
    </row>
    <row r="21" spans="2:7" x14ac:dyDescent="0.95">
      <c r="G21" s="303">
        <v>42850</v>
      </c>
    </row>
    <row r="22" spans="2:7" x14ac:dyDescent="0.95">
      <c r="G22" s="299">
        <v>43094</v>
      </c>
    </row>
    <row r="23" spans="2:7" x14ac:dyDescent="0.95">
      <c r="G23" s="303">
        <v>43095</v>
      </c>
    </row>
    <row r="32" spans="2:7" x14ac:dyDescent="0.95">
      <c r="B32" s="304"/>
      <c r="C32" s="305"/>
    </row>
  </sheetData>
  <phoneticPr fontId="42" type="noConversion"/>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7280-CB99-4CB3-866F-FE8CAF344692}">
  <dimension ref="A1:J51"/>
  <sheetViews>
    <sheetView showGridLines="0" workbookViewId="0"/>
  </sheetViews>
  <sheetFormatPr defaultRowHeight="16.75" x14ac:dyDescent="0.95"/>
  <cols>
    <col min="1" max="1" width="2.875" customWidth="1"/>
    <col min="2" max="2" width="16.75" customWidth="1"/>
    <col min="3" max="3" width="22.375" customWidth="1"/>
    <col min="4" max="4" width="22.625" customWidth="1"/>
    <col min="5" max="5" width="17.5" customWidth="1"/>
    <col min="6" max="6" width="5.375" customWidth="1"/>
    <col min="7" max="7" width="11.625" customWidth="1"/>
    <col min="9" max="10" width="11.75" customWidth="1"/>
    <col min="11" max="11" width="10.375" bestFit="1" customWidth="1"/>
  </cols>
  <sheetData>
    <row r="1" spans="1:10" ht="48.75" customHeight="1" x14ac:dyDescent="0.95">
      <c r="A1" s="1"/>
      <c r="B1" s="1" t="s">
        <v>341</v>
      </c>
      <c r="C1" s="1"/>
      <c r="D1" s="1"/>
      <c r="E1" s="1"/>
      <c r="F1" s="1"/>
      <c r="G1" s="1"/>
      <c r="H1" s="1"/>
      <c r="I1" s="1"/>
      <c r="J1" s="1"/>
    </row>
    <row r="10" spans="1:10" x14ac:dyDescent="0.95">
      <c r="B10" s="60" t="s">
        <v>142</v>
      </c>
      <c r="C10" s="42" t="s">
        <v>342</v>
      </c>
      <c r="D10" s="42"/>
      <c r="E10" s="42"/>
    </row>
    <row r="12" spans="1:10" x14ac:dyDescent="0.95">
      <c r="B12" s="174" t="s">
        <v>335</v>
      </c>
      <c r="C12" t="s">
        <v>338</v>
      </c>
    </row>
    <row r="13" spans="1:10" x14ac:dyDescent="0.95">
      <c r="B13" s="174" t="s">
        <v>336</v>
      </c>
      <c r="C13" t="s">
        <v>339</v>
      </c>
    </row>
    <row r="14" spans="1:10" ht="40.5" customHeight="1" x14ac:dyDescent="0.95">
      <c r="B14" s="175" t="s">
        <v>343</v>
      </c>
      <c r="C14" s="474" t="s">
        <v>345</v>
      </c>
      <c r="D14" s="474"/>
      <c r="E14" s="474"/>
    </row>
    <row r="15" spans="1:10" x14ac:dyDescent="0.95">
      <c r="B15" s="174"/>
    </row>
    <row r="16" spans="1:10" x14ac:dyDescent="0.95">
      <c r="B16" s="174"/>
    </row>
    <row r="17" spans="2:7" x14ac:dyDescent="0.95">
      <c r="B17" s="174"/>
    </row>
    <row r="18" spans="2:7" x14ac:dyDescent="0.95">
      <c r="B18" s="174"/>
    </row>
    <row r="19" spans="2:7" x14ac:dyDescent="0.95">
      <c r="B19" s="174"/>
    </row>
    <row r="20" spans="2:7" x14ac:dyDescent="0.95">
      <c r="B20" s="174"/>
    </row>
    <row r="21" spans="2:7" x14ac:dyDescent="0.95">
      <c r="B21" s="174"/>
    </row>
    <row r="22" spans="2:7" x14ac:dyDescent="0.95">
      <c r="B22" s="174"/>
    </row>
    <row r="23" spans="2:7" x14ac:dyDescent="0.95">
      <c r="B23" s="174"/>
    </row>
    <row r="24" spans="2:7" x14ac:dyDescent="0.95">
      <c r="B24" s="174"/>
    </row>
    <row r="25" spans="2:7" x14ac:dyDescent="0.95">
      <c r="B25" s="174"/>
    </row>
    <row r="26" spans="2:7" x14ac:dyDescent="0.95">
      <c r="B26" s="174"/>
    </row>
    <row r="27" spans="2:7" x14ac:dyDescent="0.95">
      <c r="B27" s="174" t="s">
        <v>337</v>
      </c>
      <c r="C27" t="s">
        <v>340</v>
      </c>
    </row>
    <row r="29" spans="2:7" s="48" customFormat="1" ht="33.5" x14ac:dyDescent="0.95">
      <c r="B29" s="49" t="s">
        <v>331</v>
      </c>
      <c r="C29" s="50" t="s">
        <v>332</v>
      </c>
      <c r="D29" s="160" t="s">
        <v>344</v>
      </c>
      <c r="E29"/>
      <c r="G29" s="169" t="s">
        <v>333</v>
      </c>
    </row>
    <row r="30" spans="2:7" x14ac:dyDescent="0.95">
      <c r="B30" s="151">
        <v>42733</v>
      </c>
      <c r="C30" s="156">
        <v>5</v>
      </c>
      <c r="D30" s="172">
        <f>WORKDAY.INTL(B30,C30,11,$G$30:$G$37)</f>
        <v>42740</v>
      </c>
      <c r="G30" s="170">
        <v>42736</v>
      </c>
    </row>
    <row r="31" spans="2:7" x14ac:dyDescent="0.95">
      <c r="B31" s="152">
        <v>42736</v>
      </c>
      <c r="C31" s="143">
        <v>5</v>
      </c>
      <c r="D31" s="173">
        <f t="shared" ref="D31:D34" si="0">WORKDAY.INTL(B31,C31,11,$G$30:$G$37)</f>
        <v>42742</v>
      </c>
      <c r="G31" s="171">
        <v>42737</v>
      </c>
    </row>
    <row r="32" spans="2:7" x14ac:dyDescent="0.95">
      <c r="B32" s="151">
        <v>42824</v>
      </c>
      <c r="C32" s="156">
        <v>-5</v>
      </c>
      <c r="D32" s="172">
        <f t="shared" si="0"/>
        <v>42818</v>
      </c>
      <c r="G32" s="170">
        <v>42761</v>
      </c>
    </row>
    <row r="33" spans="2:7" x14ac:dyDescent="0.95">
      <c r="B33" s="152">
        <v>42837</v>
      </c>
      <c r="C33" s="143">
        <v>10</v>
      </c>
      <c r="D33" s="173">
        <f t="shared" si="0"/>
        <v>42852</v>
      </c>
      <c r="G33" s="171">
        <v>42839</v>
      </c>
    </row>
    <row r="34" spans="2:7" x14ac:dyDescent="0.95">
      <c r="B34" s="151">
        <v>43096</v>
      </c>
      <c r="C34" s="156">
        <v>-5</v>
      </c>
      <c r="D34" s="172">
        <f t="shared" si="0"/>
        <v>43088</v>
      </c>
      <c r="G34" s="170">
        <v>42842</v>
      </c>
    </row>
    <row r="35" spans="2:7" x14ac:dyDescent="0.95">
      <c r="G35" s="171">
        <v>42850</v>
      </c>
    </row>
    <row r="36" spans="2:7" x14ac:dyDescent="0.95">
      <c r="G36" s="170">
        <v>43094</v>
      </c>
    </row>
    <row r="37" spans="2:7" x14ac:dyDescent="0.95">
      <c r="G37" s="171">
        <v>43095</v>
      </c>
    </row>
    <row r="46" spans="2:7" x14ac:dyDescent="0.95">
      <c r="B46" s="168"/>
      <c r="C46" s="150"/>
    </row>
    <row r="49" spans="2:5" ht="33.5" x14ac:dyDescent="0.95">
      <c r="B49" s="49" t="s">
        <v>331</v>
      </c>
      <c r="C49" s="50" t="s">
        <v>332</v>
      </c>
      <c r="D49" s="306" t="s">
        <v>715</v>
      </c>
      <c r="E49" s="160" t="s">
        <v>344</v>
      </c>
    </row>
    <row r="50" spans="2:5" x14ac:dyDescent="0.95">
      <c r="B50" s="145">
        <v>42736</v>
      </c>
      <c r="C50" s="144">
        <v>-5</v>
      </c>
      <c r="D50" s="85" t="s">
        <v>400</v>
      </c>
      <c r="E50" s="161">
        <f>WORKDAY.INTL(B50,C50,D50,$G$30:$G$37)</f>
        <v>42724</v>
      </c>
    </row>
    <row r="51" spans="2:5" x14ac:dyDescent="0.95">
      <c r="B51" s="17">
        <v>42736</v>
      </c>
      <c r="C51" s="143">
        <v>-5</v>
      </c>
      <c r="D51" s="143"/>
      <c r="E51" s="162">
        <f>WORKDAY.INTL(B51,C51,"0001111",$G$30:$G$37)</f>
        <v>42724</v>
      </c>
    </row>
  </sheetData>
  <mergeCells count="1">
    <mergeCell ref="C14:E14"/>
  </mergeCells>
  <phoneticPr fontId="42" type="noConversion"/>
  <pageMargins left="0.7" right="0.7" top="0.75" bottom="0.75" header="0.3" footer="0.3"/>
  <pageSetup paperSize="9" orientation="portrait" r:id="rId1"/>
  <ignoredErrors>
    <ignoredError sqref="D50" numberStoredAsText="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A6F9-D586-475D-BB5F-BC143254AF52}">
  <dimension ref="A1:K28"/>
  <sheetViews>
    <sheetView showGridLines="0" workbookViewId="0"/>
  </sheetViews>
  <sheetFormatPr defaultRowHeight="16.75" x14ac:dyDescent="0.95"/>
  <cols>
    <col min="1" max="1" width="2.875" customWidth="1"/>
    <col min="2" max="2" width="16.375" bestFit="1" customWidth="1"/>
    <col min="3" max="3" width="18.125" customWidth="1"/>
    <col min="4" max="4" width="22" customWidth="1"/>
    <col min="5" max="5" width="19.125" customWidth="1"/>
    <col min="6" max="6" width="5.375" customWidth="1"/>
    <col min="10" max="10" width="10.75" bestFit="1" customWidth="1"/>
    <col min="11" max="11" width="10.375" bestFit="1" customWidth="1"/>
  </cols>
  <sheetData>
    <row r="1" spans="1:11" ht="48.75" customHeight="1" x14ac:dyDescent="0.95">
      <c r="A1" s="1"/>
      <c r="B1" s="1" t="s">
        <v>346</v>
      </c>
      <c r="C1" s="1"/>
      <c r="D1" s="1"/>
      <c r="E1" s="1"/>
      <c r="F1" s="1"/>
      <c r="G1" s="1"/>
      <c r="H1" s="1"/>
      <c r="I1" s="1"/>
      <c r="J1" s="1"/>
      <c r="K1" s="1"/>
    </row>
    <row r="6" spans="1:11" x14ac:dyDescent="0.95">
      <c r="B6" s="60" t="s">
        <v>142</v>
      </c>
      <c r="C6" s="42" t="s">
        <v>347</v>
      </c>
      <c r="D6" s="42"/>
      <c r="E6" s="42"/>
    </row>
    <row r="8" spans="1:11" s="48" customFormat="1" x14ac:dyDescent="0.95">
      <c r="B8" s="49" t="s">
        <v>331</v>
      </c>
      <c r="C8" s="146" t="s">
        <v>348</v>
      </c>
      <c r="D8" s="146" t="s">
        <v>350</v>
      </c>
      <c r="E8" s="163" t="s">
        <v>349</v>
      </c>
    </row>
    <row r="9" spans="1:11" x14ac:dyDescent="0.95">
      <c r="B9" s="145">
        <v>42736</v>
      </c>
      <c r="C9" s="90">
        <v>42766</v>
      </c>
      <c r="D9" s="85">
        <f>_xlfn.DAYS(C9,B9)</f>
        <v>30</v>
      </c>
      <c r="E9" s="164" t="s">
        <v>351</v>
      </c>
    </row>
    <row r="10" spans="1:11" x14ac:dyDescent="0.95">
      <c r="B10" s="17">
        <v>42736</v>
      </c>
      <c r="C10" s="25">
        <v>43100</v>
      </c>
      <c r="D10" s="143">
        <f t="shared" ref="D10:D16" si="0">_xlfn.DAYS(C10,B10)</f>
        <v>364</v>
      </c>
      <c r="E10" s="165" t="s">
        <v>356</v>
      </c>
    </row>
    <row r="11" spans="1:11" x14ac:dyDescent="0.95">
      <c r="B11" s="145" t="s">
        <v>352</v>
      </c>
      <c r="C11" s="71">
        <v>43100</v>
      </c>
      <c r="D11" s="144" t="e">
        <f t="shared" si="0"/>
        <v>#VALUE!</v>
      </c>
      <c r="E11" s="166" t="s">
        <v>357</v>
      </c>
    </row>
    <row r="12" spans="1:11" x14ac:dyDescent="0.95">
      <c r="B12" s="159">
        <v>43890</v>
      </c>
      <c r="C12" s="25">
        <v>43859</v>
      </c>
      <c r="D12" s="143">
        <f t="shared" si="0"/>
        <v>-31</v>
      </c>
      <c r="E12" s="167" t="s">
        <v>358</v>
      </c>
    </row>
    <row r="13" spans="1:11" x14ac:dyDescent="0.95">
      <c r="B13" s="145" t="s">
        <v>353</v>
      </c>
      <c r="C13" s="71">
        <v>42766</v>
      </c>
      <c r="D13" s="144" t="e">
        <f t="shared" si="0"/>
        <v>#VALUE!</v>
      </c>
      <c r="E13" s="166" t="s">
        <v>359</v>
      </c>
    </row>
    <row r="14" spans="1:11" x14ac:dyDescent="0.95">
      <c r="B14" s="159">
        <v>42824</v>
      </c>
      <c r="C14" s="25">
        <v>42794</v>
      </c>
      <c r="D14" s="143">
        <f t="shared" si="0"/>
        <v>-30</v>
      </c>
      <c r="E14" s="167" t="s">
        <v>360</v>
      </c>
    </row>
    <row r="15" spans="1:11" x14ac:dyDescent="0.95">
      <c r="B15" s="145">
        <v>42824</v>
      </c>
      <c r="C15" s="90">
        <v>42459</v>
      </c>
      <c r="D15" s="144">
        <f t="shared" si="0"/>
        <v>-365</v>
      </c>
      <c r="E15" s="166" t="s">
        <v>361</v>
      </c>
    </row>
    <row r="16" spans="1:11" x14ac:dyDescent="0.95">
      <c r="B16" s="159">
        <v>42824</v>
      </c>
      <c r="C16" s="25">
        <v>43008</v>
      </c>
      <c r="D16" s="143">
        <f t="shared" si="0"/>
        <v>184</v>
      </c>
      <c r="E16" s="167" t="s">
        <v>362</v>
      </c>
      <c r="G16" s="83"/>
    </row>
    <row r="28" spans="2:3" x14ac:dyDescent="0.95">
      <c r="B28" s="150"/>
      <c r="C28" s="150"/>
    </row>
  </sheetData>
  <phoneticPr fontId="42" type="noConversion"/>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2F867-309C-4824-8409-02FE773D026B}">
  <dimension ref="A1:J42"/>
  <sheetViews>
    <sheetView showGridLines="0" workbookViewId="0">
      <selection activeCell="N12" sqref="N12"/>
    </sheetView>
  </sheetViews>
  <sheetFormatPr defaultRowHeight="16.75" x14ac:dyDescent="0.95"/>
  <cols>
    <col min="1" max="1" width="2.875" customWidth="1"/>
    <col min="2" max="2" width="16.375" bestFit="1" customWidth="1"/>
    <col min="3" max="3" width="18.125" customWidth="1"/>
    <col min="4" max="4" width="22" customWidth="1"/>
    <col min="5" max="5" width="24.5" customWidth="1"/>
    <col min="6" max="6" width="7" customWidth="1"/>
    <col min="9" max="9" width="11.75" customWidth="1"/>
    <col min="10" max="10" width="12.5" customWidth="1"/>
    <col min="11" max="11" width="10.375" bestFit="1" customWidth="1"/>
  </cols>
  <sheetData>
    <row r="1" spans="1:10" ht="48.75" customHeight="1" x14ac:dyDescent="0.95">
      <c r="A1" s="1"/>
      <c r="B1" s="1" t="s">
        <v>354</v>
      </c>
      <c r="C1" s="1"/>
      <c r="D1" s="1"/>
      <c r="E1" s="1"/>
      <c r="F1" s="1"/>
      <c r="G1" s="1"/>
      <c r="H1" s="1"/>
      <c r="I1" s="1"/>
      <c r="J1" s="1"/>
    </row>
    <row r="6" spans="1:10" x14ac:dyDescent="0.95">
      <c r="B6" s="60" t="s">
        <v>142</v>
      </c>
      <c r="C6" s="42" t="s">
        <v>363</v>
      </c>
      <c r="D6" s="42"/>
      <c r="E6" s="42"/>
    </row>
    <row r="22" spans="2:7" s="48" customFormat="1" ht="33.5" x14ac:dyDescent="0.95">
      <c r="B22" s="49" t="s">
        <v>331</v>
      </c>
      <c r="C22" s="50" t="s">
        <v>348</v>
      </c>
      <c r="D22" s="146" t="s">
        <v>367</v>
      </c>
      <c r="E22" s="163" t="s">
        <v>355</v>
      </c>
    </row>
    <row r="23" spans="2:7" x14ac:dyDescent="0.95">
      <c r="B23" s="145">
        <v>42736</v>
      </c>
      <c r="C23" s="90">
        <v>42766</v>
      </c>
      <c r="D23" s="85">
        <f>DAYS360(B23,C23,TRUE)</f>
        <v>29</v>
      </c>
      <c r="E23" s="164" t="s">
        <v>368</v>
      </c>
    </row>
    <row r="24" spans="2:7" x14ac:dyDescent="0.95">
      <c r="B24" s="17">
        <v>42736</v>
      </c>
      <c r="C24" s="25">
        <v>43100</v>
      </c>
      <c r="D24" s="143">
        <f t="shared" ref="D24:D29" si="0">DAYS360(B24,C24,TRUE)</f>
        <v>359</v>
      </c>
      <c r="E24" s="167" t="s">
        <v>369</v>
      </c>
    </row>
    <row r="25" spans="2:7" x14ac:dyDescent="0.95">
      <c r="B25" s="145">
        <v>42765</v>
      </c>
      <c r="C25" s="71">
        <v>42767</v>
      </c>
      <c r="D25" s="144">
        <f t="shared" si="0"/>
        <v>1</v>
      </c>
      <c r="E25" s="166" t="s">
        <v>370</v>
      </c>
    </row>
    <row r="26" spans="2:7" x14ac:dyDescent="0.95">
      <c r="B26" s="159">
        <v>43890</v>
      </c>
      <c r="C26" s="25">
        <v>43859</v>
      </c>
      <c r="D26" s="143">
        <f t="shared" si="0"/>
        <v>-30</v>
      </c>
      <c r="E26" s="167" t="s">
        <v>371</v>
      </c>
    </row>
    <row r="27" spans="2:7" x14ac:dyDescent="0.95">
      <c r="B27" s="145" t="s">
        <v>353</v>
      </c>
      <c r="C27" s="71">
        <v>42766</v>
      </c>
      <c r="D27" s="144" t="e">
        <f t="shared" si="0"/>
        <v>#VALUE!</v>
      </c>
      <c r="E27" s="166" t="s">
        <v>372</v>
      </c>
    </row>
    <row r="28" spans="2:7" x14ac:dyDescent="0.95">
      <c r="B28" s="159">
        <v>42824</v>
      </c>
      <c r="C28" s="25">
        <v>42794</v>
      </c>
      <c r="D28" s="143">
        <f t="shared" si="0"/>
        <v>-32</v>
      </c>
      <c r="E28" s="167" t="s">
        <v>373</v>
      </c>
    </row>
    <row r="29" spans="2:7" x14ac:dyDescent="0.95">
      <c r="B29" s="145">
        <v>42824</v>
      </c>
      <c r="C29" s="90">
        <v>42459</v>
      </c>
      <c r="D29" s="144">
        <f t="shared" si="0"/>
        <v>-360</v>
      </c>
      <c r="E29" s="166" t="s">
        <v>374</v>
      </c>
    </row>
    <row r="30" spans="2:7" x14ac:dyDescent="0.95">
      <c r="B30" s="159"/>
      <c r="C30" s="25"/>
      <c r="D30" s="143"/>
      <c r="E30" s="167"/>
      <c r="G30" s="83"/>
    </row>
    <row r="31" spans="2:7" x14ac:dyDescent="0.95">
      <c r="B31" s="145">
        <v>42736</v>
      </c>
      <c r="C31" s="90">
        <v>42766</v>
      </c>
      <c r="D31" s="85">
        <f>DAYS360(B31,C31,FALSE)</f>
        <v>30</v>
      </c>
      <c r="E31" s="164" t="s">
        <v>375</v>
      </c>
    </row>
    <row r="32" spans="2:7" x14ac:dyDescent="0.95">
      <c r="B32" s="17">
        <v>42736</v>
      </c>
      <c r="C32" s="25">
        <v>43100</v>
      </c>
      <c r="D32" s="143">
        <f t="shared" ref="D32:D37" si="1">DAYS360(B32,C32,FALSE)</f>
        <v>360</v>
      </c>
      <c r="E32" s="167" t="s">
        <v>376</v>
      </c>
    </row>
    <row r="33" spans="2:5" x14ac:dyDescent="0.95">
      <c r="B33" s="145">
        <v>42765</v>
      </c>
      <c r="C33" s="71">
        <v>42767</v>
      </c>
      <c r="D33" s="144">
        <f t="shared" si="1"/>
        <v>1</v>
      </c>
      <c r="E33" s="166" t="s">
        <v>377</v>
      </c>
    </row>
    <row r="34" spans="2:5" x14ac:dyDescent="0.95">
      <c r="B34" s="159">
        <v>43890</v>
      </c>
      <c r="C34" s="25">
        <v>43859</v>
      </c>
      <c r="D34" s="143">
        <f t="shared" si="1"/>
        <v>-31</v>
      </c>
      <c r="E34" s="167" t="s">
        <v>378</v>
      </c>
    </row>
    <row r="35" spans="2:5" x14ac:dyDescent="0.95">
      <c r="B35" s="145" t="s">
        <v>353</v>
      </c>
      <c r="C35" s="71">
        <v>42766</v>
      </c>
      <c r="D35" s="144" t="e">
        <f t="shared" si="1"/>
        <v>#VALUE!</v>
      </c>
      <c r="E35" s="166" t="s">
        <v>379</v>
      </c>
    </row>
    <row r="36" spans="2:5" x14ac:dyDescent="0.95">
      <c r="B36" s="159">
        <v>42824</v>
      </c>
      <c r="C36" s="25">
        <v>42794</v>
      </c>
      <c r="D36" s="143">
        <f t="shared" si="1"/>
        <v>-32</v>
      </c>
      <c r="E36" s="167" t="s">
        <v>380</v>
      </c>
    </row>
    <row r="37" spans="2:5" x14ac:dyDescent="0.95">
      <c r="B37" s="145">
        <v>42824</v>
      </c>
      <c r="C37" s="90">
        <v>42459</v>
      </c>
      <c r="D37" s="144">
        <f t="shared" si="1"/>
        <v>-360</v>
      </c>
      <c r="E37" s="166" t="s">
        <v>381</v>
      </c>
    </row>
    <row r="42" spans="2:5" x14ac:dyDescent="0.95">
      <c r="B42" s="150"/>
      <c r="C42" s="150"/>
    </row>
  </sheetData>
  <phoneticPr fontId="42" type="noConversion"/>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F121-7CF5-4584-AFF5-680786F1FB68}">
  <dimension ref="A1:K22"/>
  <sheetViews>
    <sheetView showGridLines="0" workbookViewId="0"/>
  </sheetViews>
  <sheetFormatPr defaultRowHeight="16.75" x14ac:dyDescent="0.95"/>
  <cols>
    <col min="1" max="1" width="2.875" customWidth="1"/>
    <col min="2" max="3" width="10.875" customWidth="1"/>
    <col min="4" max="4" width="15.375" customWidth="1"/>
    <col min="5" max="5" width="34.125" bestFit="1" customWidth="1"/>
    <col min="6" max="6" width="5.375" customWidth="1"/>
    <col min="10" max="10" width="10.75" bestFit="1" customWidth="1"/>
    <col min="11" max="11" width="10.375" bestFit="1" customWidth="1"/>
  </cols>
  <sheetData>
    <row r="1" spans="1:11" ht="48.75" customHeight="1" x14ac:dyDescent="0.95">
      <c r="A1" s="1"/>
      <c r="B1" s="1" t="s">
        <v>382</v>
      </c>
      <c r="C1" s="1"/>
      <c r="D1" s="1"/>
      <c r="E1" s="1"/>
      <c r="F1" s="1"/>
      <c r="G1" s="1"/>
      <c r="H1" s="1"/>
      <c r="I1" s="1"/>
      <c r="J1" s="1"/>
      <c r="K1" s="1"/>
    </row>
    <row r="6" spans="1:11" x14ac:dyDescent="0.95">
      <c r="B6" s="176" t="s">
        <v>142</v>
      </c>
      <c r="C6" s="42" t="s">
        <v>383</v>
      </c>
      <c r="D6" s="42"/>
      <c r="E6" s="42"/>
    </row>
    <row r="8" spans="1:11" ht="35.25" customHeight="1" x14ac:dyDescent="0.95">
      <c r="B8" s="175" t="s">
        <v>337</v>
      </c>
      <c r="C8" s="474" t="s">
        <v>397</v>
      </c>
      <c r="D8" s="474"/>
      <c r="E8" s="474"/>
    </row>
    <row r="10" spans="1:11" s="48" customFormat="1" ht="33.5" x14ac:dyDescent="0.95">
      <c r="B10" s="49" t="s">
        <v>331</v>
      </c>
      <c r="C10" s="50" t="s">
        <v>348</v>
      </c>
      <c r="D10" s="146" t="s">
        <v>384</v>
      </c>
      <c r="E10" s="163" t="s">
        <v>385</v>
      </c>
      <c r="J10" s="169" t="s">
        <v>333</v>
      </c>
    </row>
    <row r="11" spans="1:11" x14ac:dyDescent="0.95">
      <c r="B11" s="145">
        <v>42736</v>
      </c>
      <c r="C11" s="90">
        <v>42766</v>
      </c>
      <c r="D11" s="85">
        <f>NETWORKDAYS(B11,C11,$J$11:$J$18)</f>
        <v>20</v>
      </c>
      <c r="E11" s="164" t="s">
        <v>389</v>
      </c>
      <c r="J11" s="170">
        <v>42736</v>
      </c>
    </row>
    <row r="12" spans="1:11" x14ac:dyDescent="0.95">
      <c r="B12" s="17">
        <v>42736</v>
      </c>
      <c r="C12" s="25">
        <v>43100</v>
      </c>
      <c r="D12" s="143">
        <f t="shared" ref="D12:D17" si="0">NETWORKDAYS(B12,C12,$J$11:$J$18)</f>
        <v>253</v>
      </c>
      <c r="E12" s="167" t="s">
        <v>390</v>
      </c>
      <c r="J12" s="171">
        <v>42737</v>
      </c>
    </row>
    <row r="13" spans="1:11" x14ac:dyDescent="0.95">
      <c r="B13" s="145">
        <v>42736</v>
      </c>
      <c r="C13" s="71">
        <v>42739</v>
      </c>
      <c r="D13" s="144">
        <f t="shared" si="0"/>
        <v>2</v>
      </c>
      <c r="E13" s="166" t="s">
        <v>391</v>
      </c>
      <c r="J13" s="170">
        <v>42761</v>
      </c>
    </row>
    <row r="14" spans="1:11" x14ac:dyDescent="0.95">
      <c r="B14" s="159">
        <v>42736</v>
      </c>
      <c r="C14" s="25">
        <v>42737</v>
      </c>
      <c r="D14" s="143">
        <f t="shared" si="0"/>
        <v>0</v>
      </c>
      <c r="E14" s="167" t="s">
        <v>392</v>
      </c>
      <c r="J14" s="171">
        <v>42839</v>
      </c>
    </row>
    <row r="15" spans="1:11" x14ac:dyDescent="0.95">
      <c r="B15" s="145">
        <v>42837</v>
      </c>
      <c r="C15" s="71">
        <v>42845</v>
      </c>
      <c r="D15" s="144">
        <f t="shared" si="0"/>
        <v>5</v>
      </c>
      <c r="E15" s="166" t="s">
        <v>393</v>
      </c>
      <c r="J15" s="170">
        <v>42842</v>
      </c>
    </row>
    <row r="16" spans="1:11" x14ac:dyDescent="0.95">
      <c r="B16" s="159">
        <v>42738</v>
      </c>
      <c r="C16" s="25">
        <v>42739</v>
      </c>
      <c r="D16" s="143">
        <f t="shared" si="0"/>
        <v>2</v>
      </c>
      <c r="E16" s="167" t="s">
        <v>394</v>
      </c>
      <c r="J16" s="171">
        <v>42850</v>
      </c>
    </row>
    <row r="17" spans="2:10" x14ac:dyDescent="0.95">
      <c r="B17" s="145" t="s">
        <v>353</v>
      </c>
      <c r="C17" s="71">
        <v>42766</v>
      </c>
      <c r="D17" s="144" t="e">
        <f t="shared" si="0"/>
        <v>#VALUE!</v>
      </c>
      <c r="E17" s="166" t="s">
        <v>395</v>
      </c>
      <c r="J17" s="170">
        <v>43094</v>
      </c>
    </row>
    <row r="18" spans="2:10" x14ac:dyDescent="0.95">
      <c r="G18" s="83"/>
      <c r="J18" s="171">
        <v>43095</v>
      </c>
    </row>
    <row r="22" spans="2:10" x14ac:dyDescent="0.95">
      <c r="B22" s="150"/>
      <c r="C22" s="150"/>
    </row>
  </sheetData>
  <mergeCells count="1">
    <mergeCell ref="C8:E8"/>
  </mergeCells>
  <phoneticPr fontId="42" type="noConversion"/>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C8F5B-57F4-4B90-A7AC-71D7493F3D1C}">
  <dimension ref="A1:K46"/>
  <sheetViews>
    <sheetView showGridLines="0" workbookViewId="0"/>
  </sheetViews>
  <sheetFormatPr defaultRowHeight="16.75" x14ac:dyDescent="0.95"/>
  <cols>
    <col min="1" max="1" width="2.875" customWidth="1"/>
    <col min="2" max="2" width="16.375" customWidth="1"/>
    <col min="3" max="3" width="18.125" customWidth="1"/>
    <col min="4" max="4" width="14.125" customWidth="1"/>
    <col min="5" max="5" width="34.125" customWidth="1"/>
    <col min="6" max="6" width="5.375" customWidth="1"/>
    <col min="10" max="10" width="10.75" bestFit="1" customWidth="1"/>
    <col min="11" max="11" width="10.375" bestFit="1" customWidth="1"/>
  </cols>
  <sheetData>
    <row r="1" spans="1:11" ht="48.75" customHeight="1" x14ac:dyDescent="0.95">
      <c r="A1" s="1"/>
      <c r="B1" s="1" t="s">
        <v>386</v>
      </c>
      <c r="C1" s="1"/>
      <c r="D1" s="1"/>
      <c r="E1" s="1"/>
      <c r="F1" s="1"/>
      <c r="G1" s="1"/>
      <c r="H1" s="1"/>
      <c r="I1" s="1"/>
      <c r="J1" s="1"/>
      <c r="K1" s="1"/>
    </row>
    <row r="6" spans="1:11" x14ac:dyDescent="0.95">
      <c r="B6" s="176" t="s">
        <v>142</v>
      </c>
      <c r="C6" s="42" t="s">
        <v>387</v>
      </c>
      <c r="D6" s="42"/>
      <c r="E6" s="42"/>
    </row>
    <row r="8" spans="1:11" ht="35.25" customHeight="1" x14ac:dyDescent="0.95">
      <c r="B8" s="175" t="s">
        <v>337</v>
      </c>
      <c r="C8" s="474" t="s">
        <v>397</v>
      </c>
      <c r="D8" s="474"/>
      <c r="E8" s="474"/>
    </row>
    <row r="9" spans="1:11" ht="34.5" customHeight="1" x14ac:dyDescent="0.95">
      <c r="B9" s="175" t="s">
        <v>343</v>
      </c>
      <c r="C9" s="458" t="s">
        <v>388</v>
      </c>
      <c r="D9" s="458"/>
      <c r="E9" s="458"/>
    </row>
    <row r="10" spans="1:11" x14ac:dyDescent="0.95">
      <c r="B10" s="175"/>
    </row>
    <row r="11" spans="1:11" x14ac:dyDescent="0.95">
      <c r="B11" s="175"/>
    </row>
    <row r="12" spans="1:11" x14ac:dyDescent="0.95">
      <c r="B12" s="175"/>
    </row>
    <row r="13" spans="1:11" x14ac:dyDescent="0.95">
      <c r="B13" s="175"/>
    </row>
    <row r="14" spans="1:11" x14ac:dyDescent="0.95">
      <c r="B14" s="175"/>
    </row>
    <row r="15" spans="1:11" x14ac:dyDescent="0.95">
      <c r="B15" s="175"/>
    </row>
    <row r="16" spans="1:11" x14ac:dyDescent="0.95">
      <c r="B16" s="175"/>
    </row>
    <row r="17" spans="2:10" x14ac:dyDescent="0.95">
      <c r="B17" s="175"/>
    </row>
    <row r="18" spans="2:10" x14ac:dyDescent="0.95">
      <c r="B18" s="175"/>
    </row>
    <row r="19" spans="2:10" x14ac:dyDescent="0.95">
      <c r="B19" s="175"/>
    </row>
    <row r="20" spans="2:10" x14ac:dyDescent="0.95">
      <c r="B20" s="175"/>
    </row>
    <row r="21" spans="2:10" x14ac:dyDescent="0.95">
      <c r="B21" s="175"/>
    </row>
    <row r="22" spans="2:10" x14ac:dyDescent="0.95">
      <c r="B22" s="175"/>
    </row>
    <row r="23" spans="2:10" s="48" customFormat="1" ht="33.5" x14ac:dyDescent="0.95">
      <c r="B23" s="49" t="s">
        <v>331</v>
      </c>
      <c r="C23" s="50" t="s">
        <v>348</v>
      </c>
      <c r="D23" s="50" t="s">
        <v>396</v>
      </c>
      <c r="E23" s="160" t="s">
        <v>384</v>
      </c>
      <c r="J23" s="169" t="s">
        <v>333</v>
      </c>
    </row>
    <row r="24" spans="2:10" x14ac:dyDescent="0.95">
      <c r="B24" s="145">
        <v>42736</v>
      </c>
      <c r="C24" s="90">
        <v>42766</v>
      </c>
      <c r="D24" s="85">
        <v>1</v>
      </c>
      <c r="E24" s="87">
        <f>NETWORKDAYS.INTL(B24,C24,D24,$J$24:$J$31)</f>
        <v>20</v>
      </c>
      <c r="J24" s="170">
        <v>42736</v>
      </c>
    </row>
    <row r="25" spans="2:10" x14ac:dyDescent="0.95">
      <c r="B25" s="17">
        <v>42736</v>
      </c>
      <c r="C25" s="25">
        <v>42766</v>
      </c>
      <c r="D25" s="143">
        <v>2</v>
      </c>
      <c r="E25" s="154">
        <f t="shared" ref="E25:E37" si="0">NETWORKDAYS.INTL(B25,C25,D25,$J$24:$J$31)</f>
        <v>20</v>
      </c>
      <c r="J25" s="171">
        <v>42737</v>
      </c>
    </row>
    <row r="26" spans="2:10" x14ac:dyDescent="0.95">
      <c r="B26" s="145">
        <v>42736</v>
      </c>
      <c r="C26" s="90">
        <v>42766</v>
      </c>
      <c r="D26" s="85">
        <v>3</v>
      </c>
      <c r="E26" s="87">
        <f t="shared" si="0"/>
        <v>19</v>
      </c>
      <c r="J26" s="170">
        <v>42761</v>
      </c>
    </row>
    <row r="27" spans="2:10" x14ac:dyDescent="0.95">
      <c r="B27" s="17">
        <v>42736</v>
      </c>
      <c r="C27" s="25">
        <v>42766</v>
      </c>
      <c r="D27" s="143">
        <v>4</v>
      </c>
      <c r="E27" s="154">
        <f t="shared" si="0"/>
        <v>19</v>
      </c>
      <c r="J27" s="171">
        <v>42839</v>
      </c>
    </row>
    <row r="28" spans="2:10" x14ac:dyDescent="0.95">
      <c r="B28" s="145">
        <v>42736</v>
      </c>
      <c r="C28" s="90">
        <v>42766</v>
      </c>
      <c r="D28" s="85">
        <v>5</v>
      </c>
      <c r="E28" s="87">
        <f t="shared" si="0"/>
        <v>21</v>
      </c>
      <c r="J28" s="170">
        <v>42842</v>
      </c>
    </row>
    <row r="29" spans="2:10" x14ac:dyDescent="0.95">
      <c r="B29" s="17">
        <v>42736</v>
      </c>
      <c r="C29" s="25">
        <v>42766</v>
      </c>
      <c r="D29" s="143">
        <v>6</v>
      </c>
      <c r="E29" s="154">
        <f t="shared" si="0"/>
        <v>21</v>
      </c>
      <c r="J29" s="171">
        <v>42850</v>
      </c>
    </row>
    <row r="30" spans="2:10" x14ac:dyDescent="0.95">
      <c r="B30" s="145">
        <v>42736</v>
      </c>
      <c r="C30" s="90">
        <v>42766</v>
      </c>
      <c r="D30" s="85">
        <v>7</v>
      </c>
      <c r="E30" s="87">
        <f t="shared" si="0"/>
        <v>20</v>
      </c>
      <c r="J30" s="170">
        <v>43094</v>
      </c>
    </row>
    <row r="31" spans="2:10" x14ac:dyDescent="0.95">
      <c r="B31" s="17">
        <v>42736</v>
      </c>
      <c r="C31" s="25">
        <v>42766</v>
      </c>
      <c r="D31" s="143">
        <v>11</v>
      </c>
      <c r="E31" s="154">
        <f t="shared" si="0"/>
        <v>24</v>
      </c>
      <c r="G31" s="83"/>
      <c r="J31" s="171">
        <v>43095</v>
      </c>
    </row>
    <row r="32" spans="2:10" x14ac:dyDescent="0.95">
      <c r="B32" s="145">
        <v>42736</v>
      </c>
      <c r="C32" s="90">
        <v>42766</v>
      </c>
      <c r="D32" s="85">
        <v>12</v>
      </c>
      <c r="E32" s="87">
        <f t="shared" si="0"/>
        <v>24</v>
      </c>
    </row>
    <row r="33" spans="2:5" x14ac:dyDescent="0.95">
      <c r="B33" s="17">
        <v>42736</v>
      </c>
      <c r="C33" s="25">
        <v>42766</v>
      </c>
      <c r="D33" s="143">
        <v>13</v>
      </c>
      <c r="E33" s="154">
        <f t="shared" si="0"/>
        <v>23</v>
      </c>
    </row>
    <row r="34" spans="2:5" x14ac:dyDescent="0.95">
      <c r="B34" s="145">
        <v>42736</v>
      </c>
      <c r="C34" s="90">
        <v>42766</v>
      </c>
      <c r="D34" s="85">
        <v>14</v>
      </c>
      <c r="E34" s="87">
        <f t="shared" si="0"/>
        <v>24</v>
      </c>
    </row>
    <row r="35" spans="2:5" x14ac:dyDescent="0.95">
      <c r="B35" s="17">
        <v>42736</v>
      </c>
      <c r="C35" s="25">
        <v>42766</v>
      </c>
      <c r="D35" s="143">
        <v>15</v>
      </c>
      <c r="E35" s="154">
        <f t="shared" si="0"/>
        <v>25</v>
      </c>
    </row>
    <row r="36" spans="2:5" x14ac:dyDescent="0.95">
      <c r="B36" s="145">
        <v>42736</v>
      </c>
      <c r="C36" s="90">
        <v>42766</v>
      </c>
      <c r="D36" s="85">
        <v>16</v>
      </c>
      <c r="E36" s="87">
        <f t="shared" si="0"/>
        <v>24</v>
      </c>
    </row>
    <row r="37" spans="2:5" x14ac:dyDescent="0.95">
      <c r="B37" s="17">
        <v>42736</v>
      </c>
      <c r="C37" s="25">
        <v>42766</v>
      </c>
      <c r="D37" s="143">
        <v>17</v>
      </c>
      <c r="E37" s="154">
        <f t="shared" si="0"/>
        <v>24</v>
      </c>
    </row>
    <row r="45" spans="2:5" x14ac:dyDescent="0.95">
      <c r="B45" s="145">
        <v>42736</v>
      </c>
      <c r="C45" s="90">
        <v>42766</v>
      </c>
      <c r="D45" s="85" t="s">
        <v>400</v>
      </c>
      <c r="E45" s="87">
        <f>NETWORKDAYS.INTL(B45,C45,D45,$J$24:$J$31)</f>
        <v>13</v>
      </c>
    </row>
    <row r="46" spans="2:5" x14ac:dyDescent="0.95">
      <c r="B46" s="17">
        <v>42736</v>
      </c>
      <c r="C46" s="25">
        <v>42766</v>
      </c>
      <c r="D46" s="143"/>
      <c r="E46" s="154">
        <f>NETWORKDAYS.INTL(B46,C46,"0001111",$J$24:$J$31)</f>
        <v>13</v>
      </c>
    </row>
  </sheetData>
  <mergeCells count="2">
    <mergeCell ref="C8:E8"/>
    <mergeCell ref="C9:E9"/>
  </mergeCells>
  <phoneticPr fontId="42" type="noConversion"/>
  <pageMargins left="0.7" right="0.7" top="0.75" bottom="0.75" header="0.3" footer="0.3"/>
  <pageSetup paperSize="9" orientation="portrait" r:id="rId1"/>
  <ignoredErrors>
    <ignoredError sqref="D45" numberStoredAsText="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4EBE-D4B6-4A00-B7E7-AC0FA61E7AC7}">
  <dimension ref="A1:K29"/>
  <sheetViews>
    <sheetView showGridLines="0" workbookViewId="0"/>
  </sheetViews>
  <sheetFormatPr defaultRowHeight="16.75" x14ac:dyDescent="0.95"/>
  <cols>
    <col min="1" max="1" width="2.875" customWidth="1"/>
    <col min="2" max="2" width="16.375" bestFit="1" customWidth="1"/>
    <col min="3" max="3" width="18.125" customWidth="1"/>
    <col min="4" max="4" width="14" customWidth="1"/>
    <col min="5" max="5" width="34.125" bestFit="1" customWidth="1"/>
    <col min="6" max="6" width="5.375" customWidth="1"/>
    <col min="10" max="10" width="10.75" bestFit="1" customWidth="1"/>
    <col min="11" max="11" width="10.375" bestFit="1" customWidth="1"/>
  </cols>
  <sheetData>
    <row r="1" spans="1:11" ht="48.75" customHeight="1" x14ac:dyDescent="0.95">
      <c r="A1" s="1"/>
      <c r="B1" s="1" t="s">
        <v>399</v>
      </c>
      <c r="C1" s="1"/>
      <c r="D1" s="1"/>
      <c r="E1" s="1"/>
      <c r="F1" s="1"/>
      <c r="G1" s="1"/>
      <c r="H1" s="1"/>
      <c r="I1" s="1"/>
      <c r="J1" s="1"/>
      <c r="K1" s="1"/>
    </row>
    <row r="8" spans="1:11" x14ac:dyDescent="0.95">
      <c r="B8" s="176" t="s">
        <v>142</v>
      </c>
      <c r="C8" s="42" t="s">
        <v>401</v>
      </c>
      <c r="D8" s="42"/>
      <c r="E8" s="42"/>
    </row>
    <row r="10" spans="1:11" ht="35.25" customHeight="1" x14ac:dyDescent="0.95">
      <c r="B10" s="175" t="s">
        <v>402</v>
      </c>
      <c r="C10" s="474" t="s">
        <v>841</v>
      </c>
      <c r="D10" s="474"/>
      <c r="E10" s="474"/>
    </row>
    <row r="11" spans="1:11" x14ac:dyDescent="0.95">
      <c r="B11" s="175"/>
      <c r="C11" s="177"/>
      <c r="D11" s="177"/>
      <c r="E11" s="177"/>
    </row>
    <row r="12" spans="1:11" x14ac:dyDescent="0.95">
      <c r="B12" s="175"/>
      <c r="C12" s="177"/>
      <c r="D12" s="177"/>
      <c r="E12" s="177"/>
    </row>
    <row r="13" spans="1:11" x14ac:dyDescent="0.95">
      <c r="B13" s="175"/>
      <c r="C13" s="177"/>
      <c r="D13" s="177"/>
      <c r="E13" s="177"/>
    </row>
    <row r="14" spans="1:11" x14ac:dyDescent="0.95">
      <c r="B14" s="175"/>
      <c r="C14" s="177"/>
      <c r="D14" s="177"/>
      <c r="E14" s="177"/>
    </row>
    <row r="15" spans="1:11" x14ac:dyDescent="0.95">
      <c r="B15" s="175"/>
      <c r="C15" s="177"/>
      <c r="D15" s="177"/>
      <c r="E15" s="177"/>
    </row>
    <row r="17" spans="2:10" s="48" customFormat="1" x14ac:dyDescent="0.95">
      <c r="B17" s="49" t="s">
        <v>331</v>
      </c>
      <c r="C17" s="50" t="s">
        <v>348</v>
      </c>
      <c r="D17" s="50" t="s">
        <v>403</v>
      </c>
      <c r="E17" s="163" t="s">
        <v>404</v>
      </c>
      <c r="J17"/>
    </row>
    <row r="18" spans="2:10" x14ac:dyDescent="0.95">
      <c r="B18" s="145">
        <v>42736</v>
      </c>
      <c r="C18" s="90">
        <v>42825</v>
      </c>
      <c r="D18" s="85">
        <v>0</v>
      </c>
      <c r="E18" s="164">
        <f>YEARFRAC(B18,C18,D18)</f>
        <v>0.25</v>
      </c>
    </row>
    <row r="19" spans="2:10" x14ac:dyDescent="0.95">
      <c r="B19" s="17">
        <v>42736</v>
      </c>
      <c r="C19" s="25">
        <v>42825</v>
      </c>
      <c r="D19" s="143">
        <v>1</v>
      </c>
      <c r="E19" s="167">
        <f t="shared" ref="E19:E24" si="0">YEARFRAC(B19,C19,D19)</f>
        <v>0.24383561643835616</v>
      </c>
    </row>
    <row r="20" spans="2:10" x14ac:dyDescent="0.95">
      <c r="B20" s="145">
        <v>42736</v>
      </c>
      <c r="C20" s="90">
        <v>42825</v>
      </c>
      <c r="D20" s="144">
        <v>2</v>
      </c>
      <c r="E20" s="166">
        <f t="shared" si="0"/>
        <v>0.24722222222222223</v>
      </c>
    </row>
    <row r="21" spans="2:10" x14ac:dyDescent="0.95">
      <c r="B21" s="159">
        <v>42736</v>
      </c>
      <c r="C21" s="25">
        <v>42825</v>
      </c>
      <c r="D21" s="143">
        <v>3</v>
      </c>
      <c r="E21" s="167">
        <f t="shared" si="0"/>
        <v>0.24383561643835616</v>
      </c>
    </row>
    <row r="22" spans="2:10" x14ac:dyDescent="0.95">
      <c r="B22" s="145">
        <v>42736</v>
      </c>
      <c r="C22" s="90">
        <v>42825</v>
      </c>
      <c r="D22" s="144">
        <v>4</v>
      </c>
      <c r="E22" s="166">
        <f t="shared" si="0"/>
        <v>0.24722222222222223</v>
      </c>
    </row>
    <row r="23" spans="2:10" x14ac:dyDescent="0.95">
      <c r="B23" s="159">
        <v>42736</v>
      </c>
      <c r="C23" s="25">
        <v>42825</v>
      </c>
      <c r="D23" s="143"/>
      <c r="E23" s="167">
        <f t="shared" si="0"/>
        <v>0.25</v>
      </c>
    </row>
    <row r="24" spans="2:10" x14ac:dyDescent="0.95">
      <c r="B24" s="145">
        <v>42736</v>
      </c>
      <c r="C24" s="90">
        <v>42825</v>
      </c>
      <c r="D24" s="144">
        <v>5</v>
      </c>
      <c r="E24" s="166" t="e">
        <f t="shared" si="0"/>
        <v>#NUM!</v>
      </c>
    </row>
    <row r="25" spans="2:10" x14ac:dyDescent="0.95">
      <c r="B25" s="159">
        <v>42736</v>
      </c>
      <c r="C25" s="25">
        <v>42825</v>
      </c>
      <c r="D25" s="143">
        <v>-1</v>
      </c>
      <c r="E25" s="167" t="e">
        <f t="shared" ref="E25" si="1">YEARFRAC(B25,C25,D25)</f>
        <v>#NUM!</v>
      </c>
      <c r="G25" s="83"/>
    </row>
    <row r="29" spans="2:10" x14ac:dyDescent="0.95">
      <c r="B29" s="150"/>
      <c r="C29" s="150"/>
    </row>
  </sheetData>
  <mergeCells count="1">
    <mergeCell ref="C10:E10"/>
  </mergeCells>
  <phoneticPr fontId="42" type="noConversion"/>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BAAC-C5E8-4C05-887F-2EBAD0DEF471}">
  <dimension ref="A1:J57"/>
  <sheetViews>
    <sheetView showGridLines="0" workbookViewId="0"/>
  </sheetViews>
  <sheetFormatPr defaultRowHeight="16.75" x14ac:dyDescent="0.95"/>
  <cols>
    <col min="1" max="1" width="2.875" customWidth="1"/>
    <col min="2" max="2" width="14.625" customWidth="1"/>
    <col min="3" max="3" width="18.125" customWidth="1"/>
    <col min="4" max="4" width="14" customWidth="1"/>
    <col min="5" max="5" width="23.5" customWidth="1"/>
    <col min="6" max="6" width="47" customWidth="1"/>
    <col min="10" max="10" width="10.75" bestFit="1" customWidth="1"/>
    <col min="11" max="11" width="10.375" bestFit="1" customWidth="1"/>
  </cols>
  <sheetData>
    <row r="1" spans="1:7" ht="48.75" customHeight="1" x14ac:dyDescent="0.95">
      <c r="A1" s="1"/>
      <c r="B1" s="1" t="s">
        <v>405</v>
      </c>
      <c r="C1" s="1"/>
      <c r="D1" s="1"/>
      <c r="E1" s="1"/>
      <c r="F1" s="1"/>
      <c r="G1" s="1"/>
    </row>
    <row r="14" spans="1:7" x14ac:dyDescent="0.95">
      <c r="B14" s="176" t="s">
        <v>142</v>
      </c>
      <c r="C14" s="42" t="s">
        <v>406</v>
      </c>
      <c r="D14" s="42"/>
      <c r="E14" s="42"/>
    </row>
    <row r="16" spans="1:7" x14ac:dyDescent="0.95">
      <c r="B16" s="178" t="s">
        <v>407</v>
      </c>
      <c r="C16" s="179" t="s">
        <v>408</v>
      </c>
      <c r="D16" s="179"/>
      <c r="E16" s="180"/>
    </row>
    <row r="17" spans="2:10" ht="35.25" customHeight="1" x14ac:dyDescent="0.95">
      <c r="B17" s="181" t="s">
        <v>409</v>
      </c>
      <c r="C17" s="482" t="s">
        <v>432</v>
      </c>
      <c r="D17" s="482"/>
      <c r="E17" s="483"/>
    </row>
    <row r="18" spans="2:10" ht="35.25" customHeight="1" x14ac:dyDescent="0.95">
      <c r="B18" s="182" t="s">
        <v>410</v>
      </c>
      <c r="C18" s="484" t="s">
        <v>433</v>
      </c>
      <c r="D18" s="484"/>
      <c r="E18" s="485"/>
    </row>
    <row r="19" spans="2:10" ht="35.25" customHeight="1" x14ac:dyDescent="0.95">
      <c r="B19" s="181" t="s">
        <v>411</v>
      </c>
      <c r="C19" s="475" t="s">
        <v>412</v>
      </c>
      <c r="D19" s="475"/>
      <c r="E19" s="476"/>
    </row>
    <row r="20" spans="2:10" ht="35.25" customHeight="1" x14ac:dyDescent="0.95">
      <c r="B20" s="182" t="s">
        <v>413</v>
      </c>
      <c r="C20" s="484" t="s">
        <v>434</v>
      </c>
      <c r="D20" s="484"/>
      <c r="E20" s="485"/>
    </row>
    <row r="21" spans="2:10" ht="35.25" customHeight="1" x14ac:dyDescent="0.95">
      <c r="B21" s="181" t="s">
        <v>414</v>
      </c>
      <c r="C21" s="475" t="s">
        <v>435</v>
      </c>
      <c r="D21" s="475"/>
      <c r="E21" s="476"/>
    </row>
    <row r="22" spans="2:10" ht="35.25" customHeight="1" x14ac:dyDescent="0.95">
      <c r="B22" s="183" t="s">
        <v>415</v>
      </c>
      <c r="C22" s="477" t="s">
        <v>436</v>
      </c>
      <c r="D22" s="477"/>
      <c r="E22" s="478"/>
    </row>
    <row r="23" spans="2:10" x14ac:dyDescent="0.95">
      <c r="B23" s="175"/>
      <c r="C23" s="177"/>
      <c r="D23" s="177"/>
      <c r="E23" s="177"/>
    </row>
    <row r="24" spans="2:10" s="48" customFormat="1" x14ac:dyDescent="0.95">
      <c r="B24" s="49" t="s">
        <v>331</v>
      </c>
      <c r="C24" s="50" t="s">
        <v>348</v>
      </c>
      <c r="D24" s="50" t="s">
        <v>407</v>
      </c>
      <c r="E24" s="163" t="s">
        <v>416</v>
      </c>
      <c r="J24"/>
    </row>
    <row r="25" spans="2:10" x14ac:dyDescent="0.95">
      <c r="B25" s="145">
        <v>42736</v>
      </c>
      <c r="C25" s="90">
        <v>43886</v>
      </c>
      <c r="D25" s="85" t="s">
        <v>417</v>
      </c>
      <c r="E25" s="184">
        <f>DATEDIF(B25,C25,D25)</f>
        <v>3</v>
      </c>
    </row>
    <row r="26" spans="2:10" x14ac:dyDescent="0.95">
      <c r="B26" s="17">
        <v>42736</v>
      </c>
      <c r="C26" s="25">
        <v>43521</v>
      </c>
      <c r="D26" s="143" t="s">
        <v>418</v>
      </c>
      <c r="E26" s="185">
        <f t="shared" ref="E26:E33" si="0">DATEDIF(B26,C26,D26)</f>
        <v>25</v>
      </c>
    </row>
    <row r="27" spans="2:10" x14ac:dyDescent="0.95">
      <c r="B27" s="145">
        <v>42736</v>
      </c>
      <c r="C27" s="90">
        <v>42738</v>
      </c>
      <c r="D27" s="144" t="s">
        <v>421</v>
      </c>
      <c r="E27" s="186">
        <f t="shared" si="0"/>
        <v>2</v>
      </c>
    </row>
    <row r="28" spans="2:10" x14ac:dyDescent="0.95">
      <c r="B28" s="159">
        <v>42736</v>
      </c>
      <c r="C28" s="25">
        <v>43136</v>
      </c>
      <c r="D28" s="143" t="s">
        <v>419</v>
      </c>
      <c r="E28" s="185">
        <f t="shared" si="0"/>
        <v>4</v>
      </c>
    </row>
    <row r="29" spans="2:10" x14ac:dyDescent="0.95">
      <c r="B29" s="145">
        <v>42736</v>
      </c>
      <c r="C29" s="90">
        <v>43521</v>
      </c>
      <c r="D29" s="144" t="s">
        <v>420</v>
      </c>
      <c r="E29" s="186">
        <f t="shared" si="0"/>
        <v>1</v>
      </c>
    </row>
    <row r="30" spans="2:10" x14ac:dyDescent="0.95">
      <c r="B30" s="159">
        <v>42736</v>
      </c>
      <c r="C30" s="25">
        <v>43521</v>
      </c>
      <c r="D30" s="143" t="s">
        <v>422</v>
      </c>
      <c r="E30" s="185">
        <f t="shared" si="0"/>
        <v>55</v>
      </c>
    </row>
    <row r="31" spans="2:10" x14ac:dyDescent="0.95">
      <c r="B31" s="479" t="s">
        <v>439</v>
      </c>
      <c r="C31" s="480"/>
      <c r="D31" s="480"/>
      <c r="E31" s="481"/>
    </row>
    <row r="32" spans="2:10" x14ac:dyDescent="0.95">
      <c r="B32" s="145">
        <v>42736</v>
      </c>
      <c r="C32" s="90">
        <v>42766</v>
      </c>
      <c r="D32" s="144" t="s">
        <v>418</v>
      </c>
      <c r="E32" s="166">
        <f t="shared" si="0"/>
        <v>0</v>
      </c>
    </row>
    <row r="33" spans="2:7" x14ac:dyDescent="0.95">
      <c r="B33" s="159">
        <v>42736</v>
      </c>
      <c r="C33" s="25">
        <v>42767</v>
      </c>
      <c r="D33" s="143" t="s">
        <v>418</v>
      </c>
      <c r="E33" s="167">
        <f t="shared" si="0"/>
        <v>1</v>
      </c>
      <c r="G33" s="83"/>
    </row>
    <row r="34" spans="2:7" x14ac:dyDescent="0.95">
      <c r="B34" s="145">
        <v>42736</v>
      </c>
      <c r="C34" s="90">
        <v>42825</v>
      </c>
      <c r="D34" s="144" t="s">
        <v>418</v>
      </c>
      <c r="E34" s="166">
        <f>DATEDIF(B34,C34,D34)</f>
        <v>2</v>
      </c>
    </row>
    <row r="35" spans="2:7" x14ac:dyDescent="0.95">
      <c r="B35" s="159">
        <v>42736</v>
      </c>
      <c r="C35" s="25">
        <v>42794</v>
      </c>
      <c r="D35" s="143" t="s">
        <v>418</v>
      </c>
      <c r="E35" s="167">
        <f t="shared" ref="E35" si="1">DATEDIF(B35,C35,D35)</f>
        <v>1</v>
      </c>
    </row>
    <row r="36" spans="2:7" x14ac:dyDescent="0.95">
      <c r="B36" s="145">
        <v>42735</v>
      </c>
      <c r="C36" s="90">
        <v>42794</v>
      </c>
      <c r="D36" s="144" t="s">
        <v>418</v>
      </c>
      <c r="E36" s="166">
        <f t="shared" ref="E36:E42" si="2">DATEDIF(B36,C36,D36)</f>
        <v>1</v>
      </c>
    </row>
    <row r="37" spans="2:7" x14ac:dyDescent="0.95">
      <c r="B37" s="159">
        <v>42735</v>
      </c>
      <c r="C37" s="25">
        <v>42825</v>
      </c>
      <c r="D37" s="143" t="s">
        <v>418</v>
      </c>
      <c r="E37" s="167">
        <f t="shared" si="2"/>
        <v>3</v>
      </c>
    </row>
    <row r="38" spans="2:7" x14ac:dyDescent="0.95">
      <c r="B38" s="479" t="s">
        <v>440</v>
      </c>
      <c r="C38" s="480"/>
      <c r="D38" s="480"/>
      <c r="E38" s="481"/>
    </row>
    <row r="39" spans="2:7" x14ac:dyDescent="0.95">
      <c r="B39" s="145">
        <v>42736</v>
      </c>
      <c r="C39" s="90">
        <v>42766</v>
      </c>
      <c r="D39" s="144" t="s">
        <v>419</v>
      </c>
      <c r="E39" s="166">
        <f t="shared" si="2"/>
        <v>30</v>
      </c>
    </row>
    <row r="40" spans="2:7" x14ac:dyDescent="0.95">
      <c r="B40" s="159">
        <v>42736</v>
      </c>
      <c r="C40" s="25">
        <v>42767</v>
      </c>
      <c r="D40" s="143" t="s">
        <v>419</v>
      </c>
      <c r="E40" s="167">
        <f t="shared" si="2"/>
        <v>0</v>
      </c>
    </row>
    <row r="41" spans="2:7" x14ac:dyDescent="0.95">
      <c r="B41" s="145">
        <v>42736</v>
      </c>
      <c r="C41" s="90">
        <v>42794</v>
      </c>
      <c r="D41" s="144" t="s">
        <v>419</v>
      </c>
      <c r="E41" s="166">
        <f t="shared" si="2"/>
        <v>27</v>
      </c>
    </row>
    <row r="42" spans="2:7" x14ac:dyDescent="0.95">
      <c r="B42" s="159">
        <v>42736</v>
      </c>
      <c r="C42" s="25">
        <v>42825</v>
      </c>
      <c r="D42" s="143" t="s">
        <v>419</v>
      </c>
      <c r="E42" s="167">
        <f t="shared" si="2"/>
        <v>30</v>
      </c>
    </row>
    <row r="43" spans="2:7" x14ac:dyDescent="0.95">
      <c r="B43" s="145">
        <v>42735</v>
      </c>
      <c r="C43" s="90">
        <v>42795</v>
      </c>
      <c r="D43" s="144" t="s">
        <v>419</v>
      </c>
      <c r="E43" s="166">
        <f>DATEDIF(B43,C43,D43)</f>
        <v>-2</v>
      </c>
    </row>
    <row r="44" spans="2:7" x14ac:dyDescent="0.95">
      <c r="B44" s="159">
        <v>42763</v>
      </c>
      <c r="C44" s="25">
        <v>42767</v>
      </c>
      <c r="D44" s="143" t="s">
        <v>419</v>
      </c>
      <c r="E44" s="167">
        <f t="shared" ref="E44" si="3">DATEDIF(B44,C44,D44)</f>
        <v>4</v>
      </c>
    </row>
    <row r="45" spans="2:7" x14ac:dyDescent="0.95">
      <c r="B45" s="145">
        <v>42763</v>
      </c>
      <c r="C45" s="90">
        <v>42795</v>
      </c>
      <c r="D45" s="144" t="s">
        <v>419</v>
      </c>
      <c r="E45" s="166">
        <f t="shared" ref="E45" si="4">DATEDIF(B45,C45,D45)</f>
        <v>1</v>
      </c>
    </row>
    <row r="50" spans="2:6" x14ac:dyDescent="0.95">
      <c r="B50" s="49" t="s">
        <v>331</v>
      </c>
      <c r="C50" s="50" t="s">
        <v>348</v>
      </c>
      <c r="D50" s="50" t="s">
        <v>438</v>
      </c>
      <c r="E50" s="50" t="s">
        <v>441</v>
      </c>
      <c r="F50" s="163" t="s">
        <v>437</v>
      </c>
    </row>
    <row r="51" spans="2:6" ht="34.5" customHeight="1" x14ac:dyDescent="0.95">
      <c r="B51" s="187">
        <v>42736</v>
      </c>
      <c r="C51" s="188">
        <v>43886</v>
      </c>
      <c r="D51" s="189" t="s">
        <v>417</v>
      </c>
      <c r="E51" s="190">
        <f>YEAR(C51)-YEAR(B51)</f>
        <v>3</v>
      </c>
      <c r="F51" s="191" t="s">
        <v>442</v>
      </c>
    </row>
    <row r="52" spans="2:6" ht="34.5" customHeight="1" x14ac:dyDescent="0.95">
      <c r="B52" s="192">
        <v>42766</v>
      </c>
      <c r="C52" s="193">
        <v>42850</v>
      </c>
      <c r="D52" s="194" t="s">
        <v>448</v>
      </c>
      <c r="E52" s="195">
        <f>(YEAR(C52)-YEAR(B52))*12+MONTH(C52)-MONTH(B52)</f>
        <v>3</v>
      </c>
      <c r="F52" s="196" t="s">
        <v>443</v>
      </c>
    </row>
    <row r="53" spans="2:6" ht="34.5" customHeight="1" x14ac:dyDescent="0.95">
      <c r="B53" s="187">
        <v>42766</v>
      </c>
      <c r="C53" s="188">
        <v>42850</v>
      </c>
      <c r="D53" s="189" t="s">
        <v>449</v>
      </c>
      <c r="E53" s="190">
        <f>IF(DAY(C53)&gt;=DAY(B53),0,-1)+(YEAR(C53)-YEAR(B53))*12+MONTH(C53)-MONTH(B53)</f>
        <v>2</v>
      </c>
      <c r="F53" s="197" t="s">
        <v>444</v>
      </c>
    </row>
    <row r="54" spans="2:6" ht="34.5" customHeight="1" x14ac:dyDescent="0.95">
      <c r="B54" s="192">
        <v>42736</v>
      </c>
      <c r="C54" s="193">
        <v>42738</v>
      </c>
      <c r="D54" s="194" t="s">
        <v>421</v>
      </c>
      <c r="E54" s="195">
        <f>C54-B54</f>
        <v>2</v>
      </c>
      <c r="F54" s="198" t="s">
        <v>445</v>
      </c>
    </row>
    <row r="55" spans="2:6" ht="34.5" customHeight="1" x14ac:dyDescent="0.95">
      <c r="B55" s="187">
        <v>42766</v>
      </c>
      <c r="C55" s="188">
        <v>42799</v>
      </c>
      <c r="D55" s="189" t="s">
        <v>419</v>
      </c>
      <c r="E55" s="190">
        <f>IF(DAY(C55)&lt;DAY(B55),DATE(YEAR(B55),MONTH(B55)+1,DAY(C55))-B55,DAY(C55)-DAY(B55))</f>
        <v>5</v>
      </c>
      <c r="F55" s="197" t="s">
        <v>450</v>
      </c>
    </row>
    <row r="56" spans="2:6" ht="34.5" customHeight="1" x14ac:dyDescent="0.95">
      <c r="B56" s="192">
        <v>42736</v>
      </c>
      <c r="C56" s="193">
        <v>43521</v>
      </c>
      <c r="D56" s="194" t="s">
        <v>420</v>
      </c>
      <c r="E56" s="195">
        <f>MONTH(C56)-MONTH(B56)</f>
        <v>1</v>
      </c>
      <c r="F56" s="198" t="s">
        <v>446</v>
      </c>
    </row>
    <row r="57" spans="2:6" ht="34.5" customHeight="1" x14ac:dyDescent="0.95">
      <c r="B57" s="187">
        <v>42736</v>
      </c>
      <c r="C57" s="188">
        <v>43521</v>
      </c>
      <c r="D57" s="189" t="s">
        <v>422</v>
      </c>
      <c r="E57" s="190">
        <f>DATE(YEAR(B57),MONTH(C57),DAY(C57))-B57</f>
        <v>55</v>
      </c>
      <c r="F57" s="191" t="s">
        <v>447</v>
      </c>
    </row>
  </sheetData>
  <mergeCells count="8">
    <mergeCell ref="C21:E21"/>
    <mergeCell ref="C22:E22"/>
    <mergeCell ref="B31:E31"/>
    <mergeCell ref="B38:E38"/>
    <mergeCell ref="C17:E17"/>
    <mergeCell ref="C18:E18"/>
    <mergeCell ref="C19:E19"/>
    <mergeCell ref="C20:E20"/>
  </mergeCells>
  <phoneticPr fontId="42" type="noConversion"/>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EA43-3930-448F-A40D-B77F1FDE959F}">
  <sheetPr>
    <pageSetUpPr fitToPage="1"/>
  </sheetPr>
  <dimension ref="B1:H12"/>
  <sheetViews>
    <sheetView showGridLines="0" zoomScaleNormal="100" workbookViewId="0"/>
  </sheetViews>
  <sheetFormatPr defaultColWidth="9" defaultRowHeight="20.149999999999999" customHeight="1" x14ac:dyDescent="0.95"/>
  <cols>
    <col min="1" max="1" width="2.375" style="333" customWidth="1"/>
    <col min="2" max="2" width="19.875" style="333" customWidth="1"/>
    <col min="3" max="5" width="18.125" style="333" customWidth="1"/>
    <col min="6" max="6" width="13.625" style="333" customWidth="1"/>
    <col min="7" max="7" width="16.375" style="333" customWidth="1"/>
    <col min="8" max="8" width="2.375" style="333" customWidth="1"/>
    <col min="9" max="16384" width="9" style="333"/>
  </cols>
  <sheetData>
    <row r="1" spans="2:8" ht="35.15" customHeight="1" thickTop="1" x14ac:dyDescent="1.75">
      <c r="B1" s="343" t="s">
        <v>792</v>
      </c>
      <c r="C1" s="332"/>
      <c r="D1" s="332"/>
      <c r="E1" s="332"/>
      <c r="F1" s="332"/>
      <c r="G1" s="332"/>
      <c r="H1" s="346" t="s">
        <v>812</v>
      </c>
    </row>
    <row r="2" spans="2:8" ht="30" customHeight="1" x14ac:dyDescent="0.95">
      <c r="B2" s="334" t="s">
        <v>793</v>
      </c>
      <c r="C2" s="334" t="s">
        <v>794</v>
      </c>
      <c r="D2" s="335" t="s">
        <v>795</v>
      </c>
      <c r="E2" s="336" t="s">
        <v>796</v>
      </c>
    </row>
    <row r="3" spans="2:8" ht="30" customHeight="1" x14ac:dyDescent="0.95">
      <c r="B3" s="333" t="s">
        <v>797</v>
      </c>
      <c r="C3" s="333" t="s">
        <v>794</v>
      </c>
    </row>
    <row r="4" spans="2:8" ht="35.15" customHeight="1" x14ac:dyDescent="1.25">
      <c r="B4" s="344" t="s">
        <v>798</v>
      </c>
      <c r="C4" s="345" t="s">
        <v>799</v>
      </c>
    </row>
    <row r="5" spans="2:8" ht="45" customHeight="1" x14ac:dyDescent="1">
      <c r="B5" s="337" t="s">
        <v>800</v>
      </c>
      <c r="C5" s="337" t="s">
        <v>801</v>
      </c>
      <c r="D5" s="337" t="s">
        <v>802</v>
      </c>
      <c r="E5" s="337" t="s">
        <v>803</v>
      </c>
    </row>
    <row r="6" spans="2:8" ht="30" customHeight="1" x14ac:dyDescent="1.45">
      <c r="B6" s="338">
        <v>40</v>
      </c>
      <c r="C6" s="338">
        <f>SUBTOTAL(109,TimeSheet[Hours Worked])</f>
        <v>0</v>
      </c>
      <c r="D6" s="338">
        <f>IFERROR(IF(C6&lt;=WorkweekHours,C6,WorkweekHours),"")</f>
        <v>0</v>
      </c>
      <c r="E6" s="338">
        <f>IFERROR(C6-D6, "")</f>
        <v>0</v>
      </c>
    </row>
    <row r="7" spans="2:8" ht="39.950000000000003" customHeight="1" x14ac:dyDescent="0.95">
      <c r="B7" s="339" t="s">
        <v>804</v>
      </c>
      <c r="C7" s="339" t="s">
        <v>805</v>
      </c>
      <c r="D7" s="339" t="s">
        <v>806</v>
      </c>
      <c r="E7" s="339" t="s">
        <v>807</v>
      </c>
      <c r="F7" s="339" t="s">
        <v>808</v>
      </c>
      <c r="G7" s="339" t="s">
        <v>809</v>
      </c>
    </row>
    <row r="8" spans="2:8" ht="20.149999999999999" customHeight="1" x14ac:dyDescent="0.95">
      <c r="B8" s="340" t="s">
        <v>15</v>
      </c>
      <c r="C8" s="341" t="s">
        <v>805</v>
      </c>
      <c r="D8" s="341" t="s">
        <v>806</v>
      </c>
      <c r="E8" s="341" t="s">
        <v>807</v>
      </c>
      <c r="F8" s="341" t="s">
        <v>808</v>
      </c>
      <c r="G8"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9" spans="2:8" ht="20.149999999999999" customHeight="1" x14ac:dyDescent="0.95">
      <c r="B9" s="340" t="s">
        <v>15</v>
      </c>
      <c r="C9" s="341" t="s">
        <v>805</v>
      </c>
      <c r="D9" s="341" t="s">
        <v>806</v>
      </c>
      <c r="E9" s="341" t="s">
        <v>807</v>
      </c>
      <c r="F9" s="341" t="s">
        <v>808</v>
      </c>
      <c r="G9"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0" spans="2:8" ht="20.149999999999999" customHeight="1" x14ac:dyDescent="0.95">
      <c r="B10" s="340" t="s">
        <v>15</v>
      </c>
      <c r="C10" s="341" t="s">
        <v>805</v>
      </c>
      <c r="D10" s="341" t="s">
        <v>806</v>
      </c>
      <c r="E10" s="341" t="s">
        <v>807</v>
      </c>
      <c r="F10" s="341" t="s">
        <v>808</v>
      </c>
      <c r="G10"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1" spans="2:8" ht="20.149999999999999" customHeight="1" x14ac:dyDescent="0.95">
      <c r="B11" s="340" t="s">
        <v>15</v>
      </c>
      <c r="C11" s="341" t="s">
        <v>805</v>
      </c>
      <c r="D11" s="341" t="s">
        <v>806</v>
      </c>
      <c r="E11" s="341" t="s">
        <v>807</v>
      </c>
      <c r="F11" s="341" t="s">
        <v>808</v>
      </c>
      <c r="G11"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2" spans="2:8" ht="20.149999999999999" customHeight="1" x14ac:dyDescent="0.95">
      <c r="B12" s="340" t="s">
        <v>15</v>
      </c>
      <c r="C12" s="341" t="s">
        <v>805</v>
      </c>
      <c r="D12" s="341" t="s">
        <v>806</v>
      </c>
      <c r="E12" s="341" t="s">
        <v>807</v>
      </c>
      <c r="F12" s="341" t="s">
        <v>808</v>
      </c>
      <c r="G12" s="342">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sheetData>
  <phoneticPr fontId="42" type="noConversion"/>
  <dataValidations count="25">
    <dataValidation allowBlank="1" showInputMessage="1" showErrorMessage="1" prompt="Hours Worked are automatically calculated in this column under this heading" sqref="G7" xr:uid="{60D41677-2DF8-4984-BE80-C2BFD9595A26}"/>
    <dataValidation allowBlank="1" showInputMessage="1" showErrorMessage="1" prompt="Enter Time Out in this column under this heading" sqref="F7" xr:uid="{A7FE1BA9-524D-4269-85AB-B40C629837E5}"/>
    <dataValidation allowBlank="1" showInputMessage="1" showErrorMessage="1" prompt="Enter Lunch End time in this column under this heading" sqref="E7" xr:uid="{41BC1E35-B8AE-41CF-822F-0955302D07CD}"/>
    <dataValidation allowBlank="1" showInputMessage="1" showErrorMessage="1" prompt="Enter Lunch Start time in this column under this heading" sqref="D7" xr:uid="{101810FA-9D59-4085-B278-0B5C61B03888}"/>
    <dataValidation allowBlank="1" showInputMessage="1" showErrorMessage="1" prompt="Enter Time In in this column under this heading" sqref="C7" xr:uid="{22FD6A5B-C0D7-4A66-88ED-F698A91A6489}"/>
    <dataValidation allowBlank="1" showInputMessage="1" showErrorMessage="1" prompt="Enter Date in this column under this heading. Use heading filters to find specific entries" sqref="B7" xr:uid="{5B736EDC-C3AA-4F75-B1D3-00B23EFDF44D}"/>
    <dataValidation allowBlank="1" showInputMessage="1" showErrorMessage="1" prompt="Overtime Hours are automatically calculated in this cell" sqref="E6" xr:uid="{DF4E5435-329F-462F-8E51-DEFA5BDD0ED2}"/>
    <dataValidation allowBlank="1" showInputMessage="1" showErrorMessage="1" prompt="Regular Hours are automatically calculated in this cell" sqref="D6" xr:uid="{B72A1341-F290-49C2-8873-EB4C4F8E5DB4}"/>
    <dataValidation allowBlank="1" showInputMessage="1" showErrorMessage="1" prompt="Total Hours Worked are automatically calculated in this cell" sqref="C6" xr:uid="{A71EFA78-F87F-4E59-A016-35A533C4706E}"/>
    <dataValidation allowBlank="1" showInputMessage="1" showErrorMessage="1" prompt="Enter Total Work Week Hours in this cell" sqref="B6" xr:uid="{FFBD5A4C-363F-4688-9C05-D2DB114FD70B}"/>
    <dataValidation allowBlank="1" showInputMessage="1" showErrorMessage="1" prompt="Overtime Hours are automatically calculated in cell below" sqref="E5" xr:uid="{656B4832-FBB4-4545-987A-3D5E279BFB88}"/>
    <dataValidation allowBlank="1" showInputMessage="1" showErrorMessage="1" prompt="Regular Hours are automatically calculated in cell below" sqref="D5" xr:uid="{5CFEA0B2-4455-4F7D-9BF4-545BF6B698BE}"/>
    <dataValidation allowBlank="1" showInputMessage="1" showErrorMessage="1" prompt="Total Hours Worked are automatically calculated in cell below" sqref="C5" xr:uid="{5686694F-DA4A-4E25-BD07-98A524682DE9}"/>
    <dataValidation allowBlank="1" showInputMessage="1" showErrorMessage="1" prompt="Enter Total Work Week Hours in cell below" sqref="B5" xr:uid="{6168BF2F-79D0-4FF1-A1E2-E3C9BBEA6591}"/>
    <dataValidation allowBlank="1" showInputMessage="1" showErrorMessage="1" prompt="Enter Period End Date in this cell" sqref="C4" xr:uid="{D5878110-7325-469E-AD4E-EF55D3B454C7}"/>
    <dataValidation allowBlank="1" showInputMessage="1" showErrorMessage="1" prompt="Enter Period Start Date in this cell" sqref="B4" xr:uid="{E03D7EA2-35D3-42C4-B748-E95422727ECB}"/>
    <dataValidation allowBlank="1" showInputMessage="1" showErrorMessage="1" prompt="Enter Manager Name in this cell" sqref="C3" xr:uid="{812AFB1F-47B9-4C60-99B6-6229C81B54A6}"/>
    <dataValidation allowBlank="1" showInputMessage="1" showErrorMessage="1" prompt="Enter Manager Name in cells at right" sqref="B3" xr:uid="{24D06F56-6EEA-42B3-9109-F03E3AF93F2E}"/>
    <dataValidation allowBlank="1" showInputMessage="1" showErrorMessage="1" prompt="Enter Employee Phone in this cell" sqref="E2" xr:uid="{04276861-2218-4900-BBFD-4162E8FE2E60}"/>
    <dataValidation allowBlank="1" showInputMessage="1" showErrorMessage="1" prompt="Enter Employee Email in this cell" sqref="D2" xr:uid="{566B0767-A795-482A-870E-2DFB668830BA}"/>
    <dataValidation allowBlank="1" showInputMessage="1" showErrorMessage="1" prompt="Enter Employee Name in this cell" sqref="C2" xr:uid="{555354F8-39B6-45B9-930E-4DBE5EDCEF00}"/>
    <dataValidation allowBlank="1" showInputMessage="1" showErrorMessage="1" prompt="Enter Employee Name, Email and Phone in cells at right" sqref="B2" xr:uid="{C481BA44-B892-4831-AAA7-2D085FBDA57F}"/>
    <dataValidation allowBlank="1" showInputMessage="1" showErrorMessage="1" prompt="Title of this worksheet is in this cell.  Enter Employee and Manager details in cells below" sqref="B1" xr:uid="{1A8284AA-0F5F-4FD5-9AB8-E41721821066}"/>
    <dataValidation allowBlank="1" showInputMessage="1" showErrorMessage="1" prompt="Use this worksheet to track hours worked in a work week. Enter Date and Times in TimeSheet table. Total Hours, Regular Hours and Overtime Hours are automatically calculated" sqref="A1" xr:uid="{62B8282F-53C5-48AE-A15F-BEF6BF114C83}"/>
    <dataValidation allowBlank="1" showErrorMessage="1" sqref="C1:E1 D3:E4 F1:G6 B8:G1048576 H1:XFD1048576 A2:A1048576" xr:uid="{A20E1925-6121-4AEE-9FA3-04CF63A6326B}"/>
  </dataValidations>
  <printOptions horizontalCentered="1"/>
  <pageMargins left="0.4" right="0.4" top="0.4" bottom="0.4" header="0.3" footer="0.3"/>
  <pageSetup fitToHeight="0" orientation="landscape"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BECD-8D3B-4652-91F9-2B0E31409374}">
  <sheetPr>
    <pageSetUpPr fitToPage="1"/>
  </sheetPr>
  <dimension ref="A1:N52"/>
  <sheetViews>
    <sheetView showGridLines="0" zoomScaleNormal="100" workbookViewId="0"/>
  </sheetViews>
  <sheetFormatPr defaultRowHeight="16.75" x14ac:dyDescent="0.95"/>
  <cols>
    <col min="1" max="1" width="1.75" customWidth="1"/>
    <col min="2" max="2" width="12" customWidth="1"/>
    <col min="3" max="3" width="11.375" customWidth="1"/>
    <col min="4" max="4" width="11.875" customWidth="1"/>
    <col min="5" max="5" width="12.875" bestFit="1" customWidth="1"/>
    <col min="6" max="6" width="18.75" bestFit="1" customWidth="1"/>
    <col min="7" max="7" width="11" bestFit="1" customWidth="1"/>
    <col min="9" max="9" width="10.75" bestFit="1" customWidth="1"/>
    <col min="10" max="10" width="11" bestFit="1" customWidth="1"/>
    <col min="12" max="12" width="9.5" customWidth="1"/>
    <col min="13" max="13" width="4.5" customWidth="1"/>
  </cols>
  <sheetData>
    <row r="1" spans="1:14" ht="48.75" customHeight="1" x14ac:dyDescent="0.95">
      <c r="A1" s="1"/>
      <c r="B1" s="1" t="s">
        <v>96</v>
      </c>
      <c r="C1" s="1"/>
      <c r="D1" s="1"/>
      <c r="E1" s="1"/>
      <c r="F1" s="1"/>
      <c r="G1" s="1"/>
      <c r="H1" s="1"/>
      <c r="I1" s="1"/>
      <c r="J1" s="1"/>
      <c r="K1" s="1"/>
      <c r="L1" s="1"/>
      <c r="M1" s="1"/>
      <c r="N1" s="1"/>
    </row>
    <row r="7" spans="1:14" x14ac:dyDescent="0.95">
      <c r="B7" s="10" t="s">
        <v>102</v>
      </c>
      <c r="C7" s="10"/>
      <c r="D7" s="10"/>
      <c r="E7" s="10"/>
      <c r="F7" s="10"/>
    </row>
    <row r="9" spans="1:14" x14ac:dyDescent="0.95">
      <c r="B9" s="39" t="s">
        <v>15</v>
      </c>
      <c r="C9" s="40" t="s">
        <v>99</v>
      </c>
      <c r="D9" s="40" t="s">
        <v>98</v>
      </c>
      <c r="E9" s="40" t="s">
        <v>97</v>
      </c>
      <c r="F9" s="257" t="s">
        <v>66</v>
      </c>
    </row>
    <row r="10" spans="1:14" x14ac:dyDescent="0.95">
      <c r="B10" s="134">
        <v>43101</v>
      </c>
      <c r="C10" s="53">
        <v>10</v>
      </c>
      <c r="D10" s="53" t="s">
        <v>636</v>
      </c>
      <c r="E10" s="54">
        <f>B10+C10</f>
        <v>43111</v>
      </c>
      <c r="F10" s="258">
        <f>E10</f>
        <v>43111</v>
      </c>
    </row>
    <row r="11" spans="1:14" x14ac:dyDescent="0.95">
      <c r="B11" s="135">
        <v>43151</v>
      </c>
      <c r="C11" s="133">
        <v>-5</v>
      </c>
      <c r="D11" s="133" t="s">
        <v>637</v>
      </c>
      <c r="E11" s="108">
        <f>B11+C11</f>
        <v>43146</v>
      </c>
      <c r="F11" s="259">
        <f t="shared" ref="F11:F13" si="0">E11</f>
        <v>43146</v>
      </c>
    </row>
    <row r="12" spans="1:14" x14ac:dyDescent="0.95">
      <c r="B12" s="134">
        <v>43101</v>
      </c>
      <c r="C12" s="53">
        <v>365</v>
      </c>
      <c r="D12" s="53" t="s">
        <v>638</v>
      </c>
      <c r="E12" s="54">
        <f>B12+C12</f>
        <v>43466</v>
      </c>
      <c r="F12" s="258">
        <f t="shared" si="0"/>
        <v>43466</v>
      </c>
    </row>
    <row r="13" spans="1:14" x14ac:dyDescent="0.95">
      <c r="B13" s="17">
        <v>43101</v>
      </c>
      <c r="C13" s="18">
        <v>30</v>
      </c>
      <c r="D13" s="18" t="s">
        <v>100</v>
      </c>
      <c r="E13" s="260">
        <f>B13+C13</f>
        <v>43131</v>
      </c>
      <c r="F13" s="261">
        <f t="shared" si="0"/>
        <v>43131</v>
      </c>
    </row>
    <row r="14" spans="1:14" x14ac:dyDescent="0.95">
      <c r="B14" s="8"/>
    </row>
    <row r="15" spans="1:14" x14ac:dyDescent="0.95">
      <c r="B15" s="10" t="s">
        <v>707</v>
      </c>
      <c r="C15" s="10"/>
      <c r="D15" s="10"/>
      <c r="E15" s="10"/>
      <c r="F15" s="10"/>
    </row>
    <row r="17" spans="2:12" x14ac:dyDescent="0.95">
      <c r="B17" s="39" t="s">
        <v>331</v>
      </c>
      <c r="C17" s="40" t="s">
        <v>348</v>
      </c>
      <c r="D17" s="40" t="s">
        <v>98</v>
      </c>
      <c r="E17" s="262" t="s">
        <v>458</v>
      </c>
    </row>
    <row r="18" spans="2:12" x14ac:dyDescent="0.95">
      <c r="B18" s="134">
        <v>43101</v>
      </c>
      <c r="C18" s="54">
        <v>43130</v>
      </c>
      <c r="D18" s="53" t="s">
        <v>428</v>
      </c>
      <c r="E18" s="263">
        <f>C18-B18</f>
        <v>29</v>
      </c>
    </row>
    <row r="19" spans="2:12" x14ac:dyDescent="0.95">
      <c r="B19" s="135">
        <v>43101</v>
      </c>
      <c r="C19" s="108">
        <v>43103</v>
      </c>
      <c r="D19" s="133" t="s">
        <v>429</v>
      </c>
      <c r="E19" s="264">
        <f t="shared" ref="E19:E21" si="1">C19-B19</f>
        <v>2</v>
      </c>
    </row>
    <row r="20" spans="2:12" x14ac:dyDescent="0.95">
      <c r="B20" s="134">
        <v>43101</v>
      </c>
      <c r="C20" s="54">
        <v>43465</v>
      </c>
      <c r="D20" s="53" t="s">
        <v>430</v>
      </c>
      <c r="E20" s="263">
        <f t="shared" si="1"/>
        <v>364</v>
      </c>
    </row>
    <row r="21" spans="2:12" x14ac:dyDescent="0.95">
      <c r="B21" s="17">
        <v>43101</v>
      </c>
      <c r="C21" s="25">
        <v>42370</v>
      </c>
      <c r="D21" s="18" t="s">
        <v>431</v>
      </c>
      <c r="E21" s="265">
        <f t="shared" si="1"/>
        <v>-731</v>
      </c>
    </row>
    <row r="22" spans="2:12" x14ac:dyDescent="0.95">
      <c r="B22" s="8"/>
    </row>
    <row r="23" spans="2:12" x14ac:dyDescent="0.95">
      <c r="B23" s="201" t="s">
        <v>456</v>
      </c>
      <c r="C23" s="10"/>
      <c r="D23" s="10"/>
      <c r="E23" s="10"/>
      <c r="F23" s="10"/>
    </row>
    <row r="24" spans="2:12" x14ac:dyDescent="0.95">
      <c r="B24" s="202"/>
    </row>
    <row r="25" spans="2:12" x14ac:dyDescent="0.95">
      <c r="B25" s="39" t="s">
        <v>451</v>
      </c>
      <c r="C25" s="40" t="s">
        <v>457</v>
      </c>
      <c r="D25" s="40" t="s">
        <v>98</v>
      </c>
      <c r="E25" s="40" t="s">
        <v>97</v>
      </c>
      <c r="F25" s="257" t="s">
        <v>171</v>
      </c>
    </row>
    <row r="26" spans="2:12" x14ac:dyDescent="0.95">
      <c r="B26" s="129">
        <v>0.375</v>
      </c>
      <c r="C26" s="283">
        <v>0.33333333333333331</v>
      </c>
      <c r="D26" s="53" t="s">
        <v>425</v>
      </c>
      <c r="E26" s="67">
        <f>B26+C26</f>
        <v>0.70833333333333326</v>
      </c>
      <c r="F26" s="258">
        <f>E26</f>
        <v>0.70833333333333326</v>
      </c>
      <c r="L26" s="203"/>
    </row>
    <row r="27" spans="2:12" x14ac:dyDescent="0.95">
      <c r="B27" s="131">
        <v>0.27083333333333331</v>
      </c>
      <c r="C27" s="284">
        <v>0.5</v>
      </c>
      <c r="D27" s="133" t="s">
        <v>426</v>
      </c>
      <c r="E27" s="199">
        <f t="shared" ref="E27" si="2">B27+C27</f>
        <v>0.77083333333333326</v>
      </c>
      <c r="F27" s="259">
        <f t="shared" ref="F27:F29" si="3">E27</f>
        <v>0.77083333333333326</v>
      </c>
      <c r="L27" s="203"/>
    </row>
    <row r="28" spans="2:12" x14ac:dyDescent="0.95">
      <c r="B28" s="129">
        <v>0.91666666666666663</v>
      </c>
      <c r="C28" s="283">
        <v>0.16666666666666666</v>
      </c>
      <c r="D28" s="53" t="s">
        <v>427</v>
      </c>
      <c r="E28" s="67">
        <f>B28+C28</f>
        <v>1.0833333333333333</v>
      </c>
      <c r="F28" s="258">
        <f t="shared" si="3"/>
        <v>1.0833333333333333</v>
      </c>
      <c r="L28" s="203"/>
    </row>
    <row r="29" spans="2:12" x14ac:dyDescent="0.95">
      <c r="B29" s="19">
        <v>0.91666666666666663</v>
      </c>
      <c r="C29" s="285">
        <v>0.16666666666666666</v>
      </c>
      <c r="D29" s="18" t="s">
        <v>565</v>
      </c>
      <c r="E29" s="266">
        <f t="shared" ref="E29" si="4">B29+C29</f>
        <v>1.0833333333333333</v>
      </c>
      <c r="F29" s="261">
        <f t="shared" si="3"/>
        <v>1.0833333333333333</v>
      </c>
    </row>
    <row r="37" spans="2:6" x14ac:dyDescent="0.95">
      <c r="B37" s="10" t="s">
        <v>103</v>
      </c>
      <c r="C37" s="10"/>
      <c r="D37" s="10"/>
      <c r="E37" s="10"/>
      <c r="F37" s="10"/>
    </row>
    <row r="38" spans="2:6" x14ac:dyDescent="0.95">
      <c r="B38" s="8"/>
    </row>
    <row r="39" spans="2:6" x14ac:dyDescent="0.95">
      <c r="B39" s="39" t="s">
        <v>101</v>
      </c>
      <c r="C39" s="40" t="s">
        <v>522</v>
      </c>
      <c r="D39" s="40" t="s">
        <v>98</v>
      </c>
      <c r="E39" s="40" t="s">
        <v>97</v>
      </c>
      <c r="F39" s="257" t="s">
        <v>171</v>
      </c>
    </row>
    <row r="40" spans="2:6" x14ac:dyDescent="0.95">
      <c r="B40" s="129">
        <v>0.375</v>
      </c>
      <c r="C40" s="130">
        <v>0.20833333333333334</v>
      </c>
      <c r="D40" s="53" t="s">
        <v>423</v>
      </c>
      <c r="E40" s="67">
        <f t="shared" ref="E40:E42" si="5">B40-C40</f>
        <v>0.16666666666666666</v>
      </c>
      <c r="F40" s="258">
        <f>E40</f>
        <v>0.16666666666666666</v>
      </c>
    </row>
    <row r="41" spans="2:6" x14ac:dyDescent="0.95">
      <c r="B41" s="131">
        <v>0.54166666666666663</v>
      </c>
      <c r="C41" s="132">
        <v>2.0833333333333332E-2</v>
      </c>
      <c r="D41" s="133" t="s">
        <v>424</v>
      </c>
      <c r="E41" s="199">
        <f t="shared" si="5"/>
        <v>0.52083333333333326</v>
      </c>
      <c r="F41" s="259">
        <f t="shared" ref="F41:F43" si="6">E41</f>
        <v>0.52083333333333326</v>
      </c>
    </row>
    <row r="42" spans="2:6" x14ac:dyDescent="0.95">
      <c r="B42" s="129">
        <v>0.95833333333333337</v>
      </c>
      <c r="C42" s="130">
        <v>0.125</v>
      </c>
      <c r="D42" s="53" t="s">
        <v>566</v>
      </c>
      <c r="E42" s="67">
        <f t="shared" si="5"/>
        <v>0.83333333333333337</v>
      </c>
      <c r="F42" s="258">
        <f t="shared" si="6"/>
        <v>0.83333333333333337</v>
      </c>
    </row>
    <row r="43" spans="2:6" x14ac:dyDescent="0.95">
      <c r="B43" s="19">
        <v>8.3333333333333329E-2</v>
      </c>
      <c r="C43" s="20">
        <v>0.16666666666666666</v>
      </c>
      <c r="D43" s="18" t="s">
        <v>567</v>
      </c>
      <c r="E43" s="68">
        <f>B43-C43</f>
        <v>-8.3333333333333329E-2</v>
      </c>
      <c r="F43" s="261">
        <f t="shared" si="6"/>
        <v>-8.3333333333333329E-2</v>
      </c>
    </row>
    <row r="45" spans="2:6" x14ac:dyDescent="0.95">
      <c r="B45" s="10" t="s">
        <v>455</v>
      </c>
      <c r="C45" s="10"/>
      <c r="D45" s="10"/>
      <c r="E45" s="10"/>
      <c r="F45" s="10"/>
    </row>
    <row r="46" spans="2:6" x14ac:dyDescent="0.95">
      <c r="B46" s="8"/>
    </row>
    <row r="47" spans="2:6" x14ac:dyDescent="0.95">
      <c r="B47" s="39" t="s">
        <v>451</v>
      </c>
      <c r="C47" s="40" t="s">
        <v>452</v>
      </c>
      <c r="D47" s="40" t="s">
        <v>98</v>
      </c>
      <c r="E47" s="40" t="s">
        <v>97</v>
      </c>
      <c r="F47" s="257" t="s">
        <v>171</v>
      </c>
    </row>
    <row r="48" spans="2:6" x14ac:dyDescent="0.95">
      <c r="B48" s="129">
        <v>0.375</v>
      </c>
      <c r="C48" s="67">
        <v>0.54166666666666663</v>
      </c>
      <c r="D48" s="53" t="s">
        <v>453</v>
      </c>
      <c r="E48" s="67">
        <f>C48-B48</f>
        <v>0.16666666666666663</v>
      </c>
      <c r="F48" s="258">
        <f>E48</f>
        <v>0.16666666666666663</v>
      </c>
    </row>
    <row r="49" spans="2:6" x14ac:dyDescent="0.95">
      <c r="B49" s="131">
        <v>0.54166666666666663</v>
      </c>
      <c r="C49" s="199">
        <v>0.95833333333333337</v>
      </c>
      <c r="D49" s="133" t="s">
        <v>454</v>
      </c>
      <c r="E49" s="199">
        <f t="shared" ref="E49:E51" si="7">C49-B49</f>
        <v>0.41666666666666674</v>
      </c>
      <c r="F49" s="259">
        <f t="shared" ref="F49:F51" si="8">E49</f>
        <v>0.41666666666666674</v>
      </c>
    </row>
    <row r="50" spans="2:6" x14ac:dyDescent="0.95">
      <c r="B50" s="129">
        <v>0.27083333333333331</v>
      </c>
      <c r="C50" s="67">
        <v>0.65625</v>
      </c>
      <c r="D50" s="53" t="s">
        <v>568</v>
      </c>
      <c r="E50" s="67">
        <f t="shared" si="7"/>
        <v>0.38541666666666669</v>
      </c>
      <c r="F50" s="258">
        <f t="shared" si="8"/>
        <v>0.38541666666666669</v>
      </c>
    </row>
    <row r="51" spans="2:6" x14ac:dyDescent="0.95">
      <c r="B51" s="19">
        <v>0.95833333333333337</v>
      </c>
      <c r="C51" s="68">
        <v>0.16666666666666666</v>
      </c>
      <c r="D51" s="18" t="s">
        <v>569</v>
      </c>
      <c r="E51" s="68">
        <f t="shared" si="7"/>
        <v>-0.79166666666666674</v>
      </c>
      <c r="F51" s="261">
        <f t="shared" si="8"/>
        <v>-0.79166666666666674</v>
      </c>
    </row>
    <row r="52" spans="2:6" x14ac:dyDescent="0.95">
      <c r="B52" s="200"/>
    </row>
  </sheetData>
  <phoneticPr fontId="42" type="noConversion"/>
  <pageMargins left="0.22" right="0.14000000000000001" top="0.3" bottom="0.75" header="0.3" footer="0.3"/>
  <pageSetup paperSize="9" scale="79"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showGridLines="0" workbookViewId="0"/>
  </sheetViews>
  <sheetFormatPr defaultRowHeight="16.75" x14ac:dyDescent="0.95"/>
  <cols>
    <col min="1" max="1" width="3.5" customWidth="1"/>
    <col min="2" max="2" width="39" customWidth="1"/>
    <col min="3" max="3" width="53.375" customWidth="1"/>
    <col min="4" max="4" width="1.25" customWidth="1"/>
  </cols>
  <sheetData>
    <row r="1" spans="1:8" ht="51" customHeight="1" x14ac:dyDescent="0.95">
      <c r="A1" s="2"/>
      <c r="B1" s="2" t="s">
        <v>0</v>
      </c>
      <c r="C1" s="3"/>
      <c r="D1" s="3"/>
      <c r="E1" s="3"/>
      <c r="F1" s="3"/>
      <c r="G1" s="3"/>
      <c r="H1" s="3"/>
    </row>
    <row r="2" spans="1:8" ht="9" customHeight="1" x14ac:dyDescent="0.95"/>
    <row r="3" spans="1:8" x14ac:dyDescent="0.95">
      <c r="B3" s="4" t="s">
        <v>815</v>
      </c>
    </row>
    <row r="4" spans="1:8" x14ac:dyDescent="0.95">
      <c r="B4" s="5" t="s">
        <v>814</v>
      </c>
      <c r="C4" s="281" t="s">
        <v>816</v>
      </c>
    </row>
    <row r="6" spans="1:8" x14ac:dyDescent="0.95">
      <c r="B6" s="4" t="s">
        <v>1</v>
      </c>
    </row>
    <row r="7" spans="1:8" ht="20.25" customHeight="1" x14ac:dyDescent="0.95">
      <c r="B7" s="5" t="s">
        <v>620</v>
      </c>
      <c r="C7" s="279" t="s">
        <v>621</v>
      </c>
    </row>
    <row r="8" spans="1:8" ht="20.25" customHeight="1" x14ac:dyDescent="0.95">
      <c r="B8" s="5" t="s">
        <v>623</v>
      </c>
      <c r="C8" s="279" t="s">
        <v>622</v>
      </c>
    </row>
    <row r="9" spans="1:8" ht="20.25" customHeight="1" x14ac:dyDescent="0.95">
      <c r="B9" s="5" t="s">
        <v>624</v>
      </c>
      <c r="C9" s="279" t="s">
        <v>625</v>
      </c>
    </row>
    <row r="10" spans="1:8" ht="20.25" customHeight="1" x14ac:dyDescent="0.95">
      <c r="B10" s="5" t="s">
        <v>626</v>
      </c>
      <c r="C10" s="279" t="s">
        <v>627</v>
      </c>
    </row>
    <row r="11" spans="1:8" ht="20.25" customHeight="1" x14ac:dyDescent="0.95">
      <c r="B11" s="5" t="s">
        <v>628</v>
      </c>
      <c r="C11" s="279" t="s">
        <v>629</v>
      </c>
    </row>
    <row r="12" spans="1:8" ht="20.25" customHeight="1" x14ac:dyDescent="0.95">
      <c r="B12" s="5" t="s">
        <v>2</v>
      </c>
      <c r="C12" s="279" t="s">
        <v>3</v>
      </c>
    </row>
    <row r="13" spans="1:8" ht="20.25" customHeight="1" x14ac:dyDescent="0.95">
      <c r="B13" s="5" t="s">
        <v>4</v>
      </c>
      <c r="C13" s="279" t="s">
        <v>5</v>
      </c>
    </row>
    <row r="14" spans="1:8" ht="8.25" customHeight="1" x14ac:dyDescent="0.95">
      <c r="C14" s="280"/>
    </row>
    <row r="15" spans="1:8" x14ac:dyDescent="0.95">
      <c r="B15" s="4" t="s">
        <v>619</v>
      </c>
      <c r="C15" s="280"/>
    </row>
    <row r="16" spans="1:8" ht="20.25" customHeight="1" x14ac:dyDescent="0.95">
      <c r="B16" s="5" t="s">
        <v>6</v>
      </c>
      <c r="C16" s="279" t="s">
        <v>7</v>
      </c>
    </row>
    <row r="17" spans="2:3" ht="20.25" customHeight="1" x14ac:dyDescent="0.95">
      <c r="B17" s="5" t="s">
        <v>10</v>
      </c>
      <c r="C17" s="279" t="s">
        <v>601</v>
      </c>
    </row>
    <row r="18" spans="2:3" ht="8.25" customHeight="1" x14ac:dyDescent="0.95">
      <c r="C18" s="280"/>
    </row>
    <row r="19" spans="2:3" x14ac:dyDescent="0.95">
      <c r="B19" s="4" t="s">
        <v>12</v>
      </c>
      <c r="C19" s="280"/>
    </row>
    <row r="20" spans="2:3" ht="20.25" customHeight="1" x14ac:dyDescent="0.95">
      <c r="B20" s="5" t="s">
        <v>13</v>
      </c>
      <c r="C20" s="279" t="s">
        <v>14</v>
      </c>
    </row>
    <row r="21" spans="2:3" ht="8.25" customHeight="1" x14ac:dyDescent="0.95">
      <c r="C21" s="280"/>
    </row>
    <row r="22" spans="2:3" x14ac:dyDescent="0.95">
      <c r="B22" s="4" t="s">
        <v>8</v>
      </c>
      <c r="C22" s="280"/>
    </row>
    <row r="23" spans="2:3" ht="20.25" customHeight="1" x14ac:dyDescent="0.95">
      <c r="B23" s="5" t="s">
        <v>631</v>
      </c>
      <c r="C23" s="279" t="s">
        <v>630</v>
      </c>
    </row>
    <row r="24" spans="2:3" ht="20.25" customHeight="1" x14ac:dyDescent="0.95">
      <c r="B24" s="5" t="s">
        <v>617</v>
      </c>
      <c r="C24" s="279" t="s">
        <v>618</v>
      </c>
    </row>
    <row r="25" spans="2:3" ht="20.25" customHeight="1" x14ac:dyDescent="0.95">
      <c r="B25" s="5" t="s">
        <v>602</v>
      </c>
      <c r="C25" s="279" t="s">
        <v>611</v>
      </c>
    </row>
    <row r="26" spans="2:3" ht="20.25" customHeight="1" x14ac:dyDescent="0.95">
      <c r="B26" s="5" t="s">
        <v>600</v>
      </c>
      <c r="C26" s="279" t="s">
        <v>612</v>
      </c>
    </row>
    <row r="27" spans="2:3" ht="20.25" customHeight="1" x14ac:dyDescent="0.95">
      <c r="B27" s="5" t="s">
        <v>603</v>
      </c>
      <c r="C27" s="279" t="s">
        <v>609</v>
      </c>
    </row>
    <row r="28" spans="2:3" ht="20.25" customHeight="1" x14ac:dyDescent="0.95">
      <c r="B28" s="5" t="s">
        <v>604</v>
      </c>
      <c r="C28" s="279" t="s">
        <v>610</v>
      </c>
    </row>
    <row r="29" spans="2:3" ht="20.25" customHeight="1" x14ac:dyDescent="0.95">
      <c r="B29" s="5" t="s">
        <v>605</v>
      </c>
      <c r="C29" s="279" t="s">
        <v>613</v>
      </c>
    </row>
    <row r="30" spans="2:3" ht="20.25" customHeight="1" x14ac:dyDescent="0.95">
      <c r="B30" s="5" t="s">
        <v>606</v>
      </c>
      <c r="C30" s="279" t="s">
        <v>614</v>
      </c>
    </row>
    <row r="31" spans="2:3" ht="20.25" customHeight="1" x14ac:dyDescent="0.95">
      <c r="B31" s="5" t="s">
        <v>607</v>
      </c>
      <c r="C31" s="279" t="s">
        <v>615</v>
      </c>
    </row>
    <row r="32" spans="2:3" ht="20.25" customHeight="1" x14ac:dyDescent="0.95">
      <c r="B32" s="5" t="s">
        <v>608</v>
      </c>
      <c r="C32" s="279" t="s">
        <v>616</v>
      </c>
    </row>
    <row r="33" spans="2:3" ht="20.25" customHeight="1" x14ac:dyDescent="0.95">
      <c r="B33" s="5" t="s">
        <v>6</v>
      </c>
      <c r="C33" s="279" t="s">
        <v>9</v>
      </c>
    </row>
    <row r="34" spans="2:3" ht="20.25" customHeight="1" x14ac:dyDescent="0.95">
      <c r="B34" s="5" t="s">
        <v>10</v>
      </c>
      <c r="C34" s="279" t="s">
        <v>11</v>
      </c>
    </row>
    <row r="35" spans="2:3" x14ac:dyDescent="0.95">
      <c r="B35" s="6"/>
      <c r="C35" s="280"/>
    </row>
    <row r="36" spans="2:3" x14ac:dyDescent="0.95">
      <c r="C36" s="280"/>
    </row>
    <row r="37" spans="2:3" x14ac:dyDescent="0.95">
      <c r="C37" s="280"/>
    </row>
    <row r="38" spans="2:3" x14ac:dyDescent="0.95">
      <c r="C38" s="280"/>
    </row>
  </sheetData>
  <phoneticPr fontId="42" type="noConversion"/>
  <hyperlinks>
    <hyperlink ref="C16" r:id="rId1" xr:uid="{00000000-0004-0000-0100-000004000000}"/>
    <hyperlink ref="C20" r:id="rId2" xr:uid="{00000000-0004-0000-0100-000005000000}"/>
    <hyperlink ref="C33" r:id="rId3" xr:uid="{3E3680B3-FE84-41C2-8984-3AD22AD01F6B}"/>
    <hyperlink ref="C34" r:id="rId4" xr:uid="{3FFA461E-697C-40D4-988C-877ED5278869}"/>
    <hyperlink ref="C12" r:id="rId5" xr:uid="{934E67F3-AC1A-4E62-88F9-B24614C8FF69}"/>
    <hyperlink ref="C23" r:id="rId6" xr:uid="{54CF7C33-A30F-44FD-A502-9607F7A9D7F6}"/>
    <hyperlink ref="C26" r:id="rId7" xr:uid="{F1E7AACE-87D8-4B85-8213-DC1F5D908E3F}"/>
    <hyperlink ref="C7" r:id="rId8" xr:uid="{96C1CD74-0D15-409C-865D-11718CCC0193}"/>
    <hyperlink ref="C8" r:id="rId9" xr:uid="{0C6F0CA5-2E95-41E8-98E5-737F1AFC6576}"/>
    <hyperlink ref="C9" r:id="rId10" xr:uid="{77369742-9F44-405C-BA92-0F881F259445}"/>
    <hyperlink ref="C10" r:id="rId11" xr:uid="{CA02551E-C30D-47A7-B7D9-3932833F25A0}"/>
    <hyperlink ref="C11" r:id="rId12" xr:uid="{4FE5CA01-FB49-4606-B267-085FBBDEEFE0}"/>
    <hyperlink ref="C13" r:id="rId13" xr:uid="{B48CF346-7F55-4E74-A19C-ADE840B62546}"/>
    <hyperlink ref="C17" r:id="rId14" location="pbi_anchor" xr:uid="{69FD43BB-E344-4F6F-A05E-1897783C3005}"/>
    <hyperlink ref="C24" r:id="rId15" xr:uid="{E9E0C5C7-9E31-4080-9E84-34548DF87CC3}"/>
    <hyperlink ref="C25" r:id="rId16" xr:uid="{1D76F5DF-618B-4857-B3D2-6239F789BC09}"/>
    <hyperlink ref="C27" r:id="rId17" xr:uid="{B1001066-8578-431B-9E39-FBFB57079FFB}"/>
    <hyperlink ref="C28" r:id="rId18" xr:uid="{7DCFAE32-7DE6-427F-AF3E-0C6A9F2E133B}"/>
    <hyperlink ref="C29" r:id="rId19" xr:uid="{28B9B0BC-C938-4D38-ABA1-2BBD6EBC9216}"/>
    <hyperlink ref="C30" r:id="rId20" xr:uid="{0573BD60-1723-46CB-8826-FA7C7FC3BEA3}"/>
    <hyperlink ref="C31" r:id="rId21" xr:uid="{D7E0419B-D534-4928-81F9-CE4F04D18579}"/>
    <hyperlink ref="C32" r:id="rId22" xr:uid="{F175BA8C-3D9B-4954-A287-14335DC38137}"/>
    <hyperlink ref="C4" r:id="rId23" xr:uid="{00161FF9-AFE8-4DF9-8A29-9C445F01FF3F}"/>
  </hyperlinks>
  <pageMargins left="0.7" right="0.7" top="0.75" bottom="0.75" header="0.3" footer="0.3"/>
  <pageSetup paperSize="9" orientation="portrait" r:id="rId24"/>
  <drawing r:id="rId2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016D-B58B-4EDF-B9C9-ED6D51B15D76}">
  <dimension ref="A1:F2"/>
  <sheetViews>
    <sheetView showGridLines="0" workbookViewId="0"/>
  </sheetViews>
  <sheetFormatPr defaultRowHeight="16.75" x14ac:dyDescent="0.95"/>
  <cols>
    <col min="1" max="1" width="2.875" customWidth="1"/>
    <col min="2" max="2" width="14.625" customWidth="1"/>
    <col min="3" max="3" width="18.125" customWidth="1"/>
    <col min="4" max="4" width="14" customWidth="1"/>
    <col min="5" max="5" width="23.5" bestFit="1" customWidth="1"/>
    <col min="6" max="6" width="47" customWidth="1"/>
    <col min="10" max="10" width="10.75" bestFit="1" customWidth="1"/>
    <col min="11" max="11" width="10.375" bestFit="1" customWidth="1"/>
  </cols>
  <sheetData>
    <row r="1" spans="1:6" ht="48.75" customHeight="1" x14ac:dyDescent="0.95">
      <c r="A1" s="1"/>
      <c r="B1" s="1" t="s">
        <v>634</v>
      </c>
      <c r="C1" s="1"/>
      <c r="D1" s="1"/>
      <c r="E1" s="1"/>
      <c r="F1" s="1"/>
    </row>
    <row r="2" spans="1:6" ht="48.75" customHeight="1" x14ac:dyDescent="0.95"/>
  </sheetData>
  <phoneticPr fontId="42" type="noConversion"/>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E892-2E80-49F4-ABD0-E97DFFA7107A}">
  <dimension ref="A1:H10"/>
  <sheetViews>
    <sheetView showGridLines="0" workbookViewId="0"/>
  </sheetViews>
  <sheetFormatPr defaultRowHeight="16.75" x14ac:dyDescent="0.95"/>
  <cols>
    <col min="1" max="1" width="2.875" customWidth="1"/>
    <col min="2" max="2" width="2.5" customWidth="1"/>
    <col min="3" max="3" width="18.125" customWidth="1"/>
    <col min="4" max="4" width="14" customWidth="1"/>
    <col min="5" max="5" width="23.5" bestFit="1" customWidth="1"/>
    <col min="6" max="6" width="47" customWidth="1"/>
    <col min="7" max="7" width="16.5" customWidth="1"/>
    <col min="8" max="8" width="2.25" customWidth="1"/>
    <col min="10" max="10" width="10.75" bestFit="1" customWidth="1"/>
    <col min="11" max="11" width="10.375" bestFit="1" customWidth="1"/>
  </cols>
  <sheetData>
    <row r="1" spans="1:8" ht="48.75" customHeight="1" x14ac:dyDescent="0.95">
      <c r="A1" s="1"/>
      <c r="B1" s="1" t="s">
        <v>699</v>
      </c>
      <c r="C1" s="1"/>
      <c r="D1" s="1"/>
      <c r="E1" s="1"/>
      <c r="F1" s="1"/>
      <c r="G1" s="1"/>
      <c r="H1" s="1"/>
    </row>
    <row r="5" spans="1:8" x14ac:dyDescent="0.95">
      <c r="B5" t="s">
        <v>700</v>
      </c>
    </row>
    <row r="7" spans="1:8" x14ac:dyDescent="0.95">
      <c r="C7" s="282" t="s">
        <v>703</v>
      </c>
      <c r="D7" s="281" t="s">
        <v>701</v>
      </c>
    </row>
    <row r="8" spans="1:8" x14ac:dyDescent="0.95">
      <c r="C8" s="282" t="s">
        <v>704</v>
      </c>
      <c r="D8" s="486" t="s">
        <v>702</v>
      </c>
      <c r="E8" s="486"/>
      <c r="F8" s="486"/>
      <c r="G8" s="486"/>
    </row>
    <row r="10" spans="1:8" x14ac:dyDescent="0.95">
      <c r="B10" t="s">
        <v>769</v>
      </c>
    </row>
  </sheetData>
  <mergeCells count="1">
    <mergeCell ref="D8:G8"/>
  </mergeCells>
  <phoneticPr fontId="42" type="noConversion"/>
  <hyperlinks>
    <hyperlink ref="D7" r:id="rId1" xr:uid="{059F8B0D-B5CD-43EF-944A-ABB51FB93F66}"/>
    <hyperlink ref="D8" r:id="rId2" xr:uid="{2172A558-E380-45C8-ABB4-32CFB6C4F09E}"/>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4CFB-F8B9-494F-86E7-14D3EAC990A7}">
  <sheetPr>
    <pageSetUpPr fitToPage="1"/>
  </sheetPr>
  <dimension ref="A1:K9"/>
  <sheetViews>
    <sheetView showGridLines="0" workbookViewId="0"/>
  </sheetViews>
  <sheetFormatPr defaultRowHeight="16.75" x14ac:dyDescent="0.95"/>
  <cols>
    <col min="1" max="1" width="3.5" customWidth="1"/>
    <col min="2" max="2" width="24.875" customWidth="1"/>
    <col min="3" max="3" width="41.375" customWidth="1"/>
    <col min="4" max="4" width="6.25" customWidth="1"/>
    <col min="11" max="11" width="9.375" bestFit="1" customWidth="1"/>
  </cols>
  <sheetData>
    <row r="1" spans="1:11" ht="51" customHeight="1" x14ac:dyDescent="0.95">
      <c r="A1" s="2"/>
      <c r="B1" s="2" t="s">
        <v>775</v>
      </c>
      <c r="C1" s="3"/>
      <c r="D1" s="3"/>
      <c r="E1" s="2"/>
      <c r="F1" s="2"/>
      <c r="G1" s="2"/>
    </row>
    <row r="3" spans="1:11" ht="37.5" customHeight="1" x14ac:dyDescent="0.95">
      <c r="B3" s="307" t="s">
        <v>167</v>
      </c>
      <c r="C3" s="308" t="s">
        <v>168</v>
      </c>
    </row>
    <row r="4" spans="1:11" ht="51.75" customHeight="1" x14ac:dyDescent="0.95">
      <c r="B4" s="76" t="s">
        <v>165</v>
      </c>
      <c r="C4" s="74"/>
    </row>
    <row r="5" spans="1:11" ht="51.75" customHeight="1" x14ac:dyDescent="0.95">
      <c r="B5" s="76" t="s">
        <v>166</v>
      </c>
      <c r="C5" s="74"/>
    </row>
    <row r="6" spans="1:11" ht="51.75" customHeight="1" x14ac:dyDescent="0.95">
      <c r="B6" s="76" t="s">
        <v>170</v>
      </c>
      <c r="C6" s="74"/>
    </row>
    <row r="7" spans="1:11" ht="51.75" customHeight="1" x14ac:dyDescent="0.95">
      <c r="B7" s="77" t="s">
        <v>169</v>
      </c>
      <c r="C7" s="75"/>
    </row>
    <row r="9" spans="1:11" x14ac:dyDescent="0.95">
      <c r="K9" s="277"/>
    </row>
  </sheetData>
  <phoneticPr fontId="42" type="noConversion"/>
  <pageMargins left="0.35" right="0.27" top="0.3" bottom="0.75" header="0.3" footer="0.3"/>
  <pageSetup paperSize="9" scale="8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F9B3-F842-49FA-9A25-363B4C58F78A}">
  <sheetPr>
    <pageSetUpPr fitToPage="1"/>
  </sheetPr>
  <dimension ref="A1:H153"/>
  <sheetViews>
    <sheetView showGridLines="0" workbookViewId="0"/>
  </sheetViews>
  <sheetFormatPr defaultRowHeight="16.75" x14ac:dyDescent="0.95"/>
  <cols>
    <col min="1" max="1" width="3.5" customWidth="1"/>
    <col min="2" max="2" width="11.875" customWidth="1"/>
    <col min="3" max="3" width="34.5" customWidth="1"/>
    <col min="4" max="4" width="28.125" customWidth="1"/>
    <col min="5" max="5" width="16.5" customWidth="1"/>
    <col min="6" max="6" width="12" customWidth="1"/>
  </cols>
  <sheetData>
    <row r="1" spans="1:8" ht="51" customHeight="1" x14ac:dyDescent="0.95">
      <c r="A1" s="2"/>
      <c r="B1" s="2" t="s">
        <v>459</v>
      </c>
      <c r="C1" s="3"/>
      <c r="D1" s="3"/>
      <c r="E1" s="3"/>
      <c r="F1" s="3"/>
      <c r="G1" s="3"/>
      <c r="H1" s="3"/>
    </row>
    <row r="29" spans="1:6" ht="20.25" x14ac:dyDescent="0.95">
      <c r="A29" s="208" t="s">
        <v>486</v>
      </c>
      <c r="B29" s="10"/>
      <c r="C29" s="10"/>
      <c r="D29" s="10"/>
      <c r="E29" s="10"/>
      <c r="F29" s="10"/>
    </row>
    <row r="34" spans="2:2" x14ac:dyDescent="0.95">
      <c r="B34" s="204">
        <v>42736</v>
      </c>
    </row>
    <row r="94" spans="1:6" ht="25.5" customHeight="1" x14ac:dyDescent="0.95">
      <c r="A94" s="208" t="s">
        <v>460</v>
      </c>
      <c r="B94" s="10"/>
      <c r="C94" s="10"/>
      <c r="D94" s="10"/>
      <c r="E94" s="10"/>
      <c r="F94" s="10"/>
    </row>
    <row r="96" spans="1:6" x14ac:dyDescent="0.95">
      <c r="B96" t="s">
        <v>639</v>
      </c>
    </row>
    <row r="98" spans="1:6" ht="18" x14ac:dyDescent="0.95">
      <c r="B98" s="217" t="s">
        <v>461</v>
      </c>
      <c r="C98" s="216" t="s">
        <v>462</v>
      </c>
      <c r="D98" s="217"/>
      <c r="E98" s="222" t="s">
        <v>15</v>
      </c>
      <c r="F98" s="217" t="s">
        <v>463</v>
      </c>
    </row>
    <row r="99" spans="1:6" ht="21" customHeight="1" x14ac:dyDescent="0.95">
      <c r="B99" s="218" t="s">
        <v>474</v>
      </c>
      <c r="C99" s="465" t="s">
        <v>475</v>
      </c>
      <c r="D99" s="465"/>
      <c r="E99" s="223">
        <v>42616</v>
      </c>
      <c r="F99" s="224">
        <v>42616</v>
      </c>
    </row>
    <row r="100" spans="1:6" ht="21" customHeight="1" x14ac:dyDescent="0.95">
      <c r="B100" s="219" t="s">
        <v>476</v>
      </c>
      <c r="C100" s="466" t="s">
        <v>477</v>
      </c>
      <c r="D100" s="466"/>
      <c r="E100" s="225">
        <v>42616</v>
      </c>
      <c r="F100" s="226">
        <v>42616</v>
      </c>
    </row>
    <row r="101" spans="1:6" ht="21" customHeight="1" x14ac:dyDescent="0.95">
      <c r="B101" s="220" t="s">
        <v>478</v>
      </c>
      <c r="C101" s="467" t="s">
        <v>479</v>
      </c>
      <c r="D101" s="467"/>
      <c r="E101" s="227">
        <v>42616</v>
      </c>
      <c r="F101" s="228">
        <v>42616</v>
      </c>
    </row>
    <row r="102" spans="1:6" ht="21" customHeight="1" x14ac:dyDescent="0.95">
      <c r="B102" s="219" t="s">
        <v>480</v>
      </c>
      <c r="C102" s="466" t="s">
        <v>481</v>
      </c>
      <c r="D102" s="466"/>
      <c r="E102" s="225">
        <v>42616</v>
      </c>
      <c r="F102" s="229">
        <v>42616</v>
      </c>
    </row>
    <row r="103" spans="1:6" ht="21" customHeight="1" x14ac:dyDescent="0.95">
      <c r="B103" s="220" t="s">
        <v>464</v>
      </c>
      <c r="C103" s="467" t="s">
        <v>465</v>
      </c>
      <c r="D103" s="467"/>
      <c r="E103" s="227">
        <v>42616</v>
      </c>
      <c r="F103" s="230">
        <v>42616</v>
      </c>
    </row>
    <row r="104" spans="1:6" ht="21" customHeight="1" x14ac:dyDescent="0.95">
      <c r="B104" s="219" t="s">
        <v>466</v>
      </c>
      <c r="C104" s="466" t="s">
        <v>467</v>
      </c>
      <c r="D104" s="466"/>
      <c r="E104" s="225">
        <v>42616</v>
      </c>
      <c r="F104" s="231">
        <v>42616</v>
      </c>
    </row>
    <row r="105" spans="1:6" ht="21" customHeight="1" x14ac:dyDescent="0.95">
      <c r="B105" s="220" t="s">
        <v>468</v>
      </c>
      <c r="C105" s="467" t="s">
        <v>469</v>
      </c>
      <c r="D105" s="467"/>
      <c r="E105" s="227">
        <v>42616</v>
      </c>
      <c r="F105" s="232">
        <v>42616</v>
      </c>
    </row>
    <row r="106" spans="1:6" ht="21" customHeight="1" x14ac:dyDescent="0.95">
      <c r="B106" s="219" t="s">
        <v>470</v>
      </c>
      <c r="C106" s="466" t="s">
        <v>471</v>
      </c>
      <c r="D106" s="466"/>
      <c r="E106" s="225">
        <v>42616</v>
      </c>
      <c r="F106" s="233">
        <v>42616</v>
      </c>
    </row>
    <row r="107" spans="1:6" ht="21" customHeight="1" x14ac:dyDescent="0.95">
      <c r="B107" s="220" t="s">
        <v>472</v>
      </c>
      <c r="C107" s="467" t="s">
        <v>473</v>
      </c>
      <c r="D107" s="467"/>
      <c r="E107" s="227">
        <v>42616</v>
      </c>
      <c r="F107" s="234">
        <v>42616</v>
      </c>
    </row>
    <row r="108" spans="1:6" ht="21" customHeight="1" x14ac:dyDescent="0.95">
      <c r="B108" s="219" t="s">
        <v>482</v>
      </c>
      <c r="C108" s="466" t="s">
        <v>483</v>
      </c>
      <c r="D108" s="466"/>
      <c r="E108" s="225">
        <v>42616</v>
      </c>
      <c r="F108" s="235">
        <v>42616</v>
      </c>
    </row>
    <row r="109" spans="1:6" ht="21" customHeight="1" x14ac:dyDescent="0.95">
      <c r="B109" s="278" t="s">
        <v>484</v>
      </c>
      <c r="C109" s="468" t="s">
        <v>485</v>
      </c>
      <c r="D109" s="468"/>
      <c r="E109" s="236">
        <v>42616</v>
      </c>
      <c r="F109" s="237">
        <v>42616</v>
      </c>
    </row>
    <row r="112" spans="1:6" ht="25.5" customHeight="1" x14ac:dyDescent="0.95">
      <c r="A112" s="208" t="s">
        <v>497</v>
      </c>
      <c r="B112" s="10"/>
      <c r="C112" s="10"/>
      <c r="D112" s="10"/>
      <c r="E112" s="10"/>
      <c r="F112" s="10"/>
    </row>
    <row r="114" spans="1:6" x14ac:dyDescent="0.95">
      <c r="B114" t="s">
        <v>487</v>
      </c>
    </row>
    <row r="116" spans="1:6" ht="18" x14ac:dyDescent="0.95">
      <c r="A116" s="207"/>
      <c r="B116" s="207" t="s">
        <v>15</v>
      </c>
      <c r="C116" s="206" t="s">
        <v>496</v>
      </c>
      <c r="D116" s="206" t="s">
        <v>495</v>
      </c>
    </row>
    <row r="117" spans="1:6" x14ac:dyDescent="0.95">
      <c r="B117" s="205">
        <v>42824</v>
      </c>
      <c r="C117" s="46" t="s">
        <v>489</v>
      </c>
      <c r="D117" s="209">
        <v>42824</v>
      </c>
    </row>
    <row r="118" spans="1:6" x14ac:dyDescent="0.95">
      <c r="B118" s="205">
        <v>42824</v>
      </c>
      <c r="C118" s="46" t="s">
        <v>490</v>
      </c>
      <c r="D118" s="210">
        <v>42824</v>
      </c>
    </row>
    <row r="119" spans="1:6" x14ac:dyDescent="0.95">
      <c r="B119" s="205">
        <v>42824</v>
      </c>
      <c r="C119" s="46" t="s">
        <v>491</v>
      </c>
      <c r="D119" s="211">
        <v>42824</v>
      </c>
    </row>
    <row r="120" spans="1:6" x14ac:dyDescent="0.95">
      <c r="B120" s="205">
        <v>42824</v>
      </c>
      <c r="C120" s="46" t="s">
        <v>492</v>
      </c>
      <c r="D120" s="212">
        <v>42824</v>
      </c>
    </row>
    <row r="121" spans="1:6" x14ac:dyDescent="0.95">
      <c r="B121" s="205">
        <v>42824</v>
      </c>
      <c r="C121" s="46" t="s">
        <v>493</v>
      </c>
      <c r="D121" s="213">
        <v>42824</v>
      </c>
    </row>
    <row r="122" spans="1:6" x14ac:dyDescent="0.95">
      <c r="B122" s="205">
        <v>42824</v>
      </c>
      <c r="C122" s="46" t="s">
        <v>494</v>
      </c>
      <c r="D122" s="214">
        <v>42824</v>
      </c>
    </row>
    <row r="123" spans="1:6" x14ac:dyDescent="0.95">
      <c r="B123" s="8"/>
      <c r="D123" s="8"/>
    </row>
    <row r="126" spans="1:6" ht="25.5" customHeight="1" x14ac:dyDescent="0.95">
      <c r="A126" s="208" t="s">
        <v>498</v>
      </c>
      <c r="B126" s="10"/>
      <c r="C126" s="10"/>
      <c r="D126" s="10"/>
      <c r="E126" s="10"/>
      <c r="F126" s="10"/>
    </row>
    <row r="128" spans="1:6" x14ac:dyDescent="0.95">
      <c r="B128" t="s">
        <v>499</v>
      </c>
    </row>
    <row r="130" spans="1:6" ht="18" x14ac:dyDescent="0.95">
      <c r="B130" s="215" t="s">
        <v>461</v>
      </c>
      <c r="C130" s="216" t="s">
        <v>462</v>
      </c>
      <c r="D130" s="217"/>
      <c r="E130" s="217"/>
    </row>
    <row r="131" spans="1:6" ht="33" customHeight="1" x14ac:dyDescent="0.95">
      <c r="B131" s="218" t="s">
        <v>500</v>
      </c>
      <c r="C131" s="469" t="s">
        <v>501</v>
      </c>
      <c r="D131" s="469"/>
      <c r="E131" s="470"/>
    </row>
    <row r="132" spans="1:6" ht="52.5" customHeight="1" x14ac:dyDescent="0.95">
      <c r="B132" s="219" t="s">
        <v>502</v>
      </c>
      <c r="C132" s="461" t="s">
        <v>640</v>
      </c>
      <c r="D132" s="461"/>
      <c r="E132" s="462"/>
    </row>
    <row r="133" spans="1:6" ht="51.75" customHeight="1" x14ac:dyDescent="0.95">
      <c r="B133" s="220" t="s">
        <v>503</v>
      </c>
      <c r="C133" s="459" t="s">
        <v>504</v>
      </c>
      <c r="D133" s="459"/>
      <c r="E133" s="460"/>
    </row>
    <row r="134" spans="1:6" ht="33" customHeight="1" x14ac:dyDescent="0.95">
      <c r="B134" s="219" t="s">
        <v>464</v>
      </c>
      <c r="C134" s="461" t="s">
        <v>505</v>
      </c>
      <c r="D134" s="461"/>
      <c r="E134" s="462"/>
    </row>
    <row r="135" spans="1:6" ht="52.5" customHeight="1" x14ac:dyDescent="0.95">
      <c r="B135" s="220" t="s">
        <v>506</v>
      </c>
      <c r="C135" s="459" t="s">
        <v>507</v>
      </c>
      <c r="D135" s="459"/>
      <c r="E135" s="460"/>
    </row>
    <row r="136" spans="1:6" ht="33" customHeight="1" x14ac:dyDescent="0.95">
      <c r="B136" s="219" t="s">
        <v>466</v>
      </c>
      <c r="C136" s="461" t="s">
        <v>508</v>
      </c>
      <c r="D136" s="461"/>
      <c r="E136" s="462"/>
    </row>
    <row r="137" spans="1:6" ht="33" customHeight="1" x14ac:dyDescent="0.95">
      <c r="B137" s="220" t="s">
        <v>509</v>
      </c>
      <c r="C137" s="459" t="s">
        <v>510</v>
      </c>
      <c r="D137" s="459"/>
      <c r="E137" s="460"/>
    </row>
    <row r="138" spans="1:6" ht="52.5" customHeight="1" x14ac:dyDescent="0.95">
      <c r="B138" s="219" t="s">
        <v>511</v>
      </c>
      <c r="C138" s="461" t="s">
        <v>512</v>
      </c>
      <c r="D138" s="461"/>
      <c r="E138" s="462"/>
    </row>
    <row r="139" spans="1:6" ht="39.75" customHeight="1" x14ac:dyDescent="0.95">
      <c r="B139" s="220" t="s">
        <v>513</v>
      </c>
      <c r="C139" s="459" t="s">
        <v>514</v>
      </c>
      <c r="D139" s="459"/>
      <c r="E139" s="460"/>
    </row>
    <row r="140" spans="1:6" ht="57" customHeight="1" x14ac:dyDescent="0.95">
      <c r="B140" s="221" t="s">
        <v>515</v>
      </c>
      <c r="C140" s="463" t="s">
        <v>516</v>
      </c>
      <c r="D140" s="463"/>
      <c r="E140" s="464"/>
    </row>
    <row r="141" spans="1:6" x14ac:dyDescent="0.95">
      <c r="B141" s="458"/>
      <c r="C141" s="458"/>
      <c r="D141" s="458"/>
      <c r="E141" s="458"/>
    </row>
    <row r="142" spans="1:6" ht="34.5" customHeight="1" x14ac:dyDescent="0.95">
      <c r="B142" s="458" t="s">
        <v>517</v>
      </c>
      <c r="C142" s="458"/>
      <c r="D142" s="458"/>
      <c r="E142" s="458"/>
    </row>
    <row r="144" spans="1:6" ht="25.5" customHeight="1" x14ac:dyDescent="0.95">
      <c r="A144" s="208" t="s">
        <v>518</v>
      </c>
      <c r="B144" s="10"/>
      <c r="C144" s="10"/>
      <c r="D144" s="10"/>
      <c r="E144" s="10"/>
      <c r="F144" s="10"/>
    </row>
    <row r="146" spans="2:4" ht="36" x14ac:dyDescent="0.95">
      <c r="B146" s="207" t="s">
        <v>519</v>
      </c>
      <c r="C146" s="206" t="s">
        <v>488</v>
      </c>
      <c r="D146" s="321" t="s">
        <v>495</v>
      </c>
    </row>
    <row r="147" spans="2:4" x14ac:dyDescent="0.95">
      <c r="B147" s="238">
        <v>0.39979166666666671</v>
      </c>
      <c r="C147" s="239" t="s">
        <v>500</v>
      </c>
      <c r="D147" s="240">
        <v>0.39979166666666671</v>
      </c>
    </row>
    <row r="148" spans="2:4" x14ac:dyDescent="0.95">
      <c r="B148" s="238">
        <v>0.39979166666666671</v>
      </c>
      <c r="C148" s="241" t="s">
        <v>520</v>
      </c>
      <c r="D148" s="242">
        <v>0.39979166666666671</v>
      </c>
    </row>
    <row r="149" spans="2:4" x14ac:dyDescent="0.95">
      <c r="B149" s="238">
        <v>0.39979166666666671</v>
      </c>
      <c r="C149" s="241" t="s">
        <v>521</v>
      </c>
      <c r="D149" s="243">
        <v>0.39979166666666671</v>
      </c>
    </row>
    <row r="150" spans="2:4" x14ac:dyDescent="0.95">
      <c r="B150" s="238">
        <v>0.39979166666666671</v>
      </c>
      <c r="C150" s="241" t="s">
        <v>522</v>
      </c>
      <c r="D150" s="244">
        <v>0.39979166666666671</v>
      </c>
    </row>
    <row r="151" spans="2:4" x14ac:dyDescent="0.95">
      <c r="B151" s="238">
        <v>0.39979166666666671</v>
      </c>
      <c r="C151" s="241" t="s">
        <v>523</v>
      </c>
      <c r="D151" s="245">
        <v>0.39979166666666671</v>
      </c>
    </row>
    <row r="152" spans="2:4" x14ac:dyDescent="0.95">
      <c r="B152" s="238">
        <v>0.39979166666666671</v>
      </c>
      <c r="C152" s="241" t="s">
        <v>524</v>
      </c>
      <c r="D152" s="246">
        <v>0.39979166666666671</v>
      </c>
    </row>
    <row r="153" spans="2:4" x14ac:dyDescent="0.95">
      <c r="B153" s="238">
        <v>0.39979166666666671</v>
      </c>
      <c r="C153" s="241" t="s">
        <v>540</v>
      </c>
      <c r="D153" s="253">
        <v>0.39979166666666671</v>
      </c>
    </row>
  </sheetData>
  <mergeCells count="23">
    <mergeCell ref="C99:D99"/>
    <mergeCell ref="C137:E137"/>
    <mergeCell ref="C100:D100"/>
    <mergeCell ref="C101:D101"/>
    <mergeCell ref="C102:D102"/>
    <mergeCell ref="C108:D108"/>
    <mergeCell ref="C109:D109"/>
    <mergeCell ref="C131:E131"/>
    <mergeCell ref="C103:D103"/>
    <mergeCell ref="C104:D104"/>
    <mergeCell ref="C105:D105"/>
    <mergeCell ref="C106:D106"/>
    <mergeCell ref="C107:D107"/>
    <mergeCell ref="C132:E132"/>
    <mergeCell ref="C133:E133"/>
    <mergeCell ref="C134:E134"/>
    <mergeCell ref="B141:E141"/>
    <mergeCell ref="B142:E142"/>
    <mergeCell ref="C135:E135"/>
    <mergeCell ref="C136:E136"/>
    <mergeCell ref="C138:E138"/>
    <mergeCell ref="C139:E139"/>
    <mergeCell ref="C140:E140"/>
  </mergeCells>
  <phoneticPr fontId="42" type="noConversion"/>
  <pageMargins left="0.28000000000000003" right="0.19" top="0.36" bottom="0.2" header="0.3" footer="0.3"/>
  <pageSetup paperSize="9" scale="87" fitToHeight="0" orientation="portrait" r:id="rId1"/>
  <rowBreaks count="4" manualBreakCount="4">
    <brk id="28" max="16383" man="1"/>
    <brk id="64" max="16383" man="1"/>
    <brk id="111" max="16383" man="1"/>
    <brk id="14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85F0-430A-41EF-898D-8D35C9B81A62}">
  <sheetPr>
    <pageSetUpPr fitToPage="1"/>
  </sheetPr>
  <dimension ref="A1:N55"/>
  <sheetViews>
    <sheetView showGridLines="0" workbookViewId="0"/>
  </sheetViews>
  <sheetFormatPr defaultRowHeight="16.75" x14ac:dyDescent="0.95"/>
  <cols>
    <col min="1" max="1" width="4.625" customWidth="1"/>
    <col min="2" max="2" width="20.875" bestFit="1" customWidth="1"/>
    <col min="3" max="3" width="9.375" bestFit="1" customWidth="1"/>
    <col min="6" max="6" width="12.5" customWidth="1"/>
    <col min="8" max="8" width="10.75" bestFit="1" customWidth="1"/>
    <col min="9" max="9" width="10.375" bestFit="1" customWidth="1"/>
  </cols>
  <sheetData>
    <row r="1" spans="1:14" ht="48.75" customHeight="1" x14ac:dyDescent="0.95">
      <c r="A1" s="1"/>
      <c r="B1" s="1" t="s">
        <v>817</v>
      </c>
      <c r="C1" s="1"/>
      <c r="D1" s="1"/>
      <c r="E1" s="1"/>
      <c r="F1" s="1"/>
      <c r="G1" s="1"/>
      <c r="H1" s="1"/>
      <c r="I1" s="1"/>
      <c r="J1" s="1"/>
      <c r="K1" s="1"/>
      <c r="L1" s="1"/>
      <c r="M1" s="1"/>
      <c r="N1" s="1"/>
    </row>
    <row r="10" spans="1:14" x14ac:dyDescent="0.95">
      <c r="B10" s="10" t="s">
        <v>535</v>
      </c>
    </row>
    <row r="11" spans="1:14" x14ac:dyDescent="0.95">
      <c r="B11" s="248" t="s">
        <v>352</v>
      </c>
    </row>
    <row r="12" spans="1:14" x14ac:dyDescent="0.95">
      <c r="B12" s="248" t="s">
        <v>531</v>
      </c>
    </row>
    <row r="13" spans="1:14" x14ac:dyDescent="0.95">
      <c r="B13" s="248" t="s">
        <v>532</v>
      </c>
    </row>
    <row r="14" spans="1:14" x14ac:dyDescent="0.95">
      <c r="B14" s="248" t="s">
        <v>533</v>
      </c>
    </row>
    <row r="15" spans="1:14" x14ac:dyDescent="0.95">
      <c r="B15" s="248" t="s">
        <v>534</v>
      </c>
    </row>
    <row r="16" spans="1:14" x14ac:dyDescent="0.95">
      <c r="B16" s="8"/>
    </row>
    <row r="17" spans="2:2" x14ac:dyDescent="0.95">
      <c r="B17" s="252" t="s">
        <v>536</v>
      </c>
    </row>
    <row r="18" spans="2:2" x14ac:dyDescent="0.95">
      <c r="B18" s="248">
        <v>42736</v>
      </c>
    </row>
    <row r="19" spans="2:2" x14ac:dyDescent="0.95">
      <c r="B19" s="248">
        <v>42737</v>
      </c>
    </row>
    <row r="20" spans="2:2" x14ac:dyDescent="0.95">
      <c r="B20" s="248">
        <v>42738</v>
      </c>
    </row>
    <row r="21" spans="2:2" x14ac:dyDescent="0.95">
      <c r="B21" s="248">
        <v>42739</v>
      </c>
    </row>
    <row r="22" spans="2:2" x14ac:dyDescent="0.95">
      <c r="B22" s="248">
        <v>42740</v>
      </c>
    </row>
    <row r="43" spans="6:6" ht="33.5" x14ac:dyDescent="0.95">
      <c r="F43" s="251" t="s">
        <v>535</v>
      </c>
    </row>
    <row r="44" spans="6:6" x14ac:dyDescent="0.95">
      <c r="F44" s="249" t="s">
        <v>352</v>
      </c>
    </row>
    <row r="45" spans="6:6" x14ac:dyDescent="0.95">
      <c r="F45" s="249" t="s">
        <v>531</v>
      </c>
    </row>
    <row r="46" spans="6:6" x14ac:dyDescent="0.95">
      <c r="F46" s="249" t="s">
        <v>532</v>
      </c>
    </row>
    <row r="47" spans="6:6" x14ac:dyDescent="0.95">
      <c r="F47" s="249" t="s">
        <v>533</v>
      </c>
    </row>
    <row r="48" spans="6:6" x14ac:dyDescent="0.95">
      <c r="F48" s="249" t="s">
        <v>534</v>
      </c>
    </row>
    <row r="49" spans="6:6" x14ac:dyDescent="0.95">
      <c r="F49" s="203"/>
    </row>
    <row r="50" spans="6:6" ht="33.5" x14ac:dyDescent="0.95">
      <c r="F50" s="250" t="s">
        <v>536</v>
      </c>
    </row>
    <row r="51" spans="6:6" x14ac:dyDescent="0.95">
      <c r="F51" s="249">
        <v>42736</v>
      </c>
    </row>
    <row r="52" spans="6:6" x14ac:dyDescent="0.95">
      <c r="F52" s="249">
        <v>42737</v>
      </c>
    </row>
    <row r="53" spans="6:6" x14ac:dyDescent="0.95">
      <c r="F53" s="249">
        <v>42738</v>
      </c>
    </row>
    <row r="54" spans="6:6" x14ac:dyDescent="0.95">
      <c r="F54" s="249">
        <v>42739</v>
      </c>
    </row>
    <row r="55" spans="6:6" x14ac:dyDescent="0.95">
      <c r="F55" s="249">
        <v>42740</v>
      </c>
    </row>
  </sheetData>
  <phoneticPr fontId="42" type="noConversion"/>
  <pageMargins left="0.13" right="0.2" top="0.28000000000000003" bottom="0.33" header="0.3" footer="0.3"/>
  <pageSetup paperSize="9" scale="83" fitToHeight="0" orientation="portrait" r:id="rId1"/>
  <rowBreaks count="1" manualBreakCount="1">
    <brk id="4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7B998-187C-401E-91A3-30A3AC06FEE3}">
  <sheetPr>
    <pageSetUpPr fitToPage="1"/>
  </sheetPr>
  <dimension ref="A1:M1"/>
  <sheetViews>
    <sheetView showGridLines="0" workbookViewId="0"/>
  </sheetViews>
  <sheetFormatPr defaultRowHeight="16.75" x14ac:dyDescent="0.95"/>
  <cols>
    <col min="1" max="1" width="4.625" customWidth="1"/>
    <col min="2" max="2" width="20.875" bestFit="1" customWidth="1"/>
    <col min="3" max="3" width="9.375" bestFit="1" customWidth="1"/>
    <col min="8" max="8" width="10.75" bestFit="1" customWidth="1"/>
    <col min="9" max="9" width="10.375" bestFit="1" customWidth="1"/>
  </cols>
  <sheetData>
    <row r="1" spans="1:13" ht="48.75" customHeight="1" x14ac:dyDescent="0.95">
      <c r="A1" s="1"/>
      <c r="B1" s="1" t="s">
        <v>537</v>
      </c>
      <c r="C1" s="1"/>
      <c r="D1" s="1"/>
      <c r="E1" s="1"/>
      <c r="F1" s="1"/>
      <c r="G1" s="1"/>
      <c r="H1" s="1"/>
      <c r="I1" s="1"/>
      <c r="J1" s="1"/>
      <c r="K1" s="1"/>
      <c r="L1" s="1"/>
      <c r="M1" s="1"/>
    </row>
  </sheetData>
  <phoneticPr fontId="42" type="noConversion"/>
  <pageMargins left="0.13" right="0.13" top="0.21" bottom="0.75" header="0.3" footer="0.3"/>
  <pageSetup paperSize="9" scale="94" fitToHeight="0" orientation="portrait" r:id="rId1"/>
  <rowBreaks count="3" manualBreakCount="3">
    <brk id="29" max="16383" man="1"/>
    <brk id="71" max="16383" man="1"/>
    <brk id="11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AB86-9D7A-4DCE-9339-1B5A81EFBC1A}">
  <sheetPr>
    <pageSetUpPr fitToPage="1"/>
  </sheetPr>
  <dimension ref="A1:K23"/>
  <sheetViews>
    <sheetView showGridLines="0" workbookViewId="0">
      <selection activeCell="K12" sqref="K12"/>
    </sheetView>
  </sheetViews>
  <sheetFormatPr defaultColWidth="9" defaultRowHeight="16.75" x14ac:dyDescent="0.95"/>
  <cols>
    <col min="1" max="1" width="2.75" style="348" customWidth="1"/>
    <col min="2" max="2" width="20.875" style="348" bestFit="1" customWidth="1"/>
    <col min="3" max="3" width="19.75" style="348" customWidth="1"/>
    <col min="4" max="4" width="29.625" style="348" customWidth="1"/>
    <col min="5" max="5" width="10.375" style="348" customWidth="1"/>
    <col min="6" max="6" width="12.5" style="348" customWidth="1"/>
    <col min="7" max="7" width="10.25" style="348" customWidth="1"/>
    <col min="8" max="8" width="10.75" style="348" bestFit="1" customWidth="1"/>
    <col min="9" max="9" width="10.375" style="348" bestFit="1" customWidth="1"/>
    <col min="10" max="16384" width="9" style="348"/>
  </cols>
  <sheetData>
    <row r="1" spans="1:11" ht="48.75" customHeight="1" x14ac:dyDescent="0.95">
      <c r="A1" s="347"/>
      <c r="B1" s="347" t="s">
        <v>541</v>
      </c>
      <c r="C1" s="347"/>
      <c r="D1" s="347"/>
      <c r="E1" s="347"/>
      <c r="F1" s="347"/>
      <c r="G1" s="347"/>
      <c r="H1" s="347"/>
      <c r="I1" s="347"/>
      <c r="J1" s="347"/>
      <c r="K1" s="347"/>
    </row>
    <row r="9" spans="1:11" x14ac:dyDescent="0.95">
      <c r="B9" s="349" t="s">
        <v>142</v>
      </c>
      <c r="C9" s="350" t="s">
        <v>542</v>
      </c>
      <c r="D9" s="351"/>
      <c r="E9" s="351"/>
      <c r="F9" s="351"/>
      <c r="G9" s="351"/>
    </row>
    <row r="10" spans="1:11" x14ac:dyDescent="0.95">
      <c r="B10" s="352"/>
    </row>
    <row r="11" spans="1:11" x14ac:dyDescent="0.95">
      <c r="B11" s="353" t="s">
        <v>543</v>
      </c>
      <c r="C11" s="348" t="s">
        <v>546</v>
      </c>
    </row>
    <row r="12" spans="1:11" x14ac:dyDescent="0.95">
      <c r="B12" s="353" t="s">
        <v>544</v>
      </c>
      <c r="C12" s="348" t="s">
        <v>548</v>
      </c>
    </row>
    <row r="13" spans="1:11" x14ac:dyDescent="0.95">
      <c r="B13" s="354"/>
      <c r="C13" s="471" t="s">
        <v>547</v>
      </c>
      <c r="D13" s="471"/>
      <c r="E13" s="471"/>
    </row>
    <row r="14" spans="1:11" x14ac:dyDescent="0.95">
      <c r="B14" s="352"/>
    </row>
    <row r="15" spans="1:11" x14ac:dyDescent="0.95">
      <c r="B15" s="432" t="s">
        <v>536</v>
      </c>
      <c r="C15" s="433" t="s">
        <v>545</v>
      </c>
      <c r="D15" s="446" t="s">
        <v>861</v>
      </c>
      <c r="E15" s="433"/>
      <c r="F15" s="433"/>
      <c r="G15" s="433"/>
      <c r="H15" s="434"/>
    </row>
    <row r="16" spans="1:11" x14ac:dyDescent="0.95">
      <c r="B16" s="435">
        <v>42736</v>
      </c>
      <c r="C16" s="436" t="str">
        <f>TEXT(B16,"d mmm yy")</f>
        <v>1 Jan 17</v>
      </c>
      <c r="D16" s="436" t="s">
        <v>641</v>
      </c>
      <c r="E16" s="437"/>
      <c r="F16" s="437"/>
      <c r="G16" s="437"/>
      <c r="H16" s="438"/>
    </row>
    <row r="17" spans="2:8" x14ac:dyDescent="0.95">
      <c r="B17" s="439">
        <v>42737</v>
      </c>
      <c r="C17" s="440" t="str">
        <f>TEXT(B17,"ddd d mmm yy")</f>
        <v>Mon 2 Jan 17</v>
      </c>
      <c r="D17" s="440" t="s">
        <v>642</v>
      </c>
      <c r="E17" s="441"/>
      <c r="F17" s="441"/>
      <c r="G17" s="441"/>
      <c r="H17" s="442"/>
    </row>
    <row r="18" spans="2:8" x14ac:dyDescent="0.95">
      <c r="B18" s="435">
        <v>42738</v>
      </c>
      <c r="C18" s="436" t="str">
        <f>TEXT(B18,"dd- mm-yyyy")</f>
        <v>03- 01-2017</v>
      </c>
      <c r="D18" s="436" t="s">
        <v>643</v>
      </c>
      <c r="E18" s="437"/>
      <c r="F18" s="437"/>
      <c r="G18" s="437"/>
      <c r="H18" s="438"/>
    </row>
    <row r="19" spans="2:8" x14ac:dyDescent="0.95">
      <c r="B19" s="439">
        <v>42739</v>
      </c>
      <c r="C19" s="440" t="str">
        <f>"Date: "&amp;TEXT(B19,"d mmm yy")</f>
        <v>Date: 4 Jan 17</v>
      </c>
      <c r="D19" s="440" t="s">
        <v>644</v>
      </c>
      <c r="E19" s="441"/>
      <c r="F19" s="441"/>
      <c r="G19" s="441"/>
      <c r="H19" s="442"/>
    </row>
    <row r="20" spans="2:8" x14ac:dyDescent="0.95">
      <c r="B20" s="435">
        <v>42740</v>
      </c>
      <c r="C20" s="436" t="str">
        <f>"Due: "&amp;TEXT(B20,"mmm dd, yy")</f>
        <v>Due: Jan 05, 17</v>
      </c>
      <c r="D20" s="436" t="s">
        <v>645</v>
      </c>
      <c r="E20" s="437"/>
      <c r="F20" s="437"/>
      <c r="G20" s="437"/>
      <c r="H20" s="438"/>
    </row>
    <row r="21" spans="2:8" s="355" customFormat="1" ht="57" customHeight="1" x14ac:dyDescent="0.95">
      <c r="B21" s="443">
        <v>42370</v>
      </c>
      <c r="C21" s="444" t="str">
        <f>DAY(B21)&amp;IF(OR(DAY(B21)={1,2,3,21,22,23,31}),CHOOSE(1*RIGHT(DAY(B21),1),"st ","nd ","rd "),"th ")&amp;TEXT(B21,"mmmm, yyyy")</f>
        <v>1st January, 2016</v>
      </c>
      <c r="D21" s="472" t="s">
        <v>813</v>
      </c>
      <c r="E21" s="472"/>
      <c r="F21" s="472"/>
      <c r="G21" s="444"/>
      <c r="H21" s="445"/>
    </row>
    <row r="22" spans="2:8" x14ac:dyDescent="0.95">
      <c r="B22" s="356"/>
    </row>
    <row r="23" spans="2:8" x14ac:dyDescent="0.95">
      <c r="B23" s="356"/>
    </row>
  </sheetData>
  <mergeCells count="2">
    <mergeCell ref="C13:E13"/>
    <mergeCell ref="D21:F21"/>
  </mergeCells>
  <phoneticPr fontId="42" type="noConversion"/>
  <hyperlinks>
    <hyperlink ref="C13" location="date_formats" display="Use formatting principles described in the Formatting section." xr:uid="{BC899317-491F-461F-A7AB-228CB33B774C}"/>
  </hyperlinks>
  <pageMargins left="0.14000000000000001" right="0.13" top="0.33" bottom="0.75" header="0.3" footer="0.3"/>
  <pageSetup paperSize="9" scale="8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42</vt:i4>
      </vt:variant>
      <vt:variant>
        <vt:lpstr>命名范围</vt:lpstr>
      </vt:variant>
      <vt:variant>
        <vt:i4>31</vt:i4>
      </vt:variant>
    </vt:vector>
  </HeadingPairs>
  <TitlesOfParts>
    <vt:vector size="73" baseType="lpstr">
      <vt:lpstr>Index</vt:lpstr>
      <vt:lpstr>Date &amp; Time 101</vt:lpstr>
      <vt:lpstr>Entering Dates &amp; Times</vt:lpstr>
      <vt:lpstr>Simple Math</vt:lpstr>
      <vt:lpstr>Shortcuts</vt:lpstr>
      <vt:lpstr>Formatting</vt:lpstr>
      <vt:lpstr>Identifying Text Dates</vt:lpstr>
      <vt:lpstr>Fixing Text Dates</vt:lpstr>
      <vt:lpstr>Converting Dates to Text</vt:lpstr>
      <vt:lpstr>Extract Mth Number</vt:lpstr>
      <vt:lpstr>Extract Date or Time</vt:lpstr>
      <vt:lpstr>Common Calculations</vt:lpstr>
      <vt:lpstr>Functions</vt:lpstr>
      <vt:lpstr>DATE</vt:lpstr>
      <vt:lpstr>TIME</vt:lpstr>
      <vt:lpstr>DATEVALUE</vt:lpstr>
      <vt:lpstr>TIMEVALUE</vt:lpstr>
      <vt:lpstr>NOW</vt:lpstr>
      <vt:lpstr>TODAY</vt:lpstr>
      <vt:lpstr>HOUR</vt:lpstr>
      <vt:lpstr>MINUTE</vt:lpstr>
      <vt:lpstr>SECOND</vt:lpstr>
      <vt:lpstr>DAY</vt:lpstr>
      <vt:lpstr>MONTH</vt:lpstr>
      <vt:lpstr>YEAR</vt:lpstr>
      <vt:lpstr>WEEKNUM</vt:lpstr>
      <vt:lpstr>ISOWEEKNUM</vt:lpstr>
      <vt:lpstr>WEEKDAY</vt:lpstr>
      <vt:lpstr>EDATE</vt:lpstr>
      <vt:lpstr>EOMONTH</vt:lpstr>
      <vt:lpstr>WORKDAY</vt:lpstr>
      <vt:lpstr>WORKDAY.INTL</vt:lpstr>
      <vt:lpstr>DAYS</vt:lpstr>
      <vt:lpstr>DAYS360</vt:lpstr>
      <vt:lpstr>NETWORKDAYS</vt:lpstr>
      <vt:lpstr>NETWORKDAYS.INTL</vt:lpstr>
      <vt:lpstr>YEARFRAC</vt:lpstr>
      <vt:lpstr>DATEDIF</vt:lpstr>
      <vt:lpstr>Time Sheet</vt:lpstr>
      <vt:lpstr>More Resources</vt:lpstr>
      <vt:lpstr>About</vt:lpstr>
      <vt:lpstr>Credits</vt:lpstr>
      <vt:lpstr>calc_age</vt:lpstr>
      <vt:lpstr>ColumnTitle1</vt:lpstr>
      <vt:lpstr>ColumnTitleRegion1..E6.1</vt:lpstr>
      <vt:lpstr>convert_minutes</vt:lpstr>
      <vt:lpstr>convert_time</vt:lpstr>
      <vt:lpstr>date_diff</vt:lpstr>
      <vt:lpstr>date_formats</vt:lpstr>
      <vt:lpstr>find_dates</vt:lpstr>
      <vt:lpstr>'Common Calculations'!Print_Area</vt:lpstr>
      <vt:lpstr>'Converting Dates to Text'!Print_Area</vt:lpstr>
      <vt:lpstr>DATE!Print_Area</vt:lpstr>
      <vt:lpstr>'Date &amp; Time 101'!Print_Area</vt:lpstr>
      <vt:lpstr>'Entering Dates &amp; Times'!Print_Area</vt:lpstr>
      <vt:lpstr>'Extract Date or Time'!Print_Area</vt:lpstr>
      <vt:lpstr>'Extract Mth Number'!Print_Area</vt:lpstr>
      <vt:lpstr>'Fixing Text Dates'!Print_Area</vt:lpstr>
      <vt:lpstr>Formatting!Print_Area</vt:lpstr>
      <vt:lpstr>Functions!Print_Area</vt:lpstr>
      <vt:lpstr>'Identifying Text Dates'!Print_Area</vt:lpstr>
      <vt:lpstr>Index!Print_Area</vt:lpstr>
      <vt:lpstr>Shortcuts!Print_Area</vt:lpstr>
      <vt:lpstr>'Simple Math'!Print_Area</vt:lpstr>
      <vt:lpstr>'Date &amp; Time 101'!Print_Titles</vt:lpstr>
      <vt:lpstr>Functions!Print_Titles</vt:lpstr>
      <vt:lpstr>'Time Sheet'!Print_Titles</vt:lpstr>
      <vt:lpstr>rounding_int</vt:lpstr>
      <vt:lpstr>rounding_time</vt:lpstr>
      <vt:lpstr>time_diff</vt:lpstr>
      <vt:lpstr>time_diff_days</vt:lpstr>
      <vt:lpstr>time_formats</vt:lpstr>
      <vt:lpstr>WorkweekHours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Sherry</cp:lastModifiedBy>
  <cp:lastPrinted>2017-10-15T10:58:59Z</cp:lastPrinted>
  <dcterms:created xsi:type="dcterms:W3CDTF">2017-04-17T23:57:59Z</dcterms:created>
  <dcterms:modified xsi:type="dcterms:W3CDTF">2021-10-08T02:43:47Z</dcterms:modified>
</cp:coreProperties>
</file>