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User\Desktop\Ivan\"/>
    </mc:Choice>
  </mc:AlternateContent>
  <xr:revisionPtr revIDLastSave="0" documentId="13_ncr:1_{656D93C2-9BFC-465C-B5BF-EC34F6C520A9}" xr6:coauthVersionLast="47" xr6:coauthVersionMax="47" xr10:uidLastSave="{00000000-0000-0000-0000-000000000000}"/>
  <bookViews>
    <workbookView xWindow="-120" yWindow="-120" windowWidth="38640" windowHeight="15720" xr2:uid="{00000000-000D-0000-FFFF-FFFF00000000}"/>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Recursos'!$A$1:$H$194</definedName>
    <definedName name="_xlnm.Print_Area" localSheetId="1">'Presupuesto Detallado'!$A$1:$J$20</definedName>
    <definedName name="_xlnm.Print_Titles" localSheetId="0">'Por Recursos'!$1:$6</definedName>
    <definedName name="_xlnm.Print_Titles" localSheetId="1">'Presupuesto Detallado'!$1:$6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I14" i="1" s="1"/>
  <c r="H13" i="1"/>
  <c r="I13" i="1" s="1"/>
  <c r="F13" i="1"/>
  <c r="E13" i="1"/>
  <c r="H12" i="1"/>
  <c r="I12" i="1" s="1"/>
  <c r="F12" i="1"/>
  <c r="E12" i="1"/>
  <c r="H11" i="1"/>
  <c r="I11" i="1" s="1"/>
  <c r="F11" i="1"/>
  <c r="E11" i="1"/>
  <c r="H10" i="1"/>
  <c r="I10" i="1" s="1"/>
  <c r="F10" i="1"/>
  <c r="E10" i="1"/>
  <c r="I9" i="1" l="1"/>
  <c r="F40" i="5"/>
  <c r="E40" i="5"/>
  <c r="F31" i="5"/>
  <c r="E31" i="5"/>
  <c r="F30" i="5"/>
  <c r="E30" i="5"/>
  <c r="F29" i="5"/>
  <c r="E29" i="5"/>
  <c r="F28" i="5"/>
  <c r="E28" i="5"/>
  <c r="F25" i="5"/>
  <c r="E25" i="5"/>
  <c r="F14" i="5"/>
  <c r="E14" i="5"/>
  <c r="E13" i="5"/>
  <c r="F17" i="5"/>
  <c r="E17" i="5"/>
  <c r="F16" i="5"/>
  <c r="E16" i="5"/>
  <c r="F15" i="5"/>
  <c r="E15" i="5"/>
  <c r="F13" i="5"/>
  <c r="F12" i="5"/>
  <c r="E12" i="5"/>
  <c r="F11" i="5"/>
  <c r="E11" i="5"/>
  <c r="F10" i="5"/>
  <c r="E10" i="5"/>
  <c r="F9" i="5"/>
  <c r="E9" i="5"/>
  <c r="F39" i="5"/>
  <c r="F38" i="5"/>
  <c r="F35" i="5"/>
  <c r="F34" i="5"/>
  <c r="F22" i="5"/>
  <c r="F19" i="5"/>
  <c r="F18" i="5"/>
  <c r="E39" i="5"/>
  <c r="E38" i="5"/>
  <c r="E35" i="5"/>
  <c r="E34" i="5"/>
  <c r="E22" i="5"/>
  <c r="E18" i="5"/>
  <c r="E19" i="5"/>
  <c r="H20" i="1"/>
  <c r="H19" i="1"/>
  <c r="F19" i="1"/>
  <c r="E19" i="1"/>
  <c r="H18" i="1"/>
  <c r="F18" i="1"/>
  <c r="E18" i="1"/>
  <c r="H17" i="1"/>
  <c r="F17" i="1"/>
  <c r="E17" i="1"/>
  <c r="H16" i="1"/>
  <c r="F16" i="1"/>
  <c r="E16" i="1"/>
  <c r="G40" i="5" l="1"/>
  <c r="G25" i="5"/>
  <c r="G28" i="5"/>
  <c r="G29" i="5"/>
  <c r="G30" i="5"/>
  <c r="G31" i="5"/>
  <c r="G14" i="5"/>
  <c r="G18" i="5"/>
  <c r="G9" i="5"/>
  <c r="G10" i="5"/>
  <c r="G11" i="5"/>
  <c r="G12" i="5"/>
  <c r="G13" i="5"/>
  <c r="G15" i="5"/>
  <c r="G16" i="5"/>
  <c r="G17" i="5"/>
  <c r="G34" i="5"/>
  <c r="G19" i="5"/>
  <c r="G38" i="5"/>
  <c r="G35" i="5"/>
  <c r="G39" i="5"/>
  <c r="G22" i="5"/>
  <c r="G33" i="5" l="1"/>
  <c r="G21" i="5"/>
  <c r="G8" i="5"/>
  <c r="G2" i="5"/>
  <c r="G7" i="5" l="1"/>
  <c r="G37" i="5" l="1"/>
  <c r="I20" i="1"/>
  <c r="I19" i="1"/>
  <c r="I18" i="1"/>
  <c r="I17" i="1"/>
  <c r="I16" i="1"/>
  <c r="I15" i="1" l="1"/>
  <c r="I8" i="1" l="1"/>
  <c r="I7" i="1" s="1"/>
  <c r="G4" i="1" s="1"/>
  <c r="H4" i="1" s="1"/>
  <c r="I4" i="1" s="1"/>
  <c r="F4" i="5"/>
  <c r="G4" i="5" s="1"/>
</calcChain>
</file>

<file path=xl/sharedStrings.xml><?xml version="1.0" encoding="utf-8"?>
<sst xmlns="http://schemas.openxmlformats.org/spreadsheetml/2006/main" count="207" uniqueCount="89">
  <si>
    <t>Presupuesto de Proyecto</t>
  </si>
  <si>
    <t>[Proyecto Cheona Finca Recreativa]</t>
  </si>
  <si>
    <t>Elaborado por: pmoinformatica.com</t>
  </si>
  <si>
    <t>% Reserva de Contingencia</t>
  </si>
  <si>
    <t>Líder del Proyecto: Ivan Jimenez</t>
  </si>
  <si>
    <t>Presupuesto</t>
  </si>
  <si>
    <t>Reservas</t>
  </si>
  <si>
    <t>Total</t>
  </si>
  <si>
    <t>Fecha de Inicio: [20-06-2024]</t>
  </si>
  <si>
    <t>Categoría</t>
  </si>
  <si>
    <t>Recurso</t>
  </si>
  <si>
    <t>Tipo de Unidades</t>
  </si>
  <si>
    <t>Tasa</t>
  </si>
  <si>
    <t>Costos Directos</t>
  </si>
  <si>
    <t>Labor (Personal)</t>
  </si>
  <si>
    <t>Product Owner</t>
  </si>
  <si>
    <t xml:space="preserve">Scrum Master </t>
  </si>
  <si>
    <t>Desarrollador Full stack</t>
  </si>
  <si>
    <t>Desarrollador Back end</t>
  </si>
  <si>
    <t>Desarrollador Front end</t>
  </si>
  <si>
    <t xml:space="preserve">Arquitecto de Software </t>
  </si>
  <si>
    <t xml:space="preserve">Manager Tester </t>
  </si>
  <si>
    <t>Analista Bases de Datos y Power BI</t>
  </si>
  <si>
    <t>Implementador Senior</t>
  </si>
  <si>
    <t>Implementador Junior</t>
  </si>
  <si>
    <t>Consultoría</t>
  </si>
  <si>
    <t xml:space="preserve">Servicios profesionales de consultoría </t>
  </si>
  <si>
    <t>Materiales</t>
  </si>
  <si>
    <t>Equipos de Computo</t>
  </si>
  <si>
    <t>Licencias</t>
  </si>
  <si>
    <t>Licencias de Microsoft 365</t>
  </si>
  <si>
    <t>Hosting</t>
  </si>
  <si>
    <t xml:space="preserve">Entornos integrados de Desarrollo </t>
  </si>
  <si>
    <t xml:space="preserve">Licencias de Bases de Datos </t>
  </si>
  <si>
    <t>Viajes</t>
  </si>
  <si>
    <t>Sesiones con el cliente</t>
  </si>
  <si>
    <t xml:space="preserve">Viaticos </t>
  </si>
  <si>
    <t>Costos Indirectos</t>
  </si>
  <si>
    <t>Mantenimiento de Equipos de computos</t>
  </si>
  <si>
    <t xml:space="preserve">Proveedor de Internet </t>
  </si>
  <si>
    <t xml:space="preserve">Proveedor de Servicios públicos </t>
  </si>
  <si>
    <t>Pryecto Cheona Finca Recreativa</t>
  </si>
  <si>
    <r>
      <t xml:space="preserve">Líder del Proyecto: Ivan Jimenez (NOTA: </t>
    </r>
    <r>
      <rPr>
        <sz val="10"/>
        <color rgb="FFFF0000"/>
        <rFont val="Calibri"/>
        <family val="2"/>
        <scheme val="minor"/>
      </rPr>
      <t xml:space="preserve"> Profe estuve validando esta plantilla y al parecer esta dañada, no toma los espacios, la descargue nuevamente y no pude llenarla correctamente, toma solo los primeros campos.</t>
    </r>
  </si>
  <si>
    <t>Fecha de Inicio: [dd/mm/aaaa]</t>
  </si>
  <si>
    <t>Código</t>
  </si>
  <si>
    <t>Tarea / Actividad</t>
  </si>
  <si>
    <t>Elemento</t>
  </si>
  <si>
    <t>Tipo de Recurso</t>
  </si>
  <si>
    <t>Unidades</t>
  </si>
  <si>
    <t>Crear un agenda</t>
  </si>
  <si>
    <t>1.1</t>
  </si>
  <si>
    <t>Realizar visita a cliente para definir requisitos</t>
  </si>
  <si>
    <t>1.1.1</t>
  </si>
  <si>
    <t>Crear diagramas de flujo y diagramas de casos de uso</t>
  </si>
  <si>
    <t>Equipos de computo</t>
  </si>
  <si>
    <t>Licencias de microsoft 365</t>
  </si>
  <si>
    <t>Servicios profesionales de consultoría</t>
  </si>
  <si>
    <t>Gastos Indirectos</t>
  </si>
  <si>
    <t xml:space="preserve">Horas </t>
  </si>
  <si>
    <t>Scrum Master</t>
  </si>
  <si>
    <t>Presupuesto Proyecto Cheona</t>
  </si>
  <si>
    <t>Fecha de Inicio: 20/06/2024</t>
  </si>
  <si>
    <t>Horas</t>
  </si>
  <si>
    <t>Cantidad</t>
  </si>
  <si>
    <t xml:space="preserve">Contrato </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</si>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</sst>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
      <b/>
      <sz val="20"/>
      <color theme="3"/>
      <name val="Calibri"/>
      <family val="2"/>
      <scheme val="minor"/>
    </font>
    <font>
      <sz val="11"/>
      <color theme="4" tint="0.39997558519241921"/>
      <name val="Calibri"/>
      <family val="2"/>
      <scheme val="minor"/>
    </font>
    <font>
      <sz val="10"/>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4">
    <xf numFmtId="0" fontId="0" fillId="0" borderId="0" xfId="0"/>
    <xf numFmtId="0" fontId="0" fillId="2" borderId="0" xfId="0" applyFill="1"/>
    <xf numFmtId="0" fontId="3" fillId="2" borderId="0" xfId="0" applyFont="1" applyFill="1"/>
    <xf numFmtId="0" fontId="2"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4" fillId="2" borderId="0" xfId="0" applyFont="1" applyFill="1" applyAlignment="1">
      <alignment horizontal="center" wrapText="1"/>
    </xf>
    <xf numFmtId="0" fontId="4" fillId="2" borderId="0" xfId="0" applyFont="1" applyFill="1" applyAlignment="1">
      <alignment horizontal="center"/>
    </xf>
    <xf numFmtId="0" fontId="2" fillId="3" borderId="0" xfId="0" applyFont="1" applyFill="1" applyAlignment="1">
      <alignment horizontal="left" vertical="top"/>
    </xf>
    <xf numFmtId="0" fontId="0" fillId="3" borderId="0" xfId="0"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indent="2"/>
    </xf>
    <xf numFmtId="0" fontId="0" fillId="2" borderId="0" xfId="0" applyFill="1" applyAlignment="1">
      <alignment horizontal="left" vertical="top" indent="4"/>
    </xf>
    <xf numFmtId="164" fontId="0" fillId="2" borderId="0" xfId="1" applyFont="1" applyFill="1" applyBorder="1" applyAlignment="1">
      <alignment horizontal="left" vertical="top"/>
    </xf>
    <xf numFmtId="164" fontId="0" fillId="2" borderId="0" xfId="0" applyNumberFormat="1" applyFill="1" applyAlignment="1">
      <alignment horizontal="left" vertical="top"/>
    </xf>
    <xf numFmtId="164" fontId="0" fillId="3" borderId="0" xfId="0" applyNumberFormat="1" applyFill="1" applyAlignment="1">
      <alignment horizontal="left" vertical="top"/>
    </xf>
    <xf numFmtId="9" fontId="0" fillId="2" borderId="0" xfId="0" applyNumberFormat="1" applyFill="1"/>
    <xf numFmtId="164" fontId="3" fillId="3" borderId="0" xfId="0" applyNumberFormat="1" applyFont="1" applyFill="1"/>
    <xf numFmtId="0" fontId="0" fillId="2" borderId="0" xfId="0" applyFill="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0" fillId="3" borderId="0" xfId="0" applyFill="1" applyAlignment="1">
      <alignment horizontal="right" vertical="top"/>
    </xf>
    <xf numFmtId="0" fontId="4" fillId="2" borderId="0" xfId="0" applyFont="1" applyFill="1" applyAlignment="1">
      <alignment horizontal="left"/>
    </xf>
    <xf numFmtId="0" fontId="0" fillId="2" borderId="0" xfId="0" applyFill="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0" fillId="2" borderId="0" xfId="0" applyFill="1" applyAlignment="1">
      <alignment wrapText="1"/>
    </xf>
    <xf numFmtId="0" fontId="8" fillId="2" borderId="0" xfId="0" applyFont="1" applyFill="1"/>
    <xf numFmtId="0" fontId="9" fillId="4" borderId="0" xfId="0" applyFont="1" applyFill="1" applyAlignment="1">
      <alignment horizontal="left" vertical="top"/>
    </xf>
    <xf numFmtId="0" fontId="0" fillId="2" borderId="0" xfId="0" applyFill="1" applyAlignment="1">
      <alignment horizontal="left" vertical="center"/>
    </xf>
    <xf numFmtId="164" fontId="0" fillId="2" borderId="0" xfId="1" applyFont="1" applyFill="1" applyBorder="1" applyAlignment="1">
      <alignment horizontal="left" vertical="center"/>
    </xf>
    <xf numFmtId="0" fontId="0" fillId="2" borderId="0" xfId="0" applyFill="1" applyAlignment="1">
      <alignment vertic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40"/>
  <sheetViews>
    <sheetView tabSelected="1" view="pageBreakPreview" zoomScaleSheetLayoutView="100" workbookViewId="0">
      <selection activeCell="C15" sqref="C15"/>
    </sheetView>
  </sheetViews>
  <sheetFormatPr defaultColWidth="11.42578125" defaultRowHeight="15"/>
  <cols>
    <col min="1" max="1" width="1.42578125" style="1" customWidth="1"/>
    <col min="2" max="2" width="11.140625" style="1" customWidth="1"/>
    <col min="3" max="3" width="26.28515625" style="1" customWidth="1"/>
    <col min="4" max="4" width="8" style="1" customWidth="1"/>
    <col min="5" max="5" width="19" style="1" customWidth="1"/>
    <col min="6" max="6" width="16.7109375"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c r="B1" s="5" t="s">
        <v>0</v>
      </c>
      <c r="F1" s="3" t="s">
        <v>1</v>
      </c>
    </row>
    <row r="2" spans="2:7" ht="18.75">
      <c r="B2" s="6" t="s">
        <v>2</v>
      </c>
      <c r="E2" s="1" t="s">
        <v>3</v>
      </c>
      <c r="G2" s="18">
        <f>'Presupuesto Detallado'!I2</f>
        <v>0.3</v>
      </c>
    </row>
    <row r="3" spans="2:7" ht="15.75">
      <c r="B3" s="7" t="s">
        <v>4</v>
      </c>
      <c r="D3" s="2"/>
      <c r="E3" s="9" t="s">
        <v>5</v>
      </c>
      <c r="F3" s="9" t="s">
        <v>6</v>
      </c>
      <c r="G3" s="9" t="s">
        <v>7</v>
      </c>
    </row>
    <row r="4" spans="2:7" ht="15.75">
      <c r="B4" s="7" t="s">
        <v>8</v>
      </c>
      <c r="D4" s="4" t="s">
        <v>7</v>
      </c>
      <c r="E4" s="19">
        <v>6312000</v>
      </c>
      <c r="F4" s="19">
        <f>E4*G2</f>
        <v>1893600</v>
      </c>
      <c r="G4" s="19">
        <f>SUM(E4:F4)</f>
        <v>8205600</v>
      </c>
    </row>
    <row r="6" spans="2:7" ht="15.75">
      <c r="B6" s="9" t="s">
        <v>9</v>
      </c>
      <c r="C6" s="9" t="s">
        <v>10</v>
      </c>
      <c r="D6" s="9"/>
      <c r="E6" s="9" t="s">
        <v>11</v>
      </c>
      <c r="F6" s="9" t="s">
        <v>12</v>
      </c>
      <c r="G6" s="9" t="s">
        <v>5</v>
      </c>
    </row>
    <row r="7" spans="2:7">
      <c r="B7" s="10" t="s">
        <v>13</v>
      </c>
      <c r="C7" s="10"/>
      <c r="D7" s="10"/>
      <c r="E7" s="10"/>
      <c r="F7" s="10"/>
      <c r="G7" s="22">
        <f>G8+G21+G24+G27+G33</f>
        <v>0</v>
      </c>
    </row>
    <row r="8" spans="2:7">
      <c r="B8" s="13" t="s">
        <v>14</v>
      </c>
      <c r="C8" s="12"/>
      <c r="D8" s="12"/>
      <c r="E8" s="12"/>
      <c r="F8" s="12"/>
      <c r="G8" s="15">
        <f>SUM(G18:G19)</f>
        <v>0</v>
      </c>
    </row>
    <row r="9" spans="2:7">
      <c r="B9" s="13"/>
      <c r="C9" s="31" t="s">
        <v>15</v>
      </c>
      <c r="D9" s="12"/>
      <c r="E9" s="12" t="str">
        <f>VLOOKUP(C9,Datos!$B$8:$E$29,3,)</f>
        <v xml:space="preserve">Horas </v>
      </c>
      <c r="F9" s="20">
        <f>VLOOKUP(C9,Datos!$B$8:$E$29,4,)</f>
        <v>1</v>
      </c>
      <c r="G9" s="21">
        <f>SUMIFS('Presupuesto Detallado'!I$7:I$20,'Presupuesto Detallado'!F$7:F$20,'Por Recursos'!$C9)</f>
        <v>0</v>
      </c>
    </row>
    <row r="10" spans="2:7">
      <c r="B10" s="13"/>
      <c r="C10" s="31" t="s">
        <v>16</v>
      </c>
      <c r="D10" s="12"/>
      <c r="E10" s="12" t="str">
        <f>VLOOKUP(C10,Datos!$B$8:$E$29,3,)</f>
        <v>Horas</v>
      </c>
      <c r="F10" s="20">
        <f>VLOOKUP(C10,Datos!$B$8:$E$29,4,)</f>
        <v>1</v>
      </c>
      <c r="G10" s="21">
        <f>SUMIFS('Presupuesto Detallado'!I$7:I$20,'Presupuesto Detallado'!F$7:F$20,'Por Recursos'!$C10)</f>
        <v>0</v>
      </c>
    </row>
    <row r="11" spans="2:7">
      <c r="B11" s="13"/>
      <c r="C11" s="31" t="s">
        <v>17</v>
      </c>
      <c r="D11" s="12"/>
      <c r="E11" s="12" t="str">
        <f>VLOOKUP(C11,Datos!$B$8:$E$29,3,)</f>
        <v>Horas</v>
      </c>
      <c r="F11" s="20">
        <f>VLOOKUP(C11,Datos!$B$8:$E$29,4,)</f>
        <v>1</v>
      </c>
      <c r="G11" s="21">
        <f>SUMIFS('Presupuesto Detallado'!I$7:I$20,'Presupuesto Detallado'!F$7:F$20,'Por Recursos'!$C11)</f>
        <v>0</v>
      </c>
    </row>
    <row r="12" spans="2:7">
      <c r="B12" s="13"/>
      <c r="C12" s="31" t="s">
        <v>18</v>
      </c>
      <c r="D12" s="12"/>
      <c r="E12" s="12" t="str">
        <f>VLOOKUP(C12,Datos!$B$8:$E$29,3,)</f>
        <v>Horas</v>
      </c>
      <c r="F12" s="20">
        <f>VLOOKUP(C12,Datos!$B$8:$E$29,4,)</f>
        <v>1</v>
      </c>
      <c r="G12" s="21">
        <f>SUMIFS('Presupuesto Detallado'!I$7:I$20,'Presupuesto Detallado'!F$7:F$20,'Por Recursos'!$C12)</f>
        <v>0</v>
      </c>
    </row>
    <row r="13" spans="2:7">
      <c r="B13" s="13"/>
      <c r="C13" s="31" t="s">
        <v>19</v>
      </c>
      <c r="D13" s="12"/>
      <c r="E13" s="12" t="str">
        <f>VLOOKUP(C13,Datos!$B$8:$E$29,3,)</f>
        <v>Horas</v>
      </c>
      <c r="F13" s="20">
        <f>VLOOKUP(C13,Datos!$B$8:$E$29,4,)</f>
        <v>1</v>
      </c>
      <c r="G13" s="21">
        <f>SUMIFS('Presupuesto Detallado'!I$7:I$20,'Presupuesto Detallado'!F$7:F$20,'Por Recursos'!$C13)</f>
        <v>0</v>
      </c>
    </row>
    <row r="14" spans="2:7">
      <c r="B14" s="13"/>
      <c r="C14" s="31" t="s">
        <v>20</v>
      </c>
      <c r="D14" s="12"/>
      <c r="E14" s="12" t="str">
        <f>VLOOKUP(C14,Datos!$B$8:$E$29,3,)</f>
        <v>Horas</v>
      </c>
      <c r="F14" s="20">
        <f>VLOOKUP(C14,Datos!$B$8:$E$29,4,)</f>
        <v>1</v>
      </c>
      <c r="G14" s="21">
        <f>SUMIFS('Presupuesto Detallado'!I$7:I$20,'Presupuesto Detallado'!F$7:F$20,'Por Recursos'!$C14)</f>
        <v>0</v>
      </c>
    </row>
    <row r="15" spans="2:7">
      <c r="B15" s="13"/>
      <c r="C15" s="31" t="s">
        <v>21</v>
      </c>
      <c r="D15" s="12"/>
      <c r="E15" s="12" t="str">
        <f>VLOOKUP(C15,Datos!$B$8:$E$29,3,)</f>
        <v>Horas</v>
      </c>
      <c r="F15" s="20">
        <f>VLOOKUP(C15,Datos!$B$8:$E$29,4,)</f>
        <v>1</v>
      </c>
      <c r="G15" s="21">
        <f>SUMIFS('Presupuesto Detallado'!I$7:I$20,'Presupuesto Detallado'!F$7:F$20,'Por Recursos'!$C15)</f>
        <v>0</v>
      </c>
    </row>
    <row r="16" spans="2:7">
      <c r="B16" s="13"/>
      <c r="C16" s="31" t="s">
        <v>22</v>
      </c>
      <c r="D16" s="12"/>
      <c r="E16" s="12" t="str">
        <f>VLOOKUP(C16,Datos!$B$8:$E$29,3,)</f>
        <v>Horas</v>
      </c>
      <c r="F16" s="20">
        <f>VLOOKUP(C16,Datos!$B$8:$E$29,4,)</f>
        <v>1</v>
      </c>
      <c r="G16" s="21">
        <f>SUMIFS('Presupuesto Detallado'!I$7:I$20,'Presupuesto Detallado'!F$7:F$20,'Por Recursos'!$C16)</f>
        <v>0</v>
      </c>
    </row>
    <row r="17" spans="2:7">
      <c r="B17" s="13"/>
      <c r="C17" s="31" t="s">
        <v>23</v>
      </c>
      <c r="D17" s="12"/>
      <c r="E17" s="12" t="str">
        <f>VLOOKUP(C17,Datos!$B$8:$E$29,3,)</f>
        <v>Horas</v>
      </c>
      <c r="F17" s="20">
        <f>VLOOKUP(C17,Datos!$B$8:$E$29,4,)</f>
        <v>1</v>
      </c>
      <c r="G17" s="21">
        <f>SUMIFS('Presupuesto Detallado'!I$7:I$20,'Presupuesto Detallado'!F$7:F$20,'Por Recursos'!$C17)</f>
        <v>0</v>
      </c>
    </row>
    <row r="18" spans="2:7">
      <c r="B18" s="14"/>
      <c r="C18" s="31" t="s">
        <v>24</v>
      </c>
      <c r="D18" s="12"/>
      <c r="E18" s="12" t="str">
        <f>VLOOKUP(C18,Datos!$B$8:$E$29,3,)</f>
        <v>Horas</v>
      </c>
      <c r="F18" s="20">
        <f>VLOOKUP(C18,Datos!$B$8:$E$29,4,)</f>
        <v>1</v>
      </c>
      <c r="G18" s="21">
        <f>SUMIFS('Presupuesto Detallado'!I$7:I$20,'Presupuesto Detallado'!F$7:F$20,'Por Recursos'!$C18)</f>
        <v>0</v>
      </c>
    </row>
    <row r="19" spans="2:7">
      <c r="B19" s="12"/>
      <c r="C19" s="31" t="s">
        <v>24</v>
      </c>
      <c r="D19" s="12"/>
      <c r="E19" s="12" t="str">
        <f>VLOOKUP(C19,Datos!$B$8:$E$29,3,)</f>
        <v>Horas</v>
      </c>
      <c r="F19" s="20">
        <f>VLOOKUP(C19,Datos!$B$8:$E$29,4,)</f>
        <v>1</v>
      </c>
      <c r="G19" s="21">
        <f>SUMIFS('Presupuesto Detallado'!I$7:I$20,'Presupuesto Detallado'!F$7:F$20,'Por Recursos'!$C19)</f>
        <v>0</v>
      </c>
    </row>
    <row r="20" spans="2:7">
      <c r="B20" s="12"/>
      <c r="C20" s="31"/>
      <c r="D20" s="12"/>
      <c r="E20" s="12"/>
      <c r="F20" s="20"/>
      <c r="G20" s="21"/>
    </row>
    <row r="21" spans="2:7">
      <c r="B21" s="13" t="s">
        <v>25</v>
      </c>
      <c r="C21" s="12"/>
      <c r="D21" s="12"/>
      <c r="E21" s="12"/>
      <c r="F21" s="15"/>
      <c r="G21" s="15">
        <f>SUM(G22:G23)</f>
        <v>0</v>
      </c>
    </row>
    <row r="22" spans="2:7">
      <c r="B22" s="12"/>
      <c r="C22" s="31" t="s">
        <v>26</v>
      </c>
      <c r="D22" s="12"/>
      <c r="E22" s="12" t="str">
        <f>VLOOKUP(C22,Datos!$B$8:$E$29,3,)</f>
        <v>Horas</v>
      </c>
      <c r="F22" s="20">
        <f>VLOOKUP(C22,Datos!$B$8:$E$29,4,)</f>
        <v>1</v>
      </c>
      <c r="G22" s="21">
        <f>SUMIFS('Presupuesto Detallado'!I$7:I$20,'Presupuesto Detallado'!F$7:F$20,'Por Recursos'!$C22)</f>
        <v>0</v>
      </c>
    </row>
    <row r="23" spans="2:7">
      <c r="B23" s="12"/>
      <c r="C23" s="12"/>
      <c r="D23" s="12"/>
      <c r="E23" s="12"/>
      <c r="F23" s="20"/>
      <c r="G23" s="21"/>
    </row>
    <row r="24" spans="2:7">
      <c r="B24" s="13" t="s">
        <v>27</v>
      </c>
      <c r="C24" s="12"/>
      <c r="D24" s="12"/>
      <c r="E24" s="12"/>
      <c r="F24" s="15"/>
      <c r="G24" s="15"/>
    </row>
    <row r="25" spans="2:7">
      <c r="B25" s="13"/>
      <c r="C25" s="31" t="s">
        <v>28</v>
      </c>
      <c r="D25" s="12"/>
      <c r="E25" s="12" t="str">
        <f>VLOOKUP(C25,Datos!$B$8:$E$29,3,)</f>
        <v>Cantidad</v>
      </c>
      <c r="F25" s="20">
        <f>VLOOKUP(C25,Datos!$B$8:$E$29,4,)</f>
        <v>3</v>
      </c>
      <c r="G25" s="21">
        <f>SUMIFS('Presupuesto Detallado'!I$7:I$20,'Presupuesto Detallado'!F$7:F$20,'Por Recursos'!$C25)</f>
        <v>0</v>
      </c>
    </row>
    <row r="26" spans="2:7">
      <c r="B26" s="13"/>
      <c r="C26" s="12"/>
      <c r="D26" s="12"/>
      <c r="E26" s="12"/>
      <c r="F26" s="15"/>
      <c r="G26" s="15"/>
    </row>
    <row r="27" spans="2:7">
      <c r="B27" s="13" t="s">
        <v>29</v>
      </c>
      <c r="C27" s="12"/>
      <c r="D27" s="12"/>
      <c r="E27" s="12"/>
      <c r="F27" s="20"/>
      <c r="G27" s="21"/>
    </row>
    <row r="28" spans="2:7">
      <c r="B28" s="13"/>
      <c r="C28" s="31" t="s">
        <v>30</v>
      </c>
      <c r="D28" s="12"/>
      <c r="E28" s="12" t="str">
        <f>VLOOKUP(C28,Datos!$B$8:$E$29,3,)</f>
        <v>Cantidad</v>
      </c>
      <c r="F28" s="20">
        <f>VLOOKUP(C28,Datos!$B$8:$E$29,4,)</f>
        <v>3</v>
      </c>
      <c r="G28" s="21">
        <f>SUMIFS('Presupuesto Detallado'!I$7:I$20,'Presupuesto Detallado'!F$7:F$20,'Por Recursos'!$C28)</f>
        <v>0</v>
      </c>
    </row>
    <row r="29" spans="2:7">
      <c r="B29" s="13"/>
      <c r="C29" s="31" t="s">
        <v>31</v>
      </c>
      <c r="D29" s="12"/>
      <c r="E29" s="12" t="str">
        <f>VLOOKUP(C29,Datos!$B$8:$E$29,3,)</f>
        <v>Cantidad</v>
      </c>
      <c r="F29" s="20">
        <f>VLOOKUP(C29,Datos!$B$8:$E$29,4,)</f>
        <v>1</v>
      </c>
      <c r="G29" s="21">
        <f>SUMIFS('Presupuesto Detallado'!I$7:I$20,'Presupuesto Detallado'!F$7:F$20,'Por Recursos'!$C29)</f>
        <v>0</v>
      </c>
    </row>
    <row r="30" spans="2:7">
      <c r="B30" s="13"/>
      <c r="C30" s="31" t="s">
        <v>32</v>
      </c>
      <c r="D30" s="12"/>
      <c r="E30" s="12" t="str">
        <f>VLOOKUP(C30,Datos!$B$8:$E$29,3,)</f>
        <v>Cantidad</v>
      </c>
      <c r="F30" s="20">
        <f>VLOOKUP(C30,Datos!$B$8:$E$29,4,)</f>
        <v>3</v>
      </c>
      <c r="G30" s="21">
        <f>SUMIFS('Presupuesto Detallado'!I$7:I$20,'Presupuesto Detallado'!F$7:F$20,'Por Recursos'!$C30)</f>
        <v>0</v>
      </c>
    </row>
    <row r="31" spans="2:7">
      <c r="B31" s="13"/>
      <c r="C31" s="31" t="s">
        <v>33</v>
      </c>
      <c r="D31" s="12"/>
      <c r="E31" s="12" t="str">
        <f>VLOOKUP(C31,Datos!$B$8:$E$29,3,)</f>
        <v>Cantidad</v>
      </c>
      <c r="F31" s="20">
        <f>VLOOKUP(C31,Datos!$B$8:$E$29,4,)</f>
        <v>1</v>
      </c>
      <c r="G31" s="21">
        <f>SUMIFS('Presupuesto Detallado'!I$7:I$20,'Presupuesto Detallado'!F$7:F$20,'Por Recursos'!$C31)</f>
        <v>0</v>
      </c>
    </row>
    <row r="32" spans="2:7">
      <c r="B32" s="12"/>
      <c r="C32" s="31"/>
      <c r="D32" s="12"/>
      <c r="E32" s="12"/>
      <c r="F32" s="20"/>
      <c r="G32" s="21"/>
    </row>
    <row r="33" spans="2:7">
      <c r="B33" s="13" t="s">
        <v>34</v>
      </c>
      <c r="C33" s="12"/>
      <c r="D33" s="12"/>
      <c r="E33" s="12"/>
      <c r="F33" s="15"/>
      <c r="G33" s="15">
        <f>SUM(G34:G35)</f>
        <v>0</v>
      </c>
    </row>
    <row r="34" spans="2:7">
      <c r="C34" s="31" t="s">
        <v>35</v>
      </c>
      <c r="D34" s="12"/>
      <c r="E34" s="12" t="str">
        <f>VLOOKUP(C34,Datos!$B$8:$E$29,3,)</f>
        <v>Cantidad</v>
      </c>
      <c r="F34" s="20">
        <f>VLOOKUP(C34,Datos!$B$8:$E$29,4,)</f>
        <v>5</v>
      </c>
      <c r="G34" s="21">
        <f>SUMIFS('Presupuesto Detallado'!I$7:I$20,'Presupuesto Detallado'!F$7:F$20,'Por Recursos'!$C34)</f>
        <v>0</v>
      </c>
    </row>
    <row r="35" spans="2:7">
      <c r="B35" s="14"/>
      <c r="C35" s="31" t="s">
        <v>36</v>
      </c>
      <c r="D35" s="12"/>
      <c r="E35" s="12" t="str">
        <f>VLOOKUP(C35,Datos!$B$8:$E$29,3,)</f>
        <v>Cantidad</v>
      </c>
      <c r="F35" s="20">
        <f>VLOOKUP(C35,Datos!$B$8:$E$29,4,)</f>
        <v>5</v>
      </c>
      <c r="G35" s="21">
        <f>SUMIFS('Presupuesto Detallado'!I$7:I$20,'Presupuesto Detallado'!F$7:F$20,'Por Recursos'!$C35)</f>
        <v>0</v>
      </c>
    </row>
    <row r="36" spans="2:7">
      <c r="B36" s="14"/>
      <c r="C36" s="31"/>
      <c r="D36" s="12"/>
      <c r="E36" s="12"/>
      <c r="F36" s="20"/>
      <c r="G36" s="21"/>
    </row>
    <row r="37" spans="2:7">
      <c r="B37" s="10" t="s">
        <v>37</v>
      </c>
      <c r="C37" s="10"/>
      <c r="D37" s="10"/>
      <c r="E37" s="10"/>
      <c r="F37" s="10"/>
      <c r="G37" s="22">
        <f>SUM(G38:G39)</f>
        <v>0</v>
      </c>
    </row>
    <row r="38" spans="2:7">
      <c r="B38" s="12"/>
      <c r="C38" s="31" t="s">
        <v>38</v>
      </c>
      <c r="D38" s="12"/>
      <c r="E38" s="12" t="str">
        <f>VLOOKUP(C38,Datos!$B$8:$E$29,3,)</f>
        <v>Horas</v>
      </c>
      <c r="F38" s="20">
        <f>VLOOKUP(C38,Datos!$B$8:$E$29,4,)</f>
        <v>1</v>
      </c>
      <c r="G38" s="21">
        <f>SUMIFS('Presupuesto Detallado'!I$7:I$20,'Presupuesto Detallado'!F$7:F$20,'Por Recursos'!$C38)</f>
        <v>0</v>
      </c>
    </row>
    <row r="39" spans="2:7">
      <c r="B39" s="12"/>
      <c r="C39" s="31" t="s">
        <v>39</v>
      </c>
      <c r="D39" s="12"/>
      <c r="E39" s="12" t="str">
        <f>VLOOKUP(C39,Datos!$B$8:$E$29,3,)</f>
        <v>NA</v>
      </c>
      <c r="F39" s="20">
        <f>VLOOKUP(C39,Datos!$B$8:$E$29,4,)</f>
        <v>1</v>
      </c>
      <c r="G39" s="21">
        <f>SUMIFS('Presupuesto Detallado'!I$7:I$20,'Presupuesto Detallado'!F$7:F$20,'Por Recursos'!$C39)</f>
        <v>0</v>
      </c>
    </row>
    <row r="40" spans="2:7">
      <c r="C40" s="31" t="s">
        <v>40</v>
      </c>
      <c r="E40" s="12" t="str">
        <f>VLOOKUP(C40,Datos!$B$8:$E$29,3,)</f>
        <v>NA</v>
      </c>
      <c r="F40" s="20">
        <f>VLOOKUP(C40,Datos!$B$8:$E$29,4,)</f>
        <v>1</v>
      </c>
      <c r="G40" s="21">
        <f>SUMIFS('Presupuesto Detallado'!I$7:I$20,'Presupuesto Detallado'!F$7:F$20,'Por Recursos'!$C40)</f>
        <v>0</v>
      </c>
    </row>
  </sheetData>
  <pageMargins left="0.70866141732283472" right="0.70866141732283472" top="0.74803149606299213" bottom="0.74803149606299213" header="0.31496062992125984" footer="0.31496062992125984"/>
  <pageSetup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20"/>
  <sheetViews>
    <sheetView view="pageBreakPreview" zoomScaleSheetLayoutView="100" workbookViewId="0">
      <selection activeCell="B3" sqref="B3"/>
    </sheetView>
  </sheetViews>
  <sheetFormatPr defaultColWidth="11.42578125" defaultRowHeight="15"/>
  <cols>
    <col min="1" max="1" width="1.42578125" style="1" customWidth="1"/>
    <col min="2" max="2" width="7.85546875" style="1" customWidth="1"/>
    <col min="3" max="3" width="16.42578125" style="1" customWidth="1"/>
    <col min="4" max="4" width="49.85546875" style="1" customWidth="1"/>
    <col min="5" max="5" width="16.28515625" style="1" bestFit="1" customWidth="1"/>
    <col min="6" max="6" width="65.7109375" style="1" customWidth="1"/>
    <col min="7" max="7" width="14.5703125" style="1" customWidth="1"/>
    <col min="8" max="8" width="9.4257812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c r="B1" s="5" t="s">
        <v>0</v>
      </c>
      <c r="G1" s="3" t="s">
        <v>41</v>
      </c>
    </row>
    <row r="2" spans="2:9" ht="18.75">
      <c r="B2" s="6" t="s">
        <v>2</v>
      </c>
      <c r="G2" s="1" t="s">
        <v>3</v>
      </c>
      <c r="I2" s="18">
        <v>0.3</v>
      </c>
    </row>
    <row r="3" spans="2:9" ht="15.75" customHeight="1">
      <c r="B3" s="7" t="s">
        <v>42</v>
      </c>
      <c r="E3" s="2"/>
      <c r="F3" s="2"/>
      <c r="G3" s="9" t="s">
        <v>5</v>
      </c>
      <c r="H3" s="9" t="s">
        <v>6</v>
      </c>
      <c r="I3" s="9" t="s">
        <v>7</v>
      </c>
    </row>
    <row r="4" spans="2:9" ht="15" customHeight="1">
      <c r="B4" s="7" t="s">
        <v>43</v>
      </c>
      <c r="E4" s="4" t="s">
        <v>7</v>
      </c>
      <c r="F4" s="4"/>
      <c r="G4" s="19" t="e">
        <f>I7+#REF!</f>
        <v>#N/A</v>
      </c>
      <c r="H4" s="19" t="e">
        <f>G4*I2</f>
        <v>#N/A</v>
      </c>
      <c r="I4" s="19" t="e">
        <f>SUM(G4:H4)</f>
        <v>#N/A</v>
      </c>
    </row>
    <row r="6" spans="2:9" ht="15.75">
      <c r="B6" s="8" t="s">
        <v>44</v>
      </c>
      <c r="C6" s="9" t="s">
        <v>45</v>
      </c>
      <c r="D6" s="9" t="s">
        <v>46</v>
      </c>
      <c r="E6" s="9" t="s">
        <v>47</v>
      </c>
      <c r="F6" s="9" t="s">
        <v>11</v>
      </c>
      <c r="G6" s="9" t="s">
        <v>48</v>
      </c>
      <c r="H6" s="9" t="s">
        <v>12</v>
      </c>
      <c r="I6" s="9" t="s">
        <v>5</v>
      </c>
    </row>
    <row r="7" spans="2:9" ht="15" customHeight="1">
      <c r="B7" s="10">
        <v>1</v>
      </c>
      <c r="C7" s="10" t="s">
        <v>49</v>
      </c>
      <c r="D7" s="11"/>
      <c r="E7" s="11"/>
      <c r="F7" s="11"/>
      <c r="G7" s="23"/>
      <c r="H7" s="11"/>
      <c r="I7" s="17" t="e">
        <f>I8+#REF!</f>
        <v>#N/A</v>
      </c>
    </row>
    <row r="8" spans="2:9">
      <c r="B8" s="12" t="s">
        <v>50</v>
      </c>
      <c r="C8" s="13" t="s">
        <v>51</v>
      </c>
      <c r="D8" s="12"/>
      <c r="E8" s="12"/>
      <c r="F8" s="12"/>
      <c r="G8" s="20"/>
      <c r="H8" s="12"/>
      <c r="I8" s="16" t="e">
        <f>I15+#REF!</f>
        <v>#N/A</v>
      </c>
    </row>
    <row r="9" spans="2:9">
      <c r="B9" s="12" t="s">
        <v>52</v>
      </c>
      <c r="C9" s="14" t="s">
        <v>53</v>
      </c>
      <c r="D9" s="12"/>
      <c r="E9" s="12"/>
      <c r="F9" s="12"/>
      <c r="G9" s="20"/>
      <c r="H9" s="12"/>
      <c r="I9" s="16">
        <f>SUM(I10:I14)</f>
        <v>0</v>
      </c>
    </row>
    <row r="10" spans="2:9">
      <c r="B10" s="12"/>
      <c r="C10" s="12"/>
      <c r="D10" s="12" t="s">
        <v>15</v>
      </c>
      <c r="E10" s="15" t="str">
        <f>VLOOKUP(D10,Datos!$B$8:$E$29,2,)</f>
        <v>Labor (Personal)</v>
      </c>
      <c r="F10" s="15" t="str">
        <f>VLOOKUP(D10,Datos!$B$8:$E$29,3,)</f>
        <v xml:space="preserve">Horas </v>
      </c>
      <c r="G10" s="20">
        <v>0</v>
      </c>
      <c r="H10" s="15">
        <f>VLOOKUP(D10,Datos!$B$8:$E$29,4,)</f>
        <v>1</v>
      </c>
      <c r="I10" s="16">
        <f>G10*H10</f>
        <v>0</v>
      </c>
    </row>
    <row r="11" spans="2:9">
      <c r="B11" s="12"/>
      <c r="C11" s="12"/>
      <c r="D11" s="12" t="s">
        <v>54</v>
      </c>
      <c r="E11" s="15" t="str">
        <f>VLOOKUP(D11,Datos!$B$8:$E$29,2,)</f>
        <v>Materiales</v>
      </c>
      <c r="F11" s="15" t="str">
        <f>VLOOKUP(D11,Datos!$B$8:$E$29,3,)</f>
        <v>Cantidad</v>
      </c>
      <c r="G11" s="20">
        <v>0</v>
      </c>
      <c r="H11" s="15">
        <f>VLOOKUP(D11,Datos!$B$8:$E$29,4)</f>
        <v>1</v>
      </c>
      <c r="I11" s="16">
        <f t="shared" ref="I11:I14" si="0">G11*H11</f>
        <v>0</v>
      </c>
    </row>
    <row r="12" spans="2:9">
      <c r="B12" s="12"/>
      <c r="C12" s="12"/>
      <c r="D12" s="12" t="s">
        <v>55</v>
      </c>
      <c r="E12" s="15" t="str">
        <f>VLOOKUP(D12,Datos!$B$8:$E$29,2,)</f>
        <v>Licencias</v>
      </c>
      <c r="F12" s="15" t="str">
        <f>VLOOKUP(D12,Datos!$B$8:$E$29,3,)</f>
        <v>Cantidad</v>
      </c>
      <c r="G12" s="20">
        <v>0</v>
      </c>
      <c r="H12" s="15">
        <f>VLOOKUP(D12,Datos!$B$8:$E$29,4)</f>
        <v>1</v>
      </c>
      <c r="I12" s="16">
        <f t="shared" si="0"/>
        <v>0</v>
      </c>
    </row>
    <row r="13" spans="2:9">
      <c r="B13" s="12"/>
      <c r="C13" s="12"/>
      <c r="D13" s="12" t="s">
        <v>35</v>
      </c>
      <c r="E13" s="15" t="str">
        <f>VLOOKUP(D13,Datos!$B$8:$E$29,2,)</f>
        <v>Viajes</v>
      </c>
      <c r="F13" s="15" t="str">
        <f>VLOOKUP(D13,Datos!$B$8:$E$29,3,)</f>
        <v>Cantidad</v>
      </c>
      <c r="G13" s="20">
        <v>0</v>
      </c>
      <c r="H13" s="15">
        <f>VLOOKUP(D13,Datos!$B$8:$E$29,4)</f>
        <v>5</v>
      </c>
      <c r="I13" s="16">
        <f t="shared" si="0"/>
        <v>0</v>
      </c>
    </row>
    <row r="14" spans="2:9">
      <c r="B14" s="12"/>
      <c r="C14" s="12"/>
      <c r="D14" s="12" t="s">
        <v>56</v>
      </c>
      <c r="E14" s="15" t="s">
        <v>57</v>
      </c>
      <c r="F14" s="15" t="s">
        <v>58</v>
      </c>
      <c r="G14" s="20">
        <v>0</v>
      </c>
      <c r="H14" s="15">
        <f>VLOOKUP(D14,Datos!$B$8:$E$29,4)</f>
        <v>1</v>
      </c>
      <c r="I14" s="16">
        <f t="shared" si="0"/>
        <v>0</v>
      </c>
    </row>
    <row r="15" spans="2:9">
      <c r="B15" s="12" t="s">
        <v>52</v>
      </c>
      <c r="C15" s="14" t="s">
        <v>53</v>
      </c>
      <c r="D15" s="12"/>
      <c r="E15" s="12"/>
      <c r="F15" s="12"/>
      <c r="G15" s="20"/>
      <c r="H15" s="12"/>
      <c r="I15" s="16" t="e">
        <f>SUM(I16:I20)</f>
        <v>#N/A</v>
      </c>
    </row>
    <row r="16" spans="2:9">
      <c r="B16" s="12"/>
      <c r="C16" s="12"/>
      <c r="D16" s="12" t="s">
        <v>59</v>
      </c>
      <c r="E16" s="15" t="e">
        <f>VLOOKUP(D16,Datos!$B$8:$E$29,2,)</f>
        <v>#N/A</v>
      </c>
      <c r="F16" s="15" t="e">
        <f>VLOOKUP(D16,Datos!$B$8:$E$29,3,)</f>
        <v>#N/A</v>
      </c>
      <c r="G16" s="20">
        <v>0</v>
      </c>
      <c r="H16" s="15" t="e">
        <f>VLOOKUP(D16,Datos!$B$8:$E$29,4,)</f>
        <v>#N/A</v>
      </c>
      <c r="I16" s="16" t="e">
        <f>G16*H16</f>
        <v>#N/A</v>
      </c>
    </row>
    <row r="17" spans="2:9">
      <c r="B17" s="12"/>
      <c r="C17" s="12"/>
      <c r="D17" s="12" t="s">
        <v>54</v>
      </c>
      <c r="E17" s="15" t="str">
        <f>VLOOKUP(D17,Datos!$B$8:$E$29,2,)</f>
        <v>Materiales</v>
      </c>
      <c r="F17" s="15" t="str">
        <f>VLOOKUP(D17,Datos!$B$8:$E$29,3,)</f>
        <v>Cantidad</v>
      </c>
      <c r="G17" s="20">
        <v>0</v>
      </c>
      <c r="H17" s="15">
        <f>VLOOKUP(D17,Datos!$B$8:$E$29,4)</f>
        <v>1</v>
      </c>
      <c r="I17" s="16">
        <f t="shared" ref="I17:I20" si="1">G17*H17</f>
        <v>0</v>
      </c>
    </row>
    <row r="18" spans="2:9">
      <c r="B18" s="12"/>
      <c r="C18" s="12"/>
      <c r="D18" s="12" t="s">
        <v>55</v>
      </c>
      <c r="E18" s="15" t="str">
        <f>VLOOKUP(D18,Datos!$B$8:$E$29,2,)</f>
        <v>Licencias</v>
      </c>
      <c r="F18" s="15" t="str">
        <f>VLOOKUP(D18,Datos!$B$8:$E$29,3,)</f>
        <v>Cantidad</v>
      </c>
      <c r="G18" s="20">
        <v>0</v>
      </c>
      <c r="H18" s="15">
        <f>VLOOKUP(D18,Datos!$B$8:$E$29,4)</f>
        <v>1</v>
      </c>
      <c r="I18" s="16">
        <f t="shared" si="1"/>
        <v>0</v>
      </c>
    </row>
    <row r="19" spans="2:9">
      <c r="B19" s="12"/>
      <c r="C19" s="12"/>
      <c r="D19" s="12" t="s">
        <v>35</v>
      </c>
      <c r="E19" s="15" t="str">
        <f>VLOOKUP(D19,Datos!$B$8:$E$29,2,)</f>
        <v>Viajes</v>
      </c>
      <c r="F19" s="15" t="str">
        <f>VLOOKUP(D19,Datos!$B$8:$E$29,3,)</f>
        <v>Cantidad</v>
      </c>
      <c r="G19" s="20">
        <v>0</v>
      </c>
      <c r="H19" s="15">
        <f>VLOOKUP(D19,Datos!$B$8:$E$29,4)</f>
        <v>5</v>
      </c>
      <c r="I19" s="16">
        <f t="shared" si="1"/>
        <v>0</v>
      </c>
    </row>
    <row r="20" spans="2:9">
      <c r="B20" s="12"/>
      <c r="C20" s="12"/>
      <c r="D20" s="12" t="s">
        <v>56</v>
      </c>
      <c r="E20" s="15" t="s">
        <v>57</v>
      </c>
      <c r="F20" s="15" t="s">
        <v>58</v>
      </c>
      <c r="G20" s="20">
        <v>0</v>
      </c>
      <c r="H20" s="15">
        <f>VLOOKUP(D20,Datos!$B$8:$E$29,4)</f>
        <v>1</v>
      </c>
      <c r="I20" s="16">
        <f t="shared" si="1"/>
        <v>0</v>
      </c>
    </row>
  </sheetData>
  <pageMargins left="0.23622047244094491" right="0.23622047244094491" top="0.74803149606299213" bottom="0.74803149606299213" header="0.31496062992125984" footer="0.31496062992125984"/>
  <pageSetup scale="5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9"/>
  <sheetViews>
    <sheetView topLeftCell="A13" zoomScaleSheetLayoutView="115" workbookViewId="0">
      <selection activeCell="E9" sqref="E9"/>
    </sheetView>
  </sheetViews>
  <sheetFormatPr defaultColWidth="11.42578125" defaultRowHeight="15"/>
  <cols>
    <col min="1" max="1" width="1.42578125" style="1" customWidth="1"/>
    <col min="2" max="2" width="42.28515625" style="1" customWidth="1"/>
    <col min="3" max="3" width="31" style="1" customWidth="1"/>
    <col min="4" max="4" width="25.140625" style="1" customWidth="1"/>
    <col min="5" max="5" width="7.7109375" style="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33" customHeight="1">
      <c r="B1" s="29" t="s">
        <v>60</v>
      </c>
      <c r="D1" s="3"/>
    </row>
    <row r="2" spans="2:6" ht="18.75">
      <c r="B2" s="6"/>
    </row>
    <row r="3" spans="2:6" ht="15.75">
      <c r="B3" s="7" t="s">
        <v>4</v>
      </c>
      <c r="E3" s="2"/>
      <c r="F3" s="2"/>
    </row>
    <row r="4" spans="2:6" ht="15.75">
      <c r="B4" s="7" t="s">
        <v>61</v>
      </c>
      <c r="E4" s="2"/>
      <c r="F4" s="4"/>
    </row>
    <row r="6" spans="2:6" ht="15.75">
      <c r="B6" s="9" t="s">
        <v>46</v>
      </c>
      <c r="C6" s="9" t="s">
        <v>47</v>
      </c>
      <c r="D6" s="9" t="s">
        <v>11</v>
      </c>
      <c r="E6" s="9" t="s">
        <v>12</v>
      </c>
    </row>
    <row r="7" spans="2:6">
      <c r="B7" s="30"/>
      <c r="C7" s="30"/>
      <c r="D7" s="30"/>
      <c r="E7" s="30"/>
    </row>
    <row r="8" spans="2:6" ht="25.5" customHeight="1">
      <c r="B8" s="31" t="s">
        <v>15</v>
      </c>
      <c r="C8" s="31" t="s">
        <v>14</v>
      </c>
      <c r="D8" s="31" t="s">
        <v>58</v>
      </c>
      <c r="E8" s="32">
        <v>1</v>
      </c>
      <c r="F8" s="33"/>
    </row>
    <row r="9" spans="2:6" ht="25.5" customHeight="1">
      <c r="B9" s="31" t="s">
        <v>16</v>
      </c>
      <c r="C9" s="31" t="s">
        <v>14</v>
      </c>
      <c r="D9" s="31" t="s">
        <v>62</v>
      </c>
      <c r="E9" s="32">
        <v>1</v>
      </c>
      <c r="F9" s="33"/>
    </row>
    <row r="10" spans="2:6" ht="25.5" customHeight="1">
      <c r="B10" s="31" t="s">
        <v>17</v>
      </c>
      <c r="C10" s="31" t="s">
        <v>14</v>
      </c>
      <c r="D10" s="31" t="s">
        <v>62</v>
      </c>
      <c r="E10" s="32">
        <v>1</v>
      </c>
      <c r="F10" s="33"/>
    </row>
    <row r="11" spans="2:6" ht="25.5" customHeight="1">
      <c r="B11" s="31" t="s">
        <v>18</v>
      </c>
      <c r="C11" s="31" t="s">
        <v>14</v>
      </c>
      <c r="D11" s="31" t="s">
        <v>62</v>
      </c>
      <c r="E11" s="32">
        <v>1</v>
      </c>
      <c r="F11" s="33"/>
    </row>
    <row r="12" spans="2:6" ht="25.5" customHeight="1">
      <c r="B12" s="31" t="s">
        <v>19</v>
      </c>
      <c r="C12" s="31" t="s">
        <v>14</v>
      </c>
      <c r="D12" s="31" t="s">
        <v>62</v>
      </c>
      <c r="E12" s="32">
        <v>1</v>
      </c>
      <c r="F12" s="33"/>
    </row>
    <row r="13" spans="2:6" ht="25.5" customHeight="1">
      <c r="B13" s="31" t="s">
        <v>20</v>
      </c>
      <c r="C13" s="31" t="s">
        <v>14</v>
      </c>
      <c r="D13" s="31" t="s">
        <v>62</v>
      </c>
      <c r="E13" s="32">
        <v>1</v>
      </c>
      <c r="F13" s="33"/>
    </row>
    <row r="14" spans="2:6" ht="25.5" customHeight="1">
      <c r="B14" s="31" t="s">
        <v>21</v>
      </c>
      <c r="C14" s="31" t="s">
        <v>14</v>
      </c>
      <c r="D14" s="31" t="s">
        <v>62</v>
      </c>
      <c r="E14" s="32">
        <v>1</v>
      </c>
      <c r="F14" s="33"/>
    </row>
    <row r="15" spans="2:6" ht="25.5" customHeight="1">
      <c r="B15" s="31" t="s">
        <v>22</v>
      </c>
      <c r="C15" s="31" t="s">
        <v>14</v>
      </c>
      <c r="D15" s="31" t="s">
        <v>62</v>
      </c>
      <c r="E15" s="32">
        <v>1</v>
      </c>
      <c r="F15" s="33"/>
    </row>
    <row r="16" spans="2:6" ht="25.5" customHeight="1">
      <c r="B16" s="31" t="s">
        <v>23</v>
      </c>
      <c r="C16" s="31" t="s">
        <v>14</v>
      </c>
      <c r="D16" s="31" t="s">
        <v>62</v>
      </c>
      <c r="E16" s="32">
        <v>1</v>
      </c>
      <c r="F16" s="33"/>
    </row>
    <row r="17" spans="2:6" ht="25.5" customHeight="1">
      <c r="B17" s="31" t="s">
        <v>24</v>
      </c>
      <c r="C17" s="31" t="s">
        <v>14</v>
      </c>
      <c r="D17" s="31" t="s">
        <v>62</v>
      </c>
      <c r="E17" s="32">
        <v>1</v>
      </c>
      <c r="F17" s="33"/>
    </row>
    <row r="18" spans="2:6" ht="25.5" customHeight="1">
      <c r="B18" s="31" t="s">
        <v>24</v>
      </c>
      <c r="C18" s="31" t="s">
        <v>14</v>
      </c>
      <c r="D18" s="31" t="s">
        <v>62</v>
      </c>
      <c r="E18" s="32">
        <v>1</v>
      </c>
      <c r="F18" s="33"/>
    </row>
    <row r="19" spans="2:6" ht="25.5" customHeight="1">
      <c r="B19" s="31" t="s">
        <v>28</v>
      </c>
      <c r="C19" s="31" t="s">
        <v>27</v>
      </c>
      <c r="D19" s="31" t="s">
        <v>63</v>
      </c>
      <c r="E19" s="32">
        <v>3</v>
      </c>
      <c r="F19" s="33"/>
    </row>
    <row r="20" spans="2:6" ht="25.5" customHeight="1">
      <c r="B20" s="31" t="s">
        <v>30</v>
      </c>
      <c r="C20" s="31" t="s">
        <v>29</v>
      </c>
      <c r="D20" s="31" t="s">
        <v>63</v>
      </c>
      <c r="E20" s="32">
        <v>3</v>
      </c>
      <c r="F20" s="33"/>
    </row>
    <row r="21" spans="2:6" ht="25.5" customHeight="1">
      <c r="B21" s="31" t="s">
        <v>31</v>
      </c>
      <c r="C21" s="31" t="s">
        <v>29</v>
      </c>
      <c r="D21" s="31" t="s">
        <v>63</v>
      </c>
      <c r="E21" s="32">
        <v>1</v>
      </c>
      <c r="F21" s="33"/>
    </row>
    <row r="22" spans="2:6" ht="25.5" customHeight="1">
      <c r="B22" s="31" t="s">
        <v>32</v>
      </c>
      <c r="C22" s="31" t="s">
        <v>29</v>
      </c>
      <c r="D22" s="31" t="s">
        <v>63</v>
      </c>
      <c r="E22" s="32">
        <v>3</v>
      </c>
      <c r="F22" s="33"/>
    </row>
    <row r="23" spans="2:6" ht="25.5" customHeight="1">
      <c r="B23" s="31" t="s">
        <v>33</v>
      </c>
      <c r="C23" s="31" t="s">
        <v>29</v>
      </c>
      <c r="D23" s="31" t="s">
        <v>63</v>
      </c>
      <c r="E23" s="32">
        <v>1</v>
      </c>
      <c r="F23" s="33"/>
    </row>
    <row r="24" spans="2:6" ht="25.5" customHeight="1">
      <c r="B24" s="31" t="s">
        <v>39</v>
      </c>
      <c r="C24" s="31" t="s">
        <v>64</v>
      </c>
      <c r="D24" s="31" t="s">
        <v>65</v>
      </c>
      <c r="E24" s="32">
        <v>1</v>
      </c>
      <c r="F24" s="33"/>
    </row>
    <row r="25" spans="2:6" ht="25.5" customHeight="1">
      <c r="B25" s="31" t="s">
        <v>40</v>
      </c>
      <c r="C25" s="31" t="s">
        <v>64</v>
      </c>
      <c r="D25" s="31" t="s">
        <v>65</v>
      </c>
      <c r="E25" s="32">
        <v>1</v>
      </c>
      <c r="F25" s="33"/>
    </row>
    <row r="26" spans="2:6" ht="25.5" customHeight="1">
      <c r="B26" s="31" t="s">
        <v>35</v>
      </c>
      <c r="C26" s="31" t="s">
        <v>34</v>
      </c>
      <c r="D26" s="31" t="s">
        <v>63</v>
      </c>
      <c r="E26" s="32">
        <v>5</v>
      </c>
      <c r="F26" s="33"/>
    </row>
    <row r="27" spans="2:6" ht="25.5" customHeight="1">
      <c r="B27" s="31" t="s">
        <v>36</v>
      </c>
      <c r="C27" s="31" t="s">
        <v>34</v>
      </c>
      <c r="D27" s="31" t="s">
        <v>63</v>
      </c>
      <c r="E27" s="32">
        <v>5</v>
      </c>
      <c r="F27" s="33"/>
    </row>
    <row r="28" spans="2:6" ht="25.5" customHeight="1">
      <c r="B28" s="31" t="s">
        <v>38</v>
      </c>
      <c r="C28" s="31" t="s">
        <v>57</v>
      </c>
      <c r="D28" s="31" t="s">
        <v>62</v>
      </c>
      <c r="E28" s="32">
        <v>1</v>
      </c>
      <c r="F28" s="33"/>
    </row>
    <row r="29" spans="2:6" ht="25.5" customHeight="1">
      <c r="B29" s="31" t="s">
        <v>26</v>
      </c>
      <c r="C29" s="31" t="s">
        <v>57</v>
      </c>
      <c r="D29" s="31" t="s">
        <v>62</v>
      </c>
      <c r="E29" s="32">
        <v>1</v>
      </c>
      <c r="F29"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4"/>
  <sheetViews>
    <sheetView view="pageBreakPreview" topLeftCell="A16" zoomScaleSheetLayoutView="100" workbookViewId="0">
      <selection activeCell="C8" sqref="C8"/>
    </sheetView>
  </sheetViews>
  <sheetFormatPr defaultColWidth="11.42578125" defaultRowHeight="15"/>
  <cols>
    <col min="1" max="1" width="1.5703125" style="1" customWidth="1"/>
    <col min="2" max="2" width="27.7109375" style="1" customWidth="1"/>
    <col min="3" max="3" width="86" style="1" customWidth="1"/>
    <col min="4" max="4" width="2.85546875" style="1" customWidth="1"/>
    <col min="5" max="16384" width="11.42578125" style="1"/>
  </cols>
  <sheetData>
    <row r="1" spans="2:5" ht="26.25">
      <c r="B1" s="5" t="s">
        <v>0</v>
      </c>
      <c r="D1" s="3"/>
    </row>
    <row r="2" spans="2:5" ht="18.75">
      <c r="B2" s="6" t="s">
        <v>2</v>
      </c>
    </row>
    <row r="4" spans="2:5" ht="15.75">
      <c r="B4" s="24" t="s">
        <v>66</v>
      </c>
    </row>
    <row r="5" spans="2:5" ht="15.75">
      <c r="B5" s="24" t="s">
        <v>67</v>
      </c>
      <c r="C5" s="1" t="s">
        <v>68</v>
      </c>
    </row>
    <row r="6" spans="2:5" ht="15.75">
      <c r="B6" s="9" t="s">
        <v>69</v>
      </c>
      <c r="C6" s="9" t="s">
        <v>70</v>
      </c>
    </row>
    <row r="7" spans="2:5">
      <c r="B7" s="11"/>
      <c r="C7" s="11"/>
      <c r="D7" s="12"/>
      <c r="E7" s="11"/>
    </row>
    <row r="8" spans="2:5" ht="30">
      <c r="B8" s="26" t="s">
        <v>46</v>
      </c>
      <c r="C8" s="27" t="s">
        <v>71</v>
      </c>
      <c r="D8" s="12"/>
      <c r="E8" s="15"/>
    </row>
    <row r="9" spans="2:5" ht="60">
      <c r="B9" s="26" t="s">
        <v>47</v>
      </c>
      <c r="C9" s="27" t="s">
        <v>72</v>
      </c>
    </row>
    <row r="10" spans="2:5" ht="45">
      <c r="B10" s="26" t="s">
        <v>11</v>
      </c>
      <c r="C10" s="27" t="s">
        <v>73</v>
      </c>
    </row>
    <row r="11" spans="2:5" ht="45">
      <c r="B11" s="26" t="s">
        <v>12</v>
      </c>
      <c r="C11" s="27" t="s">
        <v>74</v>
      </c>
    </row>
    <row r="12" spans="2:5">
      <c r="B12" s="12"/>
      <c r="C12" s="25"/>
    </row>
    <row r="13" spans="2:5" ht="15.75">
      <c r="B13" s="24" t="s">
        <v>75</v>
      </c>
    </row>
    <row r="14" spans="2:5" ht="30">
      <c r="B14" s="24" t="s">
        <v>67</v>
      </c>
      <c r="C14" s="28" t="s">
        <v>76</v>
      </c>
    </row>
    <row r="15" spans="2:5" ht="15.75">
      <c r="B15" s="9" t="s">
        <v>69</v>
      </c>
      <c r="C15" s="9" t="s">
        <v>70</v>
      </c>
    </row>
    <row r="16" spans="2:5">
      <c r="B16" s="11"/>
      <c r="C16" s="11"/>
      <c r="D16" s="12"/>
      <c r="E16" s="11"/>
    </row>
    <row r="17" spans="2:5" ht="30">
      <c r="B17" s="26" t="s">
        <v>44</v>
      </c>
      <c r="C17" s="27" t="s">
        <v>77</v>
      </c>
      <c r="D17" s="12"/>
      <c r="E17" s="15"/>
    </row>
    <row r="18" spans="2:5" ht="30">
      <c r="B18" s="26" t="s">
        <v>45</v>
      </c>
      <c r="C18" s="27" t="s">
        <v>78</v>
      </c>
    </row>
    <row r="19" spans="2:5" ht="60">
      <c r="B19" s="26" t="s">
        <v>46</v>
      </c>
      <c r="C19" s="27" t="s">
        <v>79</v>
      </c>
    </row>
    <row r="20" spans="2:5" ht="45">
      <c r="B20" s="26" t="s">
        <v>47</v>
      </c>
      <c r="C20" s="27" t="s">
        <v>80</v>
      </c>
    </row>
    <row r="21" spans="2:5" ht="45">
      <c r="B21" s="26" t="s">
        <v>11</v>
      </c>
      <c r="C21" s="27" t="s">
        <v>81</v>
      </c>
    </row>
    <row r="22" spans="2:5" ht="30">
      <c r="B22" s="26" t="s">
        <v>48</v>
      </c>
      <c r="C22" s="27" t="s">
        <v>82</v>
      </c>
    </row>
    <row r="23" spans="2:5" ht="45">
      <c r="B23" s="26" t="s">
        <v>12</v>
      </c>
      <c r="C23" s="27" t="s">
        <v>83</v>
      </c>
    </row>
    <row r="24" spans="2:5" ht="30">
      <c r="B24" s="26" t="s">
        <v>5</v>
      </c>
      <c r="C24" s="27" t="s">
        <v>84</v>
      </c>
    </row>
    <row r="26" spans="2:5" ht="15.75">
      <c r="B26" s="24" t="s">
        <v>85</v>
      </c>
    </row>
    <row r="27" spans="2:5" ht="30">
      <c r="B27" s="24" t="s">
        <v>67</v>
      </c>
      <c r="C27" s="28" t="s">
        <v>86</v>
      </c>
    </row>
    <row r="28" spans="2:5" ht="15.75">
      <c r="B28" s="9" t="s">
        <v>69</v>
      </c>
      <c r="C28" s="9" t="s">
        <v>70</v>
      </c>
    </row>
    <row r="29" spans="2:5">
      <c r="B29" s="11"/>
      <c r="C29" s="11"/>
      <c r="D29" s="12"/>
      <c r="E29" s="11"/>
    </row>
    <row r="30" spans="2:5" ht="30">
      <c r="B30" s="26" t="s">
        <v>9</v>
      </c>
      <c r="C30" s="27" t="s">
        <v>87</v>
      </c>
      <c r="D30" s="12"/>
      <c r="E30" s="15"/>
    </row>
    <row r="31" spans="2:5" ht="60">
      <c r="B31" s="26" t="s">
        <v>10</v>
      </c>
      <c r="C31" s="27" t="s">
        <v>79</v>
      </c>
    </row>
    <row r="32" spans="2:5" ht="45">
      <c r="B32" s="26" t="s">
        <v>11</v>
      </c>
      <c r="C32" s="27" t="s">
        <v>81</v>
      </c>
    </row>
    <row r="33" spans="2:3" ht="45">
      <c r="B33" s="26" t="s">
        <v>12</v>
      </c>
      <c r="C33" s="27" t="s">
        <v>83</v>
      </c>
    </row>
    <row r="34" spans="2:3" ht="30">
      <c r="B34" s="26" t="s">
        <v>5</v>
      </c>
      <c r="C34" s="27" t="s">
        <v>88</v>
      </c>
    </row>
  </sheetData>
  <pageMargins left="0.7" right="0.7" top="0.75" bottom="0.75" header="0.3" footer="0.3"/>
  <pageSetup paperSize="9" scale="6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35E7ACA02055E4FBAF704631BC55B52" ma:contentTypeVersion="13" ma:contentTypeDescription="Crear nuevo documento." ma:contentTypeScope="" ma:versionID="12ca827e46d78051078d0854010060bf">
  <xsd:schema xmlns:xsd="http://www.w3.org/2001/XMLSchema" xmlns:xs="http://www.w3.org/2001/XMLSchema" xmlns:p="http://schemas.microsoft.com/office/2006/metadata/properties" xmlns:ns2="c66acab1-3853-49f3-b6e6-92443e22b5e4" xmlns:ns3="b3792e45-7a07-4d9d-922c-b151300a513e" targetNamespace="http://schemas.microsoft.com/office/2006/metadata/properties" ma:root="true" ma:fieldsID="15a6c5eb3ecfe1c1ad8884bd3bc29ef9" ns2:_="" ns3:_="">
    <xsd:import namespace="c66acab1-3853-49f3-b6e6-92443e22b5e4"/>
    <xsd:import namespace="b3792e45-7a07-4d9d-922c-b151300a513e"/>
    <xsd:element name="properties">
      <xsd:complexType>
        <xsd:sequence>
          <xsd:element name="documentManagement">
            <xsd:complexType>
              <xsd:all>
                <xsd:element ref="ns2:ReferenceId"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6acab1-3853-49f3-b6e6-92443e22b5e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lcf76f155ced4ddcb4097134ff3c332f" ma:index="10" nillable="true" ma:taxonomy="true" ma:internalName="lcf76f155ced4ddcb4097134ff3c332f" ma:taxonomyFieldName="MediaServiceImageTags" ma:displayName="Etiquetas de imagen"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792e45-7a07-4d9d-922c-b151300a513e"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32d84913-072b-4e66-aa42-ad4cc4259855}" ma:internalName="TaxCatchAll" ma:showField="CatchAllData" ma:web="b3792e45-7a07-4d9d-922c-b151300a51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3792e45-7a07-4d9d-922c-b151300a513e" xsi:nil="true"/>
    <lcf76f155ced4ddcb4097134ff3c332f xmlns="c66acab1-3853-49f3-b6e6-92443e22b5e4">
      <Terms xmlns="http://schemas.microsoft.com/office/infopath/2007/PartnerControls"/>
    </lcf76f155ced4ddcb4097134ff3c332f>
    <ReferenceId xmlns="c66acab1-3853-49f3-b6e6-92443e22b5e4" xsi:nil="true"/>
  </documentManagement>
</p:properties>
</file>

<file path=customXml/itemProps1.xml><?xml version="1.0" encoding="utf-8"?>
<ds:datastoreItem xmlns:ds="http://schemas.openxmlformats.org/officeDocument/2006/customXml" ds:itemID="{C45BE97D-7AC7-4006-9FB5-7CCCC822A2A0}"/>
</file>

<file path=customXml/itemProps2.xml><?xml version="1.0" encoding="utf-8"?>
<ds:datastoreItem xmlns:ds="http://schemas.openxmlformats.org/officeDocument/2006/customXml" ds:itemID="{A43EA6FA-BC73-4644-8C2B-4542AC10BBC2}"/>
</file>

<file path=customXml/itemProps3.xml><?xml version="1.0" encoding="utf-8"?>
<ds:datastoreItem xmlns:ds="http://schemas.openxmlformats.org/officeDocument/2006/customXml" ds:itemID="{71295E69-0571-4E6A-A7AE-6BA1E9D93E8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Claudia Marcela Vargas Forero</cp:lastModifiedBy>
  <cp:revision/>
  <dcterms:created xsi:type="dcterms:W3CDTF">2012-09-02T03:53:17Z</dcterms:created>
  <dcterms:modified xsi:type="dcterms:W3CDTF">2024-07-08T00:00:11Z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0x010100935E7ACA02055E4FBAF704631BC55B52</vt:lpwstr>
  </property>
</Properties>
</file>