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博士哈工大\项目\电机选型\"/>
    </mc:Choice>
  </mc:AlternateContent>
  <xr:revisionPtr revIDLastSave="0" documentId="13_ncr:1_{67B09867-0B89-4BDD-B50C-2B56EB6A57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模板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7" i="1"/>
  <c r="B35" i="1"/>
  <c r="B21" i="1"/>
  <c r="B23" i="1" s="1"/>
  <c r="B31" i="1"/>
  <c r="B29" i="1"/>
  <c r="B15" i="1"/>
  <c r="B16" i="1" s="1"/>
  <c r="B18" i="1" s="1"/>
  <c r="B32" i="1" l="1"/>
  <c r="B33" i="1" s="1"/>
  <c r="B38" i="1" s="1"/>
  <c r="B24" i="1"/>
  <c r="B40" i="1" l="1"/>
  <c r="B26" i="1"/>
  <c r="B42" i="1"/>
  <c r="B47" i="1" s="1"/>
  <c r="B49" i="1" s="1"/>
</calcChain>
</file>

<file path=xl/sharedStrings.xml><?xml version="1.0" encoding="utf-8"?>
<sst xmlns="http://schemas.openxmlformats.org/spreadsheetml/2006/main" count="97" uniqueCount="72">
  <si>
    <t>m/s</t>
    <phoneticPr fontId="1" type="noConversion"/>
  </si>
  <si>
    <t>v</t>
    <phoneticPr fontId="1" type="noConversion"/>
  </si>
  <si>
    <t>m/s^2</t>
    <phoneticPr fontId="1" type="noConversion"/>
  </si>
  <si>
    <t>a</t>
    <phoneticPr fontId="1" type="noConversion"/>
  </si>
  <si>
    <t>kg</t>
    <phoneticPr fontId="1" type="noConversion"/>
  </si>
  <si>
    <t>m</t>
    <phoneticPr fontId="1" type="noConversion"/>
  </si>
  <si>
    <r>
      <rPr>
        <sz val="11"/>
        <color theme="1"/>
        <rFont val="宋体"/>
        <family val="3"/>
        <charset val="134"/>
      </rPr>
      <t>速度</t>
    </r>
    <phoneticPr fontId="1" type="noConversion"/>
  </si>
  <si>
    <r>
      <rPr>
        <sz val="11"/>
        <color theme="1"/>
        <rFont val="宋体"/>
        <family val="3"/>
        <charset val="134"/>
      </rPr>
      <t>加速度</t>
    </r>
    <phoneticPr fontId="1" type="noConversion"/>
  </si>
  <si>
    <r>
      <rPr>
        <sz val="11"/>
        <color theme="1"/>
        <rFont val="宋体"/>
        <family val="3"/>
        <charset val="134"/>
      </rPr>
      <t>总负载</t>
    </r>
    <phoneticPr fontId="1" type="noConversion"/>
  </si>
  <si>
    <r>
      <rPr>
        <sz val="11"/>
        <color theme="1"/>
        <rFont val="宋体"/>
        <family val="3"/>
        <charset val="134"/>
      </rPr>
      <t>电机个数</t>
    </r>
    <phoneticPr fontId="1" type="noConversion"/>
  </si>
  <si>
    <r>
      <rPr>
        <sz val="11"/>
        <color theme="1"/>
        <rFont val="宋体"/>
        <family val="3"/>
        <charset val="134"/>
      </rPr>
      <t>个</t>
    </r>
    <phoneticPr fontId="1" type="noConversion"/>
  </si>
  <si>
    <r>
      <rPr>
        <sz val="11"/>
        <color theme="1"/>
        <rFont val="宋体"/>
        <family val="3"/>
        <charset val="134"/>
      </rPr>
      <t>单个电机负载</t>
    </r>
    <phoneticPr fontId="1" type="noConversion"/>
  </si>
  <si>
    <r>
      <rPr>
        <sz val="11"/>
        <color theme="1"/>
        <rFont val="宋体"/>
        <family val="3"/>
        <charset val="134"/>
      </rPr>
      <t>导向方式</t>
    </r>
    <phoneticPr fontId="1" type="noConversion"/>
  </si>
  <si>
    <r>
      <rPr>
        <sz val="11"/>
        <color theme="1"/>
        <rFont val="宋体"/>
        <family val="3"/>
        <charset val="134"/>
      </rPr>
      <t>驱动方式</t>
    </r>
    <phoneticPr fontId="1" type="noConversion"/>
  </si>
  <si>
    <r>
      <rPr>
        <sz val="11"/>
        <color theme="1"/>
        <rFont val="宋体"/>
        <family val="3"/>
        <charset val="134"/>
      </rPr>
      <t>传动方式</t>
    </r>
    <phoneticPr fontId="1" type="noConversion"/>
  </si>
  <si>
    <t>r/s</t>
    <phoneticPr fontId="1" type="noConversion"/>
  </si>
  <si>
    <t>rpm</t>
    <phoneticPr fontId="1" type="noConversion"/>
  </si>
  <si>
    <t>i</t>
    <phoneticPr fontId="1" type="noConversion"/>
  </si>
  <si>
    <t>n</t>
    <phoneticPr fontId="1" type="noConversion"/>
  </si>
  <si>
    <t>Kw</t>
    <phoneticPr fontId="1" type="noConversion"/>
  </si>
  <si>
    <t>Nm</t>
    <phoneticPr fontId="1" type="noConversion"/>
  </si>
  <si>
    <t>kgm^2</t>
    <phoneticPr fontId="1" type="noConversion"/>
  </si>
  <si>
    <t>Jm</t>
    <phoneticPr fontId="1" type="noConversion"/>
  </si>
  <si>
    <t>N</t>
    <phoneticPr fontId="1" type="noConversion"/>
  </si>
  <si>
    <t>Ff</t>
    <phoneticPr fontId="1" type="noConversion"/>
  </si>
  <si>
    <r>
      <t xml:space="preserve">2.1 </t>
    </r>
    <r>
      <rPr>
        <sz val="11"/>
        <color theme="1"/>
        <rFont val="宋体"/>
        <family val="3"/>
        <charset val="134"/>
      </rPr>
      <t>所需电机转速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计算过程</t>
    </r>
    <phoneticPr fontId="1" type="noConversion"/>
  </si>
  <si>
    <t>D</t>
  </si>
  <si>
    <r>
      <t xml:space="preserve">2.2 </t>
    </r>
    <r>
      <rPr>
        <sz val="11"/>
        <color theme="1"/>
        <rFont val="宋体"/>
        <family val="3"/>
        <charset val="134"/>
      </rPr>
      <t>负载转动惯量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计算过程</t>
    </r>
    <phoneticPr fontId="1" type="noConversion"/>
  </si>
  <si>
    <t>J</t>
    <phoneticPr fontId="1" type="noConversion"/>
  </si>
  <si>
    <t>Jc</t>
    <phoneticPr fontId="1" type="noConversion"/>
  </si>
  <si>
    <t>kg/m^3</t>
    <phoneticPr fontId="1" type="noConversion"/>
  </si>
  <si>
    <t>γ</t>
    <phoneticPr fontId="1" type="noConversion"/>
  </si>
  <si>
    <t>L</t>
    <phoneticPr fontId="1" type="noConversion"/>
  </si>
  <si>
    <r>
      <t xml:space="preserve">2.3 </t>
    </r>
    <r>
      <rPr>
        <sz val="11"/>
        <color theme="1"/>
        <rFont val="宋体"/>
        <family val="3"/>
        <charset val="134"/>
      </rPr>
      <t>驱动扭矩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计算过程</t>
    </r>
    <phoneticPr fontId="1" type="noConversion"/>
  </si>
  <si>
    <t>α</t>
    <phoneticPr fontId="1" type="noConversion"/>
  </si>
  <si>
    <t>Tf</t>
    <phoneticPr fontId="1" type="noConversion"/>
  </si>
  <si>
    <r>
      <t xml:space="preserve">2.4 </t>
    </r>
    <r>
      <rPr>
        <sz val="11"/>
        <color theme="1"/>
        <rFont val="宋体"/>
        <family val="3"/>
        <charset val="134"/>
      </rPr>
      <t>电机功率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计算过程</t>
    </r>
    <phoneticPr fontId="1" type="noConversion"/>
  </si>
  <si>
    <t>P</t>
    <phoneticPr fontId="1" type="noConversion"/>
  </si>
  <si>
    <t>T</t>
    <phoneticPr fontId="1" type="noConversion"/>
  </si>
  <si>
    <t>Tα</t>
    <phoneticPr fontId="1" type="noConversion"/>
  </si>
  <si>
    <r>
      <t>xx</t>
    </r>
    <r>
      <rPr>
        <sz val="11"/>
        <color theme="1"/>
        <rFont val="宋体"/>
        <family val="3"/>
        <charset val="134"/>
      </rPr>
      <t>天车</t>
    </r>
    <r>
      <rPr>
        <sz val="11"/>
        <color theme="1"/>
        <rFont val="Times New Roman"/>
        <family val="1"/>
      </rPr>
      <t>xx</t>
    </r>
    <r>
      <rPr>
        <sz val="11"/>
        <color theme="1"/>
        <rFont val="宋体"/>
        <family val="3"/>
        <charset val="134"/>
      </rPr>
      <t>向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正向计算过程</t>
    </r>
    <phoneticPr fontId="1" type="noConversion"/>
  </si>
  <si>
    <r>
      <rPr>
        <sz val="11"/>
        <color theme="1"/>
        <rFont val="宋体"/>
        <family val="3"/>
        <charset val="134"/>
      </rPr>
      <t>西门子</t>
    </r>
    <r>
      <rPr>
        <sz val="11"/>
        <color theme="1"/>
        <rFont val="Times New Roman"/>
        <family val="1"/>
      </rPr>
      <t>M-1PH8184-L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</si>
  <si>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（输入）</t>
    </r>
    <phoneticPr fontId="1" type="noConversion"/>
  </si>
  <si>
    <r>
      <rPr>
        <sz val="11"/>
        <color theme="1"/>
        <rFont val="宋体"/>
        <family val="3"/>
        <charset val="134"/>
      </rPr>
      <t>额定功率</t>
    </r>
    <phoneticPr fontId="1" type="noConversion"/>
  </si>
  <si>
    <r>
      <rPr>
        <sz val="11"/>
        <color theme="1"/>
        <rFont val="宋体"/>
        <family val="3"/>
        <charset val="134"/>
      </rPr>
      <t>额定扭矩</t>
    </r>
    <phoneticPr fontId="1" type="noConversion"/>
  </si>
  <si>
    <r>
      <rPr>
        <sz val="11"/>
        <color theme="1"/>
        <rFont val="宋体"/>
        <family val="3"/>
        <charset val="134"/>
      </rPr>
      <t>额定转速</t>
    </r>
    <phoneticPr fontId="1" type="noConversion"/>
  </si>
  <si>
    <r>
      <rPr>
        <sz val="11"/>
        <color theme="1"/>
        <rFont val="宋体"/>
        <family val="3"/>
        <charset val="134"/>
      </rPr>
      <t>最大转速</t>
    </r>
    <phoneticPr fontId="1" type="noConversion"/>
  </si>
  <si>
    <r>
      <rPr>
        <sz val="11"/>
        <color theme="1"/>
        <rFont val="宋体"/>
        <family val="3"/>
        <charset val="134"/>
      </rPr>
      <t>转子转动惯量</t>
    </r>
    <phoneticPr fontId="1" type="noConversion"/>
  </si>
  <si>
    <r>
      <rPr>
        <sz val="11"/>
        <color theme="1"/>
        <rFont val="宋体"/>
        <family val="3"/>
        <charset val="134"/>
      </rPr>
      <t>旋转构件直径</t>
    </r>
    <phoneticPr fontId="1" type="noConversion"/>
  </si>
  <si>
    <r>
      <rPr>
        <sz val="11"/>
        <color theme="1"/>
        <rFont val="宋体"/>
        <family val="3"/>
        <charset val="134"/>
      </rPr>
      <t>旋转构件转速</t>
    </r>
    <phoneticPr fontId="1" type="noConversion"/>
  </si>
  <si>
    <r>
      <rPr>
        <sz val="11"/>
        <color theme="1"/>
        <rFont val="宋体"/>
        <family val="3"/>
        <charset val="134"/>
      </rPr>
      <t>减速比</t>
    </r>
    <phoneticPr fontId="1" type="noConversion"/>
  </si>
  <si>
    <r>
      <rPr>
        <sz val="11"/>
        <color theme="1"/>
        <rFont val="宋体"/>
        <family val="3"/>
        <charset val="134"/>
      </rPr>
      <t>电机转速</t>
    </r>
    <phoneticPr fontId="1" type="noConversion"/>
  </si>
  <si>
    <r>
      <rPr>
        <sz val="11"/>
        <color theme="1"/>
        <rFont val="宋体"/>
        <family val="3"/>
        <charset val="134"/>
      </rPr>
      <t>材料密度</t>
    </r>
    <phoneticPr fontId="1" type="noConversion"/>
  </si>
  <si>
    <r>
      <rPr>
        <sz val="11"/>
        <color theme="1"/>
        <rFont val="宋体"/>
        <family val="3"/>
        <charset val="134"/>
      </rPr>
      <t>常规为铁</t>
    </r>
    <r>
      <rPr>
        <sz val="11"/>
        <color theme="1"/>
        <rFont val="Times New Roman"/>
        <family val="1"/>
      </rPr>
      <t>7800</t>
    </r>
    <phoneticPr fontId="1" type="noConversion"/>
  </si>
  <si>
    <r>
      <rPr>
        <sz val="11"/>
        <color theme="1"/>
        <rFont val="宋体"/>
        <family val="3"/>
        <charset val="134"/>
      </rPr>
      <t>传动轴长度</t>
    </r>
    <phoneticPr fontId="1" type="noConversion"/>
  </si>
  <si>
    <r>
      <rPr>
        <sz val="11"/>
        <color theme="1"/>
        <rFont val="宋体"/>
        <family val="3"/>
        <charset val="134"/>
      </rPr>
      <t>传动轴转动惯量</t>
    </r>
    <phoneticPr fontId="1" type="noConversion"/>
  </si>
  <si>
    <r>
      <rPr>
        <sz val="11"/>
        <color theme="1"/>
        <rFont val="宋体"/>
        <family val="3"/>
        <charset val="134"/>
      </rPr>
      <t>负载转动惯量</t>
    </r>
    <phoneticPr fontId="1" type="noConversion"/>
  </si>
  <si>
    <r>
      <rPr>
        <sz val="11"/>
        <color theme="1"/>
        <rFont val="宋体"/>
        <family val="3"/>
        <charset val="134"/>
      </rPr>
      <t>电机角加速度</t>
    </r>
    <phoneticPr fontId="1" type="noConversion"/>
  </si>
  <si>
    <r>
      <rPr>
        <sz val="11"/>
        <color theme="1"/>
        <rFont val="宋体"/>
        <family val="3"/>
        <charset val="134"/>
      </rPr>
      <t>轮轨滚动摩擦系数</t>
    </r>
    <phoneticPr fontId="1" type="noConversion"/>
  </si>
  <si>
    <r>
      <rPr>
        <sz val="11"/>
        <color theme="1"/>
        <rFont val="宋体"/>
        <family val="3"/>
        <charset val="134"/>
      </rPr>
      <t>常规为</t>
    </r>
    <r>
      <rPr>
        <sz val="11"/>
        <color theme="1"/>
        <rFont val="Times New Roman"/>
        <family val="1"/>
      </rPr>
      <t>0.05</t>
    </r>
    <phoneticPr fontId="1" type="noConversion"/>
  </si>
  <si>
    <r>
      <rPr>
        <sz val="11"/>
        <color theme="1"/>
        <rFont val="宋体"/>
        <family val="3"/>
        <charset val="134"/>
      </rPr>
      <t>运动摩擦力</t>
    </r>
    <phoneticPr fontId="1" type="noConversion"/>
  </si>
  <si>
    <r>
      <rPr>
        <sz val="11"/>
        <color theme="1"/>
        <rFont val="宋体"/>
        <family val="3"/>
        <charset val="134"/>
      </rPr>
      <t>轮轨摩擦力扭矩</t>
    </r>
    <phoneticPr fontId="1" type="noConversion"/>
  </si>
  <si>
    <r>
      <rPr>
        <sz val="11"/>
        <color theme="1"/>
        <rFont val="宋体"/>
        <family val="3"/>
        <charset val="134"/>
      </rPr>
      <t>滑轨摩擦系数</t>
    </r>
    <phoneticPr fontId="1" type="noConversion"/>
  </si>
  <si>
    <r>
      <rPr>
        <sz val="11"/>
        <color theme="1"/>
        <rFont val="宋体"/>
        <family val="3"/>
        <charset val="134"/>
      </rPr>
      <t>滑轨摩擦力扭矩</t>
    </r>
    <phoneticPr fontId="1" type="noConversion"/>
  </si>
  <si>
    <r>
      <rPr>
        <sz val="11"/>
        <color theme="1"/>
        <rFont val="宋体"/>
        <family val="3"/>
        <charset val="134"/>
      </rPr>
      <t>忽略不计</t>
    </r>
    <phoneticPr fontId="1" type="noConversion"/>
  </si>
  <si>
    <r>
      <rPr>
        <sz val="11"/>
        <color theme="1"/>
        <rFont val="宋体"/>
        <family val="3"/>
        <charset val="134"/>
      </rPr>
      <t>总摩擦力扭矩</t>
    </r>
    <phoneticPr fontId="1" type="noConversion"/>
  </si>
  <si>
    <r>
      <rPr>
        <sz val="11"/>
        <color theme="1"/>
        <rFont val="宋体"/>
        <family val="3"/>
        <charset val="134"/>
      </rPr>
      <t>加速度转矩</t>
    </r>
    <phoneticPr fontId="1" type="noConversion"/>
  </si>
  <si>
    <r>
      <rPr>
        <sz val="11"/>
        <color theme="1"/>
        <rFont val="宋体"/>
        <family val="3"/>
        <charset val="134"/>
      </rPr>
      <t>电机扭矩</t>
    </r>
    <phoneticPr fontId="1" type="noConversion"/>
  </si>
  <si>
    <r>
      <rPr>
        <sz val="11"/>
        <color theme="1"/>
        <rFont val="宋体"/>
        <family val="3"/>
        <charset val="134"/>
      </rPr>
      <t>电机功率</t>
    </r>
    <phoneticPr fontId="1" type="noConversion"/>
  </si>
  <si>
    <t>转动惯量裕度</t>
  </si>
  <si>
    <t>功率裕度</t>
    <phoneticPr fontId="1" type="noConversion"/>
  </si>
  <si>
    <t>扭矩裕度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</si>
</sst>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92D05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B44" sqref="B44"/>
    </sheetView>
  </sheetViews>
  <sheetFormatPr defaultRowHeight="13.8" x14ac:dyDescent="0.25"/>
  <cols>
    <col min="1" max="1" width="19.109375" style="2" bestFit="1" customWidth="1"/>
    <col min="2" max="2" width="10" style="2" bestFit="1" customWidth="1"/>
    <col min="3" max="4" width="8.88671875" style="2"/>
    <col min="5" max="5" width="14.88671875" style="2" bestFit="1" customWidth="1"/>
    <col min="6" max="6" width="8.88671875" style="2"/>
    <col min="7" max="7" width="14.44140625" style="2" bestFit="1" customWidth="1"/>
    <col min="8" max="16384" width="8.88671875" style="2"/>
  </cols>
  <sheetData>
    <row r="1" spans="1:10" ht="14.4" x14ac:dyDescent="0.25">
      <c r="A1" s="5" t="s">
        <v>40</v>
      </c>
      <c r="B1" s="5"/>
      <c r="C1" s="5"/>
      <c r="D1" s="5"/>
      <c r="E1" s="5"/>
      <c r="G1" s="6" t="s">
        <v>41</v>
      </c>
      <c r="H1" s="6"/>
      <c r="I1" s="6"/>
      <c r="J1" s="1"/>
    </row>
    <row r="2" spans="1:10" ht="14.4" x14ac:dyDescent="0.25">
      <c r="A2" s="1" t="s">
        <v>6</v>
      </c>
      <c r="B2" s="1">
        <v>0</v>
      </c>
      <c r="C2" s="1" t="s">
        <v>0</v>
      </c>
      <c r="D2" s="1" t="s">
        <v>1</v>
      </c>
      <c r="E2" s="1" t="s">
        <v>42</v>
      </c>
      <c r="F2" s="1"/>
      <c r="G2" s="1" t="s">
        <v>43</v>
      </c>
      <c r="H2" s="1">
        <v>0</v>
      </c>
      <c r="I2" s="1" t="s">
        <v>19</v>
      </c>
      <c r="J2" s="1"/>
    </row>
    <row r="3" spans="1:10" ht="14.4" x14ac:dyDescent="0.25">
      <c r="A3" s="1" t="s">
        <v>7</v>
      </c>
      <c r="B3" s="1">
        <v>0</v>
      </c>
      <c r="C3" s="1" t="s">
        <v>2</v>
      </c>
      <c r="D3" s="1" t="s">
        <v>3</v>
      </c>
      <c r="E3" s="1" t="s">
        <v>42</v>
      </c>
      <c r="F3" s="1"/>
      <c r="G3" s="1" t="s">
        <v>44</v>
      </c>
      <c r="H3" s="1">
        <v>0</v>
      </c>
      <c r="I3" s="1" t="s">
        <v>20</v>
      </c>
      <c r="J3" s="1"/>
    </row>
    <row r="4" spans="1:10" ht="14.4" x14ac:dyDescent="0.25">
      <c r="A4" s="1" t="s">
        <v>8</v>
      </c>
      <c r="B4" s="1">
        <v>0</v>
      </c>
      <c r="C4" s="1" t="s">
        <v>4</v>
      </c>
      <c r="D4" s="1"/>
      <c r="E4" s="1" t="s">
        <v>42</v>
      </c>
      <c r="F4" s="1"/>
      <c r="G4" s="1" t="s">
        <v>45</v>
      </c>
      <c r="H4" s="1">
        <v>0</v>
      </c>
      <c r="I4" s="1" t="s">
        <v>16</v>
      </c>
      <c r="J4" s="1"/>
    </row>
    <row r="5" spans="1:10" ht="14.4" x14ac:dyDescent="0.25">
      <c r="A5" s="1" t="s">
        <v>9</v>
      </c>
      <c r="B5" s="1">
        <v>0</v>
      </c>
      <c r="C5" s="1" t="s">
        <v>10</v>
      </c>
      <c r="D5" s="1"/>
      <c r="E5" s="1" t="s">
        <v>42</v>
      </c>
      <c r="F5" s="1"/>
      <c r="G5" s="1" t="s">
        <v>46</v>
      </c>
      <c r="H5" s="1">
        <v>0</v>
      </c>
      <c r="I5" s="1" t="s">
        <v>16</v>
      </c>
      <c r="J5" s="1"/>
    </row>
    <row r="6" spans="1:10" ht="14.4" x14ac:dyDescent="0.25">
      <c r="A6" s="1"/>
      <c r="B6" s="1"/>
      <c r="C6" s="1"/>
      <c r="D6" s="1"/>
      <c r="G6" s="1" t="s">
        <v>47</v>
      </c>
      <c r="H6" s="1">
        <v>0</v>
      </c>
      <c r="I6" s="1" t="s">
        <v>21</v>
      </c>
      <c r="J6" s="1" t="s">
        <v>22</v>
      </c>
    </row>
    <row r="7" spans="1:10" ht="14.4" x14ac:dyDescent="0.25">
      <c r="A7" s="1" t="s">
        <v>11</v>
      </c>
      <c r="B7" s="1" t="e">
        <f>B4/B5</f>
        <v>#DIV/0!</v>
      </c>
      <c r="C7" s="1" t="s">
        <v>4</v>
      </c>
      <c r="D7" s="1" t="s">
        <v>5</v>
      </c>
    </row>
    <row r="9" spans="1:10" ht="14.4" x14ac:dyDescent="0.25">
      <c r="A9" s="2" t="s">
        <v>12</v>
      </c>
    </row>
    <row r="10" spans="1:10" ht="14.4" x14ac:dyDescent="0.25">
      <c r="A10" s="2" t="s">
        <v>13</v>
      </c>
    </row>
    <row r="11" spans="1:10" ht="14.4" x14ac:dyDescent="0.25">
      <c r="A11" s="2" t="s">
        <v>14</v>
      </c>
    </row>
    <row r="13" spans="1:10" ht="14.4" x14ac:dyDescent="0.25">
      <c r="A13" s="5" t="s">
        <v>25</v>
      </c>
      <c r="B13" s="5"/>
      <c r="C13" s="5"/>
      <c r="D13" s="5"/>
      <c r="E13" s="5"/>
    </row>
    <row r="14" spans="1:10" ht="14.4" x14ac:dyDescent="0.25">
      <c r="A14" s="1" t="s">
        <v>48</v>
      </c>
      <c r="B14" s="1">
        <v>0</v>
      </c>
      <c r="C14" s="1" t="s">
        <v>5</v>
      </c>
      <c r="D14" s="1" t="s">
        <v>26</v>
      </c>
      <c r="E14" s="1" t="s">
        <v>42</v>
      </c>
      <c r="F14" s="1"/>
    </row>
    <row r="15" spans="1:10" ht="14.4" x14ac:dyDescent="0.25">
      <c r="A15" s="1" t="s">
        <v>49</v>
      </c>
      <c r="B15" s="1" t="e">
        <f>B2/(PI()*B14)</f>
        <v>#DIV/0!</v>
      </c>
      <c r="C15" s="1" t="s">
        <v>15</v>
      </c>
      <c r="D15" s="1" t="s">
        <v>18</v>
      </c>
    </row>
    <row r="16" spans="1:10" ht="14.4" x14ac:dyDescent="0.25">
      <c r="A16" s="1" t="s">
        <v>49</v>
      </c>
      <c r="B16" s="1" t="e">
        <f>B15*60</f>
        <v>#DIV/0!</v>
      </c>
      <c r="C16" s="1" t="s">
        <v>16</v>
      </c>
      <c r="D16" s="1" t="s">
        <v>18</v>
      </c>
    </row>
    <row r="17" spans="1:6" ht="14.4" x14ac:dyDescent="0.25">
      <c r="A17" s="1" t="s">
        <v>50</v>
      </c>
      <c r="B17" s="1">
        <v>0</v>
      </c>
      <c r="C17" s="1"/>
      <c r="D17" s="1" t="s">
        <v>17</v>
      </c>
      <c r="E17" s="1" t="s">
        <v>42</v>
      </c>
      <c r="F17" s="1"/>
    </row>
    <row r="18" spans="1:6" ht="14.4" x14ac:dyDescent="0.25">
      <c r="A18" s="1" t="s">
        <v>51</v>
      </c>
      <c r="B18" s="1" t="e">
        <f>B16*B17</f>
        <v>#DIV/0!</v>
      </c>
      <c r="C18" s="1" t="s">
        <v>16</v>
      </c>
      <c r="D18" s="1" t="s">
        <v>18</v>
      </c>
    </row>
    <row r="20" spans="1:6" ht="14.4" x14ac:dyDescent="0.25">
      <c r="A20" s="5" t="s">
        <v>27</v>
      </c>
      <c r="B20" s="5"/>
      <c r="C20" s="5"/>
      <c r="D20" s="5"/>
      <c r="E20" s="5"/>
    </row>
    <row r="21" spans="1:6" ht="14.4" x14ac:dyDescent="0.25">
      <c r="A21" s="2" t="s">
        <v>52</v>
      </c>
      <c r="B21" s="3">
        <f>IF(B11="有传动轴",7800,0)</f>
        <v>0</v>
      </c>
      <c r="C21" s="1" t="s">
        <v>30</v>
      </c>
      <c r="D21" s="1" t="s">
        <v>31</v>
      </c>
      <c r="E21" s="1" t="s">
        <v>53</v>
      </c>
    </row>
    <row r="22" spans="1:6" ht="14.4" x14ac:dyDescent="0.25">
      <c r="A22" s="2" t="s">
        <v>54</v>
      </c>
      <c r="B22" s="3">
        <v>1</v>
      </c>
      <c r="C22" s="1" t="s">
        <v>5</v>
      </c>
      <c r="D22" s="1" t="s">
        <v>32</v>
      </c>
      <c r="E22" s="1"/>
    </row>
    <row r="23" spans="1:6" ht="14.4" x14ac:dyDescent="0.25">
      <c r="A23" s="2" t="s">
        <v>55</v>
      </c>
      <c r="B23" s="3">
        <f>PI()*B21*B14^4*B22/32</f>
        <v>0</v>
      </c>
      <c r="C23" s="1" t="s">
        <v>21</v>
      </c>
      <c r="D23" s="2" t="s">
        <v>29</v>
      </c>
    </row>
    <row r="24" spans="1:6" ht="14.4" x14ac:dyDescent="0.25">
      <c r="A24" s="2" t="s">
        <v>56</v>
      </c>
      <c r="B24" s="2" t="e">
        <f>(((B7*B14^2)/4)+B23)/B17^2</f>
        <v>#DIV/0!</v>
      </c>
      <c r="C24" s="1" t="s">
        <v>21</v>
      </c>
      <c r="D24" s="1" t="s">
        <v>28</v>
      </c>
    </row>
    <row r="26" spans="1:6" ht="14.4" x14ac:dyDescent="0.25">
      <c r="A26" s="4" t="s">
        <v>69</v>
      </c>
      <c r="B26" s="2" t="e">
        <f>B24/H6</f>
        <v>#DIV/0!</v>
      </c>
    </row>
    <row r="28" spans="1:6" ht="14.4" x14ac:dyDescent="0.25">
      <c r="A28" s="5" t="s">
        <v>33</v>
      </c>
      <c r="B28" s="5"/>
      <c r="C28" s="5"/>
      <c r="D28" s="5"/>
      <c r="E28" s="5"/>
    </row>
    <row r="29" spans="1:6" ht="14.4" x14ac:dyDescent="0.25">
      <c r="A29" s="1" t="s">
        <v>57</v>
      </c>
      <c r="B29" s="1" t="e">
        <f>2*B17*B3/B14</f>
        <v>#DIV/0!</v>
      </c>
      <c r="C29" s="1" t="s">
        <v>15</v>
      </c>
      <c r="D29" s="1" t="s">
        <v>34</v>
      </c>
    </row>
    <row r="30" spans="1:6" x14ac:dyDescent="0.25">
      <c r="A30" s="1"/>
      <c r="B30" s="1"/>
      <c r="C30" s="1"/>
      <c r="D30" s="1"/>
    </row>
    <row r="31" spans="1:6" ht="14.4" x14ac:dyDescent="0.25">
      <c r="A31" s="1" t="s">
        <v>58</v>
      </c>
      <c r="B31" s="1">
        <f>IF(B9="轮轨",0.05,0)</f>
        <v>0</v>
      </c>
      <c r="C31" s="1"/>
      <c r="D31" s="1"/>
      <c r="E31" s="1" t="s">
        <v>59</v>
      </c>
    </row>
    <row r="32" spans="1:6" ht="14.4" x14ac:dyDescent="0.25">
      <c r="A32" s="1" t="s">
        <v>60</v>
      </c>
      <c r="B32" s="1" t="e">
        <f>B31*B7*9.8</f>
        <v>#DIV/0!</v>
      </c>
      <c r="C32" s="1" t="s">
        <v>23</v>
      </c>
      <c r="D32" s="1" t="s">
        <v>24</v>
      </c>
    </row>
    <row r="33" spans="1:5" ht="14.4" x14ac:dyDescent="0.25">
      <c r="A33" s="2" t="s">
        <v>61</v>
      </c>
      <c r="B33" s="1" t="e">
        <f>B32*B14/(2*B17)</f>
        <v>#DIV/0!</v>
      </c>
      <c r="C33" s="1" t="s">
        <v>20</v>
      </c>
      <c r="D33" s="1" t="s">
        <v>35</v>
      </c>
    </row>
    <row r="35" spans="1:5" ht="14.4" x14ac:dyDescent="0.25">
      <c r="A35" s="2" t="s">
        <v>62</v>
      </c>
      <c r="B35" s="2">
        <f>IF(B9="滑轨",0.002,0)</f>
        <v>0</v>
      </c>
    </row>
    <row r="36" spans="1:5" ht="14.4" x14ac:dyDescent="0.25">
      <c r="A36" s="2" t="s">
        <v>63</v>
      </c>
      <c r="B36" s="2">
        <v>0</v>
      </c>
      <c r="C36" s="1" t="s">
        <v>20</v>
      </c>
      <c r="D36" s="1" t="s">
        <v>35</v>
      </c>
      <c r="E36" s="2" t="s">
        <v>64</v>
      </c>
    </row>
    <row r="38" spans="1:5" ht="14.4" x14ac:dyDescent="0.25">
      <c r="A38" s="2" t="s">
        <v>65</v>
      </c>
      <c r="B38" s="2" t="e">
        <f>B33+B36</f>
        <v>#DIV/0!</v>
      </c>
      <c r="C38" s="1" t="s">
        <v>20</v>
      </c>
      <c r="D38" s="1" t="s">
        <v>35</v>
      </c>
    </row>
    <row r="40" spans="1:5" ht="14.4" x14ac:dyDescent="0.25">
      <c r="A40" s="2" t="s">
        <v>66</v>
      </c>
      <c r="B40" s="1" t="e">
        <f>(B24+H6)*B29</f>
        <v>#DIV/0!</v>
      </c>
      <c r="C40" s="1" t="s">
        <v>20</v>
      </c>
      <c r="D40" s="1" t="s">
        <v>39</v>
      </c>
    </row>
    <row r="42" spans="1:5" ht="14.4" x14ac:dyDescent="0.25">
      <c r="A42" s="2" t="s">
        <v>67</v>
      </c>
      <c r="B42" s="2" t="e">
        <f>B38+B40</f>
        <v>#DIV/0!</v>
      </c>
      <c r="C42" s="1" t="s">
        <v>20</v>
      </c>
      <c r="D42" s="1" t="s">
        <v>38</v>
      </c>
    </row>
    <row r="44" spans="1:5" ht="14.4" x14ac:dyDescent="0.25">
      <c r="A44" s="4" t="s">
        <v>71</v>
      </c>
      <c r="B44" s="2" t="e">
        <f>H3/B42</f>
        <v>#DIV/0!</v>
      </c>
    </row>
    <row r="46" spans="1:5" ht="14.4" x14ac:dyDescent="0.25">
      <c r="A46" s="5" t="s">
        <v>36</v>
      </c>
      <c r="B46" s="5"/>
      <c r="C46" s="5"/>
      <c r="D46" s="5"/>
      <c r="E46" s="5"/>
    </row>
    <row r="47" spans="1:5" ht="14.4" x14ac:dyDescent="0.25">
      <c r="A47" s="1" t="s">
        <v>68</v>
      </c>
      <c r="B47" s="1" t="e">
        <f>B18*B42/9550</f>
        <v>#DIV/0!</v>
      </c>
      <c r="C47" s="1" t="s">
        <v>19</v>
      </c>
      <c r="D47" s="1" t="s">
        <v>37</v>
      </c>
    </row>
    <row r="49" spans="1:2" ht="14.4" x14ac:dyDescent="0.25">
      <c r="A49" s="4" t="s">
        <v>70</v>
      </c>
      <c r="B49" s="2" t="e">
        <f>H2/B47</f>
        <v>#DIV/0!</v>
      </c>
    </row>
  </sheetData>
  <mergeCells count="6">
    <mergeCell ref="A1:E1"/>
    <mergeCell ref="G1:I1"/>
    <mergeCell ref="A46:E46"/>
    <mergeCell ref="A28:E28"/>
    <mergeCell ref="A20:E20"/>
    <mergeCell ref="A13:E13"/>
  </mergeCells>
  <phoneticPr fontId="1" type="noConversion"/>
  <conditionalFormatting sqref="B18">
    <cfRule type="cellIs" dxfId="5" priority="8" operator="greaterThan">
      <formula>$H$5</formula>
    </cfRule>
    <cfRule type="cellIs" dxfId="4" priority="9" operator="between">
      <formula>$H$4</formula>
      <formula>$H$5</formula>
    </cfRule>
  </conditionalFormatting>
  <conditionalFormatting sqref="B26">
    <cfRule type="cellIs" dxfId="3" priority="5" operator="greaterThan">
      <formula>5</formula>
    </cfRule>
  </conditionalFormatting>
  <conditionalFormatting sqref="B32">
    <cfRule type="cellIs" dxfId="2" priority="13" operator="greaterThan">
      <formula>$H$4</formula>
    </cfRule>
  </conditionalFormatting>
  <conditionalFormatting sqref="B44">
    <cfRule type="cellIs" dxfId="1" priority="1" operator="lessThan">
      <formula>1</formula>
    </cfRule>
  </conditionalFormatting>
  <conditionalFormatting sqref="B49">
    <cfRule type="cellIs" dxfId="0" priority="2" operator="lessThan">
      <formula>1</formula>
    </cfRule>
  </conditionalFormatting>
  <dataValidations count="3">
    <dataValidation type="list" allowBlank="1" showInputMessage="1" showErrorMessage="1" sqref="B9" xr:uid="{B9FB493C-3A50-4E04-953B-CE4D6C63E622}">
      <formula1>"轮轨,滑轨"</formula1>
    </dataValidation>
    <dataValidation type="list" allowBlank="1" showInputMessage="1" showErrorMessage="1" sqref="B10" xr:uid="{C27CCBBC-C82F-4440-8141-DDF871EA924D}">
      <formula1>"轮轨直驱,齿轮齿条"</formula1>
    </dataValidation>
    <dataValidation type="list" allowBlank="1" showInputMessage="1" showErrorMessage="1" sqref="B11:B12" xr:uid="{F1501CAD-408C-433E-A2EE-84ED9C38A63D}">
      <formula1>"有传动轴,无传动轴"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Xvhr</dc:creator>
  <cp:lastModifiedBy>化睿 徐</cp:lastModifiedBy>
  <dcterms:created xsi:type="dcterms:W3CDTF">2015-06-05T18:19:34Z</dcterms:created>
  <dcterms:modified xsi:type="dcterms:W3CDTF">2025-03-03T05:48:46Z</dcterms:modified>
</cp:coreProperties>
</file>