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yligan4eg/Документы/ITMO/2ndYear/ProbabilityTeor/"/>
    </mc:Choice>
  </mc:AlternateContent>
  <xr:revisionPtr revIDLastSave="0" documentId="13_ncr:1_{410E9B5E-532F-E445-92CD-D57EA476DE90}" xr6:coauthVersionLast="47" xr6:coauthVersionMax="47" xr10:uidLastSave="{00000000-0000-0000-0000-000000000000}"/>
  <bookViews>
    <workbookView xWindow="0" yWindow="760" windowWidth="16880" windowHeight="21380" activeTab="6" xr2:uid="{F19B081D-4D45-A542-84F1-112C3109C7D5}"/>
  </bookViews>
  <sheets>
    <sheet name="Дано" sheetId="1" r:id="rId1"/>
    <sheet name="Вариационный ряд" sheetId="2" r:id="rId2"/>
    <sheet name="Расчетная таблица" sheetId="3" r:id="rId3"/>
    <sheet name="Эмпирическая функция распределе" sheetId="4" r:id="rId4"/>
    <sheet name="Числовые характеристики выборки" sheetId="6" r:id="rId5"/>
    <sheet name="Проверка гипотезы" sheetId="8" r:id="rId6"/>
    <sheet name="Доверительный интервал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B9" i="9"/>
  <c r="B10" i="9"/>
  <c r="C22" i="9" s="1"/>
  <c r="A10" i="9"/>
  <c r="B8" i="9"/>
  <c r="B10" i="8"/>
  <c r="B9" i="8"/>
  <c r="B8" i="8"/>
  <c r="B7" i="8"/>
  <c r="B6" i="8"/>
  <c r="B5" i="8"/>
  <c r="B4" i="8"/>
  <c r="B3" i="8"/>
  <c r="B2" i="8"/>
  <c r="B1" i="8"/>
  <c r="H21" i="8"/>
  <c r="G21" i="8"/>
  <c r="I21" i="8"/>
  <c r="G22" i="8"/>
  <c r="H22" i="8"/>
  <c r="I22" i="8"/>
  <c r="G23" i="8"/>
  <c r="I23" i="8"/>
  <c r="G24" i="8"/>
  <c r="H24" i="8"/>
  <c r="I24" i="8"/>
  <c r="A2" i="8" a="1"/>
  <c r="A2" i="8" s="1"/>
  <c r="B3" i="6"/>
  <c r="K5" i="3"/>
  <c r="K3" i="3"/>
  <c r="K4" i="3" s="1"/>
  <c r="B2" i="3"/>
  <c r="B18" i="9" l="1"/>
  <c r="A20" i="9" s="1"/>
  <c r="A22" i="9"/>
  <c r="H23" i="8"/>
  <c r="D3" i="6"/>
  <c r="B4" i="6" s="1"/>
  <c r="F2" i="3"/>
  <c r="B3" i="4" s="1"/>
  <c r="D2" i="3"/>
  <c r="C20" i="9" l="1"/>
  <c r="E3" i="6"/>
  <c r="H3" i="6" s="1"/>
  <c r="D4" i="6"/>
  <c r="B5" i="6" s="1"/>
  <c r="B3" i="3"/>
  <c r="D3" i="3" s="1"/>
  <c r="D3" i="4"/>
  <c r="A3" i="4"/>
  <c r="E2" i="3"/>
  <c r="D5" i="6" l="1"/>
  <c r="B6" i="6" s="1"/>
  <c r="B4" i="3"/>
  <c r="D4" i="3" s="1"/>
  <c r="F4" i="3" s="1"/>
  <c r="D4" i="4"/>
  <c r="A4" i="4"/>
  <c r="F3" i="3"/>
  <c r="B4" i="4" s="1"/>
  <c r="E3" i="3"/>
  <c r="D6" i="6" l="1"/>
  <c r="B7" i="6" s="1"/>
  <c r="E5" i="6"/>
  <c r="H5" i="6" s="1"/>
  <c r="F5" i="6"/>
  <c r="B5" i="3"/>
  <c r="A5" i="4"/>
  <c r="D5" i="4"/>
  <c r="B5" i="4"/>
  <c r="E4" i="3"/>
  <c r="G5" i="6" l="1"/>
  <c r="I5" i="6"/>
  <c r="D5" i="3"/>
  <c r="B6" i="3" s="1"/>
  <c r="D7" i="6"/>
  <c r="B8" i="6" s="1"/>
  <c r="F6" i="6"/>
  <c r="F5" i="3" l="1"/>
  <c r="B6" i="4" s="1"/>
  <c r="E5" i="3"/>
  <c r="D6" i="4"/>
  <c r="A6" i="4"/>
  <c r="D6" i="3"/>
  <c r="D7" i="4" s="1"/>
  <c r="D8" i="6"/>
  <c r="B9" i="6" s="1"/>
  <c r="F7" i="6"/>
  <c r="F6" i="3" l="1"/>
  <c r="B7" i="4" s="1"/>
  <c r="A7" i="4"/>
  <c r="B7" i="3"/>
  <c r="D7" i="3" s="1"/>
  <c r="D8" i="4" s="1"/>
  <c r="E6" i="3"/>
  <c r="D9" i="6"/>
  <c r="B10" i="6" s="1"/>
  <c r="B8" i="3"/>
  <c r="D8" i="3" s="1"/>
  <c r="F8" i="3" s="1"/>
  <c r="A8" i="4"/>
  <c r="E7" i="3"/>
  <c r="F7" i="3" l="1"/>
  <c r="B8" i="4" s="1"/>
  <c r="B9" i="4" s="1"/>
  <c r="D10" i="6"/>
  <c r="B11" i="6" s="1"/>
  <c r="B9" i="3"/>
  <c r="D9" i="4"/>
  <c r="A9" i="4"/>
  <c r="E8" i="3"/>
  <c r="D9" i="3" l="1"/>
  <c r="E9" i="3" s="1"/>
  <c r="D11" i="6"/>
  <c r="F11" i="6" s="1"/>
  <c r="F10" i="6"/>
  <c r="E10" i="6"/>
  <c r="H10" i="6" s="1"/>
  <c r="E9" i="6"/>
  <c r="H9" i="6" s="1"/>
  <c r="F9" i="6"/>
  <c r="G9" i="6" s="1"/>
  <c r="E8" i="6"/>
  <c r="H8" i="6" s="1"/>
  <c r="F8" i="6"/>
  <c r="E7" i="6"/>
  <c r="E6" i="6"/>
  <c r="E4" i="6"/>
  <c r="H4" i="6" s="1"/>
  <c r="F4" i="6"/>
  <c r="F3" i="6"/>
  <c r="I3" i="6" l="1"/>
  <c r="G3" i="6"/>
  <c r="H7" i="6"/>
  <c r="I7" i="6" s="1"/>
  <c r="G7" i="6"/>
  <c r="F9" i="3"/>
  <c r="B10" i="4" s="1"/>
  <c r="G4" i="6"/>
  <c r="I4" i="6"/>
  <c r="G8" i="6"/>
  <c r="I8" i="6"/>
  <c r="I9" i="6"/>
  <c r="H6" i="6"/>
  <c r="I6" i="6" s="1"/>
  <c r="G6" i="6"/>
  <c r="A10" i="4"/>
  <c r="D10" i="4"/>
  <c r="G10" i="6"/>
  <c r="I10" i="6"/>
  <c r="B10" i="3"/>
  <c r="F12" i="6"/>
  <c r="E11" i="6"/>
  <c r="H11" i="6" s="1"/>
  <c r="H12" i="6" s="1"/>
  <c r="D10" i="3" l="1"/>
  <c r="F10" i="3" s="1"/>
  <c r="I11" i="6"/>
  <c r="I12" i="6" s="1"/>
  <c r="E10" i="3"/>
  <c r="G11" i="6"/>
  <c r="G12" i="6" s="1"/>
  <c r="L4" i="6" l="1"/>
  <c r="L9" i="6" s="1"/>
  <c r="D11" i="4"/>
  <c r="A11" i="4"/>
  <c r="B11" i="4"/>
  <c r="F11" i="3"/>
  <c r="H4" i="8" l="1"/>
  <c r="L14" i="6"/>
  <c r="H14" i="8" s="1"/>
  <c r="H17" i="8" s="1"/>
  <c r="E7" i="4"/>
  <c r="C7" i="4" s="1"/>
  <c r="G5" i="3"/>
  <c r="H5" i="3" s="1"/>
  <c r="E8" i="4"/>
  <c r="C8" i="4" s="1"/>
  <c r="G6" i="3"/>
  <c r="H6" i="3" s="1"/>
  <c r="G7" i="3"/>
  <c r="H7" i="3" s="1"/>
  <c r="E3" i="4"/>
  <c r="C3" i="4" s="1"/>
  <c r="G9" i="3"/>
  <c r="H9" i="3" s="1"/>
  <c r="E5" i="4"/>
  <c r="C5" i="4" s="1"/>
  <c r="E6" i="4"/>
  <c r="C6" i="4" s="1"/>
  <c r="E9" i="4"/>
  <c r="C9" i="4" s="1"/>
  <c r="E10" i="4"/>
  <c r="C10" i="4" s="1"/>
  <c r="G8" i="3"/>
  <c r="H8" i="3" s="1"/>
  <c r="E4" i="4"/>
  <c r="C4" i="4" s="1"/>
  <c r="G2" i="3"/>
  <c r="H2" i="3" s="1"/>
  <c r="G3" i="3"/>
  <c r="H3" i="3" s="1"/>
  <c r="G4" i="3"/>
  <c r="H4" i="3" s="1"/>
  <c r="E11" i="4"/>
  <c r="C11" i="4" s="1"/>
  <c r="G10" i="3"/>
  <c r="H10" i="3" s="1"/>
  <c r="C2" i="8" l="1"/>
  <c r="D2" i="8" s="1"/>
  <c r="E2" i="8" s="1"/>
  <c r="F2" i="8" s="1"/>
  <c r="C9" i="8"/>
  <c r="D9" i="8" s="1"/>
  <c r="E9" i="8" s="1"/>
  <c r="F9" i="8" s="1"/>
  <c r="C3" i="8"/>
  <c r="D3" i="8" s="1"/>
  <c r="E3" i="8" s="1"/>
  <c r="F3" i="8" s="1"/>
  <c r="C10" i="8"/>
  <c r="D10" i="8" s="1"/>
  <c r="E10" i="8" s="1"/>
  <c r="F10" i="8" s="1"/>
  <c r="C4" i="8"/>
  <c r="D4" i="8" s="1"/>
  <c r="E4" i="8" s="1"/>
  <c r="F4" i="8" s="1"/>
  <c r="C8" i="8"/>
  <c r="D8" i="8" s="1"/>
  <c r="E8" i="8" s="1"/>
  <c r="F8" i="8" s="1"/>
  <c r="C5" i="8"/>
  <c r="D5" i="8" s="1"/>
  <c r="E5" i="8" s="1"/>
  <c r="F5" i="8" s="1"/>
  <c r="C6" i="8"/>
  <c r="D6" i="8" s="1"/>
  <c r="E6" i="8" s="1"/>
  <c r="F6" i="8" s="1"/>
  <c r="C7" i="8"/>
  <c r="D7" i="8" s="1"/>
  <c r="E7" i="8" s="1"/>
  <c r="F7" i="8" s="1"/>
  <c r="F11" i="8" l="1"/>
  <c r="G2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<sst xmlns="http://schemas.openxmlformats.org/spreadsheetml/2006/main" count="96" uniqueCount="63">
  <si>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номер частичного интервала l_i</t>
  </si>
  <si>
    <t>Границы интервала x_i+x_(i+1)</t>
  </si>
  <si>
    <t>Середина интервала x' = (x_i + x_(i+1)/2</t>
  </si>
  <si>
    <t>Частота интервала n_i</t>
  </si>
  <si>
    <t>Относительная частота W_i = n_i/n</t>
  </si>
  <si>
    <t>Плотность относительной частоты W_i/h</t>
  </si>
  <si>
    <t>w = x_max - x_min =</t>
  </si>
  <si>
    <t>h = w/l</t>
  </si>
  <si>
    <t>l (const)</t>
  </si>
  <si>
    <t>это длина частичного интервала</t>
  </si>
  <si>
    <t>-</t>
  </si>
  <si>
    <t>n=</t>
  </si>
  <si>
    <t>Сумма элементов</t>
  </si>
  <si>
    <t>Найдем эмпирическую функцию распределения</t>
  </si>
  <si>
    <t>Значение</t>
  </si>
  <si>
    <t>Относительная частота</t>
  </si>
  <si>
    <t>n_i x'_i</t>
  </si>
  <si>
    <t>(x'_i)^2</t>
  </si>
  <si>
    <t>n_i(x'_i)^2</t>
  </si>
  <si>
    <r>
      <t>найти числовые харатеристики выбори x, D</t>
    </r>
    <r>
      <rPr>
        <sz val="8"/>
        <color rgb="FF000000"/>
        <rFont val="Helvetica"/>
        <family val="2"/>
      </rPr>
      <t>в</t>
    </r>
    <r>
      <rPr>
        <sz val="10"/>
        <color rgb="FF000000"/>
        <rFont val="Helvetica"/>
        <family val="2"/>
      </rPr>
      <t>;</t>
    </r>
  </si>
  <si>
    <t>число интервалов</t>
  </si>
  <si>
    <t>размах варьирования</t>
  </si>
  <si>
    <t>все данные</t>
  </si>
  <si>
    <t>Среднее арифметическое</t>
  </si>
  <si>
    <t>Выборочная дисперсия</t>
  </si>
  <si>
    <t xml:space="preserve">array = sorted(
    [57, 46, 33, 49, 29, 50, 38, 41, 27, 34, 37, 49, 51, 26, 55, 42, 59, 43, 46, 30, 31, 43, 58, 41, 35, 47, 33, 45, 49,
     37, 47, 34, 54, 39, 60, 49, 25, 50, 31, 53, 38, 41, 30, 51, 37, 55, 47, 43, 35, 42, 35, 46, 27, 45, 41, 34, 50, 29,
     51, 39, 42, 59, 43, 31, 38, 58, 54, 37, 26, 43, 29, 42, 33, 41, 24, 39, 53, 45, 33, 51, 45, 25, 54, 50, 37, 30, 41,
     60, 42, 46, 38, 53, 34, 47, 35, 49, 57, 39, 55, 31])
print(array)
print(len(array))
i = 0
while i &lt; 100:
    print(' '.join(map(str, array[i:i + 10])))
    i += 10
</t>
  </si>
  <si>
    <t>Найден с помощью питон скрипта:</t>
  </si>
  <si>
    <t>Выборочное среднее</t>
  </si>
  <si>
    <t>x̄   =</t>
  </si>
  <si>
    <t>α=</t>
  </si>
  <si>
    <t>Критерий значимости, дан в условии</t>
  </si>
  <si>
    <t>t_i</t>
  </si>
  <si>
    <t>σ=</t>
  </si>
  <si>
    <t>f(t_i)</t>
  </si>
  <si>
    <t>f^T_i</t>
  </si>
  <si>
    <t>x^2</t>
  </si>
  <si>
    <t>x^2_расч=</t>
  </si>
  <si>
    <t>Из таблицы критических точек распределения x^2 критерия пирсона найдем x^2. Он равен 14,4, так как число степеней свободы k = l - m = 6, где m - это количество параметров, оцененных из выборки (среднее арифметическое, дисперсия, теоретическая функция распределения (f^T_i)</t>
  </si>
  <si>
    <t>x^2_теор=</t>
  </si>
  <si>
    <t>Формула для нахождения математического ожидания:</t>
  </si>
  <si>
    <t>x^=</t>
  </si>
  <si>
    <t>D=</t>
  </si>
  <si>
    <t>выборочное среднее</t>
  </si>
  <si>
    <t>дисперсия</t>
  </si>
  <si>
    <t xml:space="preserve">Среднее отклонение </t>
  </si>
  <si>
    <t>Входные данные</t>
  </si>
  <si>
    <t>стандартное отклонение</t>
  </si>
  <si>
    <t>y=</t>
  </si>
  <si>
    <t>t_y=</t>
  </si>
  <si>
    <t>Решение</t>
  </si>
  <si>
    <t>Найдем точность оценки</t>
  </si>
  <si>
    <t>δ=</t>
  </si>
  <si>
    <t>надежность, дана</t>
  </si>
  <si>
    <t>табличное значение</t>
  </si>
  <si>
    <t>все значения выборки</t>
  </si>
  <si>
    <t>Найдем доверительный интервал</t>
  </si>
  <si>
    <t>&lt;𝜇&lt;</t>
  </si>
  <si>
    <t>Найдем доверительный интервал для генерального среднего квадратического отклонения</t>
  </si>
  <si>
    <t>&lt;σ&lt;</t>
  </si>
  <si>
    <t>Таким образом, данный интервал с вероятностью 95% накроет истинное значение σ генерального среднего квадратического отклонения</t>
  </si>
  <si>
    <t>гамма=</t>
  </si>
  <si>
    <t>формула гамма+1/2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</si>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</sst>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8"/>
      <color rgb="FF000000"/>
      <name val="Helvetica"/>
      <family val="2"/>
    </font>
    <font>
      <sz val="10"/>
      <color rgb="FF000000"/>
      <name val="Helvetica"/>
      <family val="2"/>
    </font>
    <font>
      <sz val="12"/>
      <color rgb="FF000000"/>
      <name val="Aptos Narrow"/>
      <family val="2"/>
      <charset val="204"/>
      <scheme val="minor"/>
    </font>
    <font>
      <sz val="10"/>
      <color rgb="FF00000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8" xfId="0" applyBorder="1"/>
    <xf numFmtId="0" fontId="0" fillId="0" borderId="0" xfId="0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13" xfId="0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5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effectLst/>
              </a:rPr>
              <a:t>Полион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'Расчетная таблица'!$F$1</c:f>
              <c:strCache>
                <c:ptCount val="1"/>
                <c:pt idx="0">
                  <c:v>Частота интервала n_i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'Расчетная таблица'!$E$2:$E$10</c:f>
              <c:numCache>
                <c:formatCode>General</c:formatCode>
                <c:ptCount val="9"/>
                <c:pt idx="0">
                  <c:v>26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42</c:v>
                </c:pt>
                <c:pt idx="5">
                  <c:v>46</c:v>
                </c:pt>
                <c:pt idx="6">
                  <c:v>50</c:v>
                </c:pt>
                <c:pt idx="7">
                  <c:v>54</c:v>
                </c:pt>
                <c:pt idx="8">
                  <c:v>58</c:v>
                </c:pt>
              </c:numCache>
            </c:numRef>
          </c:xVal>
          <c:yVal>
            <c:numRef>
              <c:f>'Расчетная таблица'!$F$2:$F$10</c:f>
              <c:numCache>
                <c:formatCode>General</c:formatCode>
                <c:ptCount val="9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16</c:v>
                </c:pt>
                <c:pt idx="5">
                  <c:v>12</c:v>
                </c:pt>
                <c:pt idx="6">
                  <c:v>13</c:v>
                </c:pt>
                <c:pt idx="7">
                  <c:v>9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AA-7947-8DD2-A7A950344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20208"/>
        <c:axId val="2109027984"/>
      </c:scatterChart>
      <c:valAx>
        <c:axId val="1266720208"/>
        <c:scaling>
          <c:orientation val="minMax"/>
          <c:max val="58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9027984"/>
        <c:crosses val="autoZero"/>
        <c:crossBetween val="midCat"/>
      </c:valAx>
      <c:valAx>
        <c:axId val="21090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72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'Эмпирическая функция распределе'!$E$2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'Эмпирическая функция распределе'!$D$3:$D$11</c:f>
              <c:numCache>
                <c:formatCode>General</c:formatCode>
                <c:ptCount val="9"/>
                <c:pt idx="0">
                  <c:v>28</c:v>
                </c:pt>
                <c:pt idx="1">
                  <c:v>32</c:v>
                </c:pt>
                <c:pt idx="2">
                  <c:v>36</c:v>
                </c:pt>
                <c:pt idx="3">
                  <c:v>40</c:v>
                </c:pt>
                <c:pt idx="4">
                  <c:v>44</c:v>
                </c:pt>
                <c:pt idx="5">
                  <c:v>48</c:v>
                </c:pt>
                <c:pt idx="6">
                  <c:v>52</c:v>
                </c:pt>
                <c:pt idx="7">
                  <c:v>56</c:v>
                </c:pt>
                <c:pt idx="8">
                  <c:v>60</c:v>
                </c:pt>
              </c:numCache>
            </c:numRef>
          </c:xVal>
          <c:yVal>
            <c:numRef>
              <c:f>'Эмпирическая функция распределе'!$E$3:$E$11</c:f>
              <c:numCache>
                <c:formatCode>General</c:formatCode>
                <c:ptCount val="9"/>
                <c:pt idx="0">
                  <c:v>7.0000000000000007E-2</c:v>
                </c:pt>
                <c:pt idx="1">
                  <c:v>0.17</c:v>
                </c:pt>
                <c:pt idx="2">
                  <c:v>0.28999999999999998</c:v>
                </c:pt>
                <c:pt idx="3">
                  <c:v>0.42</c:v>
                </c:pt>
                <c:pt idx="4">
                  <c:v>0.57999999999999996</c:v>
                </c:pt>
                <c:pt idx="5">
                  <c:v>0.7</c:v>
                </c:pt>
                <c:pt idx="6">
                  <c:v>0.83</c:v>
                </c:pt>
                <c:pt idx="7">
                  <c:v>0.92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B-D940-88C3-935175F8A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922256"/>
        <c:axId val="1243573776"/>
      </c:scatterChart>
      <c:valAx>
        <c:axId val="1266922256"/>
        <c:scaling>
          <c:orientation val="minMax"/>
          <c:max val="58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3573776"/>
        <c:crosses val="autoZero"/>
        <c:crossBetween val="midCat"/>
      </c:valAx>
      <c:valAx>
        <c:axId val="12435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92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1CDD-854A-9308-47CD250725BA}"/>
              </c:ext>
            </c:extLst>
          </c:dPt>
          <c:cat>
            <c:numRef>
              <c:f>'Расчетная таблица'!$E$2:$E$10</c:f>
              <c:numCache>
                <c:formatCode>General</c:formatCode>
                <c:ptCount val="9"/>
                <c:pt idx="0">
                  <c:v>26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42</c:v>
                </c:pt>
                <c:pt idx="5">
                  <c:v>46</c:v>
                </c:pt>
                <c:pt idx="6">
                  <c:v>50</c:v>
                </c:pt>
                <c:pt idx="7">
                  <c:v>54</c:v>
                </c:pt>
                <c:pt idx="8">
                  <c:v>58</c:v>
                </c:pt>
              </c:numCache>
            </c:numRef>
          </c:cat>
          <c:val>
            <c:numRef>
              <c:f>'Расчетная таблица'!$G$2:$G$10</c:f>
              <c:numCache>
                <c:formatCode>General</c:formatCode>
                <c:ptCount val="9"/>
                <c:pt idx="0">
                  <c:v>7.0000000000000007E-2</c:v>
                </c:pt>
                <c:pt idx="1">
                  <c:v>0.1</c:v>
                </c:pt>
                <c:pt idx="2">
                  <c:v>0.12</c:v>
                </c:pt>
                <c:pt idx="3">
                  <c:v>0.13</c:v>
                </c:pt>
                <c:pt idx="4">
                  <c:v>0.16</c:v>
                </c:pt>
                <c:pt idx="5">
                  <c:v>0.12</c:v>
                </c:pt>
                <c:pt idx="6">
                  <c:v>0.13</c:v>
                </c:pt>
                <c:pt idx="7">
                  <c:v>0.09</c:v>
                </c:pt>
                <c:pt idx="8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D-854A-9308-47CD25072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4"/>
        <c:axId val="1465526224"/>
        <c:axId val="328940319"/>
      </c:barChart>
      <c:catAx>
        <c:axId val="146552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8940319"/>
        <c:crosses val="autoZero"/>
        <c:auto val="1"/>
        <c:lblAlgn val="ctr"/>
        <c:lblOffset val="100"/>
        <c:noMultiLvlLbl val="0"/>
      </c:catAx>
      <c:valAx>
        <c:axId val="32894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55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'Эмпирическая функция распределе'!$E$2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'Эмпирическая функция распределе'!$D$3:$D$11</c:f>
              <c:numCache>
                <c:formatCode>General</c:formatCode>
                <c:ptCount val="9"/>
                <c:pt idx="0">
                  <c:v>28</c:v>
                </c:pt>
                <c:pt idx="1">
                  <c:v>32</c:v>
                </c:pt>
                <c:pt idx="2">
                  <c:v>36</c:v>
                </c:pt>
                <c:pt idx="3">
                  <c:v>40</c:v>
                </c:pt>
                <c:pt idx="4">
                  <c:v>44</c:v>
                </c:pt>
                <c:pt idx="5">
                  <c:v>48</c:v>
                </c:pt>
                <c:pt idx="6">
                  <c:v>52</c:v>
                </c:pt>
                <c:pt idx="7">
                  <c:v>56</c:v>
                </c:pt>
                <c:pt idx="8">
                  <c:v>60</c:v>
                </c:pt>
              </c:numCache>
            </c:numRef>
          </c:xVal>
          <c:yVal>
            <c:numRef>
              <c:f>'Эмпирическая функция распределе'!$E$3:$E$11</c:f>
              <c:numCache>
                <c:formatCode>General</c:formatCode>
                <c:ptCount val="9"/>
                <c:pt idx="0">
                  <c:v>7.0000000000000007E-2</c:v>
                </c:pt>
                <c:pt idx="1">
                  <c:v>0.17</c:v>
                </c:pt>
                <c:pt idx="2">
                  <c:v>0.28999999999999998</c:v>
                </c:pt>
                <c:pt idx="3">
                  <c:v>0.42</c:v>
                </c:pt>
                <c:pt idx="4">
                  <c:v>0.57999999999999996</c:v>
                </c:pt>
                <c:pt idx="5">
                  <c:v>0.7</c:v>
                </c:pt>
                <c:pt idx="6">
                  <c:v>0.83</c:v>
                </c:pt>
                <c:pt idx="7">
                  <c:v>0.92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9-9248-B941-4D84B5BC3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922256"/>
        <c:axId val="1243573776"/>
      </c:scatterChart>
      <c:valAx>
        <c:axId val="126692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3573776"/>
        <c:crosses val="autoZero"/>
        <c:crossBetween val="midCat"/>
      </c:valAx>
      <c:valAx>
        <c:axId val="124357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692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101600</xdr:rowOff>
    </xdr:from>
    <xdr:to>
      <xdr:col>6</xdr:col>
      <xdr:colOff>203200</xdr:colOff>
      <xdr:row>51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F179760-CCAE-3F43-A487-F5111454B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6</xdr:col>
      <xdr:colOff>203200</xdr:colOff>
      <xdr:row>24</xdr:row>
      <xdr:rowOff>114300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80D6709-D92A-9241-AFE8-A161AE8D2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122616</xdr:rowOff>
    </xdr:from>
    <xdr:to>
      <xdr:col>6</xdr:col>
      <xdr:colOff>215759</xdr:colOff>
      <xdr:row>37</xdr:row>
      <xdr:rowOff>151475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6BA8B5B2-A585-D77A-EFAC-A206D7826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211161</xdr:rowOff>
    </xdr:from>
    <xdr:to>
      <xdr:col>2</xdr:col>
      <xdr:colOff>904164</xdr:colOff>
      <xdr:row>24</xdr:row>
      <xdr:rowOff>148988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430B3E8-A1FD-F093-44C1-A62E19363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342404</xdr:colOff>
      <xdr:row>6</xdr:row>
      <xdr:rowOff>136990</xdr:rowOff>
    </xdr:from>
    <xdr:to>
      <xdr:col>11</xdr:col>
      <xdr:colOff>659</xdr:colOff>
      <xdr:row>10</xdr:row>
      <xdr:rowOff>13626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AECE14E-5C42-7B07-7B15-5EC02830C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9630" y="1206248"/>
          <a:ext cx="1447800" cy="740287"/>
        </a:xfrm>
        <a:prstGeom prst="rect">
          <a:avLst/>
        </a:prstGeom>
      </xdr:spPr>
    </xdr:pic>
    <xdr:clientData/>
  </xdr:twoCellAnchor>
  <xdr:twoCellAnchor editAs="oneCell">
    <xdr:from>
      <xdr:col>10</xdr:col>
      <xdr:colOff>122339</xdr:colOff>
      <xdr:row>12</xdr:row>
      <xdr:rowOff>58256</xdr:rowOff>
    </xdr:from>
    <xdr:to>
      <xdr:col>10</xdr:col>
      <xdr:colOff>1760639</xdr:colOff>
      <xdr:row>14</xdr:row>
      <xdr:rowOff>155474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294E6CC-8C4C-A6AA-28B5-7A1A4C0C9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7385" y="2417660"/>
          <a:ext cx="1638300" cy="50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1645087</xdr:colOff>
      <xdr:row>12</xdr:row>
      <xdr:rowOff>3554</xdr:rowOff>
    </xdr:from>
    <xdr:to>
      <xdr:col>6</xdr:col>
      <xdr:colOff>3296934</xdr:colOff>
      <xdr:row>14</xdr:row>
      <xdr:rowOff>100772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7143F2-0128-F942-8196-BDDB13A81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0304" y="2709206"/>
          <a:ext cx="1651847" cy="5113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193386</xdr:rowOff>
    </xdr:from>
    <xdr:to>
      <xdr:col>5</xdr:col>
      <xdr:colOff>149514</xdr:colOff>
      <xdr:row>4</xdr:row>
      <xdr:rowOff>29441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7255B6F-A6E2-F83D-7D82-103542A8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386"/>
          <a:ext cx="4262582" cy="644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EAAE-FEAF-A840-AFD2-C72F741446F6}">
  <dimension ref="A1:J10"/>
  <sheetViews>
    <sheetView zoomScale="116" zoomScaleNormal="81" workbookViewId="0">
      <selection sqref="A1:J10"/>
    </sheetView>
  </sheetViews>
  <sheetFormatPr baseColWidth="10" defaultRowHeight="16" x14ac:dyDescent="0.2"/>
  <cols>
    <col min="1" max="2" width="19.83203125" style="1" customWidth="1"/>
    <col min="3" max="3" width="6.5" style="1" customWidth="1"/>
    <col min="4" max="4" width="9.33203125" style="1" bestFit="1" customWidth="1"/>
    <col min="5" max="5" width="19.33203125" style="1" customWidth="1"/>
    <col min="6" max="6" width="10.83203125" style="1"/>
    <col min="7" max="7" width="13.6640625" style="1" customWidth="1"/>
    <col min="8" max="8" width="18.33203125" style="1" customWidth="1"/>
    <col min="9" max="13" width="10.83203125" style="1"/>
    <col min="14" max="14" width="16.5" style="1" customWidth="1"/>
    <col min="15" max="15" width="10.83203125" style="1"/>
    <col min="16" max="16" width="18.83203125" style="1" customWidth="1"/>
    <col min="17" max="16384" width="10.83203125" style="1"/>
  </cols>
  <sheetData>
    <row r="1" spans="1:10" x14ac:dyDescent="0.2">
      <c r="A1" s="1">
        <v>57</v>
      </c>
      <c r="B1" s="1">
        <v>46</v>
      </c>
      <c r="C1" s="1">
        <v>33</v>
      </c>
      <c r="D1" s="1">
        <v>49</v>
      </c>
      <c r="E1" s="1">
        <v>29</v>
      </c>
      <c r="F1" s="1">
        <v>50</v>
      </c>
      <c r="G1" s="1">
        <v>38</v>
      </c>
      <c r="H1" s="1">
        <v>41</v>
      </c>
      <c r="I1" s="1">
        <v>27</v>
      </c>
      <c r="J1" s="1">
        <v>34</v>
      </c>
    </row>
    <row r="2" spans="1:10" x14ac:dyDescent="0.2">
      <c r="A2" s="1">
        <v>37</v>
      </c>
      <c r="B2" s="1">
        <v>49</v>
      </c>
      <c r="C2" s="1">
        <v>51</v>
      </c>
      <c r="D2" s="1">
        <v>26</v>
      </c>
      <c r="E2" s="1">
        <v>55</v>
      </c>
      <c r="F2" s="1">
        <v>42</v>
      </c>
      <c r="G2" s="1">
        <v>59</v>
      </c>
      <c r="H2" s="1">
        <v>43</v>
      </c>
      <c r="I2" s="1">
        <v>46</v>
      </c>
      <c r="J2" s="1">
        <v>30</v>
      </c>
    </row>
    <row r="3" spans="1:10" x14ac:dyDescent="0.2">
      <c r="A3" s="1">
        <v>31</v>
      </c>
      <c r="B3" s="1">
        <v>43</v>
      </c>
      <c r="C3" s="1">
        <v>58</v>
      </c>
      <c r="D3" s="1">
        <v>41</v>
      </c>
      <c r="E3" s="1">
        <v>35</v>
      </c>
      <c r="F3" s="1">
        <v>47</v>
      </c>
      <c r="G3" s="1">
        <v>33</v>
      </c>
      <c r="H3" s="1">
        <v>45</v>
      </c>
      <c r="I3" s="1">
        <v>49</v>
      </c>
      <c r="J3" s="1">
        <v>37</v>
      </c>
    </row>
    <row r="4" spans="1:10" x14ac:dyDescent="0.2">
      <c r="A4" s="1">
        <v>47</v>
      </c>
      <c r="B4" s="1">
        <v>34</v>
      </c>
      <c r="C4" s="1">
        <v>54</v>
      </c>
      <c r="D4" s="1">
        <v>39</v>
      </c>
      <c r="E4" s="1">
        <v>60</v>
      </c>
      <c r="F4" s="1">
        <v>49</v>
      </c>
      <c r="G4" s="1">
        <v>25</v>
      </c>
      <c r="H4" s="1">
        <v>50</v>
      </c>
      <c r="I4" s="1">
        <v>31</v>
      </c>
      <c r="J4" s="1">
        <v>53</v>
      </c>
    </row>
    <row r="5" spans="1:10" x14ac:dyDescent="0.2">
      <c r="A5" s="1">
        <v>38</v>
      </c>
      <c r="B5" s="1">
        <v>41</v>
      </c>
      <c r="C5" s="1">
        <v>30</v>
      </c>
      <c r="D5" s="1">
        <v>51</v>
      </c>
      <c r="E5" s="1">
        <v>37</v>
      </c>
      <c r="F5" s="1">
        <v>55</v>
      </c>
      <c r="G5" s="1">
        <v>47</v>
      </c>
      <c r="H5" s="1">
        <v>43</v>
      </c>
      <c r="I5" s="1">
        <v>35</v>
      </c>
      <c r="J5" s="1">
        <v>42</v>
      </c>
    </row>
    <row r="6" spans="1:10" x14ac:dyDescent="0.2">
      <c r="A6" s="1">
        <v>35</v>
      </c>
      <c r="B6" s="1">
        <v>46</v>
      </c>
      <c r="C6" s="1">
        <v>27</v>
      </c>
      <c r="D6" s="1">
        <v>45</v>
      </c>
      <c r="E6" s="1">
        <v>41</v>
      </c>
      <c r="F6" s="1">
        <v>34</v>
      </c>
      <c r="G6" s="1">
        <v>50</v>
      </c>
      <c r="H6" s="1">
        <v>29</v>
      </c>
      <c r="I6" s="1">
        <v>51</v>
      </c>
      <c r="J6" s="1">
        <v>39</v>
      </c>
    </row>
    <row r="7" spans="1:10" x14ac:dyDescent="0.2">
      <c r="A7" s="1">
        <v>42</v>
      </c>
      <c r="B7" s="1">
        <v>59</v>
      </c>
      <c r="C7" s="1">
        <v>43</v>
      </c>
      <c r="D7" s="1">
        <v>31</v>
      </c>
      <c r="E7" s="1">
        <v>38</v>
      </c>
      <c r="F7" s="1">
        <v>58</v>
      </c>
      <c r="G7" s="1">
        <v>54</v>
      </c>
      <c r="H7" s="1">
        <v>37</v>
      </c>
      <c r="I7" s="1">
        <v>26</v>
      </c>
      <c r="J7" s="1">
        <v>43</v>
      </c>
    </row>
    <row r="8" spans="1:10" x14ac:dyDescent="0.2">
      <c r="A8" s="1">
        <v>29</v>
      </c>
      <c r="B8" s="1">
        <v>42</v>
      </c>
      <c r="C8" s="1">
        <v>33</v>
      </c>
      <c r="D8" s="1">
        <v>41</v>
      </c>
      <c r="E8" s="1">
        <v>24</v>
      </c>
      <c r="F8" s="1">
        <v>39</v>
      </c>
      <c r="G8" s="1">
        <v>53</v>
      </c>
      <c r="H8" s="1">
        <v>45</v>
      </c>
      <c r="I8" s="1">
        <v>33</v>
      </c>
      <c r="J8" s="1">
        <v>51</v>
      </c>
    </row>
    <row r="9" spans="1:10" x14ac:dyDescent="0.2">
      <c r="A9" s="1">
        <v>45</v>
      </c>
      <c r="B9" s="1">
        <v>25</v>
      </c>
      <c r="C9" s="1">
        <v>54</v>
      </c>
      <c r="D9" s="1">
        <v>50</v>
      </c>
      <c r="E9" s="1">
        <v>37</v>
      </c>
      <c r="F9" s="1">
        <v>30</v>
      </c>
      <c r="G9" s="1">
        <v>41</v>
      </c>
      <c r="H9" s="1">
        <v>60</v>
      </c>
      <c r="I9" s="1">
        <v>42</v>
      </c>
      <c r="J9" s="1">
        <v>46</v>
      </c>
    </row>
    <row r="10" spans="1:10" x14ac:dyDescent="0.2">
      <c r="A10" s="1">
        <v>38</v>
      </c>
      <c r="B10" s="1">
        <v>53</v>
      </c>
      <c r="C10" s="1">
        <v>34</v>
      </c>
      <c r="D10" s="1">
        <v>47</v>
      </c>
      <c r="E10" s="1">
        <v>35</v>
      </c>
      <c r="F10" s="1">
        <v>49</v>
      </c>
      <c r="G10" s="1">
        <v>57</v>
      </c>
      <c r="H10" s="1">
        <v>39</v>
      </c>
      <c r="I10" s="1">
        <v>55</v>
      </c>
      <c r="J10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2F20-72F3-204A-8013-AD25395FA9B6}">
  <dimension ref="A1:K13"/>
  <sheetViews>
    <sheetView zoomScaleNormal="100" workbookViewId="0">
      <selection activeCell="K13" sqref="K13"/>
    </sheetView>
  </sheetViews>
  <sheetFormatPr baseColWidth="10" defaultRowHeight="16" x14ac:dyDescent="0.2"/>
  <cols>
    <col min="1" max="1" width="12.6640625" customWidth="1"/>
    <col min="11" max="11" width="52.6640625" customWidth="1"/>
  </cols>
  <sheetData>
    <row r="1" spans="1:11" x14ac:dyDescent="0.2">
      <c r="A1" s="3">
        <v>24</v>
      </c>
      <c r="B1" s="3">
        <v>25</v>
      </c>
      <c r="C1" s="3">
        <v>25</v>
      </c>
      <c r="D1" s="3">
        <v>26</v>
      </c>
      <c r="E1" s="3">
        <v>26</v>
      </c>
      <c r="F1" s="3">
        <v>27</v>
      </c>
      <c r="G1" s="3">
        <v>27</v>
      </c>
      <c r="H1" s="3">
        <v>29</v>
      </c>
      <c r="I1" s="3">
        <v>29</v>
      </c>
      <c r="J1" s="3">
        <v>29</v>
      </c>
    </row>
    <row r="2" spans="1:11" x14ac:dyDescent="0.2">
      <c r="A2" s="3">
        <v>30</v>
      </c>
      <c r="B2" s="3">
        <v>30</v>
      </c>
      <c r="C2" s="3">
        <v>30</v>
      </c>
      <c r="D2" s="3">
        <v>31</v>
      </c>
      <c r="E2" s="3">
        <v>31</v>
      </c>
      <c r="F2" s="3">
        <v>31</v>
      </c>
      <c r="G2" s="3">
        <v>31</v>
      </c>
      <c r="H2" s="3">
        <v>33</v>
      </c>
      <c r="I2" s="3">
        <v>33</v>
      </c>
      <c r="J2" s="3">
        <v>33</v>
      </c>
    </row>
    <row r="3" spans="1:11" x14ac:dyDescent="0.2">
      <c r="A3" s="3">
        <v>33</v>
      </c>
      <c r="B3" s="3">
        <v>34</v>
      </c>
      <c r="C3" s="3">
        <v>34</v>
      </c>
      <c r="D3" s="3">
        <v>34</v>
      </c>
      <c r="E3" s="3">
        <v>34</v>
      </c>
      <c r="F3" s="3">
        <v>35</v>
      </c>
      <c r="G3" s="3">
        <v>35</v>
      </c>
      <c r="H3" s="3">
        <v>35</v>
      </c>
      <c r="I3" s="3">
        <v>35</v>
      </c>
      <c r="J3" s="3">
        <v>37</v>
      </c>
    </row>
    <row r="4" spans="1:11" x14ac:dyDescent="0.2">
      <c r="A4" s="3">
        <v>37</v>
      </c>
      <c r="B4" s="3">
        <v>37</v>
      </c>
      <c r="C4" s="3">
        <v>37</v>
      </c>
      <c r="D4" s="3">
        <v>37</v>
      </c>
      <c r="E4" s="3">
        <v>38</v>
      </c>
      <c r="F4" s="3">
        <v>38</v>
      </c>
      <c r="G4" s="3">
        <v>38</v>
      </c>
      <c r="H4" s="3">
        <v>38</v>
      </c>
      <c r="I4" s="3">
        <v>39</v>
      </c>
      <c r="J4" s="3">
        <v>39</v>
      </c>
    </row>
    <row r="5" spans="1:11" x14ac:dyDescent="0.2">
      <c r="A5" s="3">
        <v>39</v>
      </c>
      <c r="B5" s="3">
        <v>39</v>
      </c>
      <c r="C5" s="3">
        <v>41</v>
      </c>
      <c r="D5" s="3">
        <v>41</v>
      </c>
      <c r="E5" s="3">
        <v>41</v>
      </c>
      <c r="F5" s="3">
        <v>41</v>
      </c>
      <c r="G5" s="3">
        <v>41</v>
      </c>
      <c r="H5" s="3">
        <v>41</v>
      </c>
      <c r="I5" s="3">
        <v>42</v>
      </c>
      <c r="J5" s="3">
        <v>42</v>
      </c>
    </row>
    <row r="6" spans="1:11" x14ac:dyDescent="0.2">
      <c r="A6" s="3">
        <v>42</v>
      </c>
      <c r="B6" s="3">
        <v>42</v>
      </c>
      <c r="C6" s="3">
        <v>42</v>
      </c>
      <c r="D6" s="3">
        <v>43</v>
      </c>
      <c r="E6" s="3">
        <v>43</v>
      </c>
      <c r="F6" s="3">
        <v>43</v>
      </c>
      <c r="G6" s="3">
        <v>43</v>
      </c>
      <c r="H6" s="3">
        <v>43</v>
      </c>
      <c r="I6" s="3">
        <v>45</v>
      </c>
      <c r="J6" s="3">
        <v>45</v>
      </c>
    </row>
    <row r="7" spans="1:11" x14ac:dyDescent="0.2">
      <c r="A7" s="3">
        <v>45</v>
      </c>
      <c r="B7" s="3">
        <v>45</v>
      </c>
      <c r="C7" s="3">
        <v>46</v>
      </c>
      <c r="D7" s="3">
        <v>46</v>
      </c>
      <c r="E7" s="3">
        <v>46</v>
      </c>
      <c r="F7" s="3">
        <v>46</v>
      </c>
      <c r="G7" s="3">
        <v>47</v>
      </c>
      <c r="H7" s="3">
        <v>47</v>
      </c>
      <c r="I7" s="3">
        <v>47</v>
      </c>
      <c r="J7" s="3">
        <v>47</v>
      </c>
    </row>
    <row r="8" spans="1:11" x14ac:dyDescent="0.2">
      <c r="A8" s="3">
        <v>49</v>
      </c>
      <c r="B8" s="3">
        <v>49</v>
      </c>
      <c r="C8" s="3">
        <v>49</v>
      </c>
      <c r="D8" s="3">
        <v>49</v>
      </c>
      <c r="E8" s="3">
        <v>49</v>
      </c>
      <c r="F8" s="3">
        <v>50</v>
      </c>
      <c r="G8" s="3">
        <v>50</v>
      </c>
      <c r="H8" s="3">
        <v>50</v>
      </c>
      <c r="I8" s="3">
        <v>50</v>
      </c>
      <c r="J8" s="3">
        <v>51</v>
      </c>
    </row>
    <row r="9" spans="1:11" x14ac:dyDescent="0.2">
      <c r="A9" s="3">
        <v>51</v>
      </c>
      <c r="B9" s="3">
        <v>51</v>
      </c>
      <c r="C9" s="3">
        <v>51</v>
      </c>
      <c r="D9" s="3">
        <v>53</v>
      </c>
      <c r="E9" s="3">
        <v>53</v>
      </c>
      <c r="F9" s="3">
        <v>53</v>
      </c>
      <c r="G9" s="3">
        <v>54</v>
      </c>
      <c r="H9" s="3">
        <v>54</v>
      </c>
      <c r="I9" s="3">
        <v>54</v>
      </c>
      <c r="J9" s="3">
        <v>55</v>
      </c>
    </row>
    <row r="10" spans="1:11" x14ac:dyDescent="0.2">
      <c r="A10" s="3">
        <v>55</v>
      </c>
      <c r="B10" s="3">
        <v>55</v>
      </c>
      <c r="C10" s="3">
        <v>57</v>
      </c>
      <c r="D10" s="3">
        <v>57</v>
      </c>
      <c r="E10" s="3">
        <v>58</v>
      </c>
      <c r="F10" s="3">
        <v>58</v>
      </c>
      <c r="G10" s="3">
        <v>59</v>
      </c>
      <c r="H10" s="3">
        <v>59</v>
      </c>
      <c r="I10" s="3">
        <v>60</v>
      </c>
      <c r="J10" s="3">
        <v>60</v>
      </c>
    </row>
    <row r="12" spans="1:11" x14ac:dyDescent="0.2">
      <c r="K12" t="s">
        <v>26</v>
      </c>
    </row>
    <row r="13" spans="1:11" ht="248" customHeight="1" x14ac:dyDescent="0.2">
      <c r="K13" s="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D0BB-359D-D740-9605-1AF8804CC7C6}">
  <dimension ref="A1:L41"/>
  <sheetViews>
    <sheetView zoomScale="116" workbookViewId="0">
      <selection activeCell="B2" sqref="B2:B10"/>
    </sheetView>
  </sheetViews>
  <sheetFormatPr baseColWidth="10" defaultRowHeight="16" x14ac:dyDescent="0.2"/>
  <cols>
    <col min="3" max="3" width="3.1640625" bestFit="1" customWidth="1"/>
    <col min="10" max="10" width="16.6640625" bestFit="1" customWidth="1"/>
    <col min="11" max="11" width="4.1640625" bestFit="1" customWidth="1"/>
    <col min="12" max="12" width="28.83203125" bestFit="1" customWidth="1"/>
    <col min="13" max="13" width="16.6640625" bestFit="1" customWidth="1"/>
    <col min="15" max="15" width="28.83203125" bestFit="1" customWidth="1"/>
  </cols>
  <sheetData>
    <row r="1" spans="1:12" ht="85" x14ac:dyDescent="0.2">
      <c r="A1" s="3" t="s">
        <v>0</v>
      </c>
      <c r="B1" s="39" t="s">
        <v>1</v>
      </c>
      <c r="C1" s="39"/>
      <c r="D1" s="39"/>
      <c r="E1" s="3" t="s">
        <v>2</v>
      </c>
      <c r="F1" s="3" t="s">
        <v>3</v>
      </c>
      <c r="G1" s="3" t="s">
        <v>4</v>
      </c>
      <c r="H1" s="3" t="s">
        <v>5</v>
      </c>
    </row>
    <row r="2" spans="1:12" ht="17" x14ac:dyDescent="0.2">
      <c r="A2" s="5">
        <v>1</v>
      </c>
      <c r="B2" s="5">
        <f>'Вариационный ряд'!A1</f>
        <v>24</v>
      </c>
      <c r="C2" s="7" t="s">
        <v>10</v>
      </c>
      <c r="D2" s="6">
        <f>B2+'Расчетная таблица'!$K$4</f>
        <v>28</v>
      </c>
      <c r="E2" s="6">
        <f t="shared" ref="E2:E10" si="0">(B2+D2)/2</f>
        <v>26</v>
      </c>
      <c r="F2" s="3">
        <f>COUNTIF('Вариационный ряд'!$A$1:$J$10,"&gt;="&amp;B2)-COUNTIF('Вариационный ряд'!$A$1:$J$10,"&gt;"&amp;D2)</f>
        <v>7</v>
      </c>
      <c r="G2" s="3">
        <f t="shared" ref="G2:G10" si="1">F2/$F$11</f>
        <v>7.0000000000000007E-2</v>
      </c>
      <c r="H2" s="3">
        <f>G2/'Расчетная таблица'!$K$4</f>
        <v>1.7500000000000002E-2</v>
      </c>
      <c r="J2" s="8" t="s">
        <v>8</v>
      </c>
      <c r="K2" s="10">
        <v>9</v>
      </c>
      <c r="L2" s="8" t="s">
        <v>20</v>
      </c>
    </row>
    <row r="3" spans="1:12" ht="17" x14ac:dyDescent="0.2">
      <c r="A3" s="5">
        <v>2</v>
      </c>
      <c r="B3" s="5">
        <f t="shared" ref="B3:B10" si="2">D2</f>
        <v>28</v>
      </c>
      <c r="C3" s="7" t="s">
        <v>10</v>
      </c>
      <c r="D3" s="6">
        <f>B3+'Расчетная таблица'!$K$4</f>
        <v>32</v>
      </c>
      <c r="E3" s="6">
        <f t="shared" si="0"/>
        <v>30</v>
      </c>
      <c r="F3" s="3">
        <f>COUNTIF('Вариационный ряд'!$A$1:$J$10,"&gt;="&amp;B3)-COUNTIF('Вариационный ряд'!$A$1:$J$10,"&gt;"&amp;D3)</f>
        <v>10</v>
      </c>
      <c r="G3" s="3">
        <f t="shared" si="1"/>
        <v>0.1</v>
      </c>
      <c r="H3" s="3">
        <f>G3/'Расчетная таблица'!$K$4</f>
        <v>2.5000000000000001E-2</v>
      </c>
      <c r="J3" s="11" t="s">
        <v>6</v>
      </c>
      <c r="K3" s="10">
        <f>'Вариационный ряд'!J10-'Вариационный ряд'!A1</f>
        <v>36</v>
      </c>
      <c r="L3" s="8" t="s">
        <v>21</v>
      </c>
    </row>
    <row r="4" spans="1:12" ht="17" x14ac:dyDescent="0.2">
      <c r="A4" s="5">
        <v>3</v>
      </c>
      <c r="B4" s="5">
        <f t="shared" si="2"/>
        <v>32</v>
      </c>
      <c r="C4" s="7" t="s">
        <v>10</v>
      </c>
      <c r="D4" s="6">
        <f>B4+'Расчетная таблица'!$K$4</f>
        <v>36</v>
      </c>
      <c r="E4" s="6">
        <f t="shared" si="0"/>
        <v>34</v>
      </c>
      <c r="F4" s="3">
        <f>COUNTIF('Вариационный ряд'!$A$1:$J$10,"&gt;="&amp;B4)-COUNTIF('Вариационный ряд'!$A$1:$J$10,"&gt;"&amp;D4)</f>
        <v>12</v>
      </c>
      <c r="G4" s="3">
        <f t="shared" si="1"/>
        <v>0.12</v>
      </c>
      <c r="H4" s="3">
        <f>G4/'Расчетная таблица'!$K$4</f>
        <v>0.03</v>
      </c>
      <c r="J4" s="11" t="s">
        <v>7</v>
      </c>
      <c r="K4" s="10">
        <f>K3/K2</f>
        <v>4</v>
      </c>
      <c r="L4" s="8" t="s">
        <v>9</v>
      </c>
    </row>
    <row r="5" spans="1:12" ht="17" x14ac:dyDescent="0.2">
      <c r="A5" s="5">
        <v>4</v>
      </c>
      <c r="B5" s="5">
        <f t="shared" si="2"/>
        <v>36</v>
      </c>
      <c r="C5" s="7" t="s">
        <v>10</v>
      </c>
      <c r="D5" s="6">
        <f>B5+'Расчетная таблица'!$K$4</f>
        <v>40</v>
      </c>
      <c r="E5" s="6">
        <f t="shared" si="0"/>
        <v>38</v>
      </c>
      <c r="F5" s="3">
        <f>COUNTIF('Вариационный ряд'!$A$1:$J$10,"&gt;="&amp;B5)-COUNTIF('Вариационный ряд'!$A$1:$J$10,"&gt;"&amp;D5)</f>
        <v>13</v>
      </c>
      <c r="G5" s="3">
        <f t="shared" si="1"/>
        <v>0.13</v>
      </c>
      <c r="H5" s="3">
        <f>G5/'Расчетная таблица'!$K$4</f>
        <v>3.2500000000000001E-2</v>
      </c>
      <c r="J5" s="11" t="s">
        <v>11</v>
      </c>
      <c r="K5" s="10">
        <f>COUNT('Вариационный ряд'!A1:J10)</f>
        <v>100</v>
      </c>
      <c r="L5" s="8" t="s">
        <v>22</v>
      </c>
    </row>
    <row r="6" spans="1:12" ht="17" x14ac:dyDescent="0.2">
      <c r="A6" s="5">
        <v>5</v>
      </c>
      <c r="B6" s="5">
        <f t="shared" si="2"/>
        <v>40</v>
      </c>
      <c r="C6" s="7" t="s">
        <v>10</v>
      </c>
      <c r="D6" s="6">
        <f>B6+'Расчетная таблица'!$K$4</f>
        <v>44</v>
      </c>
      <c r="E6" s="6">
        <f t="shared" si="0"/>
        <v>42</v>
      </c>
      <c r="F6" s="3">
        <f>COUNTIF('Вариационный ряд'!$A$1:$J$10,"&gt;="&amp;B6)-COUNTIF('Вариационный ряд'!$A$1:$J$10,"&gt;"&amp;D6)</f>
        <v>16</v>
      </c>
      <c r="G6" s="3">
        <f t="shared" si="1"/>
        <v>0.16</v>
      </c>
      <c r="H6" s="3">
        <f>G6/'Расчетная таблица'!$K$4</f>
        <v>0.04</v>
      </c>
    </row>
    <row r="7" spans="1:12" ht="17" x14ac:dyDescent="0.2">
      <c r="A7" s="5">
        <v>6</v>
      </c>
      <c r="B7" s="5">
        <f t="shared" si="2"/>
        <v>44</v>
      </c>
      <c r="C7" s="7" t="s">
        <v>10</v>
      </c>
      <c r="D7" s="6">
        <f>B7+'Расчетная таблица'!$K$4</f>
        <v>48</v>
      </c>
      <c r="E7" s="6">
        <f t="shared" si="0"/>
        <v>46</v>
      </c>
      <c r="F7" s="3">
        <f>COUNTIF('Вариационный ряд'!$A$1:$J$10,"&gt;="&amp;B7)-COUNTIF('Вариационный ряд'!$A$1:$J$10,"&gt;"&amp;D7)</f>
        <v>12</v>
      </c>
      <c r="G7" s="3">
        <f t="shared" si="1"/>
        <v>0.12</v>
      </c>
      <c r="H7" s="3">
        <f>G7/'Расчетная таблица'!$K$4</f>
        <v>0.03</v>
      </c>
    </row>
    <row r="8" spans="1:12" ht="17" x14ac:dyDescent="0.2">
      <c r="A8" s="5">
        <v>7</v>
      </c>
      <c r="B8" s="5">
        <f t="shared" si="2"/>
        <v>48</v>
      </c>
      <c r="C8" s="7" t="s">
        <v>10</v>
      </c>
      <c r="D8" s="6">
        <f>B8+'Расчетная таблица'!$K$4</f>
        <v>52</v>
      </c>
      <c r="E8" s="6">
        <f t="shared" si="0"/>
        <v>50</v>
      </c>
      <c r="F8" s="3">
        <f>COUNTIF('Вариационный ряд'!$A$1:$J$10,"&gt;="&amp;B8)-COUNTIF('Вариационный ряд'!$A$1:$J$10,"&gt;"&amp;D8)</f>
        <v>13</v>
      </c>
      <c r="G8" s="3">
        <f t="shared" si="1"/>
        <v>0.13</v>
      </c>
      <c r="H8" s="3">
        <f>G8/'Расчетная таблица'!$K$4</f>
        <v>3.2500000000000001E-2</v>
      </c>
    </row>
    <row r="9" spans="1:12" ht="17" x14ac:dyDescent="0.2">
      <c r="A9" s="5">
        <v>8</v>
      </c>
      <c r="B9" s="5">
        <f t="shared" si="2"/>
        <v>52</v>
      </c>
      <c r="C9" s="7" t="s">
        <v>10</v>
      </c>
      <c r="D9" s="6">
        <f>B9+'Расчетная таблица'!$K$4</f>
        <v>56</v>
      </c>
      <c r="E9" s="6">
        <f t="shared" si="0"/>
        <v>54</v>
      </c>
      <c r="F9" s="3">
        <f>COUNTIF('Вариационный ряд'!$A$1:$J$10,"&gt;="&amp;B9)-COUNTIF('Вариационный ряд'!$A$1:$J$10,"&gt;"&amp;D9)</f>
        <v>9</v>
      </c>
      <c r="G9" s="3">
        <f t="shared" si="1"/>
        <v>0.09</v>
      </c>
      <c r="H9" s="3">
        <f>G9/'Расчетная таблица'!$K$4</f>
        <v>2.2499999999999999E-2</v>
      </c>
    </row>
    <row r="10" spans="1:12" ht="17" x14ac:dyDescent="0.2">
      <c r="A10" s="5">
        <v>9</v>
      </c>
      <c r="B10" s="5">
        <f t="shared" si="2"/>
        <v>56</v>
      </c>
      <c r="C10" s="7" t="s">
        <v>10</v>
      </c>
      <c r="D10" s="6">
        <f>B10+'Расчетная таблица'!$K$4</f>
        <v>60</v>
      </c>
      <c r="E10" s="6">
        <f t="shared" si="0"/>
        <v>58</v>
      </c>
      <c r="F10" s="3">
        <f>COUNTIF('Вариационный ряд'!$A$1:$J$10,"&gt;="&amp;B10)-COUNTIF('Вариационный ряд'!$A$1:$J$10,"&gt;"&amp;D10)</f>
        <v>8</v>
      </c>
      <c r="G10" s="3">
        <f t="shared" si="1"/>
        <v>0.08</v>
      </c>
      <c r="H10" s="3">
        <f>G10/'Расчетная таблица'!$K$4</f>
        <v>0.02</v>
      </c>
    </row>
    <row r="11" spans="1:12" ht="34" x14ac:dyDescent="0.2">
      <c r="A11" s="3" t="s">
        <v>12</v>
      </c>
      <c r="B11" s="40" t="s">
        <v>10</v>
      </c>
      <c r="C11" s="40"/>
      <c r="D11" s="40"/>
      <c r="E11" s="3" t="s">
        <v>10</v>
      </c>
      <c r="F11" s="3">
        <f>SUM(F2:F10)</f>
        <v>100</v>
      </c>
      <c r="G11" s="3" t="s">
        <v>10</v>
      </c>
      <c r="H11" s="3" t="s">
        <v>10</v>
      </c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  <row r="26" spans="7:7" x14ac:dyDescent="0.2">
      <c r="G26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</sheetData>
  <mergeCells count="2">
    <mergeCell ref="B1:D1"/>
    <mergeCell ref="B11:D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258E-DB1C-4B42-B7B6-3BCEDC70AE44}">
  <dimension ref="A1:E12"/>
  <sheetViews>
    <sheetView zoomScale="134" workbookViewId="0">
      <selection activeCell="E7" sqref="E7"/>
    </sheetView>
  </sheetViews>
  <sheetFormatPr baseColWidth="10" defaultRowHeight="16" x14ac:dyDescent="0.2"/>
  <cols>
    <col min="1" max="1" width="42.83203125" bestFit="1" customWidth="1"/>
    <col min="2" max="2" width="5.33203125" customWidth="1"/>
    <col min="3" max="4" width="9.33203125" bestFit="1" customWidth="1"/>
    <col min="5" max="5" width="7" customWidth="1"/>
  </cols>
  <sheetData>
    <row r="1" spans="1:5" ht="17" x14ac:dyDescent="0.2">
      <c r="A1" s="1" t="s">
        <v>13</v>
      </c>
      <c r="B1" s="1"/>
      <c r="C1" s="1"/>
      <c r="D1" s="1"/>
    </row>
    <row r="2" spans="1:5" ht="17" x14ac:dyDescent="0.2">
      <c r="A2" s="1"/>
      <c r="B2" s="1"/>
      <c r="C2" s="1"/>
      <c r="D2" s="1" t="s">
        <v>14</v>
      </c>
      <c r="E2" t="s">
        <v>15</v>
      </c>
    </row>
    <row r="3" spans="1:5" ht="51" x14ac:dyDescent="0.2">
      <c r="A3" s="2" t="str">
        <f>"f("&amp;'Расчетная таблица'!D2&amp;")=n_x/n="</f>
        <v>f(28)=n_x/n=</v>
      </c>
      <c r="B3" s="1">
        <f>'Расчетная таблица'!F2</f>
        <v>7</v>
      </c>
      <c r="C3" s="1" t="str">
        <f>"/"&amp;'Расчетная таблица'!$F$11&amp;"="&amp;E3</f>
        <v>/100=0,07</v>
      </c>
      <c r="D3">
        <f>'Расчетная таблица'!D2</f>
        <v>28</v>
      </c>
      <c r="E3">
        <f>B3/'Расчетная таблица'!$F$11</f>
        <v>7.0000000000000007E-2</v>
      </c>
    </row>
    <row r="4" spans="1:5" ht="17" x14ac:dyDescent="0.2">
      <c r="A4" s="2" t="str">
        <f>"f("&amp;'Расчетная таблица'!D3&amp;")=n_x/n="</f>
        <v>f(32)=n_x/n=</v>
      </c>
      <c r="B4" s="1">
        <f>B3+'Расчетная таблица'!F3</f>
        <v>17</v>
      </c>
      <c r="C4" s="1" t="str">
        <f>"/"&amp;'Расчетная таблица'!$F$11&amp;"="&amp;E4</f>
        <v>/100=0,17</v>
      </c>
      <c r="D4">
        <f>'Расчетная таблица'!D3</f>
        <v>32</v>
      </c>
      <c r="E4">
        <f>B4/'Расчетная таблица'!$F$11</f>
        <v>0.17</v>
      </c>
    </row>
    <row r="5" spans="1:5" ht="17" x14ac:dyDescent="0.2">
      <c r="A5" s="2" t="str">
        <f>"f("&amp;'Расчетная таблица'!D4&amp;")=n_x/n="</f>
        <v>f(36)=n_x/n=</v>
      </c>
      <c r="B5" s="1">
        <f>B4+'Расчетная таблица'!F4</f>
        <v>29</v>
      </c>
      <c r="C5" s="1" t="str">
        <f>"/"&amp;'Расчетная таблица'!$F$11&amp;"="&amp;E5</f>
        <v>/100=0,29</v>
      </c>
      <c r="D5">
        <f>'Расчетная таблица'!D4</f>
        <v>36</v>
      </c>
      <c r="E5">
        <f>B5/'Расчетная таблица'!$F$11</f>
        <v>0.28999999999999998</v>
      </c>
    </row>
    <row r="6" spans="1:5" ht="17" x14ac:dyDescent="0.2">
      <c r="A6" s="2" t="str">
        <f>"f("&amp;'Расчетная таблица'!D5&amp;")=n_x/n="</f>
        <v>f(40)=n_x/n=</v>
      </c>
      <c r="B6" s="1">
        <f>B5+'Расчетная таблица'!F5</f>
        <v>42</v>
      </c>
      <c r="C6" s="1" t="str">
        <f>"/"&amp;'Расчетная таблица'!$F$11&amp;"="&amp;E6</f>
        <v>/100=0,42</v>
      </c>
      <c r="D6">
        <f>'Расчетная таблица'!D5</f>
        <v>40</v>
      </c>
      <c r="E6">
        <f>B6/'Расчетная таблица'!$F$11</f>
        <v>0.42</v>
      </c>
    </row>
    <row r="7" spans="1:5" ht="17" x14ac:dyDescent="0.2">
      <c r="A7" s="2" t="str">
        <f>"f("&amp;'Расчетная таблица'!D6&amp;")=n_x/n="</f>
        <v>f(44)=n_x/n=</v>
      </c>
      <c r="B7" s="1">
        <f>B6+'Расчетная таблица'!F6</f>
        <v>58</v>
      </c>
      <c r="C7" s="1" t="str">
        <f>"/"&amp;'Расчетная таблица'!$F$11&amp;"="&amp;E7</f>
        <v>/100=0,58</v>
      </c>
      <c r="D7">
        <f>'Расчетная таблица'!D6</f>
        <v>44</v>
      </c>
      <c r="E7">
        <f>B7/'Расчетная таблица'!$F$11</f>
        <v>0.57999999999999996</v>
      </c>
    </row>
    <row r="8" spans="1:5" ht="17" x14ac:dyDescent="0.2">
      <c r="A8" s="2" t="str">
        <f>"f("&amp;'Расчетная таблица'!D7&amp;")=n_x/n="</f>
        <v>f(48)=n_x/n=</v>
      </c>
      <c r="B8" s="1">
        <f>B7+'Расчетная таблица'!F7</f>
        <v>70</v>
      </c>
      <c r="C8" s="1" t="str">
        <f>"/"&amp;'Расчетная таблица'!$F$11&amp;"="&amp;E8</f>
        <v>/100=0,7</v>
      </c>
      <c r="D8">
        <f>'Расчетная таблица'!D7</f>
        <v>48</v>
      </c>
      <c r="E8">
        <f>B8/'Расчетная таблица'!$F$11</f>
        <v>0.7</v>
      </c>
    </row>
    <row r="9" spans="1:5" ht="17" x14ac:dyDescent="0.2">
      <c r="A9" s="2" t="str">
        <f>"f("&amp;'Расчетная таблица'!D8&amp;")=n_x/n="</f>
        <v>f(52)=n_x/n=</v>
      </c>
      <c r="B9" s="1">
        <f>B8+'Расчетная таблица'!F8</f>
        <v>83</v>
      </c>
      <c r="C9" s="1" t="str">
        <f>"/"&amp;'Расчетная таблица'!$F$11&amp;"="&amp;E9</f>
        <v>/100=0,83</v>
      </c>
      <c r="D9">
        <f>'Расчетная таблица'!D8</f>
        <v>52</v>
      </c>
      <c r="E9">
        <f>B9/'Расчетная таблица'!$F$11</f>
        <v>0.83</v>
      </c>
    </row>
    <row r="10" spans="1:5" ht="17" x14ac:dyDescent="0.2">
      <c r="A10" s="2" t="str">
        <f>"f("&amp;'Расчетная таблица'!D9&amp;")=n_x/n="</f>
        <v>f(56)=n_x/n=</v>
      </c>
      <c r="B10" s="1">
        <f>B9+'Расчетная таблица'!F9</f>
        <v>92</v>
      </c>
      <c r="C10" s="1" t="str">
        <f>"/"&amp;'Расчетная таблица'!$F$11&amp;"="&amp;E10</f>
        <v>/100=0,92</v>
      </c>
      <c r="D10">
        <f>'Расчетная таблица'!D9</f>
        <v>56</v>
      </c>
      <c r="E10">
        <f>B10/'Расчетная таблица'!$F$11</f>
        <v>0.92</v>
      </c>
    </row>
    <row r="11" spans="1:5" ht="17" x14ac:dyDescent="0.2">
      <c r="A11" s="2" t="str">
        <f>"f("&amp;'Расчетная таблица'!D10&amp;")=n_x/n="</f>
        <v>f(60)=n_x/n=</v>
      </c>
      <c r="B11" s="1">
        <f>B10+'Расчетная таблица'!F10</f>
        <v>100</v>
      </c>
      <c r="C11" s="1" t="str">
        <f>"/"&amp;'Расчетная таблица'!$F$11&amp;"="&amp;E11</f>
        <v>/100=1</v>
      </c>
      <c r="D11">
        <f>'Расчетная таблица'!D10</f>
        <v>60</v>
      </c>
      <c r="E11">
        <f>B11/'Расчетная таблица'!$F$11</f>
        <v>1</v>
      </c>
    </row>
    <row r="12" spans="1:5" x14ac:dyDescent="0.2">
      <c r="A1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FEFF-9F78-4144-85BF-61451B344B5A}">
  <dimension ref="A1:L15"/>
  <sheetViews>
    <sheetView zoomScale="125" workbookViewId="0">
      <selection activeCell="H21" sqref="H21"/>
    </sheetView>
  </sheetViews>
  <sheetFormatPr baseColWidth="10" defaultRowHeight="16" x14ac:dyDescent="0.2"/>
  <cols>
    <col min="3" max="3" width="1.83203125" bestFit="1" customWidth="1"/>
    <col min="11" max="11" width="23.5" bestFit="1" customWidth="1"/>
  </cols>
  <sheetData>
    <row r="1" spans="1:12" x14ac:dyDescent="0.2">
      <c r="A1" s="9" t="s">
        <v>19</v>
      </c>
    </row>
    <row r="2" spans="1:12" ht="68" x14ac:dyDescent="0.2">
      <c r="A2" s="3" t="s">
        <v>0</v>
      </c>
      <c r="B2" s="39" t="s">
        <v>1</v>
      </c>
      <c r="C2" s="39"/>
      <c r="D2" s="39"/>
      <c r="E2" s="3" t="s">
        <v>2</v>
      </c>
      <c r="F2" s="3" t="s">
        <v>3</v>
      </c>
      <c r="G2" s="3" t="s">
        <v>16</v>
      </c>
      <c r="H2" s="3" t="s">
        <v>17</v>
      </c>
      <c r="I2" s="3" t="s">
        <v>18</v>
      </c>
    </row>
    <row r="3" spans="1:12" ht="17" x14ac:dyDescent="0.2">
      <c r="A3" s="5">
        <v>1</v>
      </c>
      <c r="B3" s="5">
        <f>'Вариационный ряд'!A1</f>
        <v>24</v>
      </c>
      <c r="C3" s="7" t="s">
        <v>10</v>
      </c>
      <c r="D3" s="6">
        <f>B3+'Расчетная таблица'!$K$4</f>
        <v>28</v>
      </c>
      <c r="E3" s="6">
        <f t="shared" ref="E3:E11" si="0">(B3+D3)/2</f>
        <v>26</v>
      </c>
      <c r="F3" s="3">
        <f>COUNTIF('Вариационный ряд'!$A$1:$J$10,"&gt;="&amp;B3)-COUNTIF('Вариационный ряд'!$A$1:$J$10,"&gt;"&amp;D3)</f>
        <v>7</v>
      </c>
      <c r="G3" s="8">
        <f>F3*E3</f>
        <v>182</v>
      </c>
      <c r="H3" s="8">
        <f>E3^2</f>
        <v>676</v>
      </c>
      <c r="I3" s="8">
        <f>F3*H3</f>
        <v>4732</v>
      </c>
      <c r="K3" s="14" t="s">
        <v>27</v>
      </c>
      <c r="L3" s="15"/>
    </row>
    <row r="4" spans="1:12" ht="17" x14ac:dyDescent="0.2">
      <c r="A4" s="5">
        <v>2</v>
      </c>
      <c r="B4" s="5">
        <f t="shared" ref="B4:B11" si="1">D3</f>
        <v>28</v>
      </c>
      <c r="C4" s="7" t="s">
        <v>10</v>
      </c>
      <c r="D4" s="6">
        <f>B4+'Расчетная таблица'!$K$4</f>
        <v>32</v>
      </c>
      <c r="E4" s="6">
        <f t="shared" si="0"/>
        <v>30</v>
      </c>
      <c r="F4" s="3">
        <f>COUNTIF('Вариационный ряд'!$A$1:$J$10,"&gt;="&amp;B4)-COUNTIF('Вариационный ряд'!$A$1:$J$10,"&gt;"&amp;D4)</f>
        <v>10</v>
      </c>
      <c r="G4" s="8">
        <f t="shared" ref="G4:G11" si="2">F4*E4</f>
        <v>300</v>
      </c>
      <c r="H4" s="8">
        <f t="shared" ref="H4:H11" si="3">E4^2</f>
        <v>900</v>
      </c>
      <c r="I4" s="8">
        <f t="shared" ref="I4:I11" si="4">F4*H4</f>
        <v>9000</v>
      </c>
      <c r="K4" s="19" t="s">
        <v>28</v>
      </c>
      <c r="L4" s="16">
        <f>G12</f>
        <v>4208</v>
      </c>
    </row>
    <row r="5" spans="1:12" ht="17" x14ac:dyDescent="0.2">
      <c r="A5" s="5">
        <v>3</v>
      </c>
      <c r="B5" s="5">
        <f t="shared" si="1"/>
        <v>32</v>
      </c>
      <c r="C5" s="7" t="s">
        <v>10</v>
      </c>
      <c r="D5" s="6">
        <f>B5+'Расчетная таблица'!$K$4</f>
        <v>36</v>
      </c>
      <c r="E5" s="6">
        <f t="shared" si="0"/>
        <v>34</v>
      </c>
      <c r="F5" s="3">
        <f>COUNTIF('Вариационный ряд'!$A$1:$J$10,"&gt;="&amp;B5)-COUNTIF('Вариационный ряд'!$A$1:$J$10,"&gt;"&amp;D5)</f>
        <v>12</v>
      </c>
      <c r="G5" s="8">
        <f t="shared" si="2"/>
        <v>408</v>
      </c>
      <c r="H5" s="8">
        <f t="shared" si="3"/>
        <v>1156</v>
      </c>
      <c r="I5" s="8">
        <f t="shared" si="4"/>
        <v>13872</v>
      </c>
      <c r="K5" s="12"/>
      <c r="L5" s="16"/>
    </row>
    <row r="6" spans="1:12" ht="17" x14ac:dyDescent="0.2">
      <c r="A6" s="5">
        <v>4</v>
      </c>
      <c r="B6" s="5">
        <f t="shared" si="1"/>
        <v>36</v>
      </c>
      <c r="C6" s="7" t="s">
        <v>10</v>
      </c>
      <c r="D6" s="6">
        <f>B6+'Расчетная таблица'!$K$4</f>
        <v>40</v>
      </c>
      <c r="E6" s="6">
        <f t="shared" si="0"/>
        <v>38</v>
      </c>
      <c r="F6" s="3">
        <f>COUNTIF('Вариационный ряд'!$A$1:$J$10,"&gt;="&amp;B6)-COUNTIF('Вариационный ряд'!$A$1:$J$10,"&gt;"&amp;D6)</f>
        <v>13</v>
      </c>
      <c r="G6" s="8">
        <f t="shared" si="2"/>
        <v>494</v>
      </c>
      <c r="H6" s="8">
        <f t="shared" si="3"/>
        <v>1444</v>
      </c>
      <c r="I6" s="8">
        <f t="shared" si="4"/>
        <v>18772</v>
      </c>
      <c r="K6" s="12" t="s">
        <v>23</v>
      </c>
      <c r="L6" s="16"/>
    </row>
    <row r="7" spans="1:12" ht="17" x14ac:dyDescent="0.2">
      <c r="A7" s="5">
        <v>5</v>
      </c>
      <c r="B7" s="5">
        <f t="shared" si="1"/>
        <v>40</v>
      </c>
      <c r="C7" s="7" t="s">
        <v>10</v>
      </c>
      <c r="D7" s="6">
        <f>B7+'Расчетная таблица'!$K$4</f>
        <v>44</v>
      </c>
      <c r="E7" s="6">
        <f t="shared" si="0"/>
        <v>42</v>
      </c>
      <c r="F7" s="3">
        <f>COUNTIF('Вариационный ряд'!$A$1:$J$10,"&gt;="&amp;B7)-COUNTIF('Вариационный ряд'!$A$1:$J$10,"&gt;"&amp;D7)</f>
        <v>16</v>
      </c>
      <c r="G7" s="8">
        <f t="shared" si="2"/>
        <v>672</v>
      </c>
      <c r="H7" s="8">
        <f t="shared" si="3"/>
        <v>1764</v>
      </c>
      <c r="I7" s="8">
        <f t="shared" si="4"/>
        <v>28224</v>
      </c>
      <c r="K7" s="12"/>
      <c r="L7" s="16"/>
    </row>
    <row r="8" spans="1:12" ht="17" x14ac:dyDescent="0.2">
      <c r="A8" s="5">
        <v>6</v>
      </c>
      <c r="B8" s="5">
        <f t="shared" si="1"/>
        <v>44</v>
      </c>
      <c r="C8" s="7" t="s">
        <v>10</v>
      </c>
      <c r="D8" s="6">
        <f>B8+'Расчетная таблица'!$K$4</f>
        <v>48</v>
      </c>
      <c r="E8" s="6">
        <f t="shared" si="0"/>
        <v>46</v>
      </c>
      <c r="F8" s="3">
        <f>COUNTIF('Вариационный ряд'!$A$1:$J$10,"&gt;="&amp;B8)-COUNTIF('Вариационный ряд'!$A$1:$J$10,"&gt;"&amp;D8)</f>
        <v>12</v>
      </c>
      <c r="G8" s="8">
        <f t="shared" si="2"/>
        <v>552</v>
      </c>
      <c r="H8" s="8">
        <f t="shared" si="3"/>
        <v>2116</v>
      </c>
      <c r="I8" s="8">
        <f t="shared" si="4"/>
        <v>25392</v>
      </c>
      <c r="K8" s="12"/>
      <c r="L8" s="16"/>
    </row>
    <row r="9" spans="1:12" ht="17" x14ac:dyDescent="0.2">
      <c r="A9" s="5">
        <v>7</v>
      </c>
      <c r="B9" s="5">
        <f t="shared" si="1"/>
        <v>48</v>
      </c>
      <c r="C9" s="7" t="s">
        <v>10</v>
      </c>
      <c r="D9" s="6">
        <f>B9+'Расчетная таблица'!$K$4</f>
        <v>52</v>
      </c>
      <c r="E9" s="6">
        <f t="shared" si="0"/>
        <v>50</v>
      </c>
      <c r="F9" s="3">
        <f>COUNTIF('Вариационный ряд'!$A$1:$J$10,"&gt;="&amp;B9)-COUNTIF('Вариационный ряд'!$A$1:$J$10,"&gt;"&amp;D9)</f>
        <v>13</v>
      </c>
      <c r="G9" s="8">
        <f t="shared" si="2"/>
        <v>650</v>
      </c>
      <c r="H9" s="8">
        <f t="shared" si="3"/>
        <v>2500</v>
      </c>
      <c r="I9" s="8">
        <f t="shared" si="4"/>
        <v>32500</v>
      </c>
      <c r="K9" s="12"/>
      <c r="L9" s="16">
        <f>L4/F12</f>
        <v>42.08</v>
      </c>
    </row>
    <row r="10" spans="1:12" ht="17" x14ac:dyDescent="0.2">
      <c r="A10" s="5">
        <v>8</v>
      </c>
      <c r="B10" s="5">
        <f t="shared" si="1"/>
        <v>52</v>
      </c>
      <c r="C10" s="7" t="s">
        <v>10</v>
      </c>
      <c r="D10" s="6">
        <f>B10+'Расчетная таблица'!$K$4</f>
        <v>56</v>
      </c>
      <c r="E10" s="6">
        <f t="shared" si="0"/>
        <v>54</v>
      </c>
      <c r="F10" s="3">
        <f>COUNTIF('Вариационный ряд'!$A$1:$J$10,"&gt;="&amp;B10)-COUNTIF('Вариационный ряд'!$A$1:$J$10,"&gt;"&amp;D10)</f>
        <v>9</v>
      </c>
      <c r="G10" s="8">
        <f t="shared" si="2"/>
        <v>486</v>
      </c>
      <c r="H10" s="8">
        <f t="shared" si="3"/>
        <v>2916</v>
      </c>
      <c r="I10" s="8">
        <f t="shared" si="4"/>
        <v>26244</v>
      </c>
      <c r="K10" s="12"/>
      <c r="L10" s="16"/>
    </row>
    <row r="11" spans="1:12" ht="17" x14ac:dyDescent="0.2">
      <c r="A11" s="5">
        <v>9</v>
      </c>
      <c r="B11" s="5">
        <f t="shared" si="1"/>
        <v>56</v>
      </c>
      <c r="C11" s="7" t="s">
        <v>10</v>
      </c>
      <c r="D11" s="6">
        <f>B11+'Расчетная таблица'!$K$4</f>
        <v>60</v>
      </c>
      <c r="E11" s="6">
        <f t="shared" si="0"/>
        <v>58</v>
      </c>
      <c r="F11" s="3">
        <f>COUNTIF('Вариационный ряд'!$A$1:$J$10,"&gt;="&amp;B11)-COUNTIF('Вариационный ряд'!$A$1:$J$10,"&gt;"&amp;D11)</f>
        <v>8</v>
      </c>
      <c r="G11" s="8">
        <f t="shared" si="2"/>
        <v>464</v>
      </c>
      <c r="H11" s="8">
        <f t="shared" si="3"/>
        <v>3364</v>
      </c>
      <c r="I11" s="8">
        <f t="shared" si="4"/>
        <v>26912</v>
      </c>
      <c r="K11" s="12"/>
      <c r="L11" s="16"/>
    </row>
    <row r="12" spans="1:12" ht="34" x14ac:dyDescent="0.2">
      <c r="A12" s="3" t="s">
        <v>12</v>
      </c>
      <c r="B12" s="40" t="s">
        <v>10</v>
      </c>
      <c r="C12" s="40"/>
      <c r="D12" s="40"/>
      <c r="E12" s="3" t="s">
        <v>10</v>
      </c>
      <c r="F12" s="3">
        <f>SUM(F3:F11)</f>
        <v>100</v>
      </c>
      <c r="G12" s="8">
        <f>SUM(G3:G11)</f>
        <v>4208</v>
      </c>
      <c r="H12" s="8">
        <f>SUM(H3:H11)</f>
        <v>16836</v>
      </c>
      <c r="I12" s="8">
        <f>SUM(I3:I11)</f>
        <v>185648</v>
      </c>
      <c r="K12" s="12" t="s">
        <v>24</v>
      </c>
      <c r="L12" s="16"/>
    </row>
    <row r="13" spans="1:12" x14ac:dyDescent="0.2">
      <c r="B13" s="41"/>
      <c r="C13" s="41"/>
      <c r="D13" s="41"/>
      <c r="K13" s="12"/>
      <c r="L13" s="16"/>
    </row>
    <row r="14" spans="1:12" x14ac:dyDescent="0.2">
      <c r="K14" s="12"/>
      <c r="L14" s="16">
        <f>I12/F12-L9^2</f>
        <v>85.753600000000233</v>
      </c>
    </row>
    <row r="15" spans="1:12" x14ac:dyDescent="0.2">
      <c r="K15" s="17"/>
      <c r="L15" s="18"/>
    </row>
  </sheetData>
  <mergeCells count="3">
    <mergeCell ref="B13:D13"/>
    <mergeCell ref="B12:D12"/>
    <mergeCell ref="B2: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FEAC-B88E-E144-893D-5604FC484DF7}">
  <dimension ref="A1:I28"/>
  <sheetViews>
    <sheetView zoomScale="125" zoomScaleNormal="209" workbookViewId="0">
      <selection activeCell="G27" sqref="G27"/>
    </sheetView>
  </sheetViews>
  <sheetFormatPr baseColWidth="10" defaultRowHeight="16" x14ac:dyDescent="0.2"/>
  <cols>
    <col min="1" max="1" width="17.83203125" customWidth="1"/>
    <col min="2" max="2" width="19.6640625" bestFit="1" customWidth="1"/>
    <col min="3" max="3" width="13.1640625" bestFit="1" customWidth="1"/>
    <col min="6" max="6" width="11.6640625" customWidth="1"/>
    <col min="7" max="7" width="44.33203125" bestFit="1" customWidth="1"/>
    <col min="8" max="8" width="13.33203125" customWidth="1"/>
    <col min="9" max="9" width="28.83203125" bestFit="1" customWidth="1"/>
  </cols>
  <sheetData>
    <row r="1" spans="1:8" ht="34" customHeight="1" x14ac:dyDescent="0.2">
      <c r="A1" s="3" t="s">
        <v>2</v>
      </c>
      <c r="B1" s="8" t="str">
        <f>'Расчетная таблица'!F1</f>
        <v>Частота интервала n_i</v>
      </c>
      <c r="C1" s="8" t="s">
        <v>31</v>
      </c>
      <c r="D1" s="8" t="s">
        <v>33</v>
      </c>
      <c r="E1" s="8" t="s">
        <v>34</v>
      </c>
      <c r="F1" s="8" t="s">
        <v>35</v>
      </c>
    </row>
    <row r="2" spans="1:8" x14ac:dyDescent="0.2">
      <c r="A2" s="8" cm="1">
        <f t="array" ref="A2:A10">'Расчетная таблица'!$E$2:$E$10</f>
        <v>26</v>
      </c>
      <c r="B2" s="8">
        <f>'Расчетная таблица'!F2</f>
        <v>7</v>
      </c>
      <c r="C2" s="8">
        <f t="shared" ref="C2:C10" si="0">(A2-$H$4)/$H$17</f>
        <v>-1.7364403291769888</v>
      </c>
      <c r="D2" s="8">
        <f>1/(SQRT(2*PI()))*EXP(1)^(-(C2^2)/2)</f>
        <v>8.8340992170922714E-2</v>
      </c>
      <c r="E2" s="8">
        <f t="shared" ref="E2:E10" si="1" xml:space="preserve"> $H$23*$H$24/$H$17*D2</f>
        <v>3.815892077738777</v>
      </c>
      <c r="F2" s="8">
        <f>((B2-E2)^2)/E2</f>
        <v>2.6569261011738532</v>
      </c>
    </row>
    <row r="3" spans="1:8" x14ac:dyDescent="0.2">
      <c r="A3" s="8">
        <v>30</v>
      </c>
      <c r="B3" s="8">
        <f>'Расчетная таблица'!F3</f>
        <v>10</v>
      </c>
      <c r="C3" s="8">
        <f t="shared" si="0"/>
        <v>-1.3044899985359466</v>
      </c>
      <c r="D3" s="8">
        <f t="shared" ref="D3:D10" si="2">1/(SQRT(2*PI()))*EXP(1)^(-(C3^2)/2)</f>
        <v>0.17036951020055924</v>
      </c>
      <c r="E3" s="8">
        <f t="shared" si="1"/>
        <v>7.3591166262283947</v>
      </c>
      <c r="F3" s="8">
        <f t="shared" ref="F3:F10" si="3">((B3-E3)^2)/E3</f>
        <v>0.94770409929454569</v>
      </c>
      <c r="G3" s="27" t="s">
        <v>27</v>
      </c>
      <c r="H3" s="30"/>
    </row>
    <row r="4" spans="1:8" x14ac:dyDescent="0.2">
      <c r="A4" s="8">
        <v>34</v>
      </c>
      <c r="B4" s="8">
        <f>'Расчетная таблица'!F4</f>
        <v>12</v>
      </c>
      <c r="C4" s="8">
        <f t="shared" si="0"/>
        <v>-0.87253966789490467</v>
      </c>
      <c r="D4" s="8">
        <f t="shared" si="2"/>
        <v>0.27264048151304776</v>
      </c>
      <c r="E4" s="8">
        <f t="shared" si="1"/>
        <v>11.776714613569389</v>
      </c>
      <c r="F4" s="8">
        <f t="shared" si="3"/>
        <v>4.2334696415264744E-3</v>
      </c>
      <c r="G4" s="32" t="s">
        <v>28</v>
      </c>
      <c r="H4" s="36">
        <f>'Числовые характеристики выборки'!$L$9</f>
        <v>42.08</v>
      </c>
    </row>
    <row r="5" spans="1:8" x14ac:dyDescent="0.2">
      <c r="A5" s="8">
        <v>38</v>
      </c>
      <c r="B5" s="8">
        <f>'Расчетная таблица'!F5</f>
        <v>13</v>
      </c>
      <c r="C5" s="8">
        <f t="shared" si="0"/>
        <v>-0.44058933725386268</v>
      </c>
      <c r="D5" s="8">
        <f t="shared" si="2"/>
        <v>0.36204092710148728</v>
      </c>
      <c r="E5" s="8">
        <f t="shared" si="1"/>
        <v>15.638369816707682</v>
      </c>
      <c r="F5" s="8">
        <f t="shared" si="3"/>
        <v>0.44512282106777884</v>
      </c>
      <c r="G5" s="27" t="s">
        <v>30</v>
      </c>
      <c r="H5" s="35"/>
    </row>
    <row r="6" spans="1:8" x14ac:dyDescent="0.2">
      <c r="A6" s="8">
        <v>42</v>
      </c>
      <c r="B6" s="8">
        <f>'Расчетная таблица'!F6</f>
        <v>16</v>
      </c>
      <c r="C6" s="8">
        <f t="shared" si="0"/>
        <v>-8.6390066128206565E-3</v>
      </c>
      <c r="D6" s="8">
        <f t="shared" si="2"/>
        <v>0.39892739366223628</v>
      </c>
      <c r="E6" s="8">
        <f t="shared" si="1"/>
        <v>17.231681959417209</v>
      </c>
      <c r="F6" s="8">
        <f t="shared" si="3"/>
        <v>8.8037862625751626E-2</v>
      </c>
      <c r="G6" s="33" t="s">
        <v>29</v>
      </c>
      <c r="H6" s="34">
        <v>2.5000000000000001E-2</v>
      </c>
    </row>
    <row r="7" spans="1:8" x14ac:dyDescent="0.2">
      <c r="A7" s="8">
        <v>46</v>
      </c>
      <c r="B7" s="8">
        <f>'Расчетная таблица'!F7</f>
        <v>12</v>
      </c>
      <c r="C7" s="8">
        <f t="shared" si="0"/>
        <v>0.42331132402822136</v>
      </c>
      <c r="D7" s="8">
        <f t="shared" si="2"/>
        <v>0.36475303467765852</v>
      </c>
      <c r="E7" s="8">
        <f t="shared" si="1"/>
        <v>15.755519393133806</v>
      </c>
      <c r="F7" s="8">
        <f t="shared" si="3"/>
        <v>0.89517365694402595</v>
      </c>
    </row>
    <row r="8" spans="1:8" x14ac:dyDescent="0.2">
      <c r="A8" s="8">
        <v>50</v>
      </c>
      <c r="B8" s="8">
        <f>'Расчетная таблица'!F8</f>
        <v>13</v>
      </c>
      <c r="C8" s="8">
        <f t="shared" si="0"/>
        <v>0.8552616546692634</v>
      </c>
      <c r="D8" s="8">
        <f t="shared" si="2"/>
        <v>0.27674056996389185</v>
      </c>
      <c r="E8" s="8">
        <f t="shared" si="1"/>
        <v>11.953818069769351</v>
      </c>
      <c r="F8" s="8">
        <f t="shared" si="3"/>
        <v>9.1560422348158116E-2</v>
      </c>
    </row>
    <row r="9" spans="1:8" x14ac:dyDescent="0.2">
      <c r="A9" s="8">
        <v>54</v>
      </c>
      <c r="B9" s="8">
        <f>'Расчетная таблица'!F9</f>
        <v>9</v>
      </c>
      <c r="C9" s="8">
        <f t="shared" si="0"/>
        <v>1.2872119853103055</v>
      </c>
      <c r="D9" s="8">
        <f t="shared" si="2"/>
        <v>0.17422706124893947</v>
      </c>
      <c r="E9" s="8">
        <f t="shared" si="1"/>
        <v>7.5257436713096482</v>
      </c>
      <c r="F9" s="8">
        <f t="shared" si="3"/>
        <v>0.28879959477882788</v>
      </c>
    </row>
    <row r="10" spans="1:8" x14ac:dyDescent="0.2">
      <c r="A10" s="8">
        <v>58</v>
      </c>
      <c r="B10" s="8">
        <f>'Расчетная таблица'!F10</f>
        <v>8</v>
      </c>
      <c r="C10" s="8">
        <f t="shared" si="0"/>
        <v>1.7191623159513474</v>
      </c>
      <c r="D10" s="8">
        <f t="shared" si="2"/>
        <v>9.1017992930585559E-2</v>
      </c>
      <c r="E10" s="8">
        <f t="shared" si="1"/>
        <v>3.9315252140650458</v>
      </c>
      <c r="F10" s="8">
        <f t="shared" si="3"/>
        <v>4.2101948181768973</v>
      </c>
    </row>
    <row r="11" spans="1:8" x14ac:dyDescent="0.2">
      <c r="A11" s="8"/>
      <c r="B11" s="8"/>
      <c r="C11" s="8"/>
      <c r="D11" s="8"/>
      <c r="E11" s="11" t="s">
        <v>36</v>
      </c>
      <c r="F11" s="8">
        <f>SUM(F2:F10)</f>
        <v>9.6277528460513651</v>
      </c>
    </row>
    <row r="12" spans="1:8" x14ac:dyDescent="0.2">
      <c r="G12" s="27" t="s">
        <v>24</v>
      </c>
      <c r="H12" s="15"/>
    </row>
    <row r="13" spans="1:8" x14ac:dyDescent="0.2">
      <c r="G13" s="28"/>
      <c r="H13" s="16"/>
    </row>
    <row r="14" spans="1:8" x14ac:dyDescent="0.2">
      <c r="G14" s="28"/>
      <c r="H14" s="16">
        <f>'Числовые характеристики выборки'!$L$14</f>
        <v>85.753600000000233</v>
      </c>
    </row>
    <row r="15" spans="1:8" x14ac:dyDescent="0.2">
      <c r="G15" s="29"/>
      <c r="H15" s="18"/>
    </row>
    <row r="16" spans="1:8" x14ac:dyDescent="0.2">
      <c r="G16" s="30" t="s">
        <v>44</v>
      </c>
      <c r="H16" s="15"/>
    </row>
    <row r="17" spans="1:9" x14ac:dyDescent="0.2">
      <c r="A17" s="21"/>
      <c r="C17" s="20"/>
      <c r="G17" s="31" t="s">
        <v>32</v>
      </c>
      <c r="H17" s="26">
        <f>SQRT(H14)</f>
        <v>9.2603239684149408</v>
      </c>
    </row>
    <row r="18" spans="1:9" x14ac:dyDescent="0.2">
      <c r="A18" s="22"/>
    </row>
    <row r="19" spans="1:9" x14ac:dyDescent="0.2">
      <c r="A19" s="22"/>
      <c r="G19" s="20"/>
      <c r="H19" s="4"/>
    </row>
    <row r="20" spans="1:9" x14ac:dyDescent="0.2">
      <c r="A20" s="22"/>
      <c r="G20" s="20"/>
      <c r="H20" s="4"/>
    </row>
    <row r="21" spans="1:9" x14ac:dyDescent="0.2">
      <c r="A21" s="22"/>
      <c r="G21" s="11" t="str">
        <f>'Расчетная таблица'!J2</f>
        <v>l (const)</v>
      </c>
      <c r="H21" s="23">
        <f>'Расчетная таблица'!K2</f>
        <v>9</v>
      </c>
      <c r="I21" s="8" t="str">
        <f>'Расчетная таблица'!L2</f>
        <v>число интервалов</v>
      </c>
    </row>
    <row r="22" spans="1:9" x14ac:dyDescent="0.2">
      <c r="A22" s="22"/>
      <c r="G22" s="11" t="str">
        <f>'Расчетная таблица'!J3</f>
        <v>w = x_max - x_min =</v>
      </c>
      <c r="H22" s="23">
        <f>'Расчетная таблица'!K3</f>
        <v>36</v>
      </c>
      <c r="I22" s="8" t="str">
        <f>'Расчетная таблица'!L3</f>
        <v>размах варьирования</v>
      </c>
    </row>
    <row r="23" spans="1:9" x14ac:dyDescent="0.2">
      <c r="A23" s="22"/>
      <c r="G23" s="11" t="str">
        <f>'Расчетная таблица'!J4</f>
        <v>h = w/l</v>
      </c>
      <c r="H23" s="23">
        <f>H22/H21</f>
        <v>4</v>
      </c>
      <c r="I23" s="8" t="str">
        <f>'Расчетная таблица'!L4</f>
        <v>это длина частичного интервала</v>
      </c>
    </row>
    <row r="24" spans="1:9" x14ac:dyDescent="0.2">
      <c r="A24" s="22"/>
      <c r="G24" s="11" t="str">
        <f>'Расчетная таблица'!J5</f>
        <v>n=</v>
      </c>
      <c r="H24" s="23">
        <f>'Расчетная таблица'!K5</f>
        <v>100</v>
      </c>
      <c r="I24" s="8" t="str">
        <f>'Расчетная таблица'!L5</f>
        <v>все данные</v>
      </c>
    </row>
    <row r="25" spans="1:9" x14ac:dyDescent="0.2">
      <c r="A25" s="21"/>
      <c r="G25" s="11" t="s">
        <v>38</v>
      </c>
      <c r="H25" s="23">
        <v>14.4</v>
      </c>
    </row>
    <row r="27" spans="1:9" ht="105" customHeight="1" x14ac:dyDescent="0.2">
      <c r="G27" s="25" t="s">
        <v>37</v>
      </c>
    </row>
    <row r="28" spans="1:9" ht="101" customHeight="1" x14ac:dyDescent="0.2">
      <c r="G28" s="24" t="str">
        <f>"Так как x^2_расч ("&amp;F11&amp;") &lt; x^2_теор ("&amp;H25&amp;"), то есть на уровне значимости "&amp;G6&amp;""&amp;H6&amp;" принимаем нулевую гипотезу о том, что генереальная совокупность, из которой извлечена выборка, имеет нормальное распределение"</f>
        <v>Так как x^2_расч (9,62775284605137) &lt; x^2_теор (14,4), то есть на уровне значимости α=0,025 принимаем нулевую гипотезу о том, что генереальная совокупность, из которой извлечена выборка, имеет нормальное распределение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D24-3427-524A-A683-7412DC100D42}">
  <dimension ref="A1:G24"/>
  <sheetViews>
    <sheetView tabSelected="1" zoomScale="148" zoomScaleNormal="148" workbookViewId="0">
      <selection activeCell="B15" sqref="B15"/>
    </sheetView>
  </sheetViews>
  <sheetFormatPr baseColWidth="10" defaultRowHeight="16" x14ac:dyDescent="0.2"/>
  <cols>
    <col min="6" max="6" width="17.83203125" bestFit="1" customWidth="1"/>
  </cols>
  <sheetData>
    <row r="1" spans="1:7" x14ac:dyDescent="0.2">
      <c r="A1" t="s">
        <v>39</v>
      </c>
    </row>
    <row r="7" spans="1:7" x14ac:dyDescent="0.2">
      <c r="A7" t="s">
        <v>45</v>
      </c>
    </row>
    <row r="8" spans="1:7" x14ac:dyDescent="0.2">
      <c r="A8" t="s">
        <v>40</v>
      </c>
      <c r="B8">
        <f>'Числовые характеристики выборки'!$L$9</f>
        <v>42.08</v>
      </c>
      <c r="C8" t="s">
        <v>42</v>
      </c>
    </row>
    <row r="9" spans="1:7" x14ac:dyDescent="0.2">
      <c r="A9" s="16" t="s">
        <v>41</v>
      </c>
      <c r="B9">
        <f>'Числовые характеристики выборки'!$L$14</f>
        <v>85.753600000000233</v>
      </c>
      <c r="C9" t="s">
        <v>43</v>
      </c>
    </row>
    <row r="10" spans="1:7" x14ac:dyDescent="0.2">
      <c r="A10" t="str">
        <f>'Проверка гипотезы'!$G$17</f>
        <v>σ=</v>
      </c>
      <c r="B10">
        <f>'Проверка гипотезы'!$H$17</f>
        <v>9.2603239684149408</v>
      </c>
      <c r="C10" t="s">
        <v>46</v>
      </c>
    </row>
    <row r="11" spans="1:7" x14ac:dyDescent="0.2">
      <c r="A11" t="s">
        <v>47</v>
      </c>
      <c r="B11">
        <v>0.9</v>
      </c>
      <c r="C11" t="s">
        <v>52</v>
      </c>
    </row>
    <row r="12" spans="1:7" x14ac:dyDescent="0.2">
      <c r="A12" t="s">
        <v>48</v>
      </c>
      <c r="B12">
        <v>1.64</v>
      </c>
      <c r="C12" t="s">
        <v>53</v>
      </c>
      <c r="F12" t="s">
        <v>60</v>
      </c>
      <c r="G12">
        <v>0.9</v>
      </c>
    </row>
    <row r="13" spans="1:7" x14ac:dyDescent="0.2">
      <c r="A13" t="s">
        <v>11</v>
      </c>
      <c r="B13">
        <v>100</v>
      </c>
      <c r="C13" t="s">
        <v>54</v>
      </c>
      <c r="F13" t="s">
        <v>61</v>
      </c>
      <c r="G13">
        <f>(G12+1)/2</f>
        <v>0.95</v>
      </c>
    </row>
    <row r="14" spans="1:7" x14ac:dyDescent="0.2">
      <c r="A14" t="s">
        <v>62</v>
      </c>
      <c r="B14">
        <v>0.14299999999999999</v>
      </c>
    </row>
    <row r="16" spans="1:7" x14ac:dyDescent="0.2">
      <c r="A16" t="s">
        <v>49</v>
      </c>
    </row>
    <row r="17" spans="1:5" x14ac:dyDescent="0.2">
      <c r="A17" t="s">
        <v>50</v>
      </c>
    </row>
    <row r="18" spans="1:5" x14ac:dyDescent="0.2">
      <c r="A18" t="s">
        <v>51</v>
      </c>
      <c r="B18">
        <f>B12*B10/SQRT(B13)</f>
        <v>1.5186931308200502</v>
      </c>
    </row>
    <row r="19" spans="1:5" x14ac:dyDescent="0.2">
      <c r="A19" t="s">
        <v>55</v>
      </c>
    </row>
    <row r="20" spans="1:5" x14ac:dyDescent="0.2">
      <c r="A20">
        <f>B8-B18</f>
        <v>40.561306869179951</v>
      </c>
      <c r="B20" s="37" t="s">
        <v>56</v>
      </c>
      <c r="C20">
        <f>B8+B18</f>
        <v>43.598693130820045</v>
      </c>
    </row>
    <row r="21" spans="1:5" x14ac:dyDescent="0.2">
      <c r="A21" t="s">
        <v>57</v>
      </c>
    </row>
    <row r="22" spans="1:5" x14ac:dyDescent="0.2">
      <c r="A22">
        <f>SQRT(B13*2)/(SQRT(B13*2-3)+B12)*B10</f>
        <v>8.3543967886836938</v>
      </c>
      <c r="B22" s="38" t="s">
        <v>58</v>
      </c>
      <c r="C22">
        <f>SQRT(B13*2)/(SQRT(B13*2-3)-B12)*B10</f>
        <v>10.56504163598839</v>
      </c>
    </row>
    <row r="23" spans="1:5" ht="58" customHeight="1" x14ac:dyDescent="0.2">
      <c r="A23" s="42" t="s">
        <v>59</v>
      </c>
      <c r="B23" s="42"/>
      <c r="C23" s="42"/>
      <c r="D23" s="42"/>
      <c r="E23" s="42"/>
    </row>
    <row r="24" spans="1:5" ht="57" customHeight="1" x14ac:dyDescent="0.2"/>
  </sheetData>
  <mergeCells count="1">
    <mergeCell ref="A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Дано</vt:lpstr>
      <vt:lpstr>Вариационный ряд</vt:lpstr>
      <vt:lpstr>Расчетная таблица</vt:lpstr>
      <vt:lpstr>Эмпирическая функция распределе</vt:lpstr>
      <vt:lpstr>Числовые характеристики выборки</vt:lpstr>
      <vt:lpstr>Проверка гипотезы</vt:lpstr>
      <vt:lpstr>Доверительный интервал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2025-01-22T00:59:30Z</dcterms:created>
  <dcterms:modified xsi:type="dcterms:W3CDTF">2025-01-24T13:28:36Z</dcterms:modified>
</cp:coreProperties>
</file>