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G6" i="13"/>
  <c r="C6" i="13"/>
  <c r="E6" i="13"/>
  <c r="D6" i="13"/>
  <c r="B6" i="13"/>
  <c r="C9" i="9"/>
  <c r="D11" i="8"/>
  <c r="E11" i="8"/>
  <c r="F11" i="8"/>
  <c r="C11" i="8"/>
  <c r="D11" i="3"/>
  <c r="E11" i="3"/>
  <c r="C11" i="3"/>
  <c r="D9" i="8"/>
  <c r="D10" i="8" l="1"/>
  <c r="C10" i="8"/>
  <c r="C9" i="8"/>
  <c r="F10" i="8"/>
  <c r="F9" i="8"/>
  <c r="O10" i="8"/>
  <c r="P10" i="8" s="1"/>
  <c r="O9" i="8"/>
  <c r="O13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<sst xmlns="http://schemas.openxmlformats.org/spreadsheetml/2006/main" count="274" uniqueCount="183">
  <si>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</si>
  <si>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</si>
  <si>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</si>
  <si>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</si>
  <si>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</si>
  <si>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</si>
  <si>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</si>
  <si>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</si>
  <si>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</si>
  <si>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</si>
  <si>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</si>
  <si>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</si>
  <si>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</si>
  <si>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</si>
  <si>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</si>
  <si>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</si>
  <si>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</si>
  <si>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</si>
  <si>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</si>
  <si>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</si>
  <si>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</si>
  <si>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</si>
  <si>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</si>
  <si>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</si>
  <si>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</si>
  <si>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</si>
  <si>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</si>
  <si>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</si>
  <si>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</si>
  <si>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</si>
  <si>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</si>
  <si>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</si>
  <si>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</si>
  <si>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</si>
  <si>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</si>
  <si>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</si>
  <si>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</si>
  <si>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</si>
  <si>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</si>
  <si>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</si>
  <si>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</si>
  <si>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</si>
  <si>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</si>
  <si>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</si>
  <si>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</si>
  <si>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</si>
  <si>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</si>
  <si>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</si>
  <si>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</si>
  <si>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</si>
  <si>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</si>
  <si>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</si>
  <si>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</si>
  <si>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</si>
  <si>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</si>
  <si>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</si>
  <si>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</si>
  <si>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</si>
  <si>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</si>
  <si>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</si>
  <si>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</si>
  <si>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</si>
  <si>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</si>
  <si>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</si>
  <si>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</si>
  <si>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</si>
  <si>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</si>
  <si>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</si>
  <si>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</si>
  <si>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</si>
  <si>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</si>
  <si>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</si>
  <si>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</si>
  <si>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</si>
  <si>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</si>
  <si>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</si>
  <si>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</si>
  <si>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</si>
  <si>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</si>
  <si>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</si>
  <si>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</si>
  <si>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</si>
  <si>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</si>
  <si>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</si>
  <si>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</si>
  <si>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</si>
  <si>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</si>
  <si>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</si>
  <si>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</si>
  <si>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</si>
  <si>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</si>
  <si>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</si>
  <si>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</si>
  <si>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</si>
  <si>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</si>
  <si>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</si>
  <si>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</si>
  <si>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</si>
  <si>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</si>
  <si>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</si>
  <si>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</si>
  <si>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</si>
  <si>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</si>
  <si>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</si>
  <si>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</si>
  <si>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</si>
  <si>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</si>
  <si>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</si>
  <si>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</si>
  <si>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</si>
  <si>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</si>
  <si>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</si>
  <si>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</si>
  <si>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</si>
  <si>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</si>
  <si>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</si>
  <si>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</si>
  <si>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</si>
  <si>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</si>
  <si>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</si>
  <si>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</si>
  <si>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</si>
  <si>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</si>
  <si>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</si>
  <si>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</si>
  <si>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</si>
  <si>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</si>
  <si>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</si>
  <si>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</si>
  <si>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</si>
  <si>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</si>
  <si>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</si>
  <si>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</si>
  <si>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</si>
  <si>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</si>
  <si>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</si>
  <si>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</si>
  <si>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</si>
  <si>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</si>
  <si>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</si>
  <si>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</si>
  <si>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</si>
  <si>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</si>
  <si>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</si>
  <si>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</si>
  <si>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</si>
  <si>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</si>
  <si>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</si>
  <si>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</si>
  <si>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</si>
  <si>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</si>
  <si>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</si>
  <si>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</si>
  <si>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</si>
  <si>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</si>
  <si>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</si>
  <si>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</si>
  <si>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</si>
  <si>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</si>
  <si>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</si>
  <si>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</si>
  <si>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</si>
  <si>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</si>
  <si>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</si>
  <si>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</si>
  <si>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</si>
  <si>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</si>
  <si>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</si>
  <si>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</si>
  <si>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</si>
  <si>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</si>
  <si>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</si>
  <si>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Hard Coal</t>
  </si>
  <si>
    <t>MIN_COAL</t>
  </si>
  <si>
    <t>Mining of hard coal</t>
  </si>
  <si>
    <t>Power Plant - Coal</t>
  </si>
  <si>
    <t>ELC_LV</t>
  </si>
  <si>
    <t>Low Voltage Electricity</t>
  </si>
  <si>
    <t>PRE</t>
  </si>
  <si>
    <t>Transmission</t>
  </si>
  <si>
    <t>\I: Transmission and distribution</t>
  </si>
  <si>
    <t>GRID</t>
  </si>
  <si>
    <t>PJ/y/PJ/a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</si>
</sst>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  <xf numFmtId="0" fontId="18" fillId="3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topLeftCell="A4" workbookViewId="0">
      <selection activeCell="C10" sqref="C10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172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176</v>
      </c>
      <c r="F12" s="13" t="s">
        <v>177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9" t="s">
        <v>136</v>
      </c>
      <c r="D16" s="109"/>
      <c r="E16" s="109"/>
    </row>
    <row r="17" spans="3:5" x14ac:dyDescent="0.25">
      <c r="C17" s="103" t="s">
        <v>142</v>
      </c>
      <c r="D17" s="110" t="s">
        <v>143</v>
      </c>
      <c r="E17" s="111"/>
    </row>
    <row r="18" spans="3:5" x14ac:dyDescent="0.25">
      <c r="C18" s="100" t="s">
        <v>15</v>
      </c>
      <c r="D18" s="108" t="s">
        <v>141</v>
      </c>
      <c r="E18" s="108"/>
    </row>
    <row r="19" spans="3:5" x14ac:dyDescent="0.25">
      <c r="C19" s="101" t="s">
        <v>139</v>
      </c>
      <c r="D19" s="107" t="s">
        <v>144</v>
      </c>
      <c r="E19" s="107"/>
    </row>
    <row r="20" spans="3:5" x14ac:dyDescent="0.25">
      <c r="C20" s="100" t="s">
        <v>140</v>
      </c>
      <c r="D20" s="108" t="s">
        <v>145</v>
      </c>
      <c r="E20" s="108"/>
    </row>
    <row r="21" spans="3:5" x14ac:dyDescent="0.25">
      <c r="C21" s="101" t="s">
        <v>146</v>
      </c>
      <c r="D21" s="107" t="s">
        <v>148</v>
      </c>
      <c r="E21" s="107"/>
    </row>
    <row r="22" spans="3:5" ht="15.75" thickBot="1" x14ac:dyDescent="0.3">
      <c r="C22" s="102" t="s">
        <v>147</v>
      </c>
      <c r="D22" s="106" t="s">
        <v>149</v>
      </c>
      <c r="E22" s="106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H17" sqref="H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173</v>
      </c>
      <c r="F10" s="21" t="s">
        <v>174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47" t="s">
        <v>41</v>
      </c>
      <c r="D14" s="21"/>
      <c r="E14" s="21" t="s">
        <v>171</v>
      </c>
      <c r="F14" s="21" t="s">
        <v>175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180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51" t="s">
        <v>178</v>
      </c>
      <c r="D17" s="52"/>
      <c r="E17" s="52" t="s">
        <v>181</v>
      </c>
      <c r="F17" s="52" t="s">
        <v>179</v>
      </c>
      <c r="G17" s="52" t="s">
        <v>58</v>
      </c>
      <c r="H17" s="23" t="s">
        <v>64</v>
      </c>
      <c r="I17" s="52" t="s">
        <v>20</v>
      </c>
      <c r="J17" s="52"/>
      <c r="K17" s="53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9" t="s">
        <v>168</v>
      </c>
      <c r="D21" s="109"/>
      <c r="E21" s="109"/>
    </row>
    <row r="22" spans="2:12" ht="14.45" customHeight="1" x14ac:dyDescent="0.25">
      <c r="C22" s="24" t="s">
        <v>169</v>
      </c>
      <c r="D22" s="113" t="s">
        <v>143</v>
      </c>
      <c r="E22" s="114"/>
    </row>
    <row r="23" spans="2:12" x14ac:dyDescent="0.25">
      <c r="C23" s="104" t="s">
        <v>150</v>
      </c>
      <c r="D23" s="117" t="s">
        <v>166</v>
      </c>
      <c r="E23" s="117"/>
    </row>
    <row r="24" spans="2:12" x14ac:dyDescent="0.25">
      <c r="C24" s="101" t="s">
        <v>156</v>
      </c>
      <c r="D24" s="115" t="s">
        <v>164</v>
      </c>
      <c r="E24" s="115"/>
    </row>
    <row r="25" spans="2:12" x14ac:dyDescent="0.25">
      <c r="C25" s="100" t="s">
        <v>154</v>
      </c>
      <c r="D25" s="116" t="s">
        <v>162</v>
      </c>
      <c r="E25" s="116"/>
    </row>
    <row r="26" spans="2:12" x14ac:dyDescent="0.25">
      <c r="C26" s="101" t="s">
        <v>153</v>
      </c>
      <c r="D26" s="115" t="s">
        <v>161</v>
      </c>
      <c r="E26" s="115"/>
    </row>
    <row r="27" spans="2:12" x14ac:dyDescent="0.25">
      <c r="C27" s="100" t="s">
        <v>152</v>
      </c>
      <c r="D27" s="116" t="s">
        <v>160</v>
      </c>
      <c r="E27" s="116"/>
    </row>
    <row r="28" spans="2:12" x14ac:dyDescent="0.25">
      <c r="C28" s="101" t="s">
        <v>159</v>
      </c>
      <c r="D28" s="115" t="s">
        <v>167</v>
      </c>
      <c r="E28" s="115"/>
    </row>
    <row r="29" spans="2:12" x14ac:dyDescent="0.25">
      <c r="C29" s="100" t="s">
        <v>155</v>
      </c>
      <c r="D29" s="116" t="s">
        <v>163</v>
      </c>
      <c r="E29" s="116"/>
    </row>
    <row r="30" spans="2:12" x14ac:dyDescent="0.25">
      <c r="C30" s="101" t="s">
        <v>151</v>
      </c>
      <c r="D30" s="115" t="s">
        <v>158</v>
      </c>
      <c r="E30" s="115"/>
    </row>
    <row r="31" spans="2:12" ht="15.75" thickBot="1" x14ac:dyDescent="0.3">
      <c r="C31" s="102" t="s">
        <v>157</v>
      </c>
      <c r="D31" s="112" t="s">
        <v>165</v>
      </c>
      <c r="E31" s="112"/>
    </row>
    <row r="32" spans="2:12" x14ac:dyDescent="0.25">
      <c r="D32" s="99"/>
      <c r="E32" s="99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11" sqref="D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MIN_COAL</v>
      </c>
      <c r="D11" s="75" t="str">
        <f>FI_Process!F10</f>
        <v>Mining of hard coal</v>
      </c>
      <c r="E11" s="75" t="str">
        <f>FI_Comm!E11</f>
        <v>COAL</v>
      </c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C5" sqref="C5:L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5" t="s">
        <v>132</v>
      </c>
      <c r="P8" s="85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4">
        <f>G9*H9*J9</f>
        <v>100.91520000000001</v>
      </c>
      <c r="P9" s="84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7">
        <f>G10*H10*J10</f>
        <v>31.536000000000001</v>
      </c>
      <c r="P10" s="97">
        <f>O10/I10</f>
        <v>52.56</v>
      </c>
    </row>
    <row r="11" spans="2:16" ht="18.75" customHeight="1" thickBot="1" x14ac:dyDescent="0.3">
      <c r="B11" s="29"/>
      <c r="C11" s="75" t="str">
        <f>FI_Process!E14</f>
        <v>EX_PP_COAL</v>
      </c>
      <c r="D11" s="75" t="str">
        <f>FI_Process!F14</f>
        <v>Power Plant - Coal</v>
      </c>
      <c r="E11" s="75" t="str">
        <f>FI_Comm!E11</f>
        <v>COAL</v>
      </c>
      <c r="F11" s="75" t="str">
        <f>FI_Comm!E10</f>
        <v>ELC_HV</v>
      </c>
      <c r="G11" s="11">
        <v>4</v>
      </c>
      <c r="H11" s="11">
        <v>31.536000000000001</v>
      </c>
      <c r="I11" s="11">
        <v>0.4</v>
      </c>
      <c r="J11" s="11">
        <v>0.8</v>
      </c>
      <c r="K11" s="11">
        <v>1</v>
      </c>
      <c r="L11" s="73">
        <v>1</v>
      </c>
      <c r="M11" s="34"/>
      <c r="O11" s="118"/>
      <c r="P11" s="118"/>
    </row>
    <row r="12" spans="2:16" ht="18.75" customHeight="1" thickBot="1" x14ac:dyDescent="0.3">
      <c r="B12" s="29"/>
      <c r="C12" s="75"/>
      <c r="D12" s="75"/>
      <c r="E12" s="75"/>
      <c r="F12" s="75"/>
      <c r="G12" s="11"/>
      <c r="H12" s="11"/>
      <c r="I12" s="11"/>
      <c r="J12" s="11"/>
      <c r="K12" s="11"/>
      <c r="L12" s="119"/>
      <c r="M12" s="34"/>
      <c r="O12" s="118"/>
      <c r="P12" s="118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8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"/>
  <sheetViews>
    <sheetView workbookViewId="0">
      <selection activeCell="G7" sqref="G7"/>
    </sheetView>
  </sheetViews>
  <sheetFormatPr defaultRowHeight="15" x14ac:dyDescent="0.25"/>
  <cols>
    <col min="3" max="3" width="14.42578125" customWidth="1"/>
    <col min="4" max="4" width="13.28515625" customWidth="1"/>
    <col min="5" max="5" width="12.42578125" customWidth="1"/>
    <col min="6" max="6" width="14.5703125" customWidth="1"/>
  </cols>
  <sheetData>
    <row r="1" spans="2:7" ht="15.75" thickBot="1" x14ac:dyDescent="0.3"/>
    <row r="2" spans="2:7" ht="16.5" thickBot="1" x14ac:dyDescent="0.3">
      <c r="B2" s="54"/>
      <c r="C2" s="55"/>
      <c r="D2" s="55"/>
      <c r="E2" s="65" t="s">
        <v>43</v>
      </c>
      <c r="F2" s="55"/>
      <c r="G2" s="55"/>
    </row>
    <row r="3" spans="2:7" ht="39" thickBot="1" x14ac:dyDescent="0.3">
      <c r="B3" s="66" t="s">
        <v>24</v>
      </c>
      <c r="C3" s="12" t="s">
        <v>138</v>
      </c>
      <c r="D3" s="12" t="s">
        <v>104</v>
      </c>
      <c r="E3" s="12" t="s">
        <v>44</v>
      </c>
      <c r="F3" s="12" t="s">
        <v>108</v>
      </c>
      <c r="G3" s="12" t="s">
        <v>106</v>
      </c>
    </row>
    <row r="4" spans="2:7" ht="63.75" x14ac:dyDescent="0.25">
      <c r="B4" s="68" t="s">
        <v>45</v>
      </c>
      <c r="C4" s="14" t="s">
        <v>34</v>
      </c>
      <c r="D4" s="14" t="s">
        <v>105</v>
      </c>
      <c r="E4" s="14" t="s">
        <v>46</v>
      </c>
      <c r="F4" s="14" t="s">
        <v>113</v>
      </c>
      <c r="G4" s="14" t="s">
        <v>114</v>
      </c>
    </row>
    <row r="5" spans="2:7" x14ac:dyDescent="0.25">
      <c r="B5" s="80" t="s">
        <v>52</v>
      </c>
      <c r="C5" s="15"/>
      <c r="D5" s="15"/>
      <c r="E5" s="15"/>
      <c r="F5" s="15" t="s">
        <v>182</v>
      </c>
      <c r="G5" s="15" t="s">
        <v>124</v>
      </c>
    </row>
    <row r="6" spans="2:7" x14ac:dyDescent="0.25">
      <c r="B6" t="str">
        <f>FI_Process!E17</f>
        <v>GRID</v>
      </c>
      <c r="C6" t="str">
        <f>FI_Process!F17</f>
        <v>Transmission</v>
      </c>
      <c r="D6" t="str">
        <f>FI_Comm!E10</f>
        <v>ELC_HV</v>
      </c>
      <c r="E6" t="str">
        <f>FI_Comm!E12</f>
        <v>ELC_LV</v>
      </c>
      <c r="F6">
        <v>1</v>
      </c>
      <c r="G6">
        <f>133/157</f>
        <v>0.84713375796178347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N20" sqref="N2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89" t="s">
        <v>43</v>
      </c>
      <c r="D5" s="55"/>
      <c r="E5" s="90"/>
      <c r="F5" s="83"/>
    </row>
    <row r="6" spans="2:6" ht="15.75" thickBot="1" x14ac:dyDescent="0.3">
      <c r="B6" s="29"/>
      <c r="C6" s="87" t="s">
        <v>2</v>
      </c>
      <c r="D6" s="88" t="s">
        <v>120</v>
      </c>
      <c r="E6" s="86">
        <v>2023</v>
      </c>
      <c r="F6" s="34"/>
    </row>
    <row r="7" spans="2:6" ht="38.25" x14ac:dyDescent="0.25">
      <c r="B7" s="29"/>
      <c r="C7" s="91" t="s">
        <v>121</v>
      </c>
      <c r="D7" s="92" t="s">
        <v>120</v>
      </c>
      <c r="E7" s="93" t="s">
        <v>122</v>
      </c>
      <c r="F7" s="34"/>
    </row>
    <row r="8" spans="2:6" ht="18.75" customHeight="1" x14ac:dyDescent="0.25">
      <c r="B8" s="29"/>
      <c r="C8" s="94" t="s">
        <v>52</v>
      </c>
      <c r="D8" s="95"/>
      <c r="E8" s="96" t="s">
        <v>132</v>
      </c>
      <c r="F8" s="34"/>
    </row>
    <row r="9" spans="2:6" ht="18.75" customHeight="1" thickBot="1" x14ac:dyDescent="0.3">
      <c r="B9" s="29"/>
      <c r="C9" s="13" t="str">
        <f>FI_Comm!E12</f>
        <v>ELC_LV</v>
      </c>
      <c r="D9" s="13" t="s">
        <v>123</v>
      </c>
      <c r="E9" s="82">
        <f>100*GRID!G6</f>
        <v>84.713375796178354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