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595" windowHeight="5385" activeTab="1"/>
  </bookViews>
  <sheets>
    <sheet name="SEGURIDAD INFORMATICA" sheetId="1" r:id="rId1"/>
    <sheet name="MAPA DE RIESGOS" sheetId="3" r:id="rId2"/>
  </sheets>
  <calcPr calcId="145621"/>
</workbook>
</file>

<file path=xl/calcChain.xml><?xml version="1.0" encoding="utf-8"?>
<calcChain xmlns="http://schemas.openxmlformats.org/spreadsheetml/2006/main">
  <c r="Z36" i="3" l="1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6" i="3" s="1"/>
  <c r="H4" i="3"/>
  <c r="F4" i="3"/>
  <c r="D4" i="3"/>
  <c r="I4" i="3"/>
  <c r="H49" i="3"/>
  <c r="F49" i="3"/>
  <c r="D49" i="3"/>
  <c r="I49" i="3"/>
  <c r="H71" i="3"/>
  <c r="F71" i="3"/>
  <c r="D71" i="3"/>
  <c r="I71" i="3"/>
  <c r="H95" i="3"/>
  <c r="F95" i="3"/>
  <c r="D95" i="3"/>
  <c r="I95" i="3"/>
  <c r="H115" i="3"/>
  <c r="F115" i="3"/>
  <c r="D115" i="3"/>
  <c r="I115" i="3"/>
  <c r="H133" i="3"/>
  <c r="F133" i="3"/>
  <c r="D133" i="3"/>
  <c r="I133" i="3"/>
  <c r="H152" i="3"/>
  <c r="F152" i="3"/>
  <c r="D152" i="3"/>
  <c r="I152" i="3"/>
  <c r="H162" i="3"/>
  <c r="F162" i="3"/>
  <c r="D162" i="3"/>
  <c r="I162" i="3"/>
  <c r="H173" i="3"/>
  <c r="F173" i="3"/>
  <c r="D173" i="3"/>
  <c r="I173" i="3"/>
  <c r="H187" i="3"/>
  <c r="F187" i="3"/>
  <c r="D187" i="3"/>
  <c r="I187" i="3"/>
  <c r="V5" i="3"/>
  <c r="W5" i="3"/>
  <c r="H9" i="3"/>
  <c r="F9" i="3"/>
  <c r="D9" i="3"/>
  <c r="I9" i="3"/>
  <c r="H15" i="3"/>
  <c r="F15" i="3"/>
  <c r="D15" i="3"/>
  <c r="I15" i="3"/>
  <c r="H35" i="3"/>
  <c r="F35" i="3"/>
  <c r="D35" i="3"/>
  <c r="I35" i="3"/>
  <c r="H77" i="3"/>
  <c r="F77" i="3"/>
  <c r="D77" i="3"/>
  <c r="I77" i="3"/>
  <c r="V7" i="3"/>
  <c r="W7" i="3"/>
  <c r="V8" i="3"/>
  <c r="W8" i="3"/>
  <c r="H205" i="3"/>
  <c r="F205" i="3"/>
  <c r="D205" i="3"/>
  <c r="H213" i="3"/>
  <c r="F213" i="3"/>
  <c r="D213" i="3"/>
  <c r="H243" i="3"/>
  <c r="F243" i="3"/>
  <c r="D243" i="3"/>
  <c r="H248" i="3"/>
  <c r="F248" i="3"/>
  <c r="D248" i="3"/>
  <c r="V10" i="3"/>
  <c r="W10" i="3" s="1"/>
  <c r="W9" i="3" s="1"/>
  <c r="V11" i="3"/>
  <c r="W11" i="3" s="1"/>
  <c r="V12" i="3"/>
  <c r="W12" i="3" s="1"/>
  <c r="H5" i="3"/>
  <c r="F5" i="3"/>
  <c r="D5" i="3"/>
  <c r="I5" i="3"/>
  <c r="H11" i="3"/>
  <c r="F11" i="3"/>
  <c r="D11" i="3"/>
  <c r="I11" i="3"/>
  <c r="H17" i="3"/>
  <c r="F17" i="3"/>
  <c r="D17" i="3"/>
  <c r="I17" i="3"/>
  <c r="H23" i="3"/>
  <c r="F23" i="3"/>
  <c r="D23" i="3"/>
  <c r="I23" i="3"/>
  <c r="H33" i="3"/>
  <c r="F33" i="3"/>
  <c r="D33" i="3"/>
  <c r="I33" i="3"/>
  <c r="H56" i="3"/>
  <c r="F56" i="3"/>
  <c r="D56" i="3"/>
  <c r="I56" i="3"/>
  <c r="H80" i="3"/>
  <c r="F80" i="3"/>
  <c r="D80" i="3"/>
  <c r="I80" i="3"/>
  <c r="H103" i="3"/>
  <c r="F103" i="3"/>
  <c r="D103" i="3"/>
  <c r="I103" i="3"/>
  <c r="H120" i="3"/>
  <c r="F120" i="3"/>
  <c r="D120" i="3"/>
  <c r="I120" i="3"/>
  <c r="H137" i="3"/>
  <c r="F137" i="3"/>
  <c r="D137" i="3"/>
  <c r="I137" i="3"/>
  <c r="H142" i="3"/>
  <c r="F142" i="3"/>
  <c r="D142" i="3"/>
  <c r="I142" i="3"/>
  <c r="H178" i="3"/>
  <c r="F178" i="3"/>
  <c r="D178" i="3"/>
  <c r="I178" i="3"/>
  <c r="H193" i="3"/>
  <c r="F193" i="3"/>
  <c r="D193" i="3"/>
  <c r="I193" i="3"/>
  <c r="H202" i="3"/>
  <c r="F202" i="3"/>
  <c r="D202" i="3"/>
  <c r="I202" i="3"/>
  <c r="H228" i="3"/>
  <c r="F228" i="3"/>
  <c r="D228" i="3"/>
  <c r="I228" i="3"/>
  <c r="H238" i="3"/>
  <c r="F238" i="3"/>
  <c r="D238" i="3"/>
  <c r="I238" i="3"/>
  <c r="H246" i="3"/>
  <c r="F246" i="3"/>
  <c r="D246" i="3"/>
  <c r="I246" i="3"/>
  <c r="V14" i="3"/>
  <c r="W14" i="3"/>
  <c r="V15" i="3"/>
  <c r="W15" i="3"/>
  <c r="V16" i="3"/>
  <c r="W16" i="3"/>
  <c r="H6" i="3"/>
  <c r="F6" i="3"/>
  <c r="D6" i="3"/>
  <c r="H12" i="3"/>
  <c r="F12" i="3"/>
  <c r="D12" i="3"/>
  <c r="H79" i="3"/>
  <c r="F79" i="3"/>
  <c r="D79" i="3"/>
  <c r="H182" i="3"/>
  <c r="F182" i="3"/>
  <c r="D182" i="3"/>
  <c r="H191" i="3"/>
  <c r="F191" i="3"/>
  <c r="D191" i="3"/>
  <c r="V18" i="3"/>
  <c r="W18" i="3" s="1"/>
  <c r="V19" i="3"/>
  <c r="W19" i="3" s="1"/>
  <c r="W17" i="3" s="1"/>
  <c r="H31" i="3"/>
  <c r="F31" i="3"/>
  <c r="D31" i="3"/>
  <c r="I31" i="3"/>
  <c r="H62" i="3"/>
  <c r="F62" i="3"/>
  <c r="D62" i="3"/>
  <c r="I62" i="3"/>
  <c r="H86" i="3"/>
  <c r="F86" i="3"/>
  <c r="D86" i="3"/>
  <c r="I86" i="3"/>
  <c r="V21" i="3"/>
  <c r="W21" i="3"/>
  <c r="H7" i="3"/>
  <c r="F7" i="3"/>
  <c r="D7" i="3"/>
  <c r="I7" i="3"/>
  <c r="H13" i="3"/>
  <c r="F13" i="3"/>
  <c r="D13" i="3"/>
  <c r="I13" i="3"/>
  <c r="H57" i="3"/>
  <c r="F57" i="3"/>
  <c r="D57" i="3"/>
  <c r="I57" i="3"/>
  <c r="H81" i="3"/>
  <c r="F81" i="3"/>
  <c r="D81" i="3"/>
  <c r="I81" i="3"/>
  <c r="H179" i="3"/>
  <c r="F179" i="3"/>
  <c r="D179" i="3"/>
  <c r="I179" i="3"/>
  <c r="H194" i="3"/>
  <c r="F194" i="3"/>
  <c r="D194" i="3"/>
  <c r="I194" i="3"/>
  <c r="V23" i="3"/>
  <c r="W23" i="3"/>
  <c r="H8" i="3"/>
  <c r="F8" i="3"/>
  <c r="D8" i="3"/>
  <c r="I8" i="3"/>
  <c r="H14" i="3"/>
  <c r="F14" i="3"/>
  <c r="D14" i="3"/>
  <c r="I14" i="3"/>
  <c r="H58" i="3"/>
  <c r="F58" i="3"/>
  <c r="D58" i="3"/>
  <c r="I58" i="3"/>
  <c r="H82" i="3"/>
  <c r="F82" i="3"/>
  <c r="D82" i="3"/>
  <c r="I82" i="3"/>
  <c r="H180" i="3"/>
  <c r="F180" i="3"/>
  <c r="D180" i="3"/>
  <c r="I180" i="3"/>
  <c r="H195" i="3"/>
  <c r="F195" i="3"/>
  <c r="D195" i="3"/>
  <c r="I195" i="3"/>
  <c r="H208" i="3"/>
  <c r="F208" i="3"/>
  <c r="D208" i="3"/>
  <c r="I208" i="3"/>
  <c r="H219" i="3"/>
  <c r="F219" i="3"/>
  <c r="D219" i="3"/>
  <c r="I219" i="3"/>
  <c r="H227" i="3"/>
  <c r="F227" i="3"/>
  <c r="D227" i="3"/>
  <c r="I227" i="3"/>
  <c r="H237" i="3"/>
  <c r="F237" i="3"/>
  <c r="D237" i="3"/>
  <c r="I237" i="3"/>
  <c r="H245" i="3"/>
  <c r="F245" i="3"/>
  <c r="D245" i="3"/>
  <c r="I245" i="3"/>
  <c r="V25" i="3"/>
  <c r="W25" i="3"/>
  <c r="V26" i="3"/>
  <c r="W26" i="3"/>
  <c r="H18" i="3"/>
  <c r="F18" i="3"/>
  <c r="D18" i="3"/>
  <c r="H192" i="3"/>
  <c r="F192" i="3"/>
  <c r="D192" i="3"/>
  <c r="V28" i="3"/>
  <c r="W28" i="3" s="1"/>
  <c r="W27" i="3" s="1"/>
  <c r="V29" i="3"/>
  <c r="W29" i="3" s="1"/>
  <c r="V30" i="3"/>
  <c r="W30" i="3" s="1"/>
  <c r="H19" i="3"/>
  <c r="F19" i="3"/>
  <c r="D19" i="3"/>
  <c r="I19" i="3"/>
  <c r="H24" i="3"/>
  <c r="F24" i="3"/>
  <c r="D24" i="3"/>
  <c r="I24" i="3"/>
  <c r="H206" i="3"/>
  <c r="F206" i="3"/>
  <c r="D206" i="3"/>
  <c r="I206" i="3"/>
  <c r="H214" i="3"/>
  <c r="F214" i="3"/>
  <c r="D214" i="3"/>
  <c r="I214" i="3"/>
  <c r="H233" i="3"/>
  <c r="F233" i="3"/>
  <c r="D233" i="3"/>
  <c r="I233" i="3"/>
  <c r="V32" i="3"/>
  <c r="W32" i="3"/>
  <c r="V33" i="3"/>
  <c r="W33" i="3"/>
  <c r="H25" i="3"/>
  <c r="F25" i="3"/>
  <c r="D25" i="3"/>
  <c r="V35" i="3"/>
  <c r="W35" i="3" s="1"/>
  <c r="V36" i="3"/>
  <c r="W36" i="3" s="1"/>
  <c r="W34" i="3" s="1"/>
  <c r="H78" i="3"/>
  <c r="F78" i="3"/>
  <c r="D78" i="3"/>
  <c r="I78" i="3"/>
  <c r="H101" i="3"/>
  <c r="F101" i="3"/>
  <c r="D101" i="3"/>
  <c r="I101" i="3"/>
  <c r="H118" i="3"/>
  <c r="F118" i="3"/>
  <c r="D118" i="3"/>
  <c r="I118" i="3"/>
  <c r="H135" i="3"/>
  <c r="F135" i="3"/>
  <c r="D135" i="3"/>
  <c r="I135" i="3"/>
  <c r="H176" i="3"/>
  <c r="F176" i="3"/>
  <c r="D176" i="3"/>
  <c r="I176" i="3"/>
  <c r="H190" i="3"/>
  <c r="F190" i="3"/>
  <c r="D190" i="3"/>
  <c r="I190" i="3"/>
  <c r="V38" i="3"/>
  <c r="W38" i="3"/>
  <c r="H20" i="3"/>
  <c r="F20" i="3"/>
  <c r="D20" i="3"/>
  <c r="I20" i="3"/>
  <c r="H215" i="3"/>
  <c r="F215" i="3"/>
  <c r="D215" i="3"/>
  <c r="I215" i="3"/>
  <c r="H234" i="3"/>
  <c r="F234" i="3"/>
  <c r="D234" i="3"/>
  <c r="I234" i="3"/>
  <c r="V40" i="3"/>
  <c r="W40" i="3"/>
  <c r="V41" i="3"/>
  <c r="W41" i="3"/>
  <c r="H26" i="3"/>
  <c r="F26" i="3"/>
  <c r="D26" i="3"/>
  <c r="H207" i="3"/>
  <c r="F207" i="3"/>
  <c r="D207" i="3"/>
  <c r="H217" i="3"/>
  <c r="F217" i="3"/>
  <c r="D217" i="3"/>
  <c r="H249" i="3"/>
  <c r="F249" i="3"/>
  <c r="D249" i="3"/>
  <c r="V43" i="3"/>
  <c r="W43" i="3" s="1"/>
  <c r="V44" i="3"/>
  <c r="W44" i="3" s="1"/>
  <c r="W42" i="3"/>
  <c r="H21" i="3"/>
  <c r="F21" i="3"/>
  <c r="D21" i="3"/>
  <c r="I21" i="3"/>
  <c r="H27" i="3"/>
  <c r="F27" i="3"/>
  <c r="D27" i="3"/>
  <c r="I27" i="3"/>
  <c r="H51" i="3"/>
  <c r="F51" i="3"/>
  <c r="D51" i="3"/>
  <c r="I51" i="3"/>
  <c r="H73" i="3"/>
  <c r="F73" i="3"/>
  <c r="D73" i="3"/>
  <c r="I73" i="3"/>
  <c r="H97" i="3"/>
  <c r="F97" i="3"/>
  <c r="D97" i="3"/>
  <c r="I97" i="3"/>
  <c r="H235" i="3"/>
  <c r="F235" i="3"/>
  <c r="D235" i="3"/>
  <c r="I235" i="3"/>
  <c r="H216" i="3"/>
  <c r="F216" i="3"/>
  <c r="D216" i="3"/>
  <c r="I216" i="3"/>
  <c r="V46" i="3"/>
  <c r="W46" i="3"/>
  <c r="V47" i="3"/>
  <c r="W47" i="3"/>
  <c r="V48" i="3"/>
  <c r="W48" i="3"/>
  <c r="H29" i="3"/>
  <c r="F29" i="3"/>
  <c r="D29" i="3"/>
  <c r="H38" i="3"/>
  <c r="F38" i="3"/>
  <c r="D38" i="3"/>
  <c r="H60" i="3"/>
  <c r="F60" i="3"/>
  <c r="D60" i="3"/>
  <c r="H84" i="3"/>
  <c r="F84" i="3"/>
  <c r="D84" i="3"/>
  <c r="H106" i="3"/>
  <c r="F106" i="3"/>
  <c r="D106" i="3"/>
  <c r="H123" i="3"/>
  <c r="F123" i="3"/>
  <c r="D123" i="3"/>
  <c r="H140" i="3"/>
  <c r="F140" i="3"/>
  <c r="D140" i="3"/>
  <c r="H146" i="3"/>
  <c r="F146" i="3"/>
  <c r="D146" i="3"/>
  <c r="H156" i="3"/>
  <c r="F156" i="3"/>
  <c r="D156" i="3"/>
  <c r="H164" i="3"/>
  <c r="F164" i="3"/>
  <c r="D164" i="3"/>
  <c r="H198" i="3"/>
  <c r="F198" i="3"/>
  <c r="D198" i="3"/>
  <c r="V50" i="3"/>
  <c r="W50" i="3" s="1"/>
  <c r="V51" i="3"/>
  <c r="W51" i="3" s="1"/>
  <c r="W49" i="3"/>
  <c r="H30" i="3"/>
  <c r="F30" i="3"/>
  <c r="D30" i="3"/>
  <c r="I30" i="3"/>
  <c r="H39" i="3"/>
  <c r="F39" i="3"/>
  <c r="D39" i="3"/>
  <c r="I39" i="3"/>
  <c r="H61" i="3"/>
  <c r="F61" i="3"/>
  <c r="D61" i="3"/>
  <c r="I61" i="3"/>
  <c r="H85" i="3"/>
  <c r="F85" i="3"/>
  <c r="D85" i="3"/>
  <c r="I85" i="3"/>
  <c r="H107" i="3"/>
  <c r="F107" i="3"/>
  <c r="D107" i="3"/>
  <c r="I107" i="3"/>
  <c r="H124" i="3"/>
  <c r="F124" i="3"/>
  <c r="D124" i="3"/>
  <c r="I124" i="3"/>
  <c r="H141" i="3"/>
  <c r="F141" i="3"/>
  <c r="D141" i="3"/>
  <c r="I141" i="3"/>
  <c r="H147" i="3"/>
  <c r="F147" i="3"/>
  <c r="D147" i="3"/>
  <c r="I147" i="3"/>
  <c r="H157" i="3"/>
  <c r="F157" i="3"/>
  <c r="D157" i="3"/>
  <c r="I157" i="3"/>
  <c r="H165" i="3"/>
  <c r="F165" i="3"/>
  <c r="D165" i="3"/>
  <c r="I165" i="3"/>
  <c r="H199" i="3"/>
  <c r="F199" i="3"/>
  <c r="D199" i="3"/>
  <c r="I199" i="3"/>
  <c r="V53" i="3"/>
  <c r="W53" i="3"/>
  <c r="V54" i="3"/>
  <c r="W54" i="3"/>
  <c r="H40" i="3"/>
  <c r="F40" i="3"/>
  <c r="D40" i="3"/>
  <c r="H63" i="3"/>
  <c r="F63" i="3"/>
  <c r="D63" i="3"/>
  <c r="H87" i="3"/>
  <c r="I87" i="3" s="1"/>
  <c r="F87" i="3"/>
  <c r="D87" i="3"/>
  <c r="H108" i="3"/>
  <c r="I108" i="3" s="1"/>
  <c r="F108" i="3"/>
  <c r="D108" i="3"/>
  <c r="H125" i="3"/>
  <c r="I125" i="3" s="1"/>
  <c r="F125" i="3"/>
  <c r="D125" i="3"/>
  <c r="V56" i="3"/>
  <c r="W56" i="3" s="1"/>
  <c r="H41" i="3"/>
  <c r="I41" i="3" s="1"/>
  <c r="F41" i="3"/>
  <c r="D41" i="3"/>
  <c r="H64" i="3"/>
  <c r="I64" i="3" s="1"/>
  <c r="F64" i="3"/>
  <c r="D64" i="3"/>
  <c r="H88" i="3"/>
  <c r="I88" i="3" s="1"/>
  <c r="F88" i="3"/>
  <c r="D88" i="3"/>
  <c r="H109" i="3"/>
  <c r="I109" i="3" s="1"/>
  <c r="F109" i="3"/>
  <c r="D109" i="3"/>
  <c r="H126" i="3"/>
  <c r="I126" i="3" s="1"/>
  <c r="F126" i="3"/>
  <c r="D126" i="3"/>
  <c r="H149" i="3"/>
  <c r="I149" i="3" s="1"/>
  <c r="F149" i="3"/>
  <c r="D149" i="3"/>
  <c r="H159" i="3"/>
  <c r="I159" i="3" s="1"/>
  <c r="F159" i="3"/>
  <c r="D159" i="3"/>
  <c r="H166" i="3"/>
  <c r="I166" i="3" s="1"/>
  <c r="F166" i="3"/>
  <c r="D166" i="3"/>
  <c r="V58" i="3"/>
  <c r="W58" i="3" s="1"/>
  <c r="V59" i="3"/>
  <c r="W59" i="3" s="1"/>
  <c r="V60" i="3"/>
  <c r="W60" i="3" s="1"/>
  <c r="H42" i="3"/>
  <c r="F42" i="3"/>
  <c r="D42" i="3"/>
  <c r="I42" i="3"/>
  <c r="L22" i="3" s="1"/>
  <c r="N22" i="3" s="1"/>
  <c r="H65" i="3"/>
  <c r="F65" i="3"/>
  <c r="D65" i="3"/>
  <c r="I65" i="3"/>
  <c r="H89" i="3"/>
  <c r="F89" i="3"/>
  <c r="D89" i="3"/>
  <c r="I89" i="3"/>
  <c r="H110" i="3"/>
  <c r="F110" i="3"/>
  <c r="D110" i="3"/>
  <c r="I110" i="3"/>
  <c r="H127" i="3"/>
  <c r="F127" i="3"/>
  <c r="D127" i="3"/>
  <c r="I127" i="3"/>
  <c r="H150" i="3"/>
  <c r="F150" i="3"/>
  <c r="D150" i="3"/>
  <c r="I150" i="3"/>
  <c r="H160" i="3"/>
  <c r="F160" i="3"/>
  <c r="D160" i="3"/>
  <c r="I160" i="3"/>
  <c r="H167" i="3"/>
  <c r="F167" i="3"/>
  <c r="D167" i="3"/>
  <c r="I167" i="3"/>
  <c r="H184" i="3"/>
  <c r="F184" i="3"/>
  <c r="D184" i="3"/>
  <c r="I184" i="3"/>
  <c r="H200" i="3"/>
  <c r="F200" i="3"/>
  <c r="D200" i="3"/>
  <c r="I200" i="3"/>
  <c r="V62" i="3"/>
  <c r="W62" i="3"/>
  <c r="W61" i="3" s="1"/>
  <c r="V63" i="3"/>
  <c r="W63" i="3"/>
  <c r="V64" i="3"/>
  <c r="W64" i="3"/>
  <c r="H43" i="3"/>
  <c r="I43" i="3" s="1"/>
  <c r="F43" i="3"/>
  <c r="D43" i="3"/>
  <c r="H66" i="3"/>
  <c r="I66" i="3" s="1"/>
  <c r="F66" i="3"/>
  <c r="D66" i="3"/>
  <c r="H90" i="3"/>
  <c r="I90" i="3" s="1"/>
  <c r="F90" i="3"/>
  <c r="D90" i="3"/>
  <c r="H111" i="3"/>
  <c r="I111" i="3" s="1"/>
  <c r="F111" i="3"/>
  <c r="D111" i="3"/>
  <c r="H128" i="3"/>
  <c r="F128" i="3"/>
  <c r="D128" i="3"/>
  <c r="H151" i="3"/>
  <c r="F151" i="3"/>
  <c r="D151" i="3"/>
  <c r="H161" i="3"/>
  <c r="F161" i="3"/>
  <c r="D161" i="3"/>
  <c r="H168" i="3"/>
  <c r="F168" i="3"/>
  <c r="D168" i="3"/>
  <c r="H201" i="3"/>
  <c r="F201" i="3"/>
  <c r="D201" i="3"/>
  <c r="V66" i="3"/>
  <c r="W66" i="3" s="1"/>
  <c r="V67" i="3"/>
  <c r="W67" i="3" s="1"/>
  <c r="W65" i="3" s="1"/>
  <c r="H32" i="3"/>
  <c r="F32" i="3"/>
  <c r="D32" i="3"/>
  <c r="I32" i="3"/>
  <c r="H44" i="3"/>
  <c r="F44" i="3"/>
  <c r="D44" i="3"/>
  <c r="I44" i="3"/>
  <c r="H67" i="3"/>
  <c r="F67" i="3"/>
  <c r="D67" i="3"/>
  <c r="I67" i="3"/>
  <c r="H91" i="3"/>
  <c r="F91" i="3"/>
  <c r="D91" i="3"/>
  <c r="I91" i="3"/>
  <c r="H112" i="3"/>
  <c r="F112" i="3"/>
  <c r="D112" i="3"/>
  <c r="I112" i="3"/>
  <c r="H129" i="3"/>
  <c r="F129" i="3"/>
  <c r="D129" i="3"/>
  <c r="I129" i="3"/>
  <c r="H169" i="3"/>
  <c r="F169" i="3"/>
  <c r="D169" i="3"/>
  <c r="I169" i="3"/>
  <c r="H185" i="3"/>
  <c r="F185" i="3"/>
  <c r="D185" i="3"/>
  <c r="I185" i="3"/>
  <c r="V69" i="3"/>
  <c r="W69" i="3"/>
  <c r="V70" i="3"/>
  <c r="W70" i="3"/>
  <c r="V71" i="3"/>
  <c r="W71" i="3"/>
  <c r="H113" i="3"/>
  <c r="F113" i="3"/>
  <c r="D113" i="3"/>
  <c r="V73" i="3"/>
  <c r="W73" i="3" s="1"/>
  <c r="H45" i="3"/>
  <c r="I45" i="3" s="1"/>
  <c r="F45" i="3"/>
  <c r="D45" i="3"/>
  <c r="H68" i="3"/>
  <c r="I68" i="3" s="1"/>
  <c r="F68" i="3"/>
  <c r="D68" i="3"/>
  <c r="H92" i="3"/>
  <c r="I92" i="3" s="1"/>
  <c r="F92" i="3"/>
  <c r="D92" i="3"/>
  <c r="H130" i="3"/>
  <c r="I130" i="3" s="1"/>
  <c r="F130" i="3"/>
  <c r="D130" i="3"/>
  <c r="V75" i="3"/>
  <c r="W75" i="3" s="1"/>
  <c r="V76" i="3"/>
  <c r="W76" i="3" s="1"/>
  <c r="V77" i="3"/>
  <c r="W77" i="3" s="1"/>
  <c r="H34" i="3"/>
  <c r="F34" i="3"/>
  <c r="D34" i="3"/>
  <c r="I34" i="3"/>
  <c r="L27" i="3" s="1"/>
  <c r="N27" i="3" s="1"/>
  <c r="H46" i="3"/>
  <c r="F46" i="3"/>
  <c r="D46" i="3"/>
  <c r="I46" i="3"/>
  <c r="H93" i="3"/>
  <c r="F93" i="3"/>
  <c r="D93" i="3"/>
  <c r="I93" i="3"/>
  <c r="H114" i="3"/>
  <c r="F114" i="3"/>
  <c r="D114" i="3"/>
  <c r="I114" i="3"/>
  <c r="H131" i="3"/>
  <c r="F131" i="3"/>
  <c r="D131" i="3"/>
  <c r="I131" i="3"/>
  <c r="H170" i="3"/>
  <c r="F170" i="3"/>
  <c r="D170" i="3"/>
  <c r="I170" i="3"/>
  <c r="V79" i="3"/>
  <c r="W79" i="3"/>
  <c r="W78" i="3" s="1"/>
  <c r="V80" i="3"/>
  <c r="W80" i="3"/>
  <c r="H36" i="3"/>
  <c r="I36" i="3" s="1"/>
  <c r="F36" i="3"/>
  <c r="D36" i="3"/>
  <c r="H47" i="3"/>
  <c r="I47" i="3" s="1"/>
  <c r="F47" i="3"/>
  <c r="D47" i="3"/>
  <c r="H69" i="3"/>
  <c r="I69" i="3" s="1"/>
  <c r="F69" i="3"/>
  <c r="D69" i="3"/>
  <c r="H94" i="3"/>
  <c r="I94" i="3" s="1"/>
  <c r="F94" i="3"/>
  <c r="D94" i="3"/>
  <c r="H132" i="3"/>
  <c r="I132" i="3" s="1"/>
  <c r="F132" i="3"/>
  <c r="D132" i="3"/>
  <c r="H171" i="3"/>
  <c r="I171" i="3" s="1"/>
  <c r="F171" i="3"/>
  <c r="D171" i="3"/>
  <c r="H186" i="3"/>
  <c r="I186" i="3" s="1"/>
  <c r="F186" i="3"/>
  <c r="D186" i="3"/>
  <c r="H223" i="3"/>
  <c r="I223" i="3" s="1"/>
  <c r="F223" i="3"/>
  <c r="D223" i="3"/>
  <c r="H230" i="3"/>
  <c r="I230" i="3" s="1"/>
  <c r="F230" i="3"/>
  <c r="D230" i="3"/>
  <c r="H240" i="3"/>
  <c r="I240" i="3" s="1"/>
  <c r="F240" i="3"/>
  <c r="D240" i="3"/>
  <c r="V82" i="3"/>
  <c r="W82" i="3" s="1"/>
  <c r="V83" i="3"/>
  <c r="W83" i="3" s="1"/>
  <c r="H48" i="3"/>
  <c r="F48" i="3"/>
  <c r="D48" i="3"/>
  <c r="I48" i="3"/>
  <c r="L29" i="3" s="1"/>
  <c r="N29" i="3" s="1"/>
  <c r="H70" i="3"/>
  <c r="F70" i="3"/>
  <c r="D70" i="3"/>
  <c r="I70" i="3"/>
  <c r="H172" i="3"/>
  <c r="F172" i="3"/>
  <c r="D172" i="3"/>
  <c r="I172" i="3"/>
  <c r="H224" i="3"/>
  <c r="F224" i="3"/>
  <c r="D224" i="3"/>
  <c r="I224" i="3"/>
  <c r="H231" i="3"/>
  <c r="F231" i="3"/>
  <c r="D231" i="3"/>
  <c r="I231" i="3"/>
  <c r="H241" i="3"/>
  <c r="F241" i="3"/>
  <c r="D241" i="3"/>
  <c r="I241" i="3"/>
  <c r="V85" i="3"/>
  <c r="W85" i="3"/>
  <c r="W84" i="3" s="1"/>
  <c r="V86" i="3"/>
  <c r="W86" i="3"/>
  <c r="V87" i="3"/>
  <c r="W87" i="3"/>
  <c r="H50" i="3"/>
  <c r="I50" i="3" s="1"/>
  <c r="F50" i="3"/>
  <c r="D50" i="3"/>
  <c r="H72" i="3"/>
  <c r="I72" i="3" s="1"/>
  <c r="F72" i="3"/>
  <c r="D72" i="3"/>
  <c r="H96" i="3"/>
  <c r="I96" i="3" s="1"/>
  <c r="F96" i="3"/>
  <c r="D96" i="3"/>
  <c r="H116" i="3"/>
  <c r="I116" i="3" s="1"/>
  <c r="F116" i="3"/>
  <c r="D116" i="3"/>
  <c r="H134" i="3"/>
  <c r="I134" i="3" s="1"/>
  <c r="F134" i="3"/>
  <c r="D134" i="3"/>
  <c r="H174" i="3"/>
  <c r="I174" i="3" s="1"/>
  <c r="F174" i="3"/>
  <c r="D174" i="3"/>
  <c r="H188" i="3"/>
  <c r="I188" i="3" s="1"/>
  <c r="F188" i="3"/>
  <c r="D188" i="3"/>
  <c r="V89" i="3"/>
  <c r="W89" i="3" s="1"/>
  <c r="V90" i="3"/>
  <c r="W90" i="3" s="1"/>
  <c r="V91" i="3"/>
  <c r="W91" i="3" s="1"/>
  <c r="V92" i="3"/>
  <c r="W92" i="3" s="1"/>
  <c r="H52" i="3"/>
  <c r="F52" i="3"/>
  <c r="D52" i="3"/>
  <c r="I52" i="3"/>
  <c r="L31" i="3" s="1"/>
  <c r="N31" i="3" s="1"/>
  <c r="H74" i="3"/>
  <c r="F74" i="3"/>
  <c r="D74" i="3"/>
  <c r="I74" i="3"/>
  <c r="H98" i="3"/>
  <c r="F98" i="3"/>
  <c r="D98" i="3"/>
  <c r="I98" i="3"/>
  <c r="H189" i="3"/>
  <c r="F189" i="3"/>
  <c r="D189" i="3"/>
  <c r="I189" i="3"/>
  <c r="V94" i="3"/>
  <c r="W94" i="3"/>
  <c r="W93" i="3" s="1"/>
  <c r="V95" i="3"/>
  <c r="W95" i="3"/>
  <c r="H53" i="3"/>
  <c r="I53" i="3" s="1"/>
  <c r="F53" i="3"/>
  <c r="D53" i="3"/>
  <c r="H75" i="3"/>
  <c r="I75" i="3" s="1"/>
  <c r="F75" i="3"/>
  <c r="D75" i="3"/>
  <c r="H99" i="3"/>
  <c r="I99" i="3" s="1"/>
  <c r="F99" i="3"/>
  <c r="D99" i="3"/>
  <c r="H117" i="3"/>
  <c r="I117" i="3" s="1"/>
  <c r="F117" i="3"/>
  <c r="D117" i="3"/>
  <c r="H153" i="3"/>
  <c r="I153" i="3" s="1"/>
  <c r="F153" i="3"/>
  <c r="D153" i="3"/>
  <c r="H175" i="3"/>
  <c r="I175" i="3" s="1"/>
  <c r="F175" i="3"/>
  <c r="D175" i="3"/>
  <c r="V97" i="3"/>
  <c r="W97" i="3" s="1"/>
  <c r="V98" i="3"/>
  <c r="W98" i="3" s="1"/>
  <c r="V99" i="3"/>
  <c r="W99" i="3" s="1"/>
  <c r="V101" i="3"/>
  <c r="W101" i="3"/>
  <c r="W100" i="3" s="1"/>
  <c r="V102" i="3"/>
  <c r="W102" i="3"/>
  <c r="H55" i="3"/>
  <c r="I55" i="3" s="1"/>
  <c r="F55" i="3"/>
  <c r="D55" i="3"/>
  <c r="H102" i="3"/>
  <c r="I102" i="3" s="1"/>
  <c r="F102" i="3"/>
  <c r="D102" i="3"/>
  <c r="H119" i="3"/>
  <c r="I119" i="3" s="1"/>
  <c r="F119" i="3"/>
  <c r="D119" i="3"/>
  <c r="H136" i="3"/>
  <c r="I136" i="3" s="1"/>
  <c r="F136" i="3"/>
  <c r="D136" i="3"/>
  <c r="H144" i="3"/>
  <c r="I144" i="3" s="1"/>
  <c r="F144" i="3"/>
  <c r="D144" i="3"/>
  <c r="H154" i="3"/>
  <c r="I154" i="3" s="1"/>
  <c r="F154" i="3"/>
  <c r="D154" i="3"/>
  <c r="H177" i="3"/>
  <c r="I177" i="3" s="1"/>
  <c r="F177" i="3"/>
  <c r="D177" i="3"/>
  <c r="H203" i="3"/>
  <c r="I203" i="3" s="1"/>
  <c r="F203" i="3"/>
  <c r="D203" i="3"/>
  <c r="V104" i="3"/>
  <c r="W104" i="3" s="1"/>
  <c r="V105" i="3"/>
  <c r="W105" i="3" s="1"/>
  <c r="V106" i="3"/>
  <c r="W106" i="3" s="1"/>
  <c r="V107" i="3"/>
  <c r="W107" i="3" s="1"/>
  <c r="H212" i="3"/>
  <c r="F212" i="3"/>
  <c r="D212" i="3"/>
  <c r="I212" i="3"/>
  <c r="L35" i="3" s="1"/>
  <c r="N35" i="3" s="1"/>
  <c r="H225" i="3"/>
  <c r="F225" i="3"/>
  <c r="D225" i="3"/>
  <c r="I225" i="3"/>
  <c r="H232" i="3"/>
  <c r="F232" i="3"/>
  <c r="D232" i="3"/>
  <c r="I232" i="3"/>
  <c r="H242" i="3"/>
  <c r="F242" i="3"/>
  <c r="D242" i="3"/>
  <c r="I242" i="3"/>
  <c r="V109" i="3"/>
  <c r="W109" i="3"/>
  <c r="W108" i="3" s="1"/>
  <c r="V110" i="3"/>
  <c r="W110" i="3"/>
  <c r="V111" i="3"/>
  <c r="W111" i="3"/>
  <c r="V112" i="3"/>
  <c r="W112" i="3"/>
  <c r="H218" i="3"/>
  <c r="I218" i="3" s="1"/>
  <c r="F218" i="3"/>
  <c r="D218" i="3"/>
  <c r="H226" i="3"/>
  <c r="I226" i="3" s="1"/>
  <c r="F226" i="3"/>
  <c r="D226" i="3"/>
  <c r="H236" i="3"/>
  <c r="I236" i="3" s="1"/>
  <c r="F236" i="3"/>
  <c r="D236" i="3"/>
  <c r="H244" i="3"/>
  <c r="I244" i="3" s="1"/>
  <c r="F244" i="3"/>
  <c r="D244" i="3"/>
  <c r="V114" i="3"/>
  <c r="W114" i="3" s="1"/>
  <c r="H209" i="3"/>
  <c r="I209" i="3" s="1"/>
  <c r="F209" i="3"/>
  <c r="D209" i="3"/>
  <c r="H220" i="3"/>
  <c r="I220" i="3" s="1"/>
  <c r="F220" i="3"/>
  <c r="D220" i="3"/>
  <c r="H250" i="3"/>
  <c r="I250" i="3" s="1"/>
  <c r="F250" i="3"/>
  <c r="D250" i="3"/>
  <c r="V116" i="3"/>
  <c r="W116" i="3" s="1"/>
  <c r="V117" i="3"/>
  <c r="W117" i="3" s="1"/>
  <c r="H210" i="3"/>
  <c r="F210" i="3"/>
  <c r="D210" i="3"/>
  <c r="I210" i="3"/>
  <c r="L38" i="3" s="1"/>
  <c r="N38" i="3" s="1"/>
  <c r="H221" i="3"/>
  <c r="F221" i="3"/>
  <c r="D221" i="3"/>
  <c r="I221" i="3"/>
  <c r="H251" i="3"/>
  <c r="F251" i="3"/>
  <c r="D251" i="3"/>
  <c r="I251" i="3"/>
  <c r="V119" i="3"/>
  <c r="W119" i="3"/>
  <c r="W118" i="3" s="1"/>
  <c r="V120" i="3"/>
  <c r="W120" i="3"/>
  <c r="H148" i="3"/>
  <c r="I148" i="3" s="1"/>
  <c r="F148" i="3"/>
  <c r="D148" i="3"/>
  <c r="H158" i="3"/>
  <c r="I158" i="3" s="1"/>
  <c r="F158" i="3"/>
  <c r="D158" i="3"/>
  <c r="H181" i="3"/>
  <c r="I181" i="3" s="1"/>
  <c r="F181" i="3"/>
  <c r="D181" i="3"/>
  <c r="H196" i="3"/>
  <c r="I196" i="3" s="1"/>
  <c r="F196" i="3"/>
  <c r="D196" i="3"/>
  <c r="V122" i="3"/>
  <c r="W122" i="3" s="1"/>
  <c r="V123" i="3"/>
  <c r="W123" i="3" s="1"/>
  <c r="V124" i="3"/>
  <c r="W124" i="3" s="1"/>
  <c r="V118" i="3"/>
  <c r="V115" i="3"/>
  <c r="V108" i="3"/>
  <c r="V103" i="3"/>
  <c r="V100" i="3"/>
  <c r="V96" i="3"/>
  <c r="V93" i="3"/>
  <c r="V88" i="3"/>
  <c r="V84" i="3"/>
  <c r="V81" i="3"/>
  <c r="V78" i="3"/>
  <c r="V74" i="3"/>
  <c r="V68" i="3"/>
  <c r="V65" i="3"/>
  <c r="V61" i="3"/>
  <c r="V57" i="3"/>
  <c r="V52" i="3"/>
  <c r="V49" i="3"/>
  <c r="V45" i="3"/>
  <c r="V42" i="3"/>
  <c r="V39" i="3"/>
  <c r="V34" i="3"/>
  <c r="V31" i="3"/>
  <c r="V27" i="3"/>
  <c r="V24" i="3"/>
  <c r="V17" i="3"/>
  <c r="V13" i="3"/>
  <c r="V9" i="3"/>
  <c r="V6" i="3"/>
  <c r="R4" i="3"/>
  <c r="R121" i="3"/>
  <c r="R118" i="3"/>
  <c r="R115" i="3"/>
  <c r="R113" i="3"/>
  <c r="R108" i="3"/>
  <c r="R103" i="3"/>
  <c r="R100" i="3"/>
  <c r="R96" i="3"/>
  <c r="R93" i="3"/>
  <c r="R88" i="3"/>
  <c r="R84" i="3"/>
  <c r="R81" i="3"/>
  <c r="R78" i="3"/>
  <c r="R74" i="3"/>
  <c r="R68" i="3"/>
  <c r="R65" i="3"/>
  <c r="R72" i="3"/>
  <c r="R34" i="3"/>
  <c r="R31" i="3"/>
  <c r="R27" i="3"/>
  <c r="R37" i="3"/>
  <c r="R39" i="3"/>
  <c r="R42" i="3"/>
  <c r="R45" i="3"/>
  <c r="R49" i="3"/>
  <c r="R52" i="3"/>
  <c r="R55" i="3"/>
  <c r="R57" i="3"/>
  <c r="R61" i="3"/>
  <c r="R24" i="3"/>
  <c r="R22" i="3"/>
  <c r="R20" i="3"/>
  <c r="R17" i="3"/>
  <c r="R9" i="3"/>
  <c r="R13" i="3"/>
  <c r="R6" i="3"/>
  <c r="H54" i="3"/>
  <c r="F54" i="3"/>
  <c r="D54" i="3"/>
  <c r="I54" i="3"/>
  <c r="H76" i="3"/>
  <c r="F76" i="3"/>
  <c r="D76" i="3"/>
  <c r="I76" i="3"/>
  <c r="H100" i="3"/>
  <c r="F100" i="3"/>
  <c r="D100" i="3"/>
  <c r="I100" i="3"/>
  <c r="H143" i="3"/>
  <c r="F143" i="3"/>
  <c r="D143" i="3"/>
  <c r="H138" i="3"/>
  <c r="F138" i="3"/>
  <c r="D138" i="3"/>
  <c r="H121" i="3"/>
  <c r="F121" i="3"/>
  <c r="D121" i="3"/>
  <c r="H104" i="3"/>
  <c r="F104" i="3"/>
  <c r="D104" i="3"/>
  <c r="I143" i="3"/>
  <c r="I138" i="3"/>
  <c r="I121" i="3"/>
  <c r="I104" i="3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W121" i="3" l="1"/>
  <c r="L39" i="3"/>
  <c r="N39" i="3" s="1"/>
  <c r="W115" i="3"/>
  <c r="L36" i="3"/>
  <c r="N36" i="3" s="1"/>
  <c r="W103" i="3"/>
  <c r="L34" i="3"/>
  <c r="N34" i="3" s="1"/>
  <c r="P31" i="3"/>
  <c r="Q31" i="3"/>
  <c r="L30" i="3"/>
  <c r="N30" i="3" s="1"/>
  <c r="W81" i="3"/>
  <c r="L28" i="3"/>
  <c r="N28" i="3" s="1"/>
  <c r="P38" i="3"/>
  <c r="Q38" i="3"/>
  <c r="L37" i="3"/>
  <c r="N37" i="3" s="1"/>
  <c r="P35" i="3"/>
  <c r="Q35" i="3"/>
  <c r="W96" i="3"/>
  <c r="L32" i="3"/>
  <c r="N32" i="3" s="1"/>
  <c r="L33" i="3"/>
  <c r="N33" i="3" s="1"/>
  <c r="W88" i="3"/>
  <c r="P29" i="3"/>
  <c r="Q29" i="3" s="1"/>
  <c r="P27" i="3"/>
  <c r="Q27" i="3"/>
  <c r="W74" i="3"/>
  <c r="L26" i="3"/>
  <c r="N26" i="3" s="1"/>
  <c r="V121" i="3"/>
  <c r="I113" i="3"/>
  <c r="L25" i="3" s="1"/>
  <c r="N25" i="3" s="1"/>
  <c r="W68" i="3"/>
  <c r="I201" i="3"/>
  <c r="I161" i="3"/>
  <c r="I128" i="3"/>
  <c r="L24" i="3"/>
  <c r="N24" i="3" s="1"/>
  <c r="I168" i="3"/>
  <c r="I151" i="3"/>
  <c r="P22" i="3"/>
  <c r="Q22" i="3" s="1"/>
  <c r="W57" i="3"/>
  <c r="L21" i="3"/>
  <c r="N21" i="3" s="1"/>
  <c r="I40" i="3"/>
  <c r="W52" i="3"/>
  <c r="I198" i="3"/>
  <c r="I156" i="3"/>
  <c r="I140" i="3"/>
  <c r="I106" i="3"/>
  <c r="I60" i="3"/>
  <c r="I29" i="3"/>
  <c r="W45" i="3"/>
  <c r="I249" i="3"/>
  <c r="I207" i="3"/>
  <c r="L15" i="3"/>
  <c r="N15" i="3" s="1"/>
  <c r="L14" i="3"/>
  <c r="N14" i="3" s="1"/>
  <c r="L12" i="3"/>
  <c r="N12" i="3" s="1"/>
  <c r="I192" i="3"/>
  <c r="L10" i="3"/>
  <c r="N10" i="3" s="1"/>
  <c r="L9" i="3"/>
  <c r="N9" i="3" s="1"/>
  <c r="L8" i="3"/>
  <c r="N8" i="3" s="1"/>
  <c r="I182" i="3"/>
  <c r="I12" i="3"/>
  <c r="L6" i="3"/>
  <c r="N6" i="3" s="1"/>
  <c r="I248" i="3"/>
  <c r="I213" i="3"/>
  <c r="L4" i="3"/>
  <c r="N4" i="3" s="1"/>
  <c r="L3" i="3"/>
  <c r="I63" i="3"/>
  <c r="L19" i="3"/>
  <c r="N19" i="3" s="1"/>
  <c r="I164" i="3"/>
  <c r="I146" i="3"/>
  <c r="I123" i="3"/>
  <c r="I84" i="3"/>
  <c r="I38" i="3"/>
  <c r="L17" i="3"/>
  <c r="N17" i="3" s="1"/>
  <c r="I217" i="3"/>
  <c r="I26" i="3"/>
  <c r="L16" i="3" s="1"/>
  <c r="N16" i="3" s="1"/>
  <c r="W39" i="3"/>
  <c r="I25" i="3"/>
  <c r="L13" i="3" s="1"/>
  <c r="N13" i="3" s="1"/>
  <c r="W31" i="3"/>
  <c r="I18" i="3"/>
  <c r="L11" i="3" s="1"/>
  <c r="N11" i="3" s="1"/>
  <c r="W24" i="3"/>
  <c r="I191" i="3"/>
  <c r="I79" i="3"/>
  <c r="I6" i="3"/>
  <c r="L7" i="3" s="1"/>
  <c r="N7" i="3" s="1"/>
  <c r="W13" i="3"/>
  <c r="I243" i="3"/>
  <c r="I205" i="3"/>
  <c r="W6" i="3"/>
  <c r="L5" i="3" l="1"/>
  <c r="N5" i="3" s="1"/>
  <c r="P4" i="3"/>
  <c r="Q4" i="3" s="1"/>
  <c r="P8" i="3"/>
  <c r="Q8" i="3" s="1"/>
  <c r="P10" i="3"/>
  <c r="Q10" i="3" s="1"/>
  <c r="Q12" i="3"/>
  <c r="P12" i="3"/>
  <c r="P15" i="3"/>
  <c r="Q15" i="3" s="1"/>
  <c r="L18" i="3"/>
  <c r="N18" i="3" s="1"/>
  <c r="P21" i="3"/>
  <c r="Q21" i="3"/>
  <c r="Q24" i="3"/>
  <c r="P24" i="3"/>
  <c r="P33" i="3"/>
  <c r="Q33" i="3"/>
  <c r="Q37" i="3"/>
  <c r="P37" i="3"/>
  <c r="P28" i="3"/>
  <c r="Q28" i="3" s="1"/>
  <c r="P30" i="3"/>
  <c r="Q30" i="3" s="1"/>
  <c r="P34" i="3"/>
  <c r="Q34" i="3" s="1"/>
  <c r="P36" i="3"/>
  <c r="Q36" i="3"/>
  <c r="P39" i="3"/>
  <c r="Q39" i="3" s="1"/>
  <c r="P7" i="3"/>
  <c r="Q7" i="3" s="1"/>
  <c r="P11" i="3"/>
  <c r="Q11" i="3"/>
  <c r="P13" i="3"/>
  <c r="Q13" i="3" s="1"/>
  <c r="P16" i="3"/>
  <c r="Q16" i="3"/>
  <c r="Q17" i="3"/>
  <c r="P17" i="3"/>
  <c r="P19" i="3"/>
  <c r="Q19" i="3" s="1"/>
  <c r="N3" i="3"/>
  <c r="Q6" i="3"/>
  <c r="P6" i="3"/>
  <c r="P9" i="3"/>
  <c r="Q9" i="3"/>
  <c r="P14" i="3"/>
  <c r="Q14" i="3" s="1"/>
  <c r="L20" i="3"/>
  <c r="N20" i="3" s="1"/>
  <c r="L23" i="3"/>
  <c r="N23" i="3" s="1"/>
  <c r="P25" i="3"/>
  <c r="Q25" i="3"/>
  <c r="P26" i="3"/>
  <c r="Q26" i="3" s="1"/>
  <c r="P32" i="3"/>
  <c r="Q32" i="3" s="1"/>
  <c r="Q20" i="3" l="1"/>
  <c r="P20" i="3"/>
  <c r="O20" i="3"/>
  <c r="L40" i="3"/>
  <c r="P23" i="3"/>
  <c r="Q23" i="3" s="1"/>
  <c r="O23" i="3"/>
  <c r="P3" i="3"/>
  <c r="Q3" i="3"/>
  <c r="N40" i="3"/>
  <c r="O3" i="3"/>
  <c r="P18" i="3"/>
  <c r="Q18" i="3"/>
  <c r="O18" i="3"/>
  <c r="P5" i="3"/>
  <c r="Q5" i="3" s="1"/>
  <c r="O5" i="3"/>
  <c r="O22" i="3" l="1"/>
  <c r="O31" i="3"/>
  <c r="O35" i="3"/>
  <c r="O27" i="3"/>
  <c r="O38" i="3"/>
  <c r="O29" i="3"/>
  <c r="O8" i="3"/>
  <c r="O12" i="3"/>
  <c r="O24" i="3"/>
  <c r="O37" i="3"/>
  <c r="O28" i="3"/>
  <c r="O34" i="3"/>
  <c r="O7" i="3"/>
  <c r="O13" i="3"/>
  <c r="O17" i="3"/>
  <c r="O6" i="3"/>
  <c r="O4" i="3"/>
  <c r="O10" i="3"/>
  <c r="O15" i="3"/>
  <c r="O21" i="3"/>
  <c r="O33" i="3"/>
  <c r="O30" i="3"/>
  <c r="O36" i="3"/>
  <c r="O39" i="3"/>
  <c r="O11" i="3"/>
  <c r="O40" i="3" s="1"/>
  <c r="O16" i="3"/>
  <c r="O19" i="3"/>
  <c r="O9" i="3"/>
  <c r="O25" i="3"/>
  <c r="O26" i="3"/>
  <c r="O14" i="3"/>
  <c r="O32" i="3"/>
  <c r="P40" i="3"/>
  <c r="Q40" i="3"/>
  <c r="Z38" i="3" s="1"/>
</calcChain>
</file>

<file path=xl/sharedStrings.xml><?xml version="1.0" encoding="utf-8"?>
<sst xmlns="http://schemas.openxmlformats.org/spreadsheetml/2006/main" count="614" uniqueCount="196">
  <si>
    <t>BIENES O ACTIVOS DE INFORMACIÓN</t>
  </si>
  <si>
    <t>AMENAZAS</t>
  </si>
  <si>
    <t>IMPACTO</t>
  </si>
  <si>
    <t>VALOR PARA LA ORGANIZACIÓN</t>
  </si>
  <si>
    <t>CONFIDENCIALIDAD</t>
  </si>
  <si>
    <t>INTEGRIDAD</t>
  </si>
  <si>
    <t>DISPONIBILIDAD</t>
  </si>
  <si>
    <t>IDENTIFICAR ACTIVOS DE INFORMACIÓN Y DETERMINAR SU VALOR (IMPACTO EN LA EMPRESA SI ES DAÑADO)</t>
  </si>
  <si>
    <t>PROBABILIDAD</t>
  </si>
  <si>
    <t>IMPACTO PONDERADO</t>
  </si>
  <si>
    <t>VALOR</t>
  </si>
  <si>
    <t>VALOR DEL RIESGO</t>
  </si>
  <si>
    <t>CAPA 3</t>
  </si>
  <si>
    <t>LA INFORMACIÓN</t>
  </si>
  <si>
    <t>CAPA 2</t>
  </si>
  <si>
    <t>CAPA 1</t>
  </si>
  <si>
    <t>SISTEMA DE INFORMACION</t>
  </si>
  <si>
    <t>EL ENTORNO</t>
  </si>
  <si>
    <t>CAPA 4</t>
  </si>
  <si>
    <t>FUNCIONES DE LA ORGANIZACIÓN</t>
  </si>
  <si>
    <t>[int_contables] [Documentos contables de pagos]</t>
  </si>
  <si>
    <t>[adm] [Datos de Interés para la Gestión Pública]</t>
  </si>
  <si>
    <t>[exe] [Código ejecutable]</t>
  </si>
  <si>
    <t>[std] [Sistema Financiero Olympo]</t>
  </si>
  <si>
    <t>[mid_Servidor_datos] [Servidor de Datos del Área Financiera]</t>
  </si>
  <si>
    <t>[mid_Servidor_internet] [Servidor de Internet y correos]</t>
  </si>
  <si>
    <t>[pc] [Estaciones de trabajo]</t>
  </si>
  <si>
    <t>[print] [Impresoras]</t>
  </si>
  <si>
    <t>[switch] [conmutador de 24 puertos]</t>
  </si>
  <si>
    <t>[UPS] [Sistema de Alimentación ininterrumpida]</t>
  </si>
  <si>
    <t>[power] [Alimentación de energía]</t>
  </si>
  <si>
    <t>[cabling] [Cableado de red]</t>
  </si>
  <si>
    <t>[LAN] [Red de Área local]</t>
  </si>
  <si>
    <t>[Internet] Servicio de Internet</t>
  </si>
  <si>
    <t>[C_interno] [Correo Interno]</t>
  </si>
  <si>
    <t>[disk_estaciones][Disco duros de Estaciones de Trabajo]</t>
  </si>
  <si>
    <t>[disk_servidor] [Discos Duros de Servidor]</t>
  </si>
  <si>
    <t>[printed] [Material Impreso]</t>
  </si>
  <si>
    <t>CAPAS</t>
  </si>
  <si>
    <t>[ue] [Usuarios externo]</t>
  </si>
  <si>
    <t>[ui] [Usuarios Interno]</t>
  </si>
  <si>
    <t>[op] [Operador del Sistema Olympo]</t>
  </si>
  <si>
    <t>[adm_dba] [Administrador de Sistema y de Base de Datos]</t>
  </si>
  <si>
    <t>[adm_com] [Administrador de comunicaciones]</t>
  </si>
  <si>
    <t>[prov] [Proveedores]</t>
  </si>
  <si>
    <t>[Local] [Área física de la Dirección Financiera]</t>
  </si>
  <si>
    <t>[Int] [Contabilizar los pagos] Interno</t>
  </si>
  <si>
    <t>[ext] [Transferencia de Pago]Interno por medio del Internet</t>
  </si>
  <si>
    <t>[www] [Transparencia y acceso a la Información pública] www.manabi.gov.ec</t>
  </si>
  <si>
    <t>ACTIVOS IDENTIFICADOS DEL SISTEMA DE INFORMACIÓN Y LAS AMENAZAS</t>
  </si>
  <si>
    <t>Incendios, Inundaciones</t>
  </si>
  <si>
    <t>Desastres Naturales (Incendios, Inundaciones, Otras incindencias sin intervención humana)</t>
  </si>
  <si>
    <t>De origen Industrial(Incendios, fugas de agua, inundaciones, sobrecargas electricas)</t>
  </si>
  <si>
    <t>Vibraciones, polvo, suciedad</t>
  </si>
  <si>
    <t>Avería de origen físico o lógico</t>
  </si>
  <si>
    <t>Corte de Suministro eléctrico</t>
  </si>
  <si>
    <t>Condiciones inadecuadas de temperatura y/o humedad</t>
  </si>
  <si>
    <t>Fallo de servicios de comunicaciones</t>
  </si>
  <si>
    <t>Interrupción de otros servicios y suministros esenciales (papel, tóner, refrigerante)</t>
  </si>
  <si>
    <t>Degradación de los soportes de almacenamiento de información (por paso del tiempo)</t>
  </si>
  <si>
    <t>Emanaciones electromagnéticas</t>
  </si>
  <si>
    <t>Errores de los usuarios</t>
  </si>
  <si>
    <t>Errores del administrador (con responsabilidades de instalación y operación)</t>
  </si>
  <si>
    <t>Errores de monitorización</t>
  </si>
  <si>
    <t>Errores de configuración</t>
  </si>
  <si>
    <t>Deficiencias de la organización</t>
  </si>
  <si>
    <t>Difusión de Software dañino</t>
  </si>
  <si>
    <t>Errores de re-encaminamiento</t>
  </si>
  <si>
    <t>Errores de Secuencias</t>
  </si>
  <si>
    <t>Escapes de información</t>
  </si>
  <si>
    <t>Alteración de la información</t>
  </si>
  <si>
    <t>Introducción de información incorrecta</t>
  </si>
  <si>
    <t>Destrucción de información</t>
  </si>
  <si>
    <t>Divulgación de información</t>
  </si>
  <si>
    <t>Vulnerabilidades de los programas</t>
  </si>
  <si>
    <t>Errores de mantenimiento / actualización de programas (software)</t>
  </si>
  <si>
    <t>Errores de mantenimiento / actualización de equipos (hardware)</t>
  </si>
  <si>
    <t>Caída del sistema por agotamiento de recursos</t>
  </si>
  <si>
    <t>Indisponibilidad del personal</t>
  </si>
  <si>
    <t>Manipulación de la configuración</t>
  </si>
  <si>
    <t>Suplantación de la identidad del usuario</t>
  </si>
  <si>
    <t>Abusos de privilegios de accesos</t>
  </si>
  <si>
    <t>Uso no previsto</t>
  </si>
  <si>
    <t>Re-encaminamiento de mensajes</t>
  </si>
  <si>
    <t>Alteración de Secuencias</t>
  </si>
  <si>
    <t>Alteración de secuencias</t>
  </si>
  <si>
    <t>Accesos no autorizados</t>
  </si>
  <si>
    <t>Análisis de tráficos</t>
  </si>
  <si>
    <t>Intercepción de información</t>
  </si>
  <si>
    <t>Modificación de la información</t>
  </si>
  <si>
    <t>Corrupción de la información</t>
  </si>
  <si>
    <t>Denegación de servicios</t>
  </si>
  <si>
    <t>denegación de Servicios</t>
  </si>
  <si>
    <t>Robos</t>
  </si>
  <si>
    <t>Extorsión</t>
  </si>
  <si>
    <t>Ingeniería social</t>
  </si>
  <si>
    <t>(Misión y Visión, Bienes y Servicios producidos)</t>
  </si>
  <si>
    <t>(Datos, Metadatos)</t>
  </si>
  <si>
    <t>(equipos informáticos (hardware)</t>
  </si>
  <si>
    <t>aplicaciones (software)</t>
  </si>
  <si>
    <t>comunicaciones</t>
  </si>
  <si>
    <t>soportes de información: discos, cintas, etc.)</t>
  </si>
  <si>
    <t>personal: de dirección, de operación, de desarrollo, etc.</t>
  </si>
  <si>
    <t>(equipamiento y suministros: energía, climatización, comunicaciones</t>
  </si>
  <si>
    <t>otros: edificios, mobiliario, etc.)</t>
  </si>
  <si>
    <t>[S] Servicios</t>
  </si>
  <si>
    <t>[D] Datos / información</t>
  </si>
  <si>
    <t>[SW] Aplicaciones Informáticas</t>
  </si>
  <si>
    <t>[HW] Equipos informáticos</t>
  </si>
  <si>
    <t>[AUX] Equipamiento auxiliar</t>
  </si>
  <si>
    <t>[COM] Redes de Comunicación</t>
  </si>
  <si>
    <t>[I] Instalaciones</t>
  </si>
  <si>
    <t>[P] Personal</t>
  </si>
  <si>
    <t>[adm_dba] [Administrador de Sistema y Base de Datos]</t>
  </si>
  <si>
    <t>[prov] [Proveedores del Sistema]</t>
  </si>
  <si>
    <t>CAPA</t>
  </si>
  <si>
    <t>ACTIVO</t>
  </si>
  <si>
    <t>Atrasos de trámites internos y externos, funcionarios desocupados, pérdida de imagen y confianza en el proceso de pago por parte de los usuarios externos</t>
  </si>
  <si>
    <t xml:space="preserve">Atrasos en los pagos a los usuarios externos e internos, pérdida de imagen y confianza en el proceso de pago por parte de los usuarios externos </t>
  </si>
  <si>
    <t>Pérdida de documentos soporte, pérdida de imagen y confianza en el proceso de pago de los usuarios externos</t>
  </si>
  <si>
    <t>Pérdida de imagen y confianza en el proceso de pagos y en la administración de los bienes públicos de la institución.</t>
  </si>
  <si>
    <t>Atrasos de trámites internos y externos, funcionarios desocupados, pérdida de imagen y confianza en el proceso de pago por parte de los usuarios externos.</t>
  </si>
  <si>
    <t>Pérdida de información contable, funcionarios desocupados, atrasos en trámites, costo de recuperación del equipo y de la información.</t>
  </si>
  <si>
    <t>Atrasos en los pagos a los usuarios externos e internos, pérdida de imagen y confianza en el proceso de pago por parte de los usuarios externos, ingreso de software dañino</t>
  </si>
  <si>
    <t>Atrasos en los pagos a los usuarios externos e internos, pérdida de imagen y confianza en el proceso de pago por parte de los usuarios externos, pérdida de información, funcionarios desocupados.</t>
  </si>
  <si>
    <t>Atrasos en los pagos a los usuarios externos e internos, pérdida de imagen y confianza en el proceso de pago por parte de los usuarios externos, pérdida de tiempo laboral.</t>
  </si>
  <si>
    <t>Atrasos en los pagos a los usuarios externos e internos, pérdida de imagen y confianza en el proceso de pago por parte de los usuarios externos, caída de servicios y programas, funcionarios desocupados</t>
  </si>
  <si>
    <t>Daños en los equipos, pérdida de tiempo para funcionarios, atrasos en trámite de pago, pérdida de información no respaldada</t>
  </si>
  <si>
    <t>Atrasos en las transferencia de pagos</t>
  </si>
  <si>
    <t>Divulgación y mal interpretación de información, pérdida de imagen y confianza en el proceso de pago institucional</t>
  </si>
  <si>
    <t>Atrasos en los trámites internos para el proceso de pago, horas de trabajo desocupadas</t>
  </si>
  <si>
    <t>Atrasos en los támites internos para el proceso de pago, pérdida de información</t>
  </si>
  <si>
    <t>Fallas en el Sistema, paralización del proceso de pago, pérdida de imagen y confianza en el proceso de pago, funcionarios desocupados</t>
  </si>
  <si>
    <t>Atrasos en los támites internos para el proceso de pago, funcionarios desocupados</t>
  </si>
  <si>
    <t>Paralización de los Servicios de la red y del Software financiero, pérdida de información, funcionarios desocupados</t>
  </si>
  <si>
    <r>
      <t xml:space="preserve">DISPONIBILIDAD: </t>
    </r>
    <r>
      <rPr>
        <sz val="9"/>
        <rFont val="Tahoma"/>
        <family val="2"/>
      </rPr>
      <t>Aseguramiento de que los usuarios autorizados tienen acceso cuando lo requieran a la información y sus activos asociados</t>
    </r>
  </si>
  <si>
    <r>
      <t>INTEGRIDAD:</t>
    </r>
    <r>
      <rPr>
        <sz val="9"/>
        <rFont val="Tahoma"/>
        <family val="2"/>
      </rPr>
      <t xml:space="preserve"> Garantía de la exactitud y completitud de la información y los métodos de su procesamientos</t>
    </r>
  </si>
  <si>
    <r>
      <t xml:space="preserve">CONFIDENCIALIDAD: </t>
    </r>
    <r>
      <rPr>
        <sz val="9"/>
        <rFont val="Tahoma"/>
        <family val="2"/>
      </rPr>
      <t>Aseguramiento de que la información es accesible sólo para a quellos autorizados a tener acceso.</t>
    </r>
  </si>
  <si>
    <t>Errores de Configuración</t>
  </si>
  <si>
    <t>MAPA DE RIESGOS</t>
  </si>
  <si>
    <t>DEGRADACIÓN            %</t>
  </si>
  <si>
    <t>Ataques destructivos</t>
  </si>
  <si>
    <t>AMENAZA</t>
  </si>
  <si>
    <t>% DEL RIESGO</t>
  </si>
  <si>
    <t>Escape de información</t>
  </si>
  <si>
    <t>CALCULO DEL RIESGO</t>
  </si>
  <si>
    <t>SOLUCIÓN PARA LOS IMPACTOS</t>
  </si>
  <si>
    <t>Confidencialidad</t>
  </si>
  <si>
    <t>Integridad</t>
  </si>
  <si>
    <t>Disponibilidad</t>
  </si>
  <si>
    <t>% DE REDUCCION</t>
  </si>
  <si>
    <t>% RESIDUAL</t>
  </si>
  <si>
    <t>Equipo de generacion y transformadora de energia</t>
  </si>
  <si>
    <t>Documentar manuales de Configuración de los activos</t>
  </si>
  <si>
    <t>Elaboración del Plan de Contingencia</t>
  </si>
  <si>
    <t>Implementación de Sistema de Vigilancia y monitoreo con respaldo</t>
  </si>
  <si>
    <t>Adquisición de Sistema de Alarma contra accesos no consentidos</t>
  </si>
  <si>
    <t>Adquisición de equipos de contingencia para levantamiento de sistema</t>
  </si>
  <si>
    <t>Plan de Seguridad (políticas de contraseñas, niveles de ingresos, deberes y obligaciones de los funcionarios) aprobado bajo Odenanza provincial</t>
  </si>
  <si>
    <t>Plan de Respaldo de datos</t>
  </si>
  <si>
    <t>Campaña interna de concientización, información y formación a los funcionarios sobre la responsabilidad en la seguridad</t>
  </si>
  <si>
    <t>Difusión de la Información de carácter pública por medio de la Web, realizando una campaña provincial y nacional a través de los medios de comunicación.</t>
  </si>
  <si>
    <t>Planes de Contingencia</t>
  </si>
  <si>
    <t>Contratos para mantenimiento de la infraestructura y equipos activos</t>
  </si>
  <si>
    <t>Contratación de revisión y arreglos periódicos de la infraestructura eléctrica</t>
  </si>
  <si>
    <t>Adquisición de Sistemas de Alimentación interrumpida (UPS)</t>
  </si>
  <si>
    <t>Plan de Seguridad física y ambiental (Cableado de Red, de poder, accesorios y equipos)</t>
  </si>
  <si>
    <t>Adquirir equipos de emergencia (extintores, detectores de humo, UPS, luces de emergencia)</t>
  </si>
  <si>
    <t>Solicitar los suministros  servicios necesarios para tener en stock del Departamento financiero, de acuerdo a lo estipulado mediante el POA.</t>
  </si>
  <si>
    <t>Plan para la actualización de la plataforma tecnológica (Reestructuraciín de la red, adquisición de equipos activos)</t>
  </si>
  <si>
    <t>Capacitación a los funcionarios del manejo de la red</t>
  </si>
  <si>
    <t>Monitoreo y administración de la red y los servicios institucionales que funcionan con la red.</t>
  </si>
  <si>
    <t>Plan de Capacitación al Recurso Humano (correcto manejo de equipos, de antivirus, de la red, sobre su responsabilidad en seguridad)</t>
  </si>
  <si>
    <t>Especificaciones del puesto de trabajo y formulario de aceptación especificando su responsabilidad en los bienes y servicios entregados</t>
  </si>
  <si>
    <t>Formación continua</t>
  </si>
  <si>
    <t>Realizar bitácoras de accesos a los servidores  y aplicaciones de la institución</t>
  </si>
  <si>
    <t>Políticas de uso de software y legalización de licencias</t>
  </si>
  <si>
    <t>Adquisición de Software Antivirus Corporativo</t>
  </si>
  <si>
    <t>Adquisicón de Firewalls</t>
  </si>
  <si>
    <t>Control de Accesos: entradas y salidas de personas.  Ingresa sólo personal autorizados</t>
  </si>
  <si>
    <t>Políticas de sustracción de equipos activos, definiendo responsables.</t>
  </si>
  <si>
    <t>Planeación Estratégica de Tecnología de Información</t>
  </si>
  <si>
    <t>Modelar dentro de los procesos internos normas y procedimientos de Seguridad de la Información</t>
  </si>
  <si>
    <t>Implementación del Centro de Procesamiento de Datos</t>
  </si>
  <si>
    <t>Adqusición y Desarrollo de Sistemas Informáticos para la gestión institucional</t>
  </si>
  <si>
    <t>Plan de Capacitación al Recurso Humano (correcto manejo de equipos, de antivirus, de la red, sobre su responsabilidad en seguridad, incentivos)</t>
  </si>
  <si>
    <t>VALOR DEL RIESGO RESIDUAL</t>
  </si>
  <si>
    <t>VALOR DE LA DISMINUCIÓN DEL RIESGO</t>
  </si>
  <si>
    <t>AMENAZAS       /       SALVAGUARDAS</t>
  </si>
  <si>
    <t>CANTIDAD</t>
  </si>
  <si>
    <t>VALOR TOTAL</t>
  </si>
  <si>
    <t>COSTOS DE LAS SALVAGUARDAS</t>
  </si>
  <si>
    <t>SALVAGUARDAS</t>
  </si>
  <si>
    <t>VALOR UNITARIO</t>
  </si>
  <si>
    <t>Plan para la actualización de la plataforma tecnológica (Reestructuración de la red, adquisición de equipos activos)</t>
  </si>
  <si>
    <t>REDUCCIÓN NETA DEL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</si>
</sst>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6" formatCode="_-* #,##0.00\ &quot;€&quot;_-;\-* #,##0.00\ &quot;€&quot;_-;_-* &quot;-&quot;??\ &quot;€&quot;_-;_-@_-"/>
    <numFmt numFmtId="188" formatCode="[$$-300A]\ #,##0.00"/>
    <numFmt numFmtId="195" formatCode="&quot;$&quot;\ #,##0.00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2"/>
      <name val="Arial"/>
    </font>
    <font>
      <b/>
      <sz val="12"/>
      <name val="Tahoma"/>
      <family val="2"/>
    </font>
    <font>
      <b/>
      <sz val="16"/>
      <color indexed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8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2" borderId="4" xfId="0" applyFont="1" applyFill="1" applyBorder="1" applyAlignment="1">
      <alignment horizontal="justify"/>
    </xf>
    <xf numFmtId="0" fontId="0" fillId="2" borderId="4" xfId="0" applyFill="1" applyBorder="1"/>
    <xf numFmtId="0" fontId="6" fillId="2" borderId="1" xfId="0" applyFont="1" applyFill="1" applyBorder="1" applyAlignment="1">
      <alignment horizontal="justify"/>
    </xf>
    <xf numFmtId="0" fontId="0" fillId="2" borderId="1" xfId="0" applyFill="1" applyBorder="1"/>
    <xf numFmtId="0" fontId="3" fillId="2" borderId="5" xfId="0" applyFont="1" applyFill="1" applyBorder="1" applyAlignment="1">
      <alignment horizontal="center" wrapText="1"/>
    </xf>
    <xf numFmtId="0" fontId="0" fillId="2" borderId="2" xfId="0" applyFill="1" applyBorder="1"/>
    <xf numFmtId="0" fontId="3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justify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justify"/>
    </xf>
    <xf numFmtId="0" fontId="3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justify"/>
    </xf>
    <xf numFmtId="0" fontId="3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justify"/>
    </xf>
    <xf numFmtId="0" fontId="3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justify"/>
    </xf>
    <xf numFmtId="0" fontId="3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justify"/>
    </xf>
    <xf numFmtId="0" fontId="3" fillId="6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justify"/>
    </xf>
    <xf numFmtId="0" fontId="3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justify"/>
    </xf>
    <xf numFmtId="0" fontId="0" fillId="6" borderId="1" xfId="0" applyFill="1" applyBorder="1"/>
    <xf numFmtId="0" fontId="6" fillId="6" borderId="1" xfId="0" applyFont="1" applyFill="1" applyBorder="1"/>
    <xf numFmtId="0" fontId="0" fillId="2" borderId="0" xfId="0" applyFill="1"/>
    <xf numFmtId="0" fontId="0" fillId="2" borderId="6" xfId="0" applyFill="1" applyBorder="1"/>
    <xf numFmtId="0" fontId="0" fillId="4" borderId="0" xfId="0" applyFill="1"/>
    <xf numFmtId="0" fontId="0" fillId="4" borderId="4" xfId="0" applyFill="1" applyBorder="1"/>
    <xf numFmtId="0" fontId="0" fillId="4" borderId="1" xfId="0" applyFill="1" applyBorder="1"/>
    <xf numFmtId="0" fontId="0" fillId="5" borderId="4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6" fillId="5" borderId="1" xfId="0" applyFont="1" applyFill="1" applyBorder="1" applyAlignment="1">
      <alignment horizontal="justify" wrapText="1"/>
    </xf>
    <xf numFmtId="0" fontId="6" fillId="5" borderId="2" xfId="0" applyFont="1" applyFill="1" applyBorder="1" applyAlignment="1">
      <alignment horizontal="justify" wrapText="1"/>
    </xf>
    <xf numFmtId="0" fontId="0" fillId="5" borderId="0" xfId="0" applyFill="1"/>
    <xf numFmtId="0" fontId="0" fillId="6" borderId="2" xfId="0" applyFill="1" applyBorder="1"/>
    <xf numFmtId="0" fontId="0" fillId="6" borderId="4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horizontal="justify" wrapText="1"/>
    </xf>
    <xf numFmtId="0" fontId="6" fillId="6" borderId="2" xfId="0" applyFont="1" applyFill="1" applyBorder="1" applyAlignment="1">
      <alignment horizontal="justify" wrapText="1"/>
    </xf>
    <xf numFmtId="0" fontId="6" fillId="0" borderId="3" xfId="0" applyFont="1" applyBorder="1" applyAlignment="1">
      <alignment horizontal="justify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188" fontId="0" fillId="0" borderId="3" xfId="0" applyNumberFormat="1" applyFill="1" applyBorder="1" applyAlignment="1">
      <alignment horizontal="right" wrapText="1"/>
    </xf>
    <xf numFmtId="188" fontId="0" fillId="0" borderId="3" xfId="0" applyNumberFormat="1" applyBorder="1" applyAlignment="1">
      <alignment horizontal="right" wrapText="1"/>
    </xf>
    <xf numFmtId="188" fontId="0" fillId="0" borderId="3" xfId="0" applyNumberFormat="1" applyBorder="1"/>
    <xf numFmtId="0" fontId="7" fillId="0" borderId="0" xfId="0" applyFont="1"/>
    <xf numFmtId="0" fontId="7" fillId="5" borderId="3" xfId="0" applyFont="1" applyFill="1" applyBorder="1" applyAlignment="1">
      <alignment horizontal="center"/>
    </xf>
    <xf numFmtId="0" fontId="6" fillId="7" borderId="3" xfId="0" applyFont="1" applyFill="1" applyBorder="1"/>
    <xf numFmtId="4" fontId="6" fillId="7" borderId="3" xfId="0" applyNumberFormat="1" applyFont="1" applyFill="1" applyBorder="1"/>
    <xf numFmtId="0" fontId="6" fillId="0" borderId="4" xfId="0" applyFont="1" applyBorder="1"/>
    <xf numFmtId="9" fontId="6" fillId="0" borderId="4" xfId="0" applyNumberFormat="1" applyFont="1" applyBorder="1"/>
    <xf numFmtId="4" fontId="6" fillId="0" borderId="4" xfId="0" applyNumberFormat="1" applyFont="1" applyBorder="1"/>
    <xf numFmtId="0" fontId="6" fillId="0" borderId="1" xfId="0" applyFont="1" applyFill="1" applyBorder="1" applyAlignment="1">
      <alignment horizontal="right"/>
    </xf>
    <xf numFmtId="0" fontId="6" fillId="0" borderId="1" xfId="0" applyFont="1" applyBorder="1"/>
    <xf numFmtId="9" fontId="6" fillId="0" borderId="1" xfId="0" applyNumberFormat="1" applyFont="1" applyBorder="1"/>
    <xf numFmtId="4" fontId="6" fillId="0" borderId="1" xfId="0" applyNumberFormat="1" applyFont="1" applyBorder="1"/>
    <xf numFmtId="0" fontId="6" fillId="0" borderId="2" xfId="0" applyFont="1" applyFill="1" applyBorder="1" applyAlignment="1">
      <alignment horizontal="right"/>
    </xf>
    <xf numFmtId="0" fontId="6" fillId="0" borderId="2" xfId="0" applyFont="1" applyBorder="1"/>
    <xf numFmtId="0" fontId="6" fillId="7" borderId="3" xfId="0" applyFont="1" applyFill="1" applyBorder="1" applyAlignment="1">
      <alignment horizontal="justify"/>
    </xf>
    <xf numFmtId="0" fontId="6" fillId="0" borderId="4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7" borderId="1" xfId="0" applyFont="1" applyFill="1" applyBorder="1" applyAlignment="1">
      <alignment horizontal="justify"/>
    </xf>
    <xf numFmtId="0" fontId="0" fillId="0" borderId="4" xfId="0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7" fillId="5" borderId="3" xfId="0" applyFont="1" applyFill="1" applyBorder="1" applyAlignment="1">
      <alignment horizontal="center" vertical="center" textRotation="90"/>
    </xf>
    <xf numFmtId="2" fontId="7" fillId="5" borderId="3" xfId="0" applyNumberFormat="1" applyFont="1" applyFill="1" applyBorder="1" applyAlignment="1">
      <alignment horizontal="center" vertical="center" textRotation="90" wrapText="1"/>
    </xf>
    <xf numFmtId="0" fontId="7" fillId="5" borderId="3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4" fontId="6" fillId="0" borderId="2" xfId="0" applyNumberFormat="1" applyFont="1" applyBorder="1"/>
    <xf numFmtId="9" fontId="6" fillId="0" borderId="4" xfId="2" applyFont="1" applyFill="1" applyBorder="1"/>
    <xf numFmtId="9" fontId="6" fillId="0" borderId="1" xfId="2" applyFont="1" applyFill="1" applyBorder="1"/>
    <xf numFmtId="9" fontId="6" fillId="0" borderId="4" xfId="2" applyFont="1" applyBorder="1"/>
    <xf numFmtId="9" fontId="6" fillId="0" borderId="1" xfId="2" applyFont="1" applyBorder="1"/>
    <xf numFmtId="9" fontId="0" fillId="0" borderId="1" xfId="2" applyFont="1" applyBorder="1"/>
    <xf numFmtId="9" fontId="0" fillId="0" borderId="2" xfId="2" applyFont="1" applyBorder="1"/>
    <xf numFmtId="9" fontId="6" fillId="0" borderId="2" xfId="0" applyNumberFormat="1" applyFont="1" applyBorder="1"/>
    <xf numFmtId="9" fontId="6" fillId="0" borderId="2" xfId="2" applyFont="1" applyFill="1" applyBorder="1"/>
    <xf numFmtId="195" fontId="6" fillId="7" borderId="1" xfId="0" applyNumberFormat="1" applyFont="1" applyFill="1" applyBorder="1"/>
    <xf numFmtId="195" fontId="6" fillId="7" borderId="3" xfId="0" applyNumberFormat="1" applyFont="1" applyFill="1" applyBorder="1"/>
    <xf numFmtId="195" fontId="6" fillId="7" borderId="2" xfId="0" applyNumberFormat="1" applyFont="1" applyFill="1" applyBorder="1"/>
    <xf numFmtId="0" fontId="6" fillId="0" borderId="3" xfId="0" applyFont="1" applyFill="1" applyBorder="1" applyAlignment="1">
      <alignment horizontal="justify"/>
    </xf>
    <xf numFmtId="0" fontId="6" fillId="0" borderId="3" xfId="0" applyFont="1" applyFill="1" applyBorder="1" applyAlignment="1">
      <alignment horizontal="justify" wrapText="1"/>
    </xf>
    <xf numFmtId="0" fontId="6" fillId="0" borderId="0" xfId="0" applyFont="1" applyFill="1" applyBorder="1" applyAlignment="1">
      <alignment horizontal="justify" wrapText="1"/>
    </xf>
    <xf numFmtId="0" fontId="6" fillId="0" borderId="4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justify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 vertical="center" textRotation="46"/>
    </xf>
    <xf numFmtId="0" fontId="9" fillId="0" borderId="3" xfId="0" applyFont="1" applyFill="1" applyBorder="1"/>
    <xf numFmtId="188" fontId="9" fillId="0" borderId="3" xfId="1" applyNumberFormat="1" applyFont="1" applyBorder="1"/>
    <xf numFmtId="4" fontId="9" fillId="0" borderId="3" xfId="0" applyNumberFormat="1" applyFont="1" applyBorder="1"/>
    <xf numFmtId="188" fontId="9" fillId="0" borderId="3" xfId="0" applyNumberFormat="1" applyFont="1" applyBorder="1"/>
    <xf numFmtId="10" fontId="9" fillId="0" borderId="3" xfId="2" applyNumberFormat="1" applyFont="1" applyBorder="1"/>
    <xf numFmtId="0" fontId="11" fillId="3" borderId="8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right"/>
    </xf>
    <xf numFmtId="9" fontId="9" fillId="0" borderId="3" xfId="2" applyFont="1" applyBorder="1"/>
    <xf numFmtId="9" fontId="11" fillId="0" borderId="3" xfId="0" applyNumberFormat="1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center"/>
    </xf>
    <xf numFmtId="9" fontId="9" fillId="3" borderId="11" xfId="2" applyFont="1" applyFill="1" applyBorder="1"/>
    <xf numFmtId="0" fontId="11" fillId="3" borderId="12" xfId="0" applyFont="1" applyFill="1" applyBorder="1" applyAlignment="1">
      <alignment horizontal="center"/>
    </xf>
    <xf numFmtId="0" fontId="9" fillId="0" borderId="9" xfId="0" applyFont="1" applyBorder="1" applyAlignment="1">
      <alignment horizontal="right" vertical="top" wrapText="1"/>
    </xf>
    <xf numFmtId="9" fontId="9" fillId="0" borderId="3" xfId="2" applyFont="1" applyBorder="1" applyAlignment="1">
      <alignment vertical="center"/>
    </xf>
    <xf numFmtId="9" fontId="11" fillId="0" borderId="3" xfId="0" applyNumberFormat="1" applyFont="1" applyBorder="1" applyAlignment="1">
      <alignment horizontal="center" vertical="center"/>
    </xf>
    <xf numFmtId="9" fontId="11" fillId="0" borderId="1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top" wrapText="1"/>
    </xf>
    <xf numFmtId="0" fontId="9" fillId="0" borderId="1" xfId="0" applyFont="1" applyFill="1" applyBorder="1" applyAlignment="1">
      <alignment horizontal="right"/>
    </xf>
    <xf numFmtId="0" fontId="9" fillId="0" borderId="14" xfId="0" applyFont="1" applyBorder="1" applyAlignment="1">
      <alignment horizontal="right" vertical="top" wrapText="1"/>
    </xf>
    <xf numFmtId="9" fontId="9" fillId="0" borderId="15" xfId="2" applyFont="1" applyBorder="1" applyAlignment="1">
      <alignment vertical="center"/>
    </xf>
    <xf numFmtId="9" fontId="11" fillId="0" borderId="15" xfId="0" applyNumberFormat="1" applyFont="1" applyBorder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right" wrapText="1"/>
    </xf>
    <xf numFmtId="0" fontId="9" fillId="0" borderId="0" xfId="0" applyFont="1" applyBorder="1"/>
    <xf numFmtId="9" fontId="9" fillId="0" borderId="11" xfId="2" applyFont="1" applyFill="1" applyBorder="1"/>
    <xf numFmtId="0" fontId="9" fillId="0" borderId="9" xfId="0" applyFont="1" applyFill="1" applyBorder="1" applyAlignment="1">
      <alignment horizontal="right" vertical="center" wrapText="1"/>
    </xf>
    <xf numFmtId="0" fontId="9" fillId="0" borderId="9" xfId="0" applyFont="1" applyBorder="1" applyAlignment="1">
      <alignment horizontal="right" wrapText="1"/>
    </xf>
    <xf numFmtId="0" fontId="9" fillId="0" borderId="3" xfId="0" applyFont="1" applyBorder="1" applyAlignment="1">
      <alignment horizontal="right" vertical="top" wrapText="1"/>
    </xf>
    <xf numFmtId="0" fontId="9" fillId="0" borderId="3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wrapText="1"/>
    </xf>
    <xf numFmtId="0" fontId="9" fillId="0" borderId="3" xfId="0" applyFont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justify"/>
    </xf>
    <xf numFmtId="4" fontId="0" fillId="0" borderId="0" xfId="0" applyNumberFormat="1" applyFill="1" applyBorder="1"/>
    <xf numFmtId="9" fontId="0" fillId="0" borderId="0" xfId="0" applyNumberFormat="1" applyFill="1" applyBorder="1"/>
    <xf numFmtId="0" fontId="9" fillId="0" borderId="17" xfId="0" applyFont="1" applyBorder="1" applyAlignment="1">
      <alignment horizontal="right" vertical="top" wrapText="1"/>
    </xf>
    <xf numFmtId="9" fontId="9" fillId="0" borderId="4" xfId="2" applyFont="1" applyBorder="1" applyAlignment="1">
      <alignment vertical="center"/>
    </xf>
    <xf numFmtId="9" fontId="11" fillId="0" borderId="4" xfId="0" applyNumberFormat="1" applyFont="1" applyBorder="1" applyAlignment="1">
      <alignment horizontal="center" vertical="center"/>
    </xf>
    <xf numFmtId="9" fontId="11" fillId="0" borderId="18" xfId="0" applyNumberFormat="1" applyFont="1" applyBorder="1" applyAlignment="1">
      <alignment horizontal="center" vertical="center"/>
    </xf>
    <xf numFmtId="9" fontId="9" fillId="0" borderId="4" xfId="2" applyFont="1" applyBorder="1"/>
    <xf numFmtId="9" fontId="11" fillId="0" borderId="4" xfId="0" applyNumberFormat="1" applyFont="1" applyBorder="1" applyAlignment="1">
      <alignment horizontal="center"/>
    </xf>
    <xf numFmtId="9" fontId="11" fillId="0" borderId="18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/>
    </xf>
    <xf numFmtId="9" fontId="9" fillId="0" borderId="0" xfId="2" applyFont="1" applyFill="1" applyBorder="1"/>
    <xf numFmtId="0" fontId="9" fillId="0" borderId="0" xfId="0" applyFont="1" applyFill="1" applyBorder="1" applyAlignment="1">
      <alignment horizontal="right" vertical="top" wrapText="1"/>
    </xf>
    <xf numFmtId="9" fontId="9" fillId="0" borderId="0" xfId="2" applyFont="1" applyFill="1" applyBorder="1" applyAlignment="1">
      <alignment vertical="center"/>
    </xf>
    <xf numFmtId="9" fontId="11" fillId="0" borderId="0" xfId="0" applyNumberFormat="1" applyFont="1" applyFill="1" applyBorder="1" applyAlignment="1">
      <alignment horizontal="center" vertical="center"/>
    </xf>
    <xf numFmtId="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 vertical="center" wrapText="1"/>
    </xf>
    <xf numFmtId="9" fontId="9" fillId="0" borderId="3" xfId="2" applyFont="1" applyFill="1" applyBorder="1"/>
    <xf numFmtId="9" fontId="9" fillId="0" borderId="3" xfId="2" applyFont="1" applyFill="1" applyBorder="1" applyAlignment="1">
      <alignment horizontal="right"/>
    </xf>
    <xf numFmtId="0" fontId="11" fillId="3" borderId="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 wrapText="1"/>
    </xf>
    <xf numFmtId="0" fontId="9" fillId="0" borderId="3" xfId="0" applyFont="1" applyBorder="1" applyAlignment="1">
      <alignment wrapText="1"/>
    </xf>
    <xf numFmtId="4" fontId="9" fillId="0" borderId="3" xfId="0" applyNumberFormat="1" applyFont="1" applyBorder="1" applyAlignment="1">
      <alignment horizontal="right" wrapText="1"/>
    </xf>
    <xf numFmtId="0" fontId="11" fillId="3" borderId="13" xfId="0" applyFont="1" applyFill="1" applyBorder="1" applyAlignment="1">
      <alignment horizontal="left" vertical="center" wrapText="1"/>
    </xf>
    <xf numFmtId="9" fontId="9" fillId="3" borderId="5" xfId="2" applyFont="1" applyFill="1" applyBorder="1"/>
    <xf numFmtId="0" fontId="9" fillId="0" borderId="3" xfId="0" applyFont="1" applyBorder="1"/>
    <xf numFmtId="9" fontId="11" fillId="0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1" fillId="3" borderId="20" xfId="0" applyFont="1" applyFill="1" applyBorder="1" applyAlignment="1">
      <alignment horizontal="center" vertical="center" wrapText="1"/>
    </xf>
    <xf numFmtId="9" fontId="11" fillId="3" borderId="11" xfId="0" applyNumberFormat="1" applyFont="1" applyFill="1" applyBorder="1" applyAlignment="1">
      <alignment horizontal="center"/>
    </xf>
    <xf numFmtId="9" fontId="11" fillId="3" borderId="2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 textRotation="46" wrapText="1"/>
    </xf>
    <xf numFmtId="0" fontId="13" fillId="4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188" fontId="14" fillId="3" borderId="3" xfId="0" applyNumberFormat="1" applyFont="1" applyFill="1" applyBorder="1"/>
    <xf numFmtId="0" fontId="14" fillId="0" borderId="7" xfId="0" applyFont="1" applyBorder="1"/>
    <xf numFmtId="10" fontId="14" fillId="3" borderId="3" xfId="0" applyNumberFormat="1" applyFont="1" applyFill="1" applyBorder="1"/>
    <xf numFmtId="0" fontId="9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center" wrapText="1"/>
    </xf>
    <xf numFmtId="195" fontId="9" fillId="0" borderId="3" xfId="0" applyNumberFormat="1" applyFont="1" applyBorder="1" applyAlignment="1">
      <alignment horizontal="right" wrapText="1"/>
    </xf>
    <xf numFmtId="188" fontId="9" fillId="0" borderId="3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195" fontId="12" fillId="4" borderId="3" xfId="0" applyNumberFormat="1" applyFont="1" applyFill="1" applyBorder="1" applyAlignment="1">
      <alignment horizontal="right"/>
    </xf>
    <xf numFmtId="188" fontId="12" fillId="4" borderId="3" xfId="0" applyNumberFormat="1" applyFont="1" applyFill="1" applyBorder="1" applyAlignment="1">
      <alignment horizontal="right" wrapText="1"/>
    </xf>
    <xf numFmtId="0" fontId="15" fillId="8" borderId="0" xfId="0" applyFont="1" applyFill="1"/>
    <xf numFmtId="188" fontId="15" fillId="8" borderId="0" xfId="0" applyNumberFormat="1" applyFont="1" applyFill="1"/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10" fillId="5" borderId="22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 wrapText="1"/>
    </xf>
    <xf numFmtId="0" fontId="8" fillId="0" borderId="2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3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38100</xdr:rowOff>
    </xdr:from>
    <xdr:to>
      <xdr:col>1</xdr:col>
      <xdr:colOff>19050</xdr:colOff>
      <xdr:row>2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9525" y="495300"/>
          <a:ext cx="2800350" cy="1285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</xdr:row>
      <xdr:rowOff>714375</xdr:rowOff>
    </xdr:from>
    <xdr:to>
      <xdr:col>0</xdr:col>
      <xdr:colOff>809625</xdr:colOff>
      <xdr:row>1</xdr:row>
      <xdr:rowOff>904875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14300" y="1171575"/>
          <a:ext cx="695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/>
        <a:lstStyle/>
        <a:p>
          <a:pPr algn="ctr" rtl="0">
            <a:defRPr sz="1000"/>
          </a:pPr>
          <a:r>
            <a:rPr lang="es-C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BIENES</a:t>
          </a:r>
          <a:endParaRPr lang="es-CL"/>
        </a:p>
      </xdr:txBody>
    </xdr:sp>
    <xdr:clientData/>
  </xdr:twoCellAnchor>
  <xdr:twoCellAnchor>
    <xdr:from>
      <xdr:col>0</xdr:col>
      <xdr:colOff>1647825</xdr:colOff>
      <xdr:row>1</xdr:row>
      <xdr:rowOff>285750</xdr:rowOff>
    </xdr:from>
    <xdr:to>
      <xdr:col>0</xdr:col>
      <xdr:colOff>2428875</xdr:colOff>
      <xdr:row>1</xdr:row>
      <xdr:rowOff>476250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647825" y="742950"/>
          <a:ext cx="781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/>
        <a:lstStyle/>
        <a:p>
          <a:pPr algn="ctr" rtl="0">
            <a:defRPr sz="1000"/>
          </a:pPr>
          <a:r>
            <a:rPr lang="es-C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AMENAZAS</a:t>
          </a:r>
          <a:endParaRPr lang="es-C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A58" workbookViewId="0">
      <selection activeCell="H81" sqref="H81"/>
    </sheetView>
  </sheetViews>
  <sheetFormatPr baseColWidth="10" defaultRowHeight="12.75" x14ac:dyDescent="0.2"/>
  <cols>
    <col min="1" max="1" width="18.85546875" customWidth="1"/>
    <col min="2" max="2" width="41.5703125" customWidth="1"/>
    <col min="3" max="3" width="48.42578125" customWidth="1"/>
    <col min="4" max="4" width="18.85546875" customWidth="1"/>
    <col min="5" max="5" width="20.7109375" customWidth="1"/>
    <col min="6" max="6" width="21.28515625" customWidth="1"/>
    <col min="7" max="7" width="19.42578125" customWidth="1"/>
    <col min="9" max="9" width="37.7109375" customWidth="1"/>
    <col min="10" max="10" width="16.28515625" customWidth="1"/>
    <col min="11" max="11" width="19.42578125" customWidth="1"/>
    <col min="12" max="12" width="16.42578125" customWidth="1"/>
    <col min="13" max="13" width="14.85546875" customWidth="1"/>
    <col min="14" max="14" width="16.42578125" customWidth="1"/>
    <col min="15" max="15" width="16.5703125" customWidth="1"/>
    <col min="16" max="16" width="15" customWidth="1"/>
    <col min="17" max="17" width="16.42578125" customWidth="1"/>
    <col min="19" max="19" width="43.7109375" customWidth="1"/>
    <col min="20" max="20" width="21" customWidth="1"/>
    <col min="21" max="21" width="15.42578125" customWidth="1"/>
    <col min="22" max="22" width="20.42578125" customWidth="1"/>
    <col min="23" max="23" width="20.140625" customWidth="1"/>
  </cols>
  <sheetData>
    <row r="1" spans="1:6" ht="33.75" customHeight="1" x14ac:dyDescent="0.2">
      <c r="A1" s="198" t="s">
        <v>49</v>
      </c>
      <c r="B1" s="198"/>
      <c r="C1" s="198"/>
      <c r="D1" s="5"/>
      <c r="E1" s="5"/>
      <c r="F1" s="5"/>
    </row>
    <row r="3" spans="1:6" x14ac:dyDescent="0.2">
      <c r="A3" s="9" t="s">
        <v>38</v>
      </c>
      <c r="B3" s="9" t="s">
        <v>0</v>
      </c>
      <c r="C3" s="9" t="s">
        <v>1</v>
      </c>
      <c r="D3" s="6"/>
      <c r="E3" s="6"/>
      <c r="F3" s="6"/>
    </row>
    <row r="4" spans="1:6" x14ac:dyDescent="0.2">
      <c r="A4" s="10" t="s">
        <v>18</v>
      </c>
      <c r="B4" s="11" t="s">
        <v>46</v>
      </c>
      <c r="C4" s="12" t="s">
        <v>64</v>
      </c>
      <c r="D4" s="1"/>
      <c r="E4" s="1"/>
      <c r="F4" s="1"/>
    </row>
    <row r="5" spans="1:6" ht="25.5" x14ac:dyDescent="0.2">
      <c r="A5" s="10" t="s">
        <v>19</v>
      </c>
      <c r="B5" s="13" t="s">
        <v>47</v>
      </c>
      <c r="C5" s="14" t="s">
        <v>67</v>
      </c>
      <c r="D5" s="1"/>
      <c r="E5" s="1"/>
      <c r="F5" s="1"/>
    </row>
    <row r="6" spans="1:6" ht="38.25" x14ac:dyDescent="0.2">
      <c r="A6" s="10" t="s">
        <v>96</v>
      </c>
      <c r="B6" s="13" t="s">
        <v>48</v>
      </c>
      <c r="C6" s="14" t="s">
        <v>83</v>
      </c>
      <c r="D6" s="1"/>
      <c r="E6" s="1"/>
      <c r="F6" s="1"/>
    </row>
    <row r="7" spans="1:6" x14ac:dyDescent="0.2">
      <c r="A7" s="10"/>
      <c r="B7" s="36"/>
      <c r="C7" s="14" t="s">
        <v>84</v>
      </c>
      <c r="D7" s="1"/>
      <c r="E7" s="1"/>
      <c r="F7" s="1"/>
    </row>
    <row r="8" spans="1:6" x14ac:dyDescent="0.2">
      <c r="A8" s="10"/>
      <c r="B8" s="13"/>
      <c r="C8" s="14" t="s">
        <v>86</v>
      </c>
      <c r="D8" s="1"/>
      <c r="E8" s="1"/>
      <c r="F8" s="1"/>
    </row>
    <row r="9" spans="1:6" x14ac:dyDescent="0.2">
      <c r="A9" s="10"/>
      <c r="B9" s="13"/>
      <c r="C9" s="14" t="s">
        <v>92</v>
      </c>
      <c r="D9" s="1"/>
      <c r="E9" s="1"/>
      <c r="F9" s="1"/>
    </row>
    <row r="10" spans="1:6" x14ac:dyDescent="0.2">
      <c r="A10" s="10"/>
      <c r="B10" s="13"/>
      <c r="C10" s="14"/>
      <c r="D10" s="1"/>
      <c r="E10" s="1"/>
      <c r="F10" s="1"/>
    </row>
    <row r="11" spans="1:6" x14ac:dyDescent="0.2">
      <c r="A11" s="10"/>
      <c r="B11" s="13"/>
      <c r="C11" s="14" t="s">
        <v>80</v>
      </c>
      <c r="D11" s="1"/>
      <c r="E11" s="1"/>
      <c r="F11" s="1"/>
    </row>
    <row r="12" spans="1:6" x14ac:dyDescent="0.2">
      <c r="A12" s="10"/>
      <c r="B12" s="13"/>
      <c r="C12" s="14" t="s">
        <v>81</v>
      </c>
      <c r="D12" s="1"/>
      <c r="E12" s="1"/>
      <c r="F12" s="1"/>
    </row>
    <row r="13" spans="1:6" x14ac:dyDescent="0.2">
      <c r="A13" s="10"/>
      <c r="B13" s="13"/>
      <c r="C13" s="14" t="s">
        <v>82</v>
      </c>
      <c r="D13" s="1"/>
      <c r="E13" s="1"/>
      <c r="F13" s="1"/>
    </row>
    <row r="14" spans="1:6" x14ac:dyDescent="0.2">
      <c r="A14" s="15"/>
      <c r="B14" s="35"/>
      <c r="C14" s="16" t="s">
        <v>77</v>
      </c>
      <c r="D14" s="1"/>
      <c r="E14" s="1"/>
      <c r="F14" s="1"/>
    </row>
    <row r="15" spans="1:6" x14ac:dyDescent="0.2">
      <c r="A15" s="17" t="s">
        <v>12</v>
      </c>
      <c r="B15" s="18" t="s">
        <v>20</v>
      </c>
      <c r="C15" s="38" t="s">
        <v>64</v>
      </c>
      <c r="D15" s="1"/>
      <c r="E15" s="1"/>
      <c r="F15" s="1"/>
    </row>
    <row r="16" spans="1:6" x14ac:dyDescent="0.2">
      <c r="A16" s="19" t="s">
        <v>13</v>
      </c>
      <c r="B16" s="20" t="s">
        <v>21</v>
      </c>
      <c r="C16" s="20" t="s">
        <v>86</v>
      </c>
      <c r="D16" s="1"/>
      <c r="E16" s="1"/>
      <c r="F16" s="1"/>
    </row>
    <row r="17" spans="1:6" x14ac:dyDescent="0.2">
      <c r="A17" s="19" t="s">
        <v>97</v>
      </c>
      <c r="B17" s="20" t="s">
        <v>22</v>
      </c>
      <c r="C17" s="20" t="s">
        <v>88</v>
      </c>
      <c r="D17" s="1"/>
      <c r="E17" s="1"/>
      <c r="F17" s="1"/>
    </row>
    <row r="18" spans="1:6" x14ac:dyDescent="0.2">
      <c r="A18" s="19"/>
      <c r="B18" s="20"/>
      <c r="C18" s="20" t="s">
        <v>89</v>
      </c>
      <c r="D18" s="1"/>
      <c r="E18" s="1"/>
      <c r="F18" s="1"/>
    </row>
    <row r="19" spans="1:6" x14ac:dyDescent="0.2">
      <c r="A19" s="19"/>
      <c r="B19" s="20"/>
      <c r="C19" s="20" t="s">
        <v>90</v>
      </c>
      <c r="D19" s="1"/>
      <c r="E19" s="1"/>
      <c r="F19" s="1"/>
    </row>
    <row r="20" spans="1:6" x14ac:dyDescent="0.2">
      <c r="A20" s="19"/>
      <c r="B20" s="20"/>
      <c r="C20" s="39" t="s">
        <v>79</v>
      </c>
      <c r="D20" s="1"/>
      <c r="E20" s="1"/>
      <c r="F20" s="1"/>
    </row>
    <row r="21" spans="1:6" x14ac:dyDescent="0.2">
      <c r="A21" s="19"/>
      <c r="B21" s="20"/>
      <c r="C21" s="20" t="s">
        <v>71</v>
      </c>
      <c r="D21" s="1"/>
      <c r="E21" s="1"/>
      <c r="F21" s="1"/>
    </row>
    <row r="22" spans="1:6" x14ac:dyDescent="0.2">
      <c r="A22" s="19"/>
      <c r="B22" s="20"/>
      <c r="C22" s="20" t="s">
        <v>73</v>
      </c>
      <c r="D22" s="1"/>
      <c r="E22" s="1"/>
      <c r="F22" s="1"/>
    </row>
    <row r="23" spans="1:6" x14ac:dyDescent="0.2">
      <c r="A23" s="19"/>
      <c r="B23" s="20"/>
      <c r="C23" s="20" t="s">
        <v>72</v>
      </c>
      <c r="D23" s="1"/>
      <c r="E23" s="1"/>
      <c r="F23" s="1"/>
    </row>
    <row r="24" spans="1:6" x14ac:dyDescent="0.2">
      <c r="A24" s="21"/>
      <c r="B24" s="37"/>
      <c r="C24" s="22" t="s">
        <v>70</v>
      </c>
      <c r="D24" s="1"/>
      <c r="E24" s="1"/>
      <c r="F24" s="1"/>
    </row>
    <row r="25" spans="1:6" ht="25.5" x14ac:dyDescent="0.2">
      <c r="A25" s="23" t="s">
        <v>14</v>
      </c>
      <c r="B25" s="24" t="s">
        <v>23</v>
      </c>
      <c r="C25" s="40" t="s">
        <v>51</v>
      </c>
      <c r="D25" s="1"/>
      <c r="E25" s="1"/>
      <c r="F25" s="1"/>
    </row>
    <row r="26" spans="1:6" ht="25.5" x14ac:dyDescent="0.2">
      <c r="A26" s="25" t="s">
        <v>16</v>
      </c>
      <c r="B26" s="26" t="s">
        <v>24</v>
      </c>
      <c r="C26" s="41" t="s">
        <v>52</v>
      </c>
      <c r="D26" s="1"/>
      <c r="E26" s="1"/>
      <c r="F26" s="1"/>
    </row>
    <row r="27" spans="1:6" ht="38.25" x14ac:dyDescent="0.2">
      <c r="A27" s="25" t="s">
        <v>98</v>
      </c>
      <c r="B27" s="26"/>
      <c r="C27" s="41" t="s">
        <v>80</v>
      </c>
      <c r="D27" s="1"/>
      <c r="E27" s="1"/>
      <c r="F27" s="1"/>
    </row>
    <row r="28" spans="1:6" ht="25.5" x14ac:dyDescent="0.2">
      <c r="A28" s="25" t="s">
        <v>99</v>
      </c>
      <c r="B28" s="26" t="s">
        <v>25</v>
      </c>
      <c r="C28" s="41" t="s">
        <v>53</v>
      </c>
      <c r="D28" s="1"/>
      <c r="E28" s="1"/>
      <c r="F28" s="1"/>
    </row>
    <row r="29" spans="1:6" x14ac:dyDescent="0.2">
      <c r="A29" s="25" t="s">
        <v>100</v>
      </c>
      <c r="B29" s="26" t="s">
        <v>26</v>
      </c>
      <c r="C29" s="41" t="s">
        <v>54</v>
      </c>
      <c r="D29" s="1"/>
      <c r="E29" s="1"/>
      <c r="F29" s="1"/>
    </row>
    <row r="30" spans="1:6" ht="38.25" x14ac:dyDescent="0.2">
      <c r="A30" s="25" t="s">
        <v>101</v>
      </c>
      <c r="B30" s="26" t="s">
        <v>27</v>
      </c>
      <c r="C30" s="41" t="s">
        <v>55</v>
      </c>
      <c r="D30" s="4"/>
      <c r="E30" s="4"/>
      <c r="F30" s="4"/>
    </row>
    <row r="31" spans="1:6" x14ac:dyDescent="0.2">
      <c r="A31" s="25"/>
      <c r="B31" s="26" t="s">
        <v>28</v>
      </c>
      <c r="C31" s="41" t="s">
        <v>56</v>
      </c>
      <c r="D31" s="1"/>
      <c r="E31" s="1"/>
      <c r="F31" s="1"/>
    </row>
    <row r="32" spans="1:6" x14ac:dyDescent="0.2">
      <c r="A32" s="25"/>
      <c r="B32" s="26" t="s">
        <v>29</v>
      </c>
      <c r="C32" s="41" t="s">
        <v>57</v>
      </c>
      <c r="D32" s="1"/>
      <c r="E32" s="1"/>
      <c r="F32" s="1"/>
    </row>
    <row r="33" spans="1:6" ht="25.5" x14ac:dyDescent="0.2">
      <c r="A33" s="25"/>
      <c r="B33" s="26" t="s">
        <v>30</v>
      </c>
      <c r="C33" s="41" t="s">
        <v>58</v>
      </c>
      <c r="D33" s="1"/>
      <c r="E33" s="1"/>
      <c r="F33" s="1"/>
    </row>
    <row r="34" spans="1:6" ht="25.5" x14ac:dyDescent="0.2">
      <c r="A34" s="25"/>
      <c r="B34" s="26" t="s">
        <v>31</v>
      </c>
      <c r="C34" s="41" t="s">
        <v>59</v>
      </c>
      <c r="D34" s="1"/>
      <c r="E34" s="1"/>
      <c r="F34" s="1"/>
    </row>
    <row r="35" spans="1:6" x14ac:dyDescent="0.2">
      <c r="A35" s="25"/>
      <c r="B35" s="26" t="s">
        <v>32</v>
      </c>
      <c r="C35" s="41" t="s">
        <v>60</v>
      </c>
      <c r="D35" s="1"/>
      <c r="E35" s="1"/>
      <c r="F35" s="1"/>
    </row>
    <row r="36" spans="1:6" x14ac:dyDescent="0.2">
      <c r="A36" s="25"/>
      <c r="B36" s="26" t="s">
        <v>33</v>
      </c>
      <c r="C36" s="41" t="s">
        <v>61</v>
      </c>
      <c r="D36" s="1"/>
      <c r="E36" s="1"/>
      <c r="F36" s="1"/>
    </row>
    <row r="37" spans="1:6" ht="25.5" x14ac:dyDescent="0.2">
      <c r="A37" s="25"/>
      <c r="B37" s="26" t="s">
        <v>34</v>
      </c>
      <c r="C37" s="41" t="s">
        <v>62</v>
      </c>
      <c r="D37" s="1"/>
      <c r="E37" s="1"/>
      <c r="F37" s="1"/>
    </row>
    <row r="38" spans="1:6" ht="23.25" x14ac:dyDescent="0.2">
      <c r="A38" s="25"/>
      <c r="B38" s="26" t="s">
        <v>35</v>
      </c>
      <c r="C38" s="41" t="s">
        <v>63</v>
      </c>
      <c r="D38" s="4"/>
      <c r="E38" s="4"/>
      <c r="F38" s="4"/>
    </row>
    <row r="39" spans="1:6" ht="25.5" customHeight="1" x14ac:dyDescent="0.2">
      <c r="A39" s="25"/>
      <c r="B39" s="26" t="s">
        <v>36</v>
      </c>
      <c r="C39" s="41" t="s">
        <v>64</v>
      </c>
      <c r="D39" s="1"/>
      <c r="E39" s="1"/>
      <c r="F39" s="1"/>
    </row>
    <row r="40" spans="1:6" x14ac:dyDescent="0.2">
      <c r="A40" s="25"/>
      <c r="B40" s="26" t="s">
        <v>37</v>
      </c>
      <c r="C40" s="41" t="s">
        <v>66</v>
      </c>
      <c r="D40" s="1"/>
      <c r="E40" s="1"/>
      <c r="F40" s="1"/>
    </row>
    <row r="41" spans="1:6" x14ac:dyDescent="0.2">
      <c r="A41" s="25"/>
      <c r="B41" s="44"/>
      <c r="C41" s="41" t="s">
        <v>67</v>
      </c>
      <c r="D41" s="1"/>
      <c r="E41" s="1"/>
      <c r="F41" s="1"/>
    </row>
    <row r="42" spans="1:6" x14ac:dyDescent="0.2">
      <c r="A42" s="25"/>
      <c r="B42" s="26"/>
      <c r="C42" s="41" t="s">
        <v>68</v>
      </c>
      <c r="D42" s="1"/>
      <c r="E42" s="1"/>
      <c r="F42" s="1"/>
    </row>
    <row r="43" spans="1:6" x14ac:dyDescent="0.2">
      <c r="A43" s="25"/>
      <c r="B43" s="26"/>
      <c r="C43" s="42" t="s">
        <v>72</v>
      </c>
      <c r="D43" s="1"/>
      <c r="E43" s="1"/>
      <c r="F43" s="1"/>
    </row>
    <row r="44" spans="1:6" x14ac:dyDescent="0.2">
      <c r="A44" s="25"/>
      <c r="B44" s="26"/>
      <c r="C44" s="42" t="s">
        <v>74</v>
      </c>
      <c r="D44" s="1"/>
      <c r="E44" s="1"/>
      <c r="F44" s="1"/>
    </row>
    <row r="45" spans="1:6" ht="22.5" customHeight="1" x14ac:dyDescent="0.2">
      <c r="A45" s="25"/>
      <c r="B45" s="26"/>
      <c r="C45" s="42" t="s">
        <v>76</v>
      </c>
      <c r="D45" s="1"/>
      <c r="E45" s="1"/>
      <c r="F45" s="1"/>
    </row>
    <row r="46" spans="1:6" ht="21.75" customHeight="1" x14ac:dyDescent="0.2">
      <c r="A46" s="25"/>
      <c r="B46" s="26"/>
      <c r="C46" s="42" t="s">
        <v>75</v>
      </c>
      <c r="D46" s="1"/>
      <c r="E46" s="1"/>
      <c r="F46" s="1"/>
    </row>
    <row r="47" spans="1:6" x14ac:dyDescent="0.2">
      <c r="A47" s="25"/>
      <c r="B47" s="26"/>
      <c r="C47" s="41" t="s">
        <v>77</v>
      </c>
      <c r="D47" s="1"/>
      <c r="E47" s="1"/>
      <c r="F47" s="1"/>
    </row>
    <row r="48" spans="1:6" x14ac:dyDescent="0.2">
      <c r="A48" s="25"/>
      <c r="B48" s="26"/>
      <c r="C48" s="42" t="s">
        <v>79</v>
      </c>
      <c r="D48" s="1"/>
      <c r="E48" s="1"/>
      <c r="F48" s="1"/>
    </row>
    <row r="49" spans="1:6" x14ac:dyDescent="0.2">
      <c r="A49" s="25"/>
      <c r="B49" s="26"/>
      <c r="C49" s="42" t="s">
        <v>91</v>
      </c>
      <c r="D49" s="1"/>
      <c r="E49" s="1"/>
      <c r="F49" s="1"/>
    </row>
    <row r="50" spans="1:6" x14ac:dyDescent="0.2">
      <c r="A50" s="25"/>
      <c r="B50" s="26"/>
      <c r="C50" s="42" t="s">
        <v>88</v>
      </c>
      <c r="D50" s="1"/>
      <c r="E50" s="1"/>
      <c r="F50" s="1"/>
    </row>
    <row r="51" spans="1:6" x14ac:dyDescent="0.2">
      <c r="A51" s="25"/>
      <c r="B51" s="26"/>
      <c r="C51" s="42" t="s">
        <v>93</v>
      </c>
      <c r="D51" s="1"/>
      <c r="E51" s="1"/>
      <c r="F51" s="1"/>
    </row>
    <row r="52" spans="1:6" x14ac:dyDescent="0.2">
      <c r="A52" s="25"/>
      <c r="B52" s="26"/>
      <c r="C52" s="42" t="s">
        <v>83</v>
      </c>
      <c r="D52" s="1"/>
      <c r="E52" s="1"/>
      <c r="F52" s="1"/>
    </row>
    <row r="53" spans="1:6" x14ac:dyDescent="0.2">
      <c r="A53" s="25"/>
      <c r="B53" s="26"/>
      <c r="C53" s="42" t="s">
        <v>85</v>
      </c>
      <c r="D53" s="1"/>
      <c r="E53" s="1"/>
      <c r="F53" s="1"/>
    </row>
    <row r="54" spans="1:6" x14ac:dyDescent="0.2">
      <c r="A54" s="25"/>
      <c r="B54" s="26"/>
      <c r="C54" s="42" t="s">
        <v>86</v>
      </c>
      <c r="D54" s="1"/>
      <c r="E54" s="1"/>
      <c r="F54" s="1"/>
    </row>
    <row r="55" spans="1:6" x14ac:dyDescent="0.2">
      <c r="A55" s="25"/>
      <c r="B55" s="26"/>
      <c r="C55" s="42" t="s">
        <v>81</v>
      </c>
      <c r="D55" s="1"/>
      <c r="E55" s="1"/>
      <c r="F55" s="1"/>
    </row>
    <row r="56" spans="1:6" x14ac:dyDescent="0.2">
      <c r="A56" s="25"/>
      <c r="B56" s="26"/>
      <c r="C56" s="42" t="s">
        <v>82</v>
      </c>
      <c r="D56" s="1"/>
      <c r="E56" s="1"/>
      <c r="F56" s="1"/>
    </row>
    <row r="57" spans="1:6" x14ac:dyDescent="0.2">
      <c r="A57" s="25"/>
      <c r="B57" s="26"/>
      <c r="C57" s="42" t="s">
        <v>87</v>
      </c>
      <c r="D57" s="1"/>
      <c r="E57" s="1"/>
      <c r="F57" s="1"/>
    </row>
    <row r="58" spans="1:6" x14ac:dyDescent="0.2">
      <c r="A58" s="27"/>
      <c r="B58" s="28"/>
      <c r="C58" s="43" t="s">
        <v>69</v>
      </c>
      <c r="D58" s="1"/>
      <c r="E58" s="1"/>
      <c r="F58" s="1"/>
    </row>
    <row r="59" spans="1:6" x14ac:dyDescent="0.2">
      <c r="A59" s="29" t="s">
        <v>15</v>
      </c>
      <c r="B59" s="30" t="s">
        <v>39</v>
      </c>
      <c r="C59" s="46" t="s">
        <v>50</v>
      </c>
      <c r="D59" s="1"/>
      <c r="E59" s="1"/>
      <c r="F59" s="1"/>
    </row>
    <row r="60" spans="1:6" ht="25.5" x14ac:dyDescent="0.2">
      <c r="A60" s="31" t="s">
        <v>17</v>
      </c>
      <c r="B60" s="32" t="s">
        <v>40</v>
      </c>
      <c r="C60" s="47" t="s">
        <v>52</v>
      </c>
      <c r="D60" s="1"/>
      <c r="E60" s="1"/>
      <c r="F60" s="1"/>
    </row>
    <row r="61" spans="1:6" ht="63.75" x14ac:dyDescent="0.2">
      <c r="A61" s="31" t="s">
        <v>103</v>
      </c>
      <c r="B61" s="32" t="s">
        <v>41</v>
      </c>
      <c r="C61" s="47" t="s">
        <v>61</v>
      </c>
      <c r="D61" s="1"/>
      <c r="E61" s="1"/>
      <c r="F61" s="1"/>
    </row>
    <row r="62" spans="1:6" ht="51" x14ac:dyDescent="0.2">
      <c r="A62" s="31" t="s">
        <v>102</v>
      </c>
      <c r="B62" s="32" t="s">
        <v>42</v>
      </c>
      <c r="C62" s="47" t="s">
        <v>62</v>
      </c>
      <c r="D62" s="1"/>
      <c r="E62" s="1"/>
      <c r="F62" s="1"/>
    </row>
    <row r="63" spans="1:6" ht="25.5" x14ac:dyDescent="0.2">
      <c r="A63" s="31" t="s">
        <v>104</v>
      </c>
      <c r="B63" s="32" t="s">
        <v>43</v>
      </c>
      <c r="C63" s="47" t="s">
        <v>63</v>
      </c>
      <c r="D63" s="1"/>
      <c r="E63" s="1"/>
      <c r="F63" s="1"/>
    </row>
    <row r="64" spans="1:6" x14ac:dyDescent="0.2">
      <c r="A64" s="31"/>
      <c r="B64" s="34" t="s">
        <v>44</v>
      </c>
      <c r="C64" s="47" t="s">
        <v>65</v>
      </c>
      <c r="D64" s="1"/>
      <c r="E64" s="1"/>
      <c r="F64" s="1"/>
    </row>
    <row r="65" spans="1:23" x14ac:dyDescent="0.2">
      <c r="A65" s="31"/>
      <c r="B65" s="34" t="s">
        <v>45</v>
      </c>
      <c r="C65" s="48" t="s">
        <v>69</v>
      </c>
      <c r="D65" s="1"/>
      <c r="E65" s="1"/>
      <c r="F65" s="1"/>
    </row>
    <row r="66" spans="1:23" x14ac:dyDescent="0.2">
      <c r="A66" s="33"/>
      <c r="B66" s="32"/>
      <c r="C66" s="48" t="s">
        <v>70</v>
      </c>
      <c r="D66" s="1"/>
      <c r="E66" s="1"/>
      <c r="F66" s="1"/>
    </row>
    <row r="67" spans="1:23" x14ac:dyDescent="0.2">
      <c r="A67" s="33"/>
      <c r="B67" s="32"/>
      <c r="C67" s="48" t="s">
        <v>71</v>
      </c>
      <c r="D67" s="4"/>
      <c r="E67" s="4"/>
      <c r="F67" s="4"/>
    </row>
    <row r="68" spans="1:23" x14ac:dyDescent="0.2">
      <c r="A68" s="33"/>
      <c r="B68" s="33"/>
      <c r="C68" s="48" t="s">
        <v>72</v>
      </c>
      <c r="D68" s="4"/>
      <c r="E68" s="4"/>
      <c r="F68" s="4"/>
    </row>
    <row r="69" spans="1:23" x14ac:dyDescent="0.2">
      <c r="A69" s="33"/>
      <c r="B69" s="33"/>
      <c r="C69" s="48" t="s">
        <v>73</v>
      </c>
      <c r="D69" s="4"/>
      <c r="E69" s="4"/>
      <c r="F69" s="4"/>
    </row>
    <row r="70" spans="1:23" x14ac:dyDescent="0.2">
      <c r="A70" s="33"/>
      <c r="B70" s="33"/>
      <c r="C70" s="48" t="s">
        <v>78</v>
      </c>
      <c r="D70" s="4"/>
      <c r="E70" s="4"/>
      <c r="F70" s="4"/>
    </row>
    <row r="71" spans="1:23" x14ac:dyDescent="0.2">
      <c r="A71" s="33"/>
      <c r="B71" s="33"/>
      <c r="C71" s="48" t="s">
        <v>82</v>
      </c>
      <c r="D71" s="4"/>
      <c r="E71" s="4"/>
      <c r="F71" s="4"/>
    </row>
    <row r="72" spans="1:23" x14ac:dyDescent="0.2">
      <c r="A72" s="33"/>
      <c r="B72" s="33"/>
      <c r="C72" s="48" t="s">
        <v>86</v>
      </c>
      <c r="D72" s="4"/>
      <c r="E72" s="4"/>
      <c r="F72" s="4"/>
    </row>
    <row r="73" spans="1:23" x14ac:dyDescent="0.2">
      <c r="A73" s="33"/>
      <c r="B73" s="33"/>
      <c r="C73" s="48" t="s">
        <v>94</v>
      </c>
      <c r="D73" s="4"/>
      <c r="E73" s="4"/>
      <c r="F73" s="4"/>
    </row>
    <row r="74" spans="1:23" x14ac:dyDescent="0.2">
      <c r="A74" s="45"/>
      <c r="B74" s="45"/>
      <c r="C74" s="49" t="s">
        <v>95</v>
      </c>
      <c r="D74" s="4"/>
      <c r="E74" s="4"/>
      <c r="F74" s="4"/>
    </row>
    <row r="75" spans="1:23" ht="11.25" customHeight="1" x14ac:dyDescent="0.2">
      <c r="B75" s="4"/>
      <c r="C75" s="4"/>
      <c r="D75" s="4"/>
      <c r="E75" s="4"/>
      <c r="F75" s="4"/>
    </row>
    <row r="76" spans="1:23" hidden="1" x14ac:dyDescent="0.2">
      <c r="B76" s="4"/>
      <c r="C76" s="4"/>
      <c r="D76" s="4"/>
      <c r="E76" s="4"/>
      <c r="F76" s="4"/>
    </row>
    <row r="77" spans="1:23" ht="26.25" customHeight="1" x14ac:dyDescent="0.25">
      <c r="A77" s="201" t="s">
        <v>7</v>
      </c>
      <c r="B77" s="201"/>
      <c r="C77" s="201"/>
      <c r="D77" s="201"/>
      <c r="E77" s="201"/>
      <c r="F77" s="201"/>
      <c r="G77" s="201"/>
      <c r="I77" s="197"/>
      <c r="J77" s="197"/>
      <c r="K77" s="197"/>
      <c r="L77" s="197"/>
      <c r="M77" s="197"/>
      <c r="N77" s="197"/>
      <c r="O77" s="197"/>
      <c r="P77" s="197"/>
      <c r="Q77" s="197"/>
      <c r="S77" s="140"/>
      <c r="T77" s="140"/>
      <c r="U77" s="140"/>
      <c r="V77" s="140"/>
      <c r="W77" s="140"/>
    </row>
    <row r="78" spans="1:23" ht="30.75" customHeight="1" x14ac:dyDescent="0.2">
      <c r="I78" s="141"/>
      <c r="J78" s="141"/>
      <c r="K78" s="141"/>
      <c r="L78" s="142"/>
      <c r="M78" s="141"/>
      <c r="N78" s="143"/>
      <c r="O78" s="141"/>
      <c r="P78" s="143"/>
      <c r="Q78" s="143"/>
      <c r="S78" s="143"/>
      <c r="T78" s="143"/>
      <c r="U78" s="143"/>
      <c r="V78" s="143"/>
      <c r="W78" s="143"/>
    </row>
    <row r="79" spans="1:23" ht="25.5" x14ac:dyDescent="0.2">
      <c r="A79" s="7" t="s">
        <v>115</v>
      </c>
      <c r="B79" s="7" t="s">
        <v>116</v>
      </c>
      <c r="C79" s="7" t="s">
        <v>2</v>
      </c>
      <c r="D79" s="7" t="s">
        <v>4</v>
      </c>
      <c r="E79" s="7" t="s">
        <v>5</v>
      </c>
      <c r="F79" s="7" t="s">
        <v>6</v>
      </c>
      <c r="G79" s="8" t="s">
        <v>3</v>
      </c>
      <c r="I79" s="144"/>
      <c r="J79" s="140"/>
      <c r="K79" s="145"/>
      <c r="L79" s="145"/>
      <c r="M79" s="145"/>
      <c r="N79" s="145"/>
      <c r="O79" s="145"/>
      <c r="P79" s="140"/>
      <c r="Q79" s="140"/>
      <c r="S79" s="140"/>
      <c r="T79" s="145"/>
      <c r="U79" s="145"/>
      <c r="V79" s="145"/>
      <c r="W79" s="145"/>
    </row>
    <row r="80" spans="1:23" ht="38.25" customHeight="1" x14ac:dyDescent="0.2">
      <c r="A80" s="199" t="s">
        <v>105</v>
      </c>
      <c r="B80" s="50" t="s">
        <v>46</v>
      </c>
      <c r="C80" s="50" t="s">
        <v>117</v>
      </c>
      <c r="D80" s="53"/>
      <c r="E80" s="53">
        <v>78286</v>
      </c>
      <c r="F80" s="53">
        <v>78286</v>
      </c>
      <c r="G80" s="54">
        <f>D80+E80+F80</f>
        <v>156572</v>
      </c>
      <c r="I80" s="140"/>
      <c r="J80" s="140"/>
      <c r="K80" s="146"/>
      <c r="L80" s="145"/>
      <c r="M80" s="146"/>
      <c r="N80" s="145"/>
      <c r="O80" s="146"/>
      <c r="P80" s="145"/>
      <c r="Q80" s="145"/>
      <c r="S80" s="140"/>
      <c r="T80" s="145"/>
      <c r="U80" s="145"/>
      <c r="V80" s="145"/>
      <c r="W80" s="145"/>
    </row>
    <row r="81" spans="1:23" ht="38.25" customHeight="1" x14ac:dyDescent="0.2">
      <c r="A81" s="200"/>
      <c r="B81" s="50" t="s">
        <v>47</v>
      </c>
      <c r="C81" s="50" t="s">
        <v>118</v>
      </c>
      <c r="D81" s="53">
        <v>10000</v>
      </c>
      <c r="E81" s="53">
        <v>35000</v>
      </c>
      <c r="F81" s="53">
        <v>110000</v>
      </c>
      <c r="G81" s="54">
        <f t="shared" ref="G81:G101" si="0">D81+E81+F81</f>
        <v>155000</v>
      </c>
      <c r="I81" s="140"/>
      <c r="J81" s="140"/>
      <c r="K81" s="146"/>
      <c r="L81" s="145"/>
      <c r="M81" s="146"/>
      <c r="N81" s="145"/>
      <c r="O81" s="146"/>
      <c r="P81" s="145"/>
      <c r="Q81" s="145"/>
      <c r="S81" s="140"/>
      <c r="T81" s="145"/>
      <c r="U81" s="145"/>
      <c r="V81" s="145"/>
      <c r="W81" s="145"/>
    </row>
    <row r="82" spans="1:23" ht="27.75" customHeight="1" x14ac:dyDescent="0.2">
      <c r="A82" s="194" t="s">
        <v>106</v>
      </c>
      <c r="B82" s="50" t="s">
        <v>20</v>
      </c>
      <c r="C82" s="50" t="s">
        <v>119</v>
      </c>
      <c r="D82" s="53">
        <v>4700</v>
      </c>
      <c r="E82" s="53">
        <v>5700</v>
      </c>
      <c r="F82" s="53">
        <v>2500</v>
      </c>
      <c r="G82" s="54">
        <f t="shared" si="0"/>
        <v>12900</v>
      </c>
      <c r="I82" s="140"/>
      <c r="J82" s="140"/>
      <c r="K82" s="140"/>
      <c r="L82" s="140"/>
      <c r="M82" s="140"/>
      <c r="N82" s="140"/>
      <c r="O82" s="140"/>
      <c r="P82" s="140"/>
      <c r="Q82" s="140"/>
      <c r="S82" s="140"/>
      <c r="T82" s="145"/>
      <c r="U82" s="145"/>
      <c r="V82" s="145"/>
      <c r="W82" s="145"/>
    </row>
    <row r="83" spans="1:23" ht="22.5" customHeight="1" x14ac:dyDescent="0.2">
      <c r="A83" s="195"/>
      <c r="B83" s="50" t="s">
        <v>21</v>
      </c>
      <c r="C83" s="50" t="s">
        <v>120</v>
      </c>
      <c r="D83" s="53">
        <v>51666</v>
      </c>
      <c r="E83" s="53">
        <v>51666</v>
      </c>
      <c r="F83" s="53">
        <v>51666</v>
      </c>
      <c r="G83" s="54">
        <f t="shared" si="0"/>
        <v>154998</v>
      </c>
      <c r="I83" s="140"/>
      <c r="J83" s="140"/>
      <c r="K83" s="146"/>
      <c r="L83" s="145"/>
      <c r="M83" s="146"/>
      <c r="N83" s="145"/>
      <c r="O83" s="146"/>
      <c r="P83" s="145"/>
      <c r="Q83" s="145"/>
      <c r="S83" s="140"/>
      <c r="T83" s="145"/>
      <c r="U83" s="145"/>
      <c r="V83" s="145"/>
      <c r="W83" s="145"/>
    </row>
    <row r="84" spans="1:23" ht="39" customHeight="1" x14ac:dyDescent="0.2">
      <c r="A84" s="51" t="s">
        <v>107</v>
      </c>
      <c r="B84" s="50" t="s">
        <v>23</v>
      </c>
      <c r="C84" s="50" t="s">
        <v>121</v>
      </c>
      <c r="D84" s="53">
        <v>15300</v>
      </c>
      <c r="E84" s="53">
        <v>15300</v>
      </c>
      <c r="F84" s="53">
        <v>15300</v>
      </c>
      <c r="G84" s="54">
        <f t="shared" si="0"/>
        <v>45900</v>
      </c>
      <c r="I84" s="140"/>
      <c r="J84" s="140"/>
      <c r="K84" s="146"/>
      <c r="L84" s="145"/>
      <c r="M84" s="146"/>
      <c r="N84" s="145"/>
      <c r="O84" s="146"/>
      <c r="P84" s="145"/>
      <c r="Q84" s="145"/>
    </row>
    <row r="85" spans="1:23" ht="37.5" customHeight="1" x14ac:dyDescent="0.2">
      <c r="A85" s="194" t="s">
        <v>108</v>
      </c>
      <c r="B85" s="50" t="s">
        <v>24</v>
      </c>
      <c r="C85" s="50" t="s">
        <v>122</v>
      </c>
      <c r="D85" s="53">
        <v>1300</v>
      </c>
      <c r="E85" s="53">
        <v>2500</v>
      </c>
      <c r="F85" s="53">
        <v>2500</v>
      </c>
      <c r="G85" s="54">
        <f t="shared" si="0"/>
        <v>6300</v>
      </c>
      <c r="I85" s="140"/>
      <c r="J85" s="140"/>
      <c r="K85" s="140"/>
      <c r="L85" s="140"/>
      <c r="M85" s="140"/>
      <c r="N85" s="140"/>
      <c r="O85" s="140"/>
      <c r="P85" s="140"/>
      <c r="Q85" s="140"/>
    </row>
    <row r="86" spans="1:23" ht="36.75" customHeight="1" x14ac:dyDescent="0.2">
      <c r="A86" s="195"/>
      <c r="B86" s="50" t="s">
        <v>25</v>
      </c>
      <c r="C86" s="50" t="s">
        <v>123</v>
      </c>
      <c r="D86" s="53">
        <v>250</v>
      </c>
      <c r="E86" s="53">
        <v>500</v>
      </c>
      <c r="F86" s="53">
        <v>500</v>
      </c>
      <c r="G86" s="54">
        <f t="shared" si="0"/>
        <v>1250</v>
      </c>
      <c r="I86" s="140"/>
      <c r="J86" s="140"/>
      <c r="K86" s="146"/>
      <c r="L86" s="145"/>
      <c r="M86" s="146"/>
      <c r="N86" s="145"/>
      <c r="O86" s="146"/>
      <c r="P86" s="145"/>
      <c r="Q86" s="145"/>
    </row>
    <row r="87" spans="1:23" ht="48.75" customHeight="1" x14ac:dyDescent="0.2">
      <c r="A87" s="195"/>
      <c r="B87" s="50" t="s">
        <v>26</v>
      </c>
      <c r="C87" s="50" t="s">
        <v>124</v>
      </c>
      <c r="D87" s="53">
        <v>2250</v>
      </c>
      <c r="E87" s="53">
        <v>5250</v>
      </c>
      <c r="F87" s="53">
        <v>5500</v>
      </c>
      <c r="G87" s="54">
        <f t="shared" si="0"/>
        <v>13000</v>
      </c>
      <c r="I87" s="140"/>
      <c r="J87" s="140"/>
      <c r="K87" s="146"/>
      <c r="L87" s="145"/>
      <c r="M87" s="146"/>
      <c r="N87" s="145"/>
      <c r="O87" s="146"/>
      <c r="P87" s="145"/>
      <c r="Q87" s="145"/>
    </row>
    <row r="88" spans="1:23" ht="34.5" x14ac:dyDescent="0.2">
      <c r="A88" s="195"/>
      <c r="B88" s="50" t="s">
        <v>27</v>
      </c>
      <c r="C88" s="50" t="s">
        <v>125</v>
      </c>
      <c r="D88" s="53">
        <v>1200</v>
      </c>
      <c r="E88" s="53">
        <v>500</v>
      </c>
      <c r="F88" s="53">
        <v>2070</v>
      </c>
      <c r="G88" s="54">
        <f t="shared" si="0"/>
        <v>3770</v>
      </c>
      <c r="I88" s="140"/>
      <c r="J88" s="140"/>
      <c r="K88" s="140"/>
      <c r="L88" s="140"/>
      <c r="M88" s="140"/>
      <c r="N88" s="140"/>
      <c r="O88" s="140"/>
      <c r="P88" s="140"/>
      <c r="Q88" s="140"/>
    </row>
    <row r="89" spans="1:23" ht="45.75" x14ac:dyDescent="0.2">
      <c r="A89" s="196"/>
      <c r="B89" s="50" t="s">
        <v>28</v>
      </c>
      <c r="C89" s="50" t="s">
        <v>126</v>
      </c>
      <c r="D89" s="53">
        <v>60</v>
      </c>
      <c r="E89" s="53">
        <v>300</v>
      </c>
      <c r="F89" s="53">
        <v>80</v>
      </c>
      <c r="G89" s="54">
        <f t="shared" si="0"/>
        <v>440</v>
      </c>
      <c r="I89" s="140"/>
      <c r="J89" s="140"/>
      <c r="K89" s="145"/>
      <c r="L89" s="145"/>
      <c r="M89" s="145"/>
      <c r="N89" s="145"/>
      <c r="O89" s="145"/>
      <c r="P89" s="140"/>
      <c r="Q89" s="140"/>
    </row>
    <row r="90" spans="1:23" ht="26.25" customHeight="1" x14ac:dyDescent="0.2">
      <c r="A90" s="81"/>
      <c r="B90" s="50" t="s">
        <v>37</v>
      </c>
      <c r="C90" s="50" t="s">
        <v>119</v>
      </c>
      <c r="D90" s="55">
        <v>3242</v>
      </c>
      <c r="E90" s="55">
        <v>2242</v>
      </c>
      <c r="F90" s="55">
        <v>1000</v>
      </c>
      <c r="G90" s="54">
        <f t="shared" si="0"/>
        <v>6484</v>
      </c>
      <c r="I90" s="140"/>
      <c r="J90" s="140"/>
      <c r="K90" s="140"/>
      <c r="L90" s="140"/>
      <c r="M90" s="140"/>
      <c r="N90" s="140"/>
      <c r="O90" s="140"/>
      <c r="P90" s="140"/>
      <c r="Q90" s="140"/>
    </row>
    <row r="91" spans="1:23" ht="36.75" customHeight="1" x14ac:dyDescent="0.2">
      <c r="A91" s="194" t="s">
        <v>109</v>
      </c>
      <c r="B91" s="50" t="s">
        <v>29</v>
      </c>
      <c r="C91" s="50" t="s">
        <v>127</v>
      </c>
      <c r="D91" s="55">
        <v>100</v>
      </c>
      <c r="E91" s="55">
        <v>100</v>
      </c>
      <c r="F91" s="55">
        <v>1772</v>
      </c>
      <c r="G91" s="54">
        <f t="shared" si="0"/>
        <v>1972</v>
      </c>
      <c r="I91" s="140"/>
      <c r="J91" s="140"/>
      <c r="K91" s="146"/>
      <c r="L91" s="145"/>
      <c r="M91" s="146"/>
      <c r="N91" s="145"/>
      <c r="O91" s="146"/>
      <c r="P91" s="145"/>
      <c r="Q91" s="145"/>
    </row>
    <row r="92" spans="1:23" ht="35.25" customHeight="1" x14ac:dyDescent="0.2">
      <c r="A92" s="195"/>
      <c r="B92" s="50" t="s">
        <v>30</v>
      </c>
      <c r="C92" s="50" t="s">
        <v>127</v>
      </c>
      <c r="D92" s="55">
        <v>100</v>
      </c>
      <c r="E92" s="55">
        <v>100</v>
      </c>
      <c r="F92" s="55">
        <v>1772</v>
      </c>
      <c r="G92" s="54">
        <f t="shared" si="0"/>
        <v>1972</v>
      </c>
      <c r="I92" s="140"/>
      <c r="J92" s="140"/>
      <c r="K92" s="146"/>
      <c r="L92" s="145"/>
      <c r="M92" s="146"/>
      <c r="N92" s="145"/>
      <c r="O92" s="146"/>
      <c r="P92" s="145"/>
      <c r="Q92" s="145"/>
    </row>
    <row r="93" spans="1:23" ht="49.5" customHeight="1" x14ac:dyDescent="0.2">
      <c r="A93" s="194" t="s">
        <v>110</v>
      </c>
      <c r="B93" s="50" t="s">
        <v>32</v>
      </c>
      <c r="C93" s="50" t="s">
        <v>126</v>
      </c>
      <c r="D93" s="55">
        <v>8300</v>
      </c>
      <c r="E93" s="55">
        <v>8300</v>
      </c>
      <c r="F93" s="55">
        <v>8300</v>
      </c>
      <c r="G93" s="54">
        <f t="shared" si="0"/>
        <v>24900</v>
      </c>
      <c r="I93" s="140"/>
      <c r="J93" s="140"/>
      <c r="K93" s="140"/>
      <c r="L93" s="140"/>
      <c r="M93" s="140"/>
      <c r="N93" s="140"/>
      <c r="O93" s="140"/>
      <c r="P93" s="140"/>
      <c r="Q93" s="140"/>
    </row>
    <row r="94" spans="1:23" x14ac:dyDescent="0.2">
      <c r="A94" s="196"/>
      <c r="B94" s="50" t="s">
        <v>33</v>
      </c>
      <c r="C94" s="50" t="s">
        <v>128</v>
      </c>
      <c r="D94" s="55">
        <v>1200</v>
      </c>
      <c r="E94" s="55">
        <v>2548</v>
      </c>
      <c r="F94" s="55">
        <v>1200</v>
      </c>
      <c r="G94" s="54">
        <f t="shared" si="0"/>
        <v>4948</v>
      </c>
      <c r="I94" s="140"/>
      <c r="J94" s="140"/>
      <c r="K94" s="145"/>
      <c r="L94" s="145"/>
      <c r="M94" s="145"/>
      <c r="N94" s="145"/>
      <c r="O94" s="145"/>
      <c r="P94" s="140"/>
      <c r="Q94" s="140"/>
    </row>
    <row r="95" spans="1:23" ht="49.5" customHeight="1" x14ac:dyDescent="0.2">
      <c r="A95" s="52" t="s">
        <v>111</v>
      </c>
      <c r="B95" s="50" t="s">
        <v>45</v>
      </c>
      <c r="C95" s="50" t="s">
        <v>126</v>
      </c>
      <c r="D95" s="55">
        <v>130000</v>
      </c>
      <c r="E95" s="55">
        <v>130000</v>
      </c>
      <c r="F95" s="55">
        <v>130000</v>
      </c>
      <c r="G95" s="54">
        <f t="shared" si="0"/>
        <v>390000</v>
      </c>
      <c r="I95" s="140"/>
      <c r="J95" s="140"/>
      <c r="K95" s="140"/>
      <c r="L95" s="140"/>
      <c r="M95" s="140"/>
      <c r="N95" s="140"/>
      <c r="O95" s="140"/>
      <c r="P95" s="140"/>
      <c r="Q95" s="140"/>
    </row>
    <row r="96" spans="1:23" ht="23.25" x14ac:dyDescent="0.2">
      <c r="A96" s="194" t="s">
        <v>112</v>
      </c>
      <c r="B96" s="50" t="s">
        <v>39</v>
      </c>
      <c r="C96" s="50" t="s">
        <v>129</v>
      </c>
      <c r="D96" s="55">
        <v>6000</v>
      </c>
      <c r="E96" s="55">
        <v>120000</v>
      </c>
      <c r="F96" s="55"/>
      <c r="G96" s="54">
        <f t="shared" si="0"/>
        <v>126000</v>
      </c>
      <c r="I96" s="140"/>
      <c r="J96" s="140"/>
      <c r="K96" s="145"/>
      <c r="L96" s="145"/>
      <c r="M96" s="145"/>
      <c r="N96" s="145"/>
      <c r="O96" s="145"/>
      <c r="P96" s="145"/>
      <c r="Q96" s="140"/>
    </row>
    <row r="97" spans="1:17" ht="23.25" x14ac:dyDescent="0.2">
      <c r="A97" s="195"/>
      <c r="B97" s="50" t="s">
        <v>40</v>
      </c>
      <c r="C97" s="50" t="s">
        <v>130</v>
      </c>
      <c r="D97" s="55">
        <v>25000</v>
      </c>
      <c r="E97" s="55">
        <v>155000</v>
      </c>
      <c r="F97" s="55">
        <v>25000</v>
      </c>
      <c r="G97" s="54">
        <f t="shared" si="0"/>
        <v>205000</v>
      </c>
      <c r="I97" s="140"/>
      <c r="J97" s="140"/>
      <c r="K97" s="146"/>
      <c r="L97" s="140"/>
      <c r="M97" s="146"/>
      <c r="N97" s="140"/>
      <c r="O97" s="146"/>
      <c r="P97" s="140"/>
      <c r="Q97" s="145"/>
    </row>
    <row r="98" spans="1:17" ht="23.25" x14ac:dyDescent="0.2">
      <c r="A98" s="195"/>
      <c r="B98" s="50" t="s">
        <v>41</v>
      </c>
      <c r="C98" s="50" t="s">
        <v>133</v>
      </c>
      <c r="D98" s="55">
        <v>767</v>
      </c>
      <c r="E98" s="55">
        <v>767</v>
      </c>
      <c r="F98" s="55">
        <v>767</v>
      </c>
      <c r="G98" s="54">
        <f t="shared" si="0"/>
        <v>2301</v>
      </c>
      <c r="I98" s="140"/>
      <c r="J98" s="140"/>
      <c r="K98" s="146"/>
      <c r="L98" s="140"/>
      <c r="M98" s="146"/>
      <c r="N98" s="140"/>
      <c r="O98" s="146"/>
      <c r="P98" s="140"/>
      <c r="Q98" s="145"/>
    </row>
    <row r="99" spans="1:17" ht="25.5" customHeight="1" x14ac:dyDescent="0.2">
      <c r="A99" s="195"/>
      <c r="B99" s="50" t="s">
        <v>113</v>
      </c>
      <c r="C99" s="50" t="s">
        <v>131</v>
      </c>
      <c r="D99" s="55">
        <v>767</v>
      </c>
      <c r="E99" s="55">
        <v>767</v>
      </c>
      <c r="F99" s="55">
        <v>767</v>
      </c>
      <c r="G99" s="54">
        <f t="shared" si="0"/>
        <v>2301</v>
      </c>
      <c r="I99" s="140"/>
      <c r="J99" s="140"/>
      <c r="K99" s="140"/>
      <c r="L99" s="140"/>
      <c r="M99" s="140"/>
      <c r="N99" s="140"/>
      <c r="O99" s="140"/>
      <c r="P99" s="140"/>
      <c r="Q99" s="140"/>
    </row>
    <row r="100" spans="1:17" ht="23.25" customHeight="1" x14ac:dyDescent="0.2">
      <c r="A100" s="195"/>
      <c r="B100" s="50" t="s">
        <v>43</v>
      </c>
      <c r="C100" s="50" t="s">
        <v>134</v>
      </c>
      <c r="D100" s="55">
        <v>989</v>
      </c>
      <c r="E100" s="55">
        <v>989</v>
      </c>
      <c r="F100" s="55">
        <v>989</v>
      </c>
      <c r="G100" s="54">
        <f t="shared" si="0"/>
        <v>2967</v>
      </c>
      <c r="I100" s="140"/>
      <c r="J100" s="140"/>
      <c r="K100" s="140"/>
      <c r="L100" s="140"/>
      <c r="M100" s="140"/>
      <c r="N100" s="140"/>
      <c r="O100" s="140"/>
      <c r="P100" s="140"/>
      <c r="Q100" s="140"/>
    </row>
    <row r="101" spans="1:17" ht="34.5" x14ac:dyDescent="0.2">
      <c r="A101" s="196"/>
      <c r="B101" s="50" t="s">
        <v>114</v>
      </c>
      <c r="C101" s="50" t="s">
        <v>132</v>
      </c>
      <c r="D101" s="55">
        <v>1900</v>
      </c>
      <c r="E101" s="55">
        <v>500</v>
      </c>
      <c r="F101" s="55"/>
      <c r="G101" s="54">
        <f t="shared" si="0"/>
        <v>2400</v>
      </c>
      <c r="I101" s="140"/>
      <c r="J101" s="140"/>
      <c r="K101" s="140"/>
      <c r="L101" s="140"/>
      <c r="M101" s="140"/>
      <c r="N101" s="140"/>
      <c r="O101" s="140"/>
      <c r="P101" s="140"/>
      <c r="Q101" s="140"/>
    </row>
    <row r="103" spans="1:17" x14ac:dyDescent="0.2">
      <c r="A103" s="56" t="s">
        <v>135</v>
      </c>
    </row>
    <row r="104" spans="1:17" x14ac:dyDescent="0.2">
      <c r="A104" s="56" t="s">
        <v>136</v>
      </c>
    </row>
    <row r="105" spans="1:17" x14ac:dyDescent="0.2">
      <c r="A105" s="56" t="s">
        <v>137</v>
      </c>
    </row>
  </sheetData>
  <mergeCells count="9">
    <mergeCell ref="A1:C1"/>
    <mergeCell ref="A80:A81"/>
    <mergeCell ref="A77:G77"/>
    <mergeCell ref="A91:A92"/>
    <mergeCell ref="A93:A94"/>
    <mergeCell ref="A96:A101"/>
    <mergeCell ref="A82:A83"/>
    <mergeCell ref="A85:A89"/>
    <mergeCell ref="I77:Q77"/>
  </mergeCells>
  <phoneticPr fontId="2" type="noConversion"/>
  <pageMargins left="0.75" right="0.75" top="1" bottom="1" header="0" footer="0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zoomScale="75" workbookViewId="0">
      <selection activeCell="A4" sqref="A4"/>
    </sheetView>
  </sheetViews>
  <sheetFormatPr baseColWidth="10" defaultRowHeight="12.75" x14ac:dyDescent="0.2"/>
  <cols>
    <col min="1" max="1" width="41.85546875" customWidth="1"/>
    <col min="2" max="9" width="12.7109375" customWidth="1"/>
    <col min="10" max="10" width="2.140625" customWidth="1"/>
    <col min="11" max="11" width="34.5703125" customWidth="1"/>
    <col min="12" max="12" width="19.7109375" customWidth="1"/>
    <col min="13" max="13" width="13.28515625" customWidth="1"/>
    <col min="14" max="14" width="21.85546875" customWidth="1"/>
    <col min="15" max="15" width="14.7109375" customWidth="1"/>
    <col min="16" max="16" width="20" customWidth="1"/>
    <col min="17" max="17" width="21.5703125" customWidth="1"/>
    <col min="18" max="18" width="57" customWidth="1"/>
    <col min="19" max="20" width="17" customWidth="1"/>
    <col min="21" max="21" width="16.42578125" customWidth="1"/>
    <col min="22" max="22" width="15.7109375" customWidth="1"/>
    <col min="23" max="23" width="14.85546875" customWidth="1"/>
    <col min="24" max="24" width="4.5703125" customWidth="1"/>
    <col min="25" max="25" width="63.42578125" customWidth="1"/>
    <col min="26" max="26" width="24.28515625" customWidth="1"/>
    <col min="27" max="27" width="19.42578125" customWidth="1"/>
    <col min="28" max="28" width="24.28515625" customWidth="1"/>
  </cols>
  <sheetData>
    <row r="1" spans="1:28" ht="36" customHeight="1" thickBot="1" x14ac:dyDescent="0.3">
      <c r="A1" s="204" t="s">
        <v>139</v>
      </c>
      <c r="B1" s="205"/>
      <c r="C1" s="205"/>
      <c r="D1" s="205"/>
      <c r="E1" s="205"/>
      <c r="F1" s="205"/>
      <c r="G1" s="205"/>
      <c r="H1" s="205"/>
      <c r="I1" s="206"/>
      <c r="J1" s="99"/>
      <c r="K1" s="207" t="s">
        <v>145</v>
      </c>
      <c r="L1" s="207"/>
      <c r="M1" s="207"/>
      <c r="N1" s="207"/>
      <c r="O1" s="207"/>
      <c r="P1" s="207"/>
      <c r="Q1" s="100"/>
      <c r="R1" s="208"/>
      <c r="S1" s="208"/>
      <c r="T1" s="208"/>
      <c r="U1" s="208"/>
      <c r="V1" s="208"/>
      <c r="W1" s="208"/>
    </row>
    <row r="2" spans="1:28" ht="104.25" customHeight="1" x14ac:dyDescent="0.25">
      <c r="A2" s="57"/>
      <c r="B2" s="78" t="s">
        <v>8</v>
      </c>
      <c r="C2" s="78" t="s">
        <v>6</v>
      </c>
      <c r="D2" s="79" t="s">
        <v>140</v>
      </c>
      <c r="E2" s="78" t="s">
        <v>5</v>
      </c>
      <c r="F2" s="79" t="s">
        <v>140</v>
      </c>
      <c r="G2" s="78" t="s">
        <v>4</v>
      </c>
      <c r="H2" s="79" t="s">
        <v>140</v>
      </c>
      <c r="I2" s="80" t="s">
        <v>9</v>
      </c>
      <c r="J2" s="99"/>
      <c r="K2" s="101" t="s">
        <v>142</v>
      </c>
      <c r="L2" s="101" t="s">
        <v>10</v>
      </c>
      <c r="M2" s="101" t="s">
        <v>8</v>
      </c>
      <c r="N2" s="101" t="s">
        <v>11</v>
      </c>
      <c r="O2" s="101" t="s">
        <v>143</v>
      </c>
      <c r="P2" s="178" t="s">
        <v>186</v>
      </c>
      <c r="Q2" s="178" t="s">
        <v>187</v>
      </c>
      <c r="R2" s="202" t="s">
        <v>146</v>
      </c>
      <c r="S2" s="202"/>
      <c r="T2" s="202"/>
      <c r="U2" s="202"/>
      <c r="V2" s="202"/>
      <c r="W2" s="202"/>
      <c r="Y2" s="203" t="s">
        <v>191</v>
      </c>
      <c r="Z2" s="203"/>
      <c r="AA2" s="203"/>
      <c r="AB2" s="203"/>
    </row>
    <row r="3" spans="1:28" ht="38.25" customHeight="1" x14ac:dyDescent="0.25">
      <c r="A3" s="69" t="s">
        <v>46</v>
      </c>
      <c r="B3" s="58"/>
      <c r="C3" s="59">
        <v>78286</v>
      </c>
      <c r="D3" s="59"/>
      <c r="E3" s="59">
        <v>78286</v>
      </c>
      <c r="F3" s="59"/>
      <c r="G3" s="59"/>
      <c r="H3" s="58"/>
      <c r="I3" s="58"/>
      <c r="J3" s="99"/>
      <c r="K3" s="102" t="s">
        <v>64</v>
      </c>
      <c r="L3" s="103">
        <f>I4+I49+I71+I95+I115+I133+I152+I162+I173+I187+L204</f>
        <v>102685.20000000001</v>
      </c>
      <c r="M3" s="104">
        <v>0.5</v>
      </c>
      <c r="N3" s="105">
        <f>L3*M3</f>
        <v>51342.600000000006</v>
      </c>
      <c r="O3" s="106">
        <f t="shared" ref="O3:O39" si="0">N3/$N$40</f>
        <v>2.1992144807110561E-2</v>
      </c>
      <c r="P3" s="105">
        <f>N3*W5</f>
        <v>10268.519999999993</v>
      </c>
      <c r="Q3" s="105">
        <f>N3-P3</f>
        <v>41074.080000000016</v>
      </c>
      <c r="R3" s="107" t="s">
        <v>188</v>
      </c>
      <c r="S3" s="108" t="s">
        <v>147</v>
      </c>
      <c r="T3" s="108" t="s">
        <v>148</v>
      </c>
      <c r="U3" s="108" t="s">
        <v>149</v>
      </c>
      <c r="V3" s="108" t="s">
        <v>150</v>
      </c>
      <c r="W3" s="175" t="s">
        <v>151</v>
      </c>
      <c r="Y3" s="179" t="s">
        <v>192</v>
      </c>
      <c r="Z3" s="180" t="s">
        <v>193</v>
      </c>
      <c r="AA3" s="180" t="s">
        <v>189</v>
      </c>
      <c r="AB3" s="180" t="s">
        <v>190</v>
      </c>
    </row>
    <row r="4" spans="1:28" ht="25.5" x14ac:dyDescent="0.2">
      <c r="A4" s="97" t="s">
        <v>138</v>
      </c>
      <c r="B4" s="60">
        <v>0.3</v>
      </c>
      <c r="C4" s="61">
        <v>0.7</v>
      </c>
      <c r="D4" s="62">
        <f t="shared" ref="D4:D9" si="1">($C$3*C4)</f>
        <v>54800.2</v>
      </c>
      <c r="E4" s="61">
        <v>0.3</v>
      </c>
      <c r="F4" s="62">
        <f t="shared" ref="F4:F9" si="2">($E$3*E4)</f>
        <v>23485.8</v>
      </c>
      <c r="G4" s="61">
        <v>0.9</v>
      </c>
      <c r="H4" s="62">
        <f t="shared" ref="H4:H9" si="3">($G$3*G4)/100</f>
        <v>0</v>
      </c>
      <c r="I4" s="62">
        <f t="shared" ref="I4:I9" si="4">H4+F4+D4</f>
        <v>78286</v>
      </c>
      <c r="J4" s="99"/>
      <c r="K4" s="102" t="s">
        <v>77</v>
      </c>
      <c r="L4" s="103">
        <f>I9+I15+I35+I77</f>
        <v>276980</v>
      </c>
      <c r="M4" s="104">
        <v>0.48</v>
      </c>
      <c r="N4" s="105">
        <f t="shared" ref="N4:N39" si="5">L4*M4</f>
        <v>132950.39999999999</v>
      </c>
      <c r="O4" s="106">
        <f t="shared" si="0"/>
        <v>5.6948118111729271E-2</v>
      </c>
      <c r="P4" s="105">
        <f>N4*W6</f>
        <v>33237.599999999999</v>
      </c>
      <c r="Q4" s="105">
        <f t="shared" ref="Q4:Q39" si="6">N4-P4</f>
        <v>99712.799999999988</v>
      </c>
      <c r="R4" s="113" t="str">
        <f>+K3</f>
        <v>Errores de configuración</v>
      </c>
      <c r="S4" s="115"/>
      <c r="T4" s="115"/>
      <c r="U4" s="115"/>
      <c r="V4" s="114"/>
      <c r="W4" s="114"/>
      <c r="Y4" s="185" t="s">
        <v>167</v>
      </c>
      <c r="Z4" s="187">
        <v>675</v>
      </c>
      <c r="AA4" s="189">
        <v>5</v>
      </c>
      <c r="AB4" s="188">
        <f>AA4*Z4</f>
        <v>3375</v>
      </c>
    </row>
    <row r="5" spans="1:28" x14ac:dyDescent="0.2">
      <c r="A5" s="63" t="s">
        <v>86</v>
      </c>
      <c r="B5" s="64">
        <v>0.5</v>
      </c>
      <c r="C5" s="65">
        <v>0.9</v>
      </c>
      <c r="D5" s="66">
        <f t="shared" si="1"/>
        <v>70457.400000000009</v>
      </c>
      <c r="E5" s="65">
        <v>0.9</v>
      </c>
      <c r="F5" s="66">
        <f t="shared" si="2"/>
        <v>70457.400000000009</v>
      </c>
      <c r="G5" s="65">
        <v>1</v>
      </c>
      <c r="H5" s="66">
        <f t="shared" si="3"/>
        <v>0</v>
      </c>
      <c r="I5" s="66">
        <f t="shared" si="4"/>
        <v>140914.80000000002</v>
      </c>
      <c r="J5" s="99"/>
      <c r="K5" s="94" t="s">
        <v>144</v>
      </c>
      <c r="L5" s="103">
        <f>I205+I213++I243+I248</f>
        <v>93360.2</v>
      </c>
      <c r="M5" s="104">
        <v>0.5</v>
      </c>
      <c r="N5" s="105">
        <f t="shared" si="5"/>
        <v>46680.1</v>
      </c>
      <c r="O5" s="106">
        <f t="shared" si="0"/>
        <v>1.9995004514972003E-2</v>
      </c>
      <c r="P5" s="105">
        <f>N5*W9</f>
        <v>8298.6844444444414</v>
      </c>
      <c r="Q5" s="105">
        <f t="shared" si="6"/>
        <v>38381.415555555555</v>
      </c>
      <c r="R5" s="135" t="s">
        <v>153</v>
      </c>
      <c r="S5" s="110">
        <v>0.9</v>
      </c>
      <c r="T5" s="110">
        <v>0.7</v>
      </c>
      <c r="U5" s="110">
        <v>0.8</v>
      </c>
      <c r="V5" s="111">
        <f>AVERAGE(S5:U5)</f>
        <v>0.80000000000000016</v>
      </c>
      <c r="W5" s="112">
        <f>1-V5</f>
        <v>0.19999999999999984</v>
      </c>
      <c r="Y5" s="186" t="s">
        <v>157</v>
      </c>
      <c r="Z5" s="187">
        <v>5000</v>
      </c>
      <c r="AA5" s="189">
        <v>1</v>
      </c>
      <c r="AB5" s="188">
        <f t="shared" ref="AB5:AB35" si="7">AA5*Z5</f>
        <v>5000</v>
      </c>
    </row>
    <row r="6" spans="1:28" x14ac:dyDescent="0.2">
      <c r="A6" s="63" t="s">
        <v>92</v>
      </c>
      <c r="B6" s="64">
        <v>0.1</v>
      </c>
      <c r="C6" s="65">
        <v>1</v>
      </c>
      <c r="D6" s="66">
        <f t="shared" si="1"/>
        <v>78286</v>
      </c>
      <c r="E6" s="65">
        <v>0.3</v>
      </c>
      <c r="F6" s="66">
        <f t="shared" si="2"/>
        <v>23485.8</v>
      </c>
      <c r="G6" s="65">
        <v>0.4</v>
      </c>
      <c r="H6" s="66">
        <f t="shared" si="3"/>
        <v>0</v>
      </c>
      <c r="I6" s="66">
        <f t="shared" si="4"/>
        <v>101771.8</v>
      </c>
      <c r="J6" s="99"/>
      <c r="K6" s="102" t="s">
        <v>86</v>
      </c>
      <c r="L6" s="103">
        <f>I5+I11+I17+I23+I33+I56+I80+I103+I120+I137+I142+I178+I193+I202+I228+I238+I246</f>
        <v>488328.30000000005</v>
      </c>
      <c r="M6" s="104">
        <v>0.55000000000000004</v>
      </c>
      <c r="N6" s="105">
        <f t="shared" si="5"/>
        <v>268580.56500000006</v>
      </c>
      <c r="O6" s="106">
        <f t="shared" si="0"/>
        <v>0.11504408966152027</v>
      </c>
      <c r="P6" s="105">
        <f>N6*W13</f>
        <v>38794.970500000018</v>
      </c>
      <c r="Q6" s="105">
        <f t="shared" si="6"/>
        <v>229785.59450000004</v>
      </c>
      <c r="R6" s="113" t="str">
        <f>+K4</f>
        <v>Caída del sistema por agotamiento de recursos</v>
      </c>
      <c r="S6" s="115"/>
      <c r="T6" s="115"/>
      <c r="U6" s="115"/>
      <c r="V6" s="176">
        <f>AVERAGE(V7:V8)</f>
        <v>0.75</v>
      </c>
      <c r="W6" s="177">
        <f>AVERAGE(W7:W8)</f>
        <v>0.25</v>
      </c>
      <c r="Y6" s="184" t="s">
        <v>165</v>
      </c>
      <c r="Z6" s="187">
        <v>300</v>
      </c>
      <c r="AA6" s="189">
        <v>2</v>
      </c>
      <c r="AB6" s="188">
        <f t="shared" si="7"/>
        <v>600</v>
      </c>
    </row>
    <row r="7" spans="1:28" x14ac:dyDescent="0.2">
      <c r="A7" s="63" t="s">
        <v>81</v>
      </c>
      <c r="B7" s="64">
        <v>0.8</v>
      </c>
      <c r="C7" s="65">
        <v>1</v>
      </c>
      <c r="D7" s="66">
        <f t="shared" si="1"/>
        <v>78286</v>
      </c>
      <c r="E7" s="65">
        <v>0.8</v>
      </c>
      <c r="F7" s="66">
        <f t="shared" si="2"/>
        <v>62628.800000000003</v>
      </c>
      <c r="G7" s="65">
        <v>0.8</v>
      </c>
      <c r="H7" s="66">
        <f t="shared" si="3"/>
        <v>0</v>
      </c>
      <c r="I7" s="66">
        <f t="shared" si="4"/>
        <v>140914.79999999999</v>
      </c>
      <c r="J7" s="99"/>
      <c r="K7" s="102" t="s">
        <v>92</v>
      </c>
      <c r="L7" s="103">
        <f>I6+I12+I79+I182+I191</f>
        <v>222891.59999999998</v>
      </c>
      <c r="M7" s="104">
        <v>0.5</v>
      </c>
      <c r="N7" s="105">
        <f t="shared" si="5"/>
        <v>111445.79999999999</v>
      </c>
      <c r="O7" s="106">
        <f t="shared" si="0"/>
        <v>4.7736814492142614E-2</v>
      </c>
      <c r="P7" s="105">
        <f>N7*W17</f>
        <v>33433.74</v>
      </c>
      <c r="Q7" s="105">
        <f t="shared" si="6"/>
        <v>78012.06</v>
      </c>
      <c r="R7" s="117" t="s">
        <v>154</v>
      </c>
      <c r="S7" s="118">
        <v>0</v>
      </c>
      <c r="T7" s="118">
        <v>1</v>
      </c>
      <c r="U7" s="118">
        <v>1</v>
      </c>
      <c r="V7" s="119">
        <f>AVERAGE(S7:U7)</f>
        <v>0.66666666666666663</v>
      </c>
      <c r="W7" s="120">
        <f>1-V7</f>
        <v>0.33333333333333337</v>
      </c>
      <c r="Y7" s="184" t="s">
        <v>177</v>
      </c>
      <c r="Z7" s="187">
        <v>35</v>
      </c>
      <c r="AA7" s="189">
        <v>160</v>
      </c>
      <c r="AB7" s="188">
        <f t="shared" si="7"/>
        <v>5600</v>
      </c>
    </row>
    <row r="8" spans="1:28" ht="25.5" x14ac:dyDescent="0.2">
      <c r="A8" s="63" t="s">
        <v>82</v>
      </c>
      <c r="B8" s="64">
        <v>0.4</v>
      </c>
      <c r="C8" s="65">
        <v>0.6</v>
      </c>
      <c r="D8" s="66">
        <f t="shared" si="1"/>
        <v>46971.6</v>
      </c>
      <c r="E8" s="65">
        <v>0.9</v>
      </c>
      <c r="F8" s="66">
        <f t="shared" si="2"/>
        <v>70457.400000000009</v>
      </c>
      <c r="G8" s="65">
        <v>0.4</v>
      </c>
      <c r="H8" s="66">
        <f t="shared" si="3"/>
        <v>0</v>
      </c>
      <c r="I8" s="66">
        <f t="shared" si="4"/>
        <v>117429</v>
      </c>
      <c r="J8" s="99"/>
      <c r="K8" s="102" t="s">
        <v>80</v>
      </c>
      <c r="L8" s="103">
        <f>I31+I62+I86</f>
        <v>36420</v>
      </c>
      <c r="M8" s="104">
        <v>0.5</v>
      </c>
      <c r="N8" s="105">
        <f t="shared" si="5"/>
        <v>18210</v>
      </c>
      <c r="O8" s="106">
        <f t="shared" si="0"/>
        <v>7.8000910927277399E-3</v>
      </c>
      <c r="P8" s="105">
        <f>N8*W21</f>
        <v>2427.9999999999995</v>
      </c>
      <c r="Q8" s="105">
        <f t="shared" si="6"/>
        <v>15782</v>
      </c>
      <c r="R8" s="137" t="s">
        <v>157</v>
      </c>
      <c r="S8" s="163">
        <v>0.7</v>
      </c>
      <c r="T8" s="163">
        <v>0.9</v>
      </c>
      <c r="U8" s="163">
        <v>0.9</v>
      </c>
      <c r="V8" s="119">
        <f>AVERAGE(S8:U8)</f>
        <v>0.83333333333333337</v>
      </c>
      <c r="W8" s="120">
        <f>1-V8</f>
        <v>0.16666666666666663</v>
      </c>
      <c r="Y8" s="184" t="s">
        <v>178</v>
      </c>
      <c r="Z8" s="187">
        <v>500</v>
      </c>
      <c r="AA8" s="189">
        <v>1</v>
      </c>
      <c r="AB8" s="188">
        <f t="shared" si="7"/>
        <v>500</v>
      </c>
    </row>
    <row r="9" spans="1:28" ht="25.5" x14ac:dyDescent="0.2">
      <c r="A9" s="67" t="s">
        <v>77</v>
      </c>
      <c r="B9" s="68">
        <v>0.3</v>
      </c>
      <c r="C9" s="65">
        <v>0.8</v>
      </c>
      <c r="D9" s="82">
        <f t="shared" si="1"/>
        <v>62628.800000000003</v>
      </c>
      <c r="E9" s="65">
        <v>0.2</v>
      </c>
      <c r="F9" s="82">
        <f t="shared" si="2"/>
        <v>15657.2</v>
      </c>
      <c r="G9" s="68">
        <v>20</v>
      </c>
      <c r="H9" s="82">
        <f t="shared" si="3"/>
        <v>0</v>
      </c>
      <c r="I9" s="82">
        <f t="shared" si="4"/>
        <v>78286</v>
      </c>
      <c r="J9" s="99"/>
      <c r="K9" s="102" t="s">
        <v>81</v>
      </c>
      <c r="L9" s="103">
        <f>I7+I13+I57+I81+I179+I194</f>
        <v>256093</v>
      </c>
      <c r="M9" s="104">
        <v>0.6</v>
      </c>
      <c r="N9" s="105">
        <f t="shared" si="5"/>
        <v>153655.79999999999</v>
      </c>
      <c r="O9" s="106">
        <f t="shared" si="0"/>
        <v>6.5817091539042E-2</v>
      </c>
      <c r="P9" s="105">
        <f>N9*W23</f>
        <v>15365.579999999996</v>
      </c>
      <c r="Q9" s="105">
        <f t="shared" si="6"/>
        <v>138290.22</v>
      </c>
      <c r="R9" s="113" t="str">
        <f>+K5</f>
        <v>Escape de información</v>
      </c>
      <c r="S9" s="115"/>
      <c r="T9" s="115"/>
      <c r="U9" s="115"/>
      <c r="V9" s="176">
        <f>AVERAGE(V10:V12)</f>
        <v>0.8222222222222223</v>
      </c>
      <c r="W9" s="177">
        <f>AVERAGE(W10:W12)</f>
        <v>0.1777777777777777</v>
      </c>
      <c r="Y9" s="184" t="s">
        <v>184</v>
      </c>
      <c r="Z9" s="187">
        <v>2500</v>
      </c>
      <c r="AA9" s="189">
        <v>3</v>
      </c>
      <c r="AB9" s="188">
        <f t="shared" si="7"/>
        <v>7500</v>
      </c>
    </row>
    <row r="10" spans="1:28" ht="27" customHeight="1" x14ac:dyDescent="0.2">
      <c r="A10" s="69" t="s">
        <v>47</v>
      </c>
      <c r="B10" s="92"/>
      <c r="C10" s="92">
        <v>110000</v>
      </c>
      <c r="D10" s="92"/>
      <c r="E10" s="92">
        <v>35000</v>
      </c>
      <c r="F10" s="92"/>
      <c r="G10" s="92">
        <v>10000</v>
      </c>
      <c r="H10" s="92"/>
      <c r="I10" s="92"/>
      <c r="J10" s="99"/>
      <c r="K10" s="102" t="s">
        <v>82</v>
      </c>
      <c r="L10" s="103">
        <f>I8+I14+I58+I82+I180+I195+I208+I219+I227+I237+I245</f>
        <v>317560.5</v>
      </c>
      <c r="M10" s="104">
        <v>0.44</v>
      </c>
      <c r="N10" s="105">
        <f t="shared" si="5"/>
        <v>139726.62</v>
      </c>
      <c r="O10" s="106">
        <f t="shared" si="0"/>
        <v>5.9850651514494979E-2</v>
      </c>
      <c r="P10" s="105">
        <f>N10*W24</f>
        <v>34931.654999999999</v>
      </c>
      <c r="Q10" s="105">
        <f t="shared" si="6"/>
        <v>104794.965</v>
      </c>
      <c r="R10" s="135" t="s">
        <v>155</v>
      </c>
      <c r="S10" s="110">
        <v>0.9</v>
      </c>
      <c r="T10" s="110">
        <v>0.8</v>
      </c>
      <c r="U10" s="110">
        <v>0.7</v>
      </c>
      <c r="V10" s="119">
        <f>AVERAGE(S10:U10)</f>
        <v>0.80000000000000016</v>
      </c>
      <c r="W10" s="120">
        <f>1-V10</f>
        <v>0.19999999999999984</v>
      </c>
      <c r="Y10" s="184" t="s">
        <v>160</v>
      </c>
      <c r="Z10" s="187">
        <v>5000</v>
      </c>
      <c r="AA10" s="189">
        <v>1</v>
      </c>
      <c r="AB10" s="188">
        <f t="shared" si="7"/>
        <v>5000</v>
      </c>
    </row>
    <row r="11" spans="1:28" x14ac:dyDescent="0.2">
      <c r="A11" s="122" t="s">
        <v>86</v>
      </c>
      <c r="B11" s="64">
        <v>0.3</v>
      </c>
      <c r="C11" s="65">
        <v>0.8</v>
      </c>
      <c r="D11" s="66">
        <f>($C$10*C11)</f>
        <v>88000</v>
      </c>
      <c r="E11" s="65">
        <v>0.9</v>
      </c>
      <c r="F11" s="66">
        <f>($E$10*E11)</f>
        <v>31500</v>
      </c>
      <c r="G11" s="65">
        <v>1</v>
      </c>
      <c r="H11" s="66">
        <f>($G$10*G11)/100</f>
        <v>100</v>
      </c>
      <c r="I11" s="66">
        <f t="shared" ref="I11:I82" si="8">H11+F11+D11</f>
        <v>119600</v>
      </c>
      <c r="J11" s="99"/>
      <c r="K11" s="94" t="s">
        <v>88</v>
      </c>
      <c r="L11" s="103">
        <f>I18+I192</f>
        <v>10503.2</v>
      </c>
      <c r="M11" s="104">
        <v>0.75</v>
      </c>
      <c r="N11" s="105">
        <f t="shared" si="5"/>
        <v>7877.4000000000005</v>
      </c>
      <c r="O11" s="106">
        <f t="shared" si="0"/>
        <v>3.3742140348079902E-3</v>
      </c>
      <c r="P11" s="105">
        <f>N11*W27</f>
        <v>1575.4800000000005</v>
      </c>
      <c r="Q11" s="105">
        <f t="shared" si="6"/>
        <v>6301.92</v>
      </c>
      <c r="R11" s="121" t="s">
        <v>156</v>
      </c>
      <c r="S11" s="118">
        <v>1</v>
      </c>
      <c r="T11" s="118">
        <v>0.8</v>
      </c>
      <c r="U11" s="118">
        <v>0.7</v>
      </c>
      <c r="V11" s="119">
        <f>AVERAGE(S11:U11)</f>
        <v>0.83333333333333337</v>
      </c>
      <c r="W11" s="120">
        <f>1-V11</f>
        <v>0.16666666666666663</v>
      </c>
      <c r="Y11" s="184" t="s">
        <v>170</v>
      </c>
      <c r="Z11" s="187">
        <v>660</v>
      </c>
      <c r="AA11" s="189">
        <v>1</v>
      </c>
      <c r="AB11" s="188">
        <f t="shared" si="7"/>
        <v>660</v>
      </c>
    </row>
    <row r="12" spans="1:28" ht="38.25" x14ac:dyDescent="0.2">
      <c r="A12" s="122" t="s">
        <v>92</v>
      </c>
      <c r="B12" s="64">
        <v>0.6</v>
      </c>
      <c r="C12" s="65">
        <v>1</v>
      </c>
      <c r="D12" s="66">
        <f>($C$10*C12)</f>
        <v>110000</v>
      </c>
      <c r="E12" s="65">
        <v>0.2</v>
      </c>
      <c r="F12" s="66">
        <f>($E$10*E12)</f>
        <v>7000</v>
      </c>
      <c r="G12" s="65">
        <v>0.6</v>
      </c>
      <c r="H12" s="66">
        <f>($G$10*G12)/100</f>
        <v>60</v>
      </c>
      <c r="I12" s="66">
        <f t="shared" si="8"/>
        <v>117060</v>
      </c>
      <c r="J12" s="99"/>
      <c r="K12" s="94" t="s">
        <v>89</v>
      </c>
      <c r="L12" s="103">
        <f>I19+I24+I206+I214+I233</f>
        <v>320258.8</v>
      </c>
      <c r="M12" s="104">
        <v>0.5</v>
      </c>
      <c r="N12" s="105">
        <f t="shared" si="5"/>
        <v>160129.4</v>
      </c>
      <c r="O12" s="106">
        <f t="shared" si="0"/>
        <v>6.8590000363747239E-2</v>
      </c>
      <c r="P12" s="105">
        <f>N12*W31</f>
        <v>37363.526666666672</v>
      </c>
      <c r="Q12" s="105">
        <f t="shared" si="6"/>
        <v>122765.87333333332</v>
      </c>
      <c r="R12" s="134" t="s">
        <v>158</v>
      </c>
      <c r="S12" s="164">
        <v>0.9</v>
      </c>
      <c r="T12" s="164">
        <v>0.9</v>
      </c>
      <c r="U12" s="164">
        <v>0.7</v>
      </c>
      <c r="V12" s="119">
        <f>AVERAGE(S12:U12)</f>
        <v>0.83333333333333337</v>
      </c>
      <c r="W12" s="120">
        <f>1-V12</f>
        <v>0.16666666666666663</v>
      </c>
      <c r="Y12" s="186" t="s">
        <v>164</v>
      </c>
      <c r="Z12" s="187">
        <v>3000</v>
      </c>
      <c r="AA12" s="189">
        <v>1</v>
      </c>
      <c r="AB12" s="188">
        <f t="shared" si="7"/>
        <v>3000</v>
      </c>
    </row>
    <row r="13" spans="1:28" x14ac:dyDescent="0.2">
      <c r="A13" s="122" t="s">
        <v>81</v>
      </c>
      <c r="B13" s="64">
        <v>0.3</v>
      </c>
      <c r="C13" s="65">
        <v>0.7</v>
      </c>
      <c r="D13" s="66">
        <f>($C$10*C13)</f>
        <v>77000</v>
      </c>
      <c r="E13" s="65">
        <v>0.8</v>
      </c>
      <c r="F13" s="66">
        <f>($E$10*E13)</f>
        <v>28000</v>
      </c>
      <c r="G13" s="65">
        <v>0.8</v>
      </c>
      <c r="H13" s="66">
        <f>($G$10*G13)/100</f>
        <v>80</v>
      </c>
      <c r="I13" s="66">
        <f t="shared" si="8"/>
        <v>105080</v>
      </c>
      <c r="J13" s="99"/>
      <c r="K13" s="94" t="s">
        <v>90</v>
      </c>
      <c r="L13" s="103">
        <f>I25</f>
        <v>118831.8</v>
      </c>
      <c r="M13" s="104">
        <v>0.8</v>
      </c>
      <c r="N13" s="105">
        <f t="shared" si="5"/>
        <v>95065.44</v>
      </c>
      <c r="O13" s="106">
        <f t="shared" si="0"/>
        <v>4.0720433375631158E-2</v>
      </c>
      <c r="P13" s="105">
        <f>N13*W34</f>
        <v>33272.904000000002</v>
      </c>
      <c r="Q13" s="105">
        <f t="shared" si="6"/>
        <v>61792.536</v>
      </c>
      <c r="R13" s="113" t="str">
        <f>+K6</f>
        <v>Accesos no autorizados</v>
      </c>
      <c r="S13" s="115"/>
      <c r="T13" s="115"/>
      <c r="U13" s="115"/>
      <c r="V13" s="176">
        <f>AVERAGE(V14:V16)</f>
        <v>0.85555555555555551</v>
      </c>
      <c r="W13" s="177">
        <f>AVERAGE(W14:W16)</f>
        <v>0.14444444444444449</v>
      </c>
      <c r="Y13" s="185" t="s">
        <v>163</v>
      </c>
      <c r="Z13" s="187">
        <v>20</v>
      </c>
      <c r="AA13" s="189">
        <v>160</v>
      </c>
      <c r="AB13" s="188">
        <f t="shared" si="7"/>
        <v>3200</v>
      </c>
    </row>
    <row r="14" spans="1:28" ht="25.5" x14ac:dyDescent="0.2">
      <c r="A14" s="122" t="s">
        <v>82</v>
      </c>
      <c r="B14" s="64">
        <v>0.2</v>
      </c>
      <c r="C14" s="65">
        <v>0.4</v>
      </c>
      <c r="D14" s="66">
        <f>($C$10*C14)</f>
        <v>44000</v>
      </c>
      <c r="E14" s="65">
        <v>0.7</v>
      </c>
      <c r="F14" s="66">
        <f>($E$10*E14)</f>
        <v>24500</v>
      </c>
      <c r="G14" s="65">
        <v>0.2</v>
      </c>
      <c r="H14" s="66">
        <f>($G$10*G14)/100</f>
        <v>20</v>
      </c>
      <c r="I14" s="66">
        <f t="shared" si="8"/>
        <v>68520</v>
      </c>
      <c r="J14" s="99"/>
      <c r="K14" s="102" t="s">
        <v>79</v>
      </c>
      <c r="L14" s="103">
        <f>I78+I101+I118+I135+I176+I190</f>
        <v>20312.8</v>
      </c>
      <c r="M14" s="104">
        <v>0.68</v>
      </c>
      <c r="N14" s="105">
        <f t="shared" si="5"/>
        <v>13812.704</v>
      </c>
      <c r="O14" s="106">
        <f t="shared" si="0"/>
        <v>5.9165485687471065E-3</v>
      </c>
      <c r="P14" s="105">
        <f>N14*W38</f>
        <v>5525.0816000000004</v>
      </c>
      <c r="Q14" s="105">
        <f t="shared" si="6"/>
        <v>8287.6224000000002</v>
      </c>
      <c r="R14" s="135" t="s">
        <v>155</v>
      </c>
      <c r="S14" s="110">
        <v>1</v>
      </c>
      <c r="T14" s="110">
        <v>0.8</v>
      </c>
      <c r="U14" s="110">
        <v>1</v>
      </c>
      <c r="V14" s="111">
        <f>AVERAGE(S14:U14)</f>
        <v>0.93333333333333324</v>
      </c>
      <c r="W14" s="112">
        <f>1-V14</f>
        <v>6.6666666666666763E-2</v>
      </c>
      <c r="Y14" s="184" t="s">
        <v>179</v>
      </c>
      <c r="Z14" s="187">
        <v>600</v>
      </c>
      <c r="AA14" s="189">
        <v>4</v>
      </c>
      <c r="AB14" s="188">
        <f t="shared" si="7"/>
        <v>2400</v>
      </c>
    </row>
    <row r="15" spans="1:28" ht="38.25" x14ac:dyDescent="0.2">
      <c r="A15" s="127" t="s">
        <v>77</v>
      </c>
      <c r="B15" s="68">
        <v>0.8</v>
      </c>
      <c r="C15" s="89">
        <v>1</v>
      </c>
      <c r="D15" s="82">
        <f>($C$10*C15)</f>
        <v>110000</v>
      </c>
      <c r="E15" s="89">
        <v>0.3</v>
      </c>
      <c r="F15" s="82">
        <f>($E$10*E15)</f>
        <v>10500</v>
      </c>
      <c r="G15" s="89">
        <v>0.2</v>
      </c>
      <c r="H15" s="82">
        <f>($G$10*G15)/100</f>
        <v>20</v>
      </c>
      <c r="I15" s="82">
        <f t="shared" si="8"/>
        <v>120520</v>
      </c>
      <c r="J15" s="99"/>
      <c r="K15" s="94" t="s">
        <v>71</v>
      </c>
      <c r="L15" s="103">
        <f>I20+I215+I234</f>
        <v>173810.6</v>
      </c>
      <c r="M15" s="104">
        <v>0.53</v>
      </c>
      <c r="N15" s="105">
        <f t="shared" si="5"/>
        <v>92119.618000000002</v>
      </c>
      <c r="O15" s="106">
        <f t="shared" si="0"/>
        <v>3.9458616794469083E-2</v>
      </c>
      <c r="P15" s="105">
        <f>N15*W39</f>
        <v>42989.155066666666</v>
      </c>
      <c r="Q15" s="105">
        <f t="shared" si="6"/>
        <v>49130.462933333336</v>
      </c>
      <c r="R15" s="121" t="s">
        <v>156</v>
      </c>
      <c r="S15" s="118">
        <v>0.9</v>
      </c>
      <c r="T15" s="118">
        <v>0.7</v>
      </c>
      <c r="U15" s="118">
        <v>1</v>
      </c>
      <c r="V15" s="119">
        <f>AVERAGE(S15:U15)</f>
        <v>0.8666666666666667</v>
      </c>
      <c r="W15" s="112">
        <f>1-V15</f>
        <v>0.1333333333333333</v>
      </c>
      <c r="Y15" s="184" t="s">
        <v>161</v>
      </c>
      <c r="Z15" s="187">
        <v>6000</v>
      </c>
      <c r="AA15" s="189">
        <v>3</v>
      </c>
      <c r="AB15" s="188">
        <f t="shared" si="7"/>
        <v>18000</v>
      </c>
    </row>
    <row r="16" spans="1:28" ht="38.25" x14ac:dyDescent="0.2">
      <c r="A16" s="69" t="s">
        <v>20</v>
      </c>
      <c r="B16" s="91"/>
      <c r="C16" s="92">
        <v>2500</v>
      </c>
      <c r="D16" s="91"/>
      <c r="E16" s="92">
        <v>5700</v>
      </c>
      <c r="F16" s="91"/>
      <c r="G16" s="91">
        <v>4700</v>
      </c>
      <c r="H16" s="91"/>
      <c r="I16" s="91"/>
      <c r="J16" s="99"/>
      <c r="K16" s="94" t="s">
        <v>73</v>
      </c>
      <c r="L16" s="103">
        <f>I26+I207+I217+I249</f>
        <v>195221.8</v>
      </c>
      <c r="M16" s="104">
        <v>0.63</v>
      </c>
      <c r="N16" s="105">
        <f t="shared" si="5"/>
        <v>122989.734</v>
      </c>
      <c r="O16" s="106">
        <f t="shared" si="0"/>
        <v>5.2681555665587812E-2</v>
      </c>
      <c r="P16" s="105">
        <f>N16*W42</f>
        <v>28697.604599999991</v>
      </c>
      <c r="Q16" s="105">
        <f t="shared" si="6"/>
        <v>94292.129400000005</v>
      </c>
      <c r="R16" s="134" t="s">
        <v>158</v>
      </c>
      <c r="S16" s="164">
        <v>0.9</v>
      </c>
      <c r="T16" s="164">
        <v>0.6</v>
      </c>
      <c r="U16" s="164">
        <v>0.8</v>
      </c>
      <c r="V16" s="119">
        <f>AVERAGE(S16:U16)</f>
        <v>0.76666666666666661</v>
      </c>
      <c r="W16" s="112">
        <f>1-V16</f>
        <v>0.23333333333333339</v>
      </c>
      <c r="Y16" s="184" t="s">
        <v>153</v>
      </c>
      <c r="Z16" s="187">
        <v>350</v>
      </c>
      <c r="AA16" s="189">
        <v>4</v>
      </c>
      <c r="AB16" s="188">
        <f t="shared" si="7"/>
        <v>1400</v>
      </c>
    </row>
    <row r="17" spans="1:28" x14ac:dyDescent="0.2">
      <c r="A17" s="63" t="s">
        <v>86</v>
      </c>
      <c r="B17" s="60">
        <v>0.9</v>
      </c>
      <c r="C17" s="85">
        <v>0.7</v>
      </c>
      <c r="D17" s="62">
        <f>($C$16*C17)</f>
        <v>1750</v>
      </c>
      <c r="E17" s="61">
        <v>0.6</v>
      </c>
      <c r="F17" s="62">
        <f>($E$16*E17)</f>
        <v>3420</v>
      </c>
      <c r="G17" s="61">
        <v>1</v>
      </c>
      <c r="H17" s="62">
        <f>($G$16*G17)</f>
        <v>4700</v>
      </c>
      <c r="I17" s="62">
        <f t="shared" si="8"/>
        <v>9870</v>
      </c>
      <c r="J17" s="99"/>
      <c r="K17" s="94" t="s">
        <v>72</v>
      </c>
      <c r="L17" s="103">
        <f>I21+I27+I51+I73+I97+I235+I216</f>
        <v>326843.90000000002</v>
      </c>
      <c r="M17" s="104">
        <v>0.54</v>
      </c>
      <c r="N17" s="105">
        <f t="shared" si="5"/>
        <v>176495.70600000003</v>
      </c>
      <c r="O17" s="106">
        <f t="shared" si="0"/>
        <v>7.5600361574700389E-2</v>
      </c>
      <c r="P17" s="105">
        <f>N17*W45</f>
        <v>74520.409200000009</v>
      </c>
      <c r="Q17" s="105">
        <f t="shared" si="6"/>
        <v>101975.29680000003</v>
      </c>
      <c r="R17" s="113" t="str">
        <f>K7</f>
        <v>denegación de Servicios</v>
      </c>
      <c r="S17" s="115"/>
      <c r="T17" s="115"/>
      <c r="U17" s="115"/>
      <c r="V17" s="176">
        <f>AVERAGE(V18:V19)</f>
        <v>0.7</v>
      </c>
      <c r="W17" s="177">
        <f>AVERAGE(W18:W19)</f>
        <v>0.30000000000000004</v>
      </c>
      <c r="Y17" s="185" t="s">
        <v>154</v>
      </c>
      <c r="Z17" s="187">
        <v>5000</v>
      </c>
      <c r="AA17" s="189">
        <v>10</v>
      </c>
      <c r="AB17" s="188">
        <f t="shared" si="7"/>
        <v>50000</v>
      </c>
    </row>
    <row r="18" spans="1:28" ht="38.25" x14ac:dyDescent="0.2">
      <c r="A18" s="63" t="s">
        <v>88</v>
      </c>
      <c r="B18" s="64">
        <v>0.7</v>
      </c>
      <c r="C18" s="65">
        <v>0.3</v>
      </c>
      <c r="D18" s="66">
        <f>($C$16*C18)</f>
        <v>750</v>
      </c>
      <c r="E18" s="65">
        <v>0.5</v>
      </c>
      <c r="F18" s="66">
        <f>($E$16*E18)</f>
        <v>2850</v>
      </c>
      <c r="G18" s="65">
        <v>0.7</v>
      </c>
      <c r="H18" s="66">
        <f>($G$16*G18)</f>
        <v>3290</v>
      </c>
      <c r="I18" s="66">
        <f t="shared" si="8"/>
        <v>6890</v>
      </c>
      <c r="J18" s="99"/>
      <c r="K18" s="128" t="s">
        <v>51</v>
      </c>
      <c r="L18" s="103">
        <f>I29+I38+I60+I84+I106+I123+I140+I146+I156+I164+I198</f>
        <v>178129.2</v>
      </c>
      <c r="M18" s="104">
        <v>0.19</v>
      </c>
      <c r="N18" s="105">
        <f t="shared" si="5"/>
        <v>33844.548000000003</v>
      </c>
      <c r="O18" s="106">
        <f t="shared" si="0"/>
        <v>1.4497010290620343E-2</v>
      </c>
      <c r="P18" s="105">
        <f>N18*W49</f>
        <v>15794.122400000004</v>
      </c>
      <c r="Q18" s="105">
        <f t="shared" si="6"/>
        <v>18050.425599999999</v>
      </c>
      <c r="R18" s="117" t="s">
        <v>154</v>
      </c>
      <c r="S18" s="118">
        <v>0.3</v>
      </c>
      <c r="T18" s="118">
        <v>0.7</v>
      </c>
      <c r="U18" s="118">
        <v>0.8</v>
      </c>
      <c r="V18" s="119">
        <f>AVERAGE(S18:U18)</f>
        <v>0.6</v>
      </c>
      <c r="W18" s="120">
        <f>1-V18</f>
        <v>0.4</v>
      </c>
      <c r="Y18" s="185" t="s">
        <v>152</v>
      </c>
      <c r="Z18" s="187">
        <v>30000</v>
      </c>
      <c r="AA18" s="189">
        <v>1</v>
      </c>
      <c r="AB18" s="188">
        <f t="shared" si="7"/>
        <v>30000</v>
      </c>
    </row>
    <row r="19" spans="1:28" ht="38.25" x14ac:dyDescent="0.2">
      <c r="A19" s="63" t="s">
        <v>89</v>
      </c>
      <c r="B19" s="64">
        <v>0.8</v>
      </c>
      <c r="C19" s="65">
        <v>0.2</v>
      </c>
      <c r="D19" s="66">
        <f>($C$16*C19)</f>
        <v>500</v>
      </c>
      <c r="E19" s="65">
        <v>1</v>
      </c>
      <c r="F19" s="66">
        <f>($E$16*E19)</f>
        <v>5700</v>
      </c>
      <c r="G19" s="65">
        <v>1</v>
      </c>
      <c r="H19" s="66">
        <f>($G$16*G19)</f>
        <v>4700</v>
      </c>
      <c r="I19" s="66">
        <f t="shared" si="8"/>
        <v>10900</v>
      </c>
      <c r="J19" s="99"/>
      <c r="K19" s="129" t="s">
        <v>52</v>
      </c>
      <c r="L19" s="103">
        <f>I30+I39+I61+I85+I107+I124+I141+I147+I157+I165+I199</f>
        <v>178389.2</v>
      </c>
      <c r="M19" s="104">
        <v>0.24</v>
      </c>
      <c r="N19" s="105">
        <f t="shared" si="5"/>
        <v>42813.408000000003</v>
      </c>
      <c r="O19" s="106">
        <f t="shared" si="0"/>
        <v>1.8338741482159176E-2</v>
      </c>
      <c r="P19" s="105">
        <f>N19*W52</f>
        <v>17125.363200000003</v>
      </c>
      <c r="Q19" s="105">
        <f t="shared" si="6"/>
        <v>25688.0448</v>
      </c>
      <c r="R19" s="134" t="s">
        <v>157</v>
      </c>
      <c r="S19" s="133">
        <v>0.9</v>
      </c>
      <c r="T19" s="133">
        <v>0.6</v>
      </c>
      <c r="U19" s="133">
        <v>0.9</v>
      </c>
      <c r="V19" s="119">
        <f>AVERAGE(S19:U19)</f>
        <v>0.79999999999999993</v>
      </c>
      <c r="W19" s="120">
        <f>1-V19</f>
        <v>0.20000000000000007</v>
      </c>
      <c r="Y19" s="186" t="s">
        <v>173</v>
      </c>
      <c r="Z19" s="187">
        <v>900</v>
      </c>
      <c r="AA19" s="189">
        <v>2</v>
      </c>
      <c r="AB19" s="188">
        <f t="shared" si="7"/>
        <v>1800</v>
      </c>
    </row>
    <row r="20" spans="1:28" x14ac:dyDescent="0.2">
      <c r="A20" s="63" t="s">
        <v>71</v>
      </c>
      <c r="B20" s="64">
        <v>0.8</v>
      </c>
      <c r="C20" s="65">
        <v>0.2</v>
      </c>
      <c r="D20" s="66">
        <f>($C$16*C20)</f>
        <v>500</v>
      </c>
      <c r="E20" s="65">
        <v>1</v>
      </c>
      <c r="F20" s="66">
        <f>($E$16*E20)</f>
        <v>5700</v>
      </c>
      <c r="G20" s="65">
        <v>0.9</v>
      </c>
      <c r="H20" s="66">
        <f>($G$16*G20)</f>
        <v>4230</v>
      </c>
      <c r="I20" s="66">
        <f t="shared" si="8"/>
        <v>10430</v>
      </c>
      <c r="J20" s="99"/>
      <c r="K20" s="129" t="s">
        <v>53</v>
      </c>
      <c r="L20" s="103">
        <f>I40+I63+I87+I108+I125</f>
        <v>7204</v>
      </c>
      <c r="M20" s="104">
        <v>0.5</v>
      </c>
      <c r="N20" s="105">
        <f t="shared" si="5"/>
        <v>3602</v>
      </c>
      <c r="O20" s="106">
        <f t="shared" si="0"/>
        <v>1.5428845752885952E-3</v>
      </c>
      <c r="P20" s="105">
        <f>N20*W56</f>
        <v>1680.9333333333334</v>
      </c>
      <c r="Q20" s="105">
        <f t="shared" si="6"/>
        <v>1921.0666666666666</v>
      </c>
      <c r="R20" s="113" t="str">
        <f>K8</f>
        <v>Suplantación de la identidad del usuario</v>
      </c>
      <c r="S20" s="115"/>
      <c r="T20" s="115"/>
      <c r="U20" s="115"/>
      <c r="V20" s="114"/>
      <c r="W20" s="116"/>
      <c r="Y20" s="185" t="s">
        <v>174</v>
      </c>
      <c r="Z20" s="187">
        <v>150</v>
      </c>
      <c r="AA20" s="189">
        <v>3</v>
      </c>
      <c r="AB20" s="188">
        <f t="shared" si="7"/>
        <v>450</v>
      </c>
    </row>
    <row r="21" spans="1:28" ht="38.25" x14ac:dyDescent="0.2">
      <c r="A21" s="63" t="s">
        <v>72</v>
      </c>
      <c r="B21" s="68">
        <v>0.5</v>
      </c>
      <c r="C21" s="89">
        <v>0.3</v>
      </c>
      <c r="D21" s="82">
        <f>($C$16*C21)</f>
        <v>750</v>
      </c>
      <c r="E21" s="89">
        <v>1</v>
      </c>
      <c r="F21" s="66">
        <f>($E$16*E21)</f>
        <v>5700</v>
      </c>
      <c r="G21" s="89">
        <v>1</v>
      </c>
      <c r="H21" s="66">
        <f>($G$16*G21)</f>
        <v>4700</v>
      </c>
      <c r="I21" s="82">
        <f t="shared" si="8"/>
        <v>11150</v>
      </c>
      <c r="J21" s="99"/>
      <c r="K21" s="129" t="s">
        <v>54</v>
      </c>
      <c r="L21" s="103">
        <f>I41+I64+I88+I109+I126+I149+I159+I166</f>
        <v>20026.2</v>
      </c>
      <c r="M21" s="104">
        <v>0.59</v>
      </c>
      <c r="N21" s="105">
        <f t="shared" si="5"/>
        <v>11815.458000000001</v>
      </c>
      <c r="O21" s="106">
        <f t="shared" si="0"/>
        <v>5.0610460572377107E-3</v>
      </c>
      <c r="P21" s="105">
        <f>N21*W57</f>
        <v>4594.900333333333</v>
      </c>
      <c r="Q21" s="105">
        <f t="shared" si="6"/>
        <v>7220.5576666666675</v>
      </c>
      <c r="R21" s="134" t="s">
        <v>158</v>
      </c>
      <c r="S21" s="118">
        <v>0.9</v>
      </c>
      <c r="T21" s="118">
        <v>0.9</v>
      </c>
      <c r="U21" s="118">
        <v>0.8</v>
      </c>
      <c r="V21" s="119">
        <f>AVERAGE(S21:U21)</f>
        <v>0.8666666666666667</v>
      </c>
      <c r="W21" s="120">
        <f>1-V21</f>
        <v>0.1333333333333333</v>
      </c>
      <c r="Y21" s="184" t="s">
        <v>155</v>
      </c>
      <c r="Z21" s="187">
        <v>5800</v>
      </c>
      <c r="AA21" s="189">
        <v>1</v>
      </c>
      <c r="AB21" s="188">
        <f t="shared" si="7"/>
        <v>5800</v>
      </c>
    </row>
    <row r="22" spans="1:28" x14ac:dyDescent="0.2">
      <c r="A22" s="69" t="s">
        <v>21</v>
      </c>
      <c r="B22" s="91"/>
      <c r="C22" s="92">
        <v>51666</v>
      </c>
      <c r="D22" s="91"/>
      <c r="E22" s="92">
        <v>51666</v>
      </c>
      <c r="F22" s="91"/>
      <c r="G22" s="91">
        <v>51666</v>
      </c>
      <c r="H22" s="91"/>
      <c r="I22" s="91"/>
      <c r="J22" s="99"/>
      <c r="K22" s="129" t="s">
        <v>55</v>
      </c>
      <c r="L22" s="103">
        <f>I42+I65+I89+I110+I127+I150+I160+I167+I184+I200</f>
        <v>140448</v>
      </c>
      <c r="M22" s="104">
        <v>0.45</v>
      </c>
      <c r="N22" s="105">
        <f t="shared" si="5"/>
        <v>63201.599999999999</v>
      </c>
      <c r="O22" s="106">
        <f t="shared" si="0"/>
        <v>2.7071841691715622E-2</v>
      </c>
      <c r="P22" s="105">
        <f>N22*W61</f>
        <v>21769.439999999995</v>
      </c>
      <c r="Q22" s="105">
        <f t="shared" si="6"/>
        <v>41432.160000000003</v>
      </c>
      <c r="R22" s="107" t="str">
        <f>+K9</f>
        <v>Abusos de privilegios de accesos</v>
      </c>
      <c r="S22" s="165"/>
      <c r="T22" s="165"/>
      <c r="U22" s="165"/>
      <c r="V22" s="165"/>
      <c r="W22" s="166"/>
      <c r="Y22" s="184" t="s">
        <v>183</v>
      </c>
      <c r="Z22" s="187">
        <v>57000</v>
      </c>
      <c r="AA22" s="189">
        <v>1</v>
      </c>
      <c r="AB22" s="188">
        <f t="shared" si="7"/>
        <v>57000</v>
      </c>
    </row>
    <row r="23" spans="1:28" ht="38.25" x14ac:dyDescent="0.2">
      <c r="A23" s="63" t="s">
        <v>86</v>
      </c>
      <c r="B23" s="60">
        <v>0.7</v>
      </c>
      <c r="C23" s="61">
        <v>0.6</v>
      </c>
      <c r="D23" s="62">
        <f>($C$22*C23)</f>
        <v>30999.599999999999</v>
      </c>
      <c r="E23" s="61">
        <v>1</v>
      </c>
      <c r="F23" s="62">
        <f>($E$22*E23)</f>
        <v>51666</v>
      </c>
      <c r="G23" s="61">
        <v>0.9</v>
      </c>
      <c r="H23" s="62">
        <f>($G$22*G23)</f>
        <v>46499.4</v>
      </c>
      <c r="I23" s="62">
        <f t="shared" si="8"/>
        <v>129165</v>
      </c>
      <c r="J23" s="99"/>
      <c r="K23" s="129" t="s">
        <v>56</v>
      </c>
      <c r="L23" s="103">
        <f>I43+I66+I90+I111+I128+I151+I161+I168+I201</f>
        <v>50575.8</v>
      </c>
      <c r="M23" s="104">
        <v>0.4</v>
      </c>
      <c r="N23" s="105">
        <f t="shared" si="5"/>
        <v>20230.320000000003</v>
      </c>
      <c r="O23" s="106">
        <f t="shared" si="0"/>
        <v>8.6654771463499109E-3</v>
      </c>
      <c r="P23" s="105">
        <f>N23*W65</f>
        <v>3371.7200000000007</v>
      </c>
      <c r="Q23" s="105">
        <f t="shared" si="6"/>
        <v>16858.600000000002</v>
      </c>
      <c r="R23" s="134" t="s">
        <v>158</v>
      </c>
      <c r="S23" s="110">
        <v>1</v>
      </c>
      <c r="T23" s="110">
        <v>0.8</v>
      </c>
      <c r="U23" s="110">
        <v>0.9</v>
      </c>
      <c r="V23" s="111">
        <f>AVERAGE(S23:U23)</f>
        <v>0.9</v>
      </c>
      <c r="W23" s="112">
        <f>1-V23</f>
        <v>9.9999999999999978E-2</v>
      </c>
      <c r="Y23" s="184" t="s">
        <v>182</v>
      </c>
      <c r="Z23" s="187">
        <v>660</v>
      </c>
      <c r="AA23" s="189">
        <v>5</v>
      </c>
      <c r="AB23" s="188">
        <f t="shared" si="7"/>
        <v>3300</v>
      </c>
    </row>
    <row r="24" spans="1:28" ht="25.5" x14ac:dyDescent="0.2">
      <c r="A24" s="63" t="s">
        <v>89</v>
      </c>
      <c r="B24" s="64">
        <v>0.8</v>
      </c>
      <c r="C24" s="65">
        <v>0.9</v>
      </c>
      <c r="D24" s="66">
        <f>($C$22*C24)</f>
        <v>46499.4</v>
      </c>
      <c r="E24" s="65">
        <v>1</v>
      </c>
      <c r="F24" s="66">
        <f>($E$22*E24)</f>
        <v>51666</v>
      </c>
      <c r="G24" s="65">
        <v>0.8</v>
      </c>
      <c r="H24" s="66">
        <f>($G$22*G24)</f>
        <v>41332.800000000003</v>
      </c>
      <c r="I24" s="66">
        <f t="shared" si="8"/>
        <v>139498.20000000001</v>
      </c>
      <c r="J24" s="99"/>
      <c r="K24" s="129" t="s">
        <v>57</v>
      </c>
      <c r="L24" s="103">
        <f>I32+I44+I67+I91+I112+I129+I169+I185</f>
        <v>47252.800000000003</v>
      </c>
      <c r="M24" s="104">
        <v>0.76</v>
      </c>
      <c r="N24" s="105">
        <f t="shared" si="5"/>
        <v>35912.128000000004</v>
      </c>
      <c r="O24" s="106">
        <f t="shared" si="0"/>
        <v>1.5382639743750603E-2</v>
      </c>
      <c r="P24" s="105">
        <f>N24*W68</f>
        <v>12768.756622222225</v>
      </c>
      <c r="Q24" s="105">
        <f t="shared" si="6"/>
        <v>23143.371377777781</v>
      </c>
      <c r="R24" s="113" t="str">
        <f>+K10</f>
        <v>Uso no previsto</v>
      </c>
      <c r="S24" s="115"/>
      <c r="T24" s="115"/>
      <c r="U24" s="115"/>
      <c r="V24" s="176">
        <f>AVERAGE(V25:V26)</f>
        <v>0.75</v>
      </c>
      <c r="W24" s="177">
        <f>AVERAGE(W25:W26)</f>
        <v>0.25</v>
      </c>
      <c r="Y24" s="184" t="s">
        <v>171</v>
      </c>
      <c r="Z24" s="187">
        <v>980</v>
      </c>
      <c r="AA24" s="189">
        <v>1</v>
      </c>
      <c r="AB24" s="188">
        <f t="shared" si="7"/>
        <v>980</v>
      </c>
    </row>
    <row r="25" spans="1:28" ht="38.25" x14ac:dyDescent="0.2">
      <c r="A25" s="63" t="s">
        <v>90</v>
      </c>
      <c r="B25" s="64">
        <v>0.8</v>
      </c>
      <c r="C25" s="65">
        <v>1</v>
      </c>
      <c r="D25" s="66">
        <f>($C$22*C25)</f>
        <v>51666</v>
      </c>
      <c r="E25" s="65">
        <v>1</v>
      </c>
      <c r="F25" s="66">
        <f>($E$22*E25)</f>
        <v>51666</v>
      </c>
      <c r="G25" s="65">
        <v>0.3</v>
      </c>
      <c r="H25" s="66">
        <f>($G$22*G25)</f>
        <v>15499.8</v>
      </c>
      <c r="I25" s="66">
        <f t="shared" si="8"/>
        <v>118831.8</v>
      </c>
      <c r="J25" s="99"/>
      <c r="K25" s="129" t="s">
        <v>58</v>
      </c>
      <c r="L25" s="103">
        <f>I113</f>
        <v>3343</v>
      </c>
      <c r="M25" s="104">
        <v>0.5</v>
      </c>
      <c r="N25" s="105">
        <f t="shared" si="5"/>
        <v>1671.5</v>
      </c>
      <c r="O25" s="106">
        <f t="shared" si="0"/>
        <v>7.1597211759991304E-4</v>
      </c>
      <c r="P25" s="105">
        <f>N25*W73</f>
        <v>501.44999999999987</v>
      </c>
      <c r="Q25" s="105">
        <f t="shared" si="6"/>
        <v>1170.0500000000002</v>
      </c>
      <c r="R25" s="135" t="s">
        <v>155</v>
      </c>
      <c r="S25" s="118">
        <v>0.8</v>
      </c>
      <c r="T25" s="118">
        <v>0.7</v>
      </c>
      <c r="U25" s="118">
        <v>0.8</v>
      </c>
      <c r="V25" s="119">
        <f>AVERAGE(S25:U25)</f>
        <v>0.76666666666666661</v>
      </c>
      <c r="W25" s="120">
        <f>1-V25</f>
        <v>0.23333333333333339</v>
      </c>
      <c r="Y25" s="185" t="s">
        <v>185</v>
      </c>
      <c r="Z25" s="187">
        <v>660</v>
      </c>
      <c r="AA25" s="189">
        <v>5</v>
      </c>
      <c r="AB25" s="188">
        <f t="shared" si="7"/>
        <v>3300</v>
      </c>
    </row>
    <row r="26" spans="1:28" ht="38.25" x14ac:dyDescent="0.2">
      <c r="A26" s="63" t="s">
        <v>73</v>
      </c>
      <c r="B26" s="64">
        <v>0.9</v>
      </c>
      <c r="C26" s="65">
        <v>1</v>
      </c>
      <c r="D26" s="66">
        <f>($C$22*C26)</f>
        <v>51666</v>
      </c>
      <c r="E26" s="65">
        <v>1</v>
      </c>
      <c r="F26" s="66">
        <f>($E$22*E26)</f>
        <v>51666</v>
      </c>
      <c r="G26" s="65">
        <v>0.3</v>
      </c>
      <c r="H26" s="66">
        <f>($G$22*G26)</f>
        <v>15499.8</v>
      </c>
      <c r="I26" s="66">
        <f t="shared" si="8"/>
        <v>118831.8</v>
      </c>
      <c r="J26" s="99"/>
      <c r="K26" s="129" t="s">
        <v>59</v>
      </c>
      <c r="L26" s="103">
        <f>I45+I68+I92+I130</f>
        <v>12748</v>
      </c>
      <c r="M26" s="104">
        <v>0.48</v>
      </c>
      <c r="N26" s="105">
        <f t="shared" si="5"/>
        <v>6119.04</v>
      </c>
      <c r="O26" s="106">
        <f t="shared" si="0"/>
        <v>2.6210362108756041E-3</v>
      </c>
      <c r="P26" s="105">
        <f>N26*W74</f>
        <v>2719.5733333333333</v>
      </c>
      <c r="Q26" s="105">
        <f t="shared" si="6"/>
        <v>3399.4666666666667</v>
      </c>
      <c r="R26" s="134" t="s">
        <v>158</v>
      </c>
      <c r="S26" s="118">
        <v>0.7</v>
      </c>
      <c r="T26" s="118">
        <v>0.8</v>
      </c>
      <c r="U26" s="118">
        <v>0.7</v>
      </c>
      <c r="V26" s="119">
        <f>AVERAGE(S26:U26)</f>
        <v>0.73333333333333339</v>
      </c>
      <c r="W26" s="120">
        <f>1-V26</f>
        <v>0.26666666666666661</v>
      </c>
      <c r="Y26" s="184" t="s">
        <v>159</v>
      </c>
      <c r="Z26" s="187">
        <v>25890</v>
      </c>
      <c r="AA26" s="189">
        <v>1</v>
      </c>
      <c r="AB26" s="188">
        <f t="shared" si="7"/>
        <v>25890</v>
      </c>
    </row>
    <row r="27" spans="1:28" ht="25.5" x14ac:dyDescent="0.2">
      <c r="A27" s="63" t="s">
        <v>72</v>
      </c>
      <c r="B27" s="68">
        <v>0.9</v>
      </c>
      <c r="C27" s="89">
        <v>1</v>
      </c>
      <c r="D27" s="66">
        <f>($C$22*C27)</f>
        <v>51666</v>
      </c>
      <c r="E27" s="89">
        <v>1</v>
      </c>
      <c r="F27" s="66">
        <f>($E$22*E27)</f>
        <v>51666</v>
      </c>
      <c r="G27" s="89">
        <v>0.6</v>
      </c>
      <c r="H27" s="66">
        <f>($G$22*G27)</f>
        <v>30999.599999999999</v>
      </c>
      <c r="I27" s="82">
        <f t="shared" si="8"/>
        <v>134331.6</v>
      </c>
      <c r="J27" s="99"/>
      <c r="K27" s="129" t="s">
        <v>61</v>
      </c>
      <c r="L27" s="103">
        <f>I34+I46+I93+I114+I131+I170</f>
        <v>47496</v>
      </c>
      <c r="M27" s="104">
        <v>0.65</v>
      </c>
      <c r="N27" s="105">
        <f t="shared" si="5"/>
        <v>30872.400000000001</v>
      </c>
      <c r="O27" s="106">
        <f t="shared" si="0"/>
        <v>1.3223917202148702E-2</v>
      </c>
      <c r="P27" s="105">
        <f>N27*W78</f>
        <v>7718.0999999999985</v>
      </c>
      <c r="Q27" s="105">
        <f t="shared" si="6"/>
        <v>23154.300000000003</v>
      </c>
      <c r="R27" s="113" t="str">
        <f>+K11</f>
        <v>Intercepción de información</v>
      </c>
      <c r="S27" s="115"/>
      <c r="T27" s="115"/>
      <c r="U27" s="115"/>
      <c r="V27" s="176">
        <f>AVERAGE(V28:V30)</f>
        <v>0.79999999999999993</v>
      </c>
      <c r="W27" s="176">
        <f>AVERAGE(W28:W30)</f>
        <v>0.20000000000000004</v>
      </c>
      <c r="Y27" s="186" t="s">
        <v>158</v>
      </c>
      <c r="Z27" s="187">
        <v>600</v>
      </c>
      <c r="AA27" s="189">
        <v>6</v>
      </c>
      <c r="AB27" s="188">
        <f t="shared" si="7"/>
        <v>3600</v>
      </c>
    </row>
    <row r="28" spans="1:28" ht="38.25" x14ac:dyDescent="0.2">
      <c r="A28" s="69" t="s">
        <v>23</v>
      </c>
      <c r="B28" s="92"/>
      <c r="C28" s="92">
        <v>15300</v>
      </c>
      <c r="D28" s="92"/>
      <c r="E28" s="92">
        <v>15300</v>
      </c>
      <c r="F28" s="92"/>
      <c r="G28" s="92">
        <v>15300</v>
      </c>
      <c r="H28" s="92"/>
      <c r="I28" s="92"/>
      <c r="J28" s="99"/>
      <c r="K28" s="129" t="s">
        <v>62</v>
      </c>
      <c r="L28" s="103">
        <f>I36+I47+I69+I94+I132+I171+I186+I223+I230+I240</f>
        <v>54716.3</v>
      </c>
      <c r="M28" s="104">
        <v>0.44</v>
      </c>
      <c r="N28" s="105">
        <f t="shared" si="5"/>
        <v>24075.172000000002</v>
      </c>
      <c r="O28" s="106">
        <f t="shared" si="0"/>
        <v>1.0312385209944442E-2</v>
      </c>
      <c r="P28" s="105">
        <f>N28*W81</f>
        <v>6420.0458666666673</v>
      </c>
      <c r="Q28" s="105">
        <f t="shared" si="6"/>
        <v>17655.126133333335</v>
      </c>
      <c r="R28" s="135" t="s">
        <v>155</v>
      </c>
      <c r="S28" s="118">
        <v>0.9</v>
      </c>
      <c r="T28" s="118">
        <v>0.8</v>
      </c>
      <c r="U28" s="118">
        <v>0.8</v>
      </c>
      <c r="V28" s="119">
        <f>AVERAGE(S28:U28)</f>
        <v>0.83333333333333337</v>
      </c>
      <c r="W28" s="120">
        <f>1-V28</f>
        <v>0.16666666666666663</v>
      </c>
      <c r="Y28" s="184" t="s">
        <v>166</v>
      </c>
      <c r="Z28" s="187">
        <v>600</v>
      </c>
      <c r="AA28" s="189">
        <v>2</v>
      </c>
      <c r="AB28" s="188">
        <f t="shared" si="7"/>
        <v>1200</v>
      </c>
    </row>
    <row r="29" spans="1:28" ht="25.5" x14ac:dyDescent="0.2">
      <c r="A29" s="130" t="s">
        <v>51</v>
      </c>
      <c r="B29" s="64">
        <v>0.1</v>
      </c>
      <c r="C29" s="65">
        <v>1</v>
      </c>
      <c r="D29" s="66">
        <f t="shared" ref="D29:D36" si="9">($C$28*C29)</f>
        <v>15300</v>
      </c>
      <c r="E29" s="65"/>
      <c r="F29" s="66">
        <f>($C$28*E29)/100</f>
        <v>0</v>
      </c>
      <c r="G29" s="65"/>
      <c r="H29" s="66">
        <f>($G$28*G29)/100</f>
        <v>0</v>
      </c>
      <c r="I29" s="66">
        <f t="shared" si="8"/>
        <v>15300</v>
      </c>
      <c r="J29" s="99"/>
      <c r="K29" s="129" t="s">
        <v>63</v>
      </c>
      <c r="L29" s="103">
        <f>I48+I70+I172+I224+I231+I241</f>
        <v>5139.8</v>
      </c>
      <c r="M29" s="104">
        <v>0.33</v>
      </c>
      <c r="N29" s="105">
        <f t="shared" si="5"/>
        <v>1696.1340000000002</v>
      </c>
      <c r="O29" s="106">
        <f t="shared" si="0"/>
        <v>7.2652387179970748E-4</v>
      </c>
      <c r="P29" s="105">
        <f>N29*W84</f>
        <v>546.53206666666665</v>
      </c>
      <c r="Q29" s="105">
        <f t="shared" si="6"/>
        <v>1149.6019333333336</v>
      </c>
      <c r="R29" s="136" t="s">
        <v>156</v>
      </c>
      <c r="S29" s="118">
        <v>0.9</v>
      </c>
      <c r="T29" s="118">
        <v>0.7</v>
      </c>
      <c r="U29" s="118">
        <v>1</v>
      </c>
      <c r="V29" s="119">
        <f>AVERAGE(S29:U29)</f>
        <v>0.8666666666666667</v>
      </c>
      <c r="W29" s="120">
        <f>1-V29</f>
        <v>0.1333333333333333</v>
      </c>
      <c r="Y29" s="184" t="s">
        <v>194</v>
      </c>
      <c r="Z29" s="187">
        <v>800</v>
      </c>
      <c r="AA29" s="189">
        <v>1</v>
      </c>
      <c r="AB29" s="188">
        <f t="shared" si="7"/>
        <v>800</v>
      </c>
    </row>
    <row r="30" spans="1:28" ht="38.25" x14ac:dyDescent="0.2">
      <c r="A30" s="131" t="s">
        <v>52</v>
      </c>
      <c r="B30" s="64">
        <v>0.1</v>
      </c>
      <c r="C30" s="65">
        <v>1</v>
      </c>
      <c r="D30" s="66">
        <f t="shared" si="9"/>
        <v>15300</v>
      </c>
      <c r="E30" s="65"/>
      <c r="F30" s="66">
        <f>($C$28*E30)/100</f>
        <v>0</v>
      </c>
      <c r="G30" s="65"/>
      <c r="H30" s="66">
        <f>($G$28*G30)/100</f>
        <v>0</v>
      </c>
      <c r="I30" s="66">
        <f t="shared" si="8"/>
        <v>15300</v>
      </c>
      <c r="J30" s="99"/>
      <c r="K30" s="129" t="s">
        <v>66</v>
      </c>
      <c r="L30" s="103">
        <f>I50+I72+I96+I116+I134+I174+I188</f>
        <v>31363.4</v>
      </c>
      <c r="M30" s="104">
        <v>0.75</v>
      </c>
      <c r="N30" s="105">
        <f t="shared" si="5"/>
        <v>23522.550000000003</v>
      </c>
      <c r="O30" s="106">
        <f t="shared" si="0"/>
        <v>1.0075674504845849E-2</v>
      </c>
      <c r="P30" s="105">
        <f>N30*W88</f>
        <v>5292.5737499999996</v>
      </c>
      <c r="Q30" s="105">
        <f t="shared" si="6"/>
        <v>18229.976250000003</v>
      </c>
      <c r="R30" s="137" t="s">
        <v>158</v>
      </c>
      <c r="S30" s="118">
        <v>0.7</v>
      </c>
      <c r="T30" s="118">
        <v>0.6</v>
      </c>
      <c r="U30" s="118">
        <v>0.8</v>
      </c>
      <c r="V30" s="119">
        <f>AVERAGE(S30:U30)</f>
        <v>0.69999999999999984</v>
      </c>
      <c r="W30" s="120">
        <f>1-V30</f>
        <v>0.30000000000000016</v>
      </c>
      <c r="Y30" s="184" t="s">
        <v>181</v>
      </c>
      <c r="Z30" s="187">
        <v>1200</v>
      </c>
      <c r="AA30" s="189">
        <v>6</v>
      </c>
      <c r="AB30" s="188">
        <f t="shared" si="7"/>
        <v>7200</v>
      </c>
    </row>
    <row r="31" spans="1:28" x14ac:dyDescent="0.2">
      <c r="A31" s="131" t="s">
        <v>80</v>
      </c>
      <c r="B31" s="64">
        <v>0.2</v>
      </c>
      <c r="C31" s="65">
        <v>0.2</v>
      </c>
      <c r="D31" s="66">
        <f t="shared" si="9"/>
        <v>3060</v>
      </c>
      <c r="E31" s="65">
        <v>0.8</v>
      </c>
      <c r="F31" s="66">
        <f>($C$28*E31)</f>
        <v>12240</v>
      </c>
      <c r="G31" s="65">
        <v>0.9</v>
      </c>
      <c r="H31" s="66">
        <f>($G$28*G31)</f>
        <v>13770</v>
      </c>
      <c r="I31" s="66">
        <f t="shared" si="8"/>
        <v>29070</v>
      </c>
      <c r="J31" s="99"/>
      <c r="K31" s="95" t="s">
        <v>74</v>
      </c>
      <c r="L31" s="103">
        <f>I52+I74+I98+I189</f>
        <v>17008.400000000001</v>
      </c>
      <c r="M31" s="104">
        <v>0.7</v>
      </c>
      <c r="N31" s="105">
        <f t="shared" si="5"/>
        <v>11905.880000000001</v>
      </c>
      <c r="O31" s="106">
        <f t="shared" si="0"/>
        <v>5.0997775145022158E-3</v>
      </c>
      <c r="P31" s="105">
        <f>N31*W93</f>
        <v>3770.1953333333336</v>
      </c>
      <c r="Q31" s="105">
        <f t="shared" si="6"/>
        <v>8135.6846666666679</v>
      </c>
      <c r="R31" s="113" t="str">
        <f>+K12</f>
        <v>Modificación de la información</v>
      </c>
      <c r="S31" s="115"/>
      <c r="T31" s="115"/>
      <c r="U31" s="115"/>
      <c r="V31" s="176">
        <f>AVERAGE(V32:V33)</f>
        <v>0.76666666666666661</v>
      </c>
      <c r="W31" s="176">
        <f>AVERAGE(W32:W33)</f>
        <v>0.23333333333333339</v>
      </c>
      <c r="Y31" s="184" t="s">
        <v>162</v>
      </c>
      <c r="Z31" s="187">
        <v>1780</v>
      </c>
      <c r="AA31" s="189">
        <v>4</v>
      </c>
      <c r="AB31" s="188">
        <f t="shared" si="7"/>
        <v>7120</v>
      </c>
    </row>
    <row r="32" spans="1:28" ht="23.25" x14ac:dyDescent="0.2">
      <c r="A32" s="131" t="s">
        <v>57</v>
      </c>
      <c r="B32" s="64">
        <v>0.7</v>
      </c>
      <c r="C32" s="65">
        <v>0.9</v>
      </c>
      <c r="D32" s="66">
        <f t="shared" si="9"/>
        <v>13770</v>
      </c>
      <c r="E32" s="65">
        <v>0.1</v>
      </c>
      <c r="F32" s="66">
        <f>($C$28*E32)</f>
        <v>1530</v>
      </c>
      <c r="G32" s="65">
        <v>0.1</v>
      </c>
      <c r="H32" s="66">
        <f>($G$28*G32)</f>
        <v>1530</v>
      </c>
      <c r="I32" s="66">
        <f t="shared" si="8"/>
        <v>16830</v>
      </c>
      <c r="J32" s="99"/>
      <c r="K32" s="95" t="s">
        <v>76</v>
      </c>
      <c r="L32" s="103">
        <f>I53+I75+I99+I117+I153+I175</f>
        <v>21864.6</v>
      </c>
      <c r="M32" s="104">
        <v>0.72</v>
      </c>
      <c r="N32" s="105">
        <f t="shared" si="5"/>
        <v>15742.511999999999</v>
      </c>
      <c r="O32" s="106">
        <f t="shared" si="0"/>
        <v>6.7431646144074436E-3</v>
      </c>
      <c r="P32" s="105">
        <f>N32*W96</f>
        <v>6122.0879999999988</v>
      </c>
      <c r="Q32" s="105">
        <f t="shared" si="6"/>
        <v>9620.4239999999991</v>
      </c>
      <c r="R32" s="109" t="s">
        <v>159</v>
      </c>
      <c r="S32" s="110">
        <v>0.7</v>
      </c>
      <c r="T32" s="110">
        <v>0.8</v>
      </c>
      <c r="U32" s="110">
        <v>0.8</v>
      </c>
      <c r="V32" s="111">
        <f>AVERAGE(S32:U32)</f>
        <v>0.76666666666666661</v>
      </c>
      <c r="W32" s="112">
        <f>1-V32</f>
        <v>0.23333333333333339</v>
      </c>
      <c r="Y32" s="184" t="s">
        <v>180</v>
      </c>
      <c r="Z32" s="187">
        <v>600</v>
      </c>
      <c r="AA32" s="189">
        <v>2</v>
      </c>
      <c r="AB32" s="188">
        <f t="shared" si="7"/>
        <v>1200</v>
      </c>
    </row>
    <row r="33" spans="1:28" ht="38.25" x14ac:dyDescent="0.2">
      <c r="A33" s="131" t="s">
        <v>86</v>
      </c>
      <c r="B33" s="64">
        <v>0.5</v>
      </c>
      <c r="C33" s="65">
        <v>0.2</v>
      </c>
      <c r="D33" s="66">
        <f t="shared" si="9"/>
        <v>3060</v>
      </c>
      <c r="E33" s="65">
        <v>0.8</v>
      </c>
      <c r="F33" s="66">
        <f>($C$28*E33)</f>
        <v>12240</v>
      </c>
      <c r="G33" s="65">
        <v>0.8</v>
      </c>
      <c r="H33" s="66">
        <f>($G$28*G33)</f>
        <v>12240</v>
      </c>
      <c r="I33" s="66">
        <f t="shared" si="8"/>
        <v>27540</v>
      </c>
      <c r="J33" s="99"/>
      <c r="K33" s="95" t="s">
        <v>75</v>
      </c>
      <c r="L33" s="103">
        <f>I53+I75+I99</f>
        <v>10810</v>
      </c>
      <c r="M33" s="104">
        <v>0.67</v>
      </c>
      <c r="N33" s="105">
        <f t="shared" si="5"/>
        <v>7242.7000000000007</v>
      </c>
      <c r="O33" s="106">
        <f t="shared" si="0"/>
        <v>3.1023459504282923E-3</v>
      </c>
      <c r="P33" s="105">
        <f>N33*W100</f>
        <v>2172.81</v>
      </c>
      <c r="Q33" s="105">
        <f t="shared" si="6"/>
        <v>5069.8900000000012</v>
      </c>
      <c r="R33" s="134" t="s">
        <v>158</v>
      </c>
      <c r="S33" s="118">
        <v>0.7</v>
      </c>
      <c r="T33" s="118">
        <v>0.9</v>
      </c>
      <c r="U33" s="118">
        <v>0.7</v>
      </c>
      <c r="V33" s="119">
        <f>AVERAGE(S33:U33)</f>
        <v>0.76666666666666661</v>
      </c>
      <c r="W33" s="112">
        <f>1-V33</f>
        <v>0.23333333333333339</v>
      </c>
      <c r="Y33" s="184" t="s">
        <v>176</v>
      </c>
      <c r="Z33" s="187">
        <v>90</v>
      </c>
      <c r="AA33" s="189">
        <v>160</v>
      </c>
      <c r="AB33" s="188">
        <f t="shared" si="7"/>
        <v>14400</v>
      </c>
    </row>
    <row r="34" spans="1:28" ht="25.5" x14ac:dyDescent="0.2">
      <c r="A34" s="131" t="s">
        <v>61</v>
      </c>
      <c r="B34" s="64">
        <v>0.7</v>
      </c>
      <c r="C34" s="65">
        <v>0.2</v>
      </c>
      <c r="D34" s="66">
        <f t="shared" si="9"/>
        <v>3060</v>
      </c>
      <c r="E34" s="65">
        <v>0.8</v>
      </c>
      <c r="F34" s="66">
        <f>($C$28*E34)</f>
        <v>12240</v>
      </c>
      <c r="G34" s="65">
        <v>0.8</v>
      </c>
      <c r="H34" s="66">
        <f>($G$28*G34)</f>
        <v>12240</v>
      </c>
      <c r="I34" s="66">
        <f t="shared" si="8"/>
        <v>27540</v>
      </c>
      <c r="J34" s="99"/>
      <c r="K34" s="95" t="s">
        <v>93</v>
      </c>
      <c r="L34" s="103">
        <f>I55+I102+I119+I136+I144+I154+I177+I203</f>
        <v>84916.2</v>
      </c>
      <c r="M34" s="104">
        <v>0.3</v>
      </c>
      <c r="N34" s="105">
        <f t="shared" si="5"/>
        <v>25474.859999999997</v>
      </c>
      <c r="O34" s="106">
        <f t="shared" si="0"/>
        <v>1.0911929081520381E-2</v>
      </c>
      <c r="P34" s="105">
        <f>N34*W103</f>
        <v>5944.1339999999982</v>
      </c>
      <c r="Q34" s="105">
        <f t="shared" si="6"/>
        <v>19530.725999999999</v>
      </c>
      <c r="R34" s="113" t="str">
        <f>K13</f>
        <v>Corrupción de la información</v>
      </c>
      <c r="S34" s="115"/>
      <c r="T34" s="115"/>
      <c r="U34" s="115"/>
      <c r="V34" s="176">
        <f>AVERAGE(V35:V36)</f>
        <v>0.65</v>
      </c>
      <c r="W34" s="176">
        <f>AVERAGE(W35:W36)</f>
        <v>0.35</v>
      </c>
      <c r="Y34" s="186" t="s">
        <v>175</v>
      </c>
      <c r="Z34" s="187">
        <v>600</v>
      </c>
      <c r="AA34" s="189">
        <v>1</v>
      </c>
      <c r="AB34" s="188">
        <f t="shared" si="7"/>
        <v>600</v>
      </c>
    </row>
    <row r="35" spans="1:28" ht="25.5" x14ac:dyDescent="0.2">
      <c r="A35" s="63" t="s">
        <v>77</v>
      </c>
      <c r="B35" s="64">
        <v>0.4</v>
      </c>
      <c r="C35" s="65">
        <v>1</v>
      </c>
      <c r="D35" s="66">
        <f>($C$22*C35)</f>
        <v>51666</v>
      </c>
      <c r="E35" s="65">
        <v>0.2</v>
      </c>
      <c r="F35" s="66">
        <f>($E$22*E35)</f>
        <v>10333.200000000001</v>
      </c>
      <c r="G35" s="65">
        <v>0.3</v>
      </c>
      <c r="H35" s="66">
        <f>($G$22*G35)</f>
        <v>15499.8</v>
      </c>
      <c r="I35" s="66">
        <f>H35+F35+D35</f>
        <v>77499</v>
      </c>
      <c r="J35" s="99"/>
      <c r="K35" s="129" t="s">
        <v>65</v>
      </c>
      <c r="L35" s="103">
        <f>I212+I225+I232+I242</f>
        <v>183986.90000000002</v>
      </c>
      <c r="M35" s="104">
        <v>0.63</v>
      </c>
      <c r="N35" s="105">
        <f t="shared" si="5"/>
        <v>115911.74700000002</v>
      </c>
      <c r="O35" s="106">
        <f t="shared" si="0"/>
        <v>4.9649763059704088E-2</v>
      </c>
      <c r="P35" s="105">
        <f>N35*W108</f>
        <v>15454.899599999999</v>
      </c>
      <c r="Q35" s="105">
        <f t="shared" si="6"/>
        <v>100456.84740000001</v>
      </c>
      <c r="R35" s="109" t="s">
        <v>159</v>
      </c>
      <c r="S35" s="110">
        <v>0.8</v>
      </c>
      <c r="T35" s="110">
        <v>0.8</v>
      </c>
      <c r="U35" s="110">
        <v>0.3</v>
      </c>
      <c r="V35" s="111">
        <f>AVERAGE(S35:U35)</f>
        <v>0.63333333333333341</v>
      </c>
      <c r="W35" s="112">
        <f>1-V35</f>
        <v>0.36666666666666659</v>
      </c>
      <c r="Y35" s="185" t="s">
        <v>168</v>
      </c>
      <c r="Z35" s="187">
        <v>570</v>
      </c>
      <c r="AA35" s="189">
        <v>5</v>
      </c>
      <c r="AB35" s="188">
        <f t="shared" si="7"/>
        <v>2850</v>
      </c>
    </row>
    <row r="36" spans="1:28" ht="38.25" x14ac:dyDescent="0.25">
      <c r="A36" s="131" t="s">
        <v>62</v>
      </c>
      <c r="B36" s="68">
        <v>0.4</v>
      </c>
      <c r="C36" s="89">
        <v>0.8</v>
      </c>
      <c r="D36" s="82">
        <f t="shared" si="9"/>
        <v>12240</v>
      </c>
      <c r="E36" s="89">
        <v>0.7</v>
      </c>
      <c r="F36" s="82">
        <f>($C$28*E36)</f>
        <v>10710</v>
      </c>
      <c r="G36" s="89">
        <v>0.7</v>
      </c>
      <c r="H36" s="82">
        <f>($G$28*G36)</f>
        <v>10710</v>
      </c>
      <c r="I36" s="66">
        <f t="shared" si="8"/>
        <v>33660</v>
      </c>
      <c r="J36" s="99"/>
      <c r="K36" s="95" t="s">
        <v>78</v>
      </c>
      <c r="L36" s="103">
        <f>I218+I226+I236+I244</f>
        <v>103104.3</v>
      </c>
      <c r="M36" s="104">
        <v>0.6</v>
      </c>
      <c r="N36" s="105">
        <f t="shared" si="5"/>
        <v>61862.58</v>
      </c>
      <c r="O36" s="106">
        <f t="shared" si="0"/>
        <v>2.6498284416867503E-2</v>
      </c>
      <c r="P36" s="105">
        <f>N36*W114</f>
        <v>12372.516000000005</v>
      </c>
      <c r="Q36" s="105">
        <f t="shared" si="6"/>
        <v>49490.063999999998</v>
      </c>
      <c r="R36" s="134" t="s">
        <v>158</v>
      </c>
      <c r="S36" s="118">
        <v>0.8</v>
      </c>
      <c r="T36" s="118">
        <v>0.5</v>
      </c>
      <c r="U36" s="118">
        <v>0.7</v>
      </c>
      <c r="V36" s="119">
        <f>AVERAGE(S36:U36)</f>
        <v>0.66666666666666663</v>
      </c>
      <c r="W36" s="112">
        <f>1-V36</f>
        <v>0.33333333333333337</v>
      </c>
      <c r="Z36" s="190">
        <f>SUM(Z4:Z35)</f>
        <v>158520</v>
      </c>
      <c r="AB36" s="191">
        <f>SUM(AB4:AB35)</f>
        <v>273725</v>
      </c>
    </row>
    <row r="37" spans="1:28" ht="22.5" customHeight="1" x14ac:dyDescent="0.2">
      <c r="A37" s="69" t="s">
        <v>24</v>
      </c>
      <c r="B37" s="91"/>
      <c r="C37" s="93">
        <v>2500</v>
      </c>
      <c r="D37" s="91"/>
      <c r="E37" s="93">
        <v>2500</v>
      </c>
      <c r="F37" s="91"/>
      <c r="G37" s="91">
        <v>1300</v>
      </c>
      <c r="H37" s="91"/>
      <c r="I37" s="92"/>
      <c r="J37" s="99"/>
      <c r="K37" s="95" t="s">
        <v>94</v>
      </c>
      <c r="L37" s="103">
        <f>I209+I220+I250</f>
        <v>180960</v>
      </c>
      <c r="M37" s="104">
        <v>0.47</v>
      </c>
      <c r="N37" s="105">
        <f t="shared" si="5"/>
        <v>85051.199999999997</v>
      </c>
      <c r="O37" s="106">
        <f t="shared" si="0"/>
        <v>3.6430922984393495E-2</v>
      </c>
      <c r="P37" s="105">
        <f>N37*W115</f>
        <v>18427.760000000006</v>
      </c>
      <c r="Q37" s="105">
        <f t="shared" si="6"/>
        <v>66623.439999999988</v>
      </c>
      <c r="R37" s="113" t="str">
        <f>K14</f>
        <v>Manipulación de la configuración</v>
      </c>
      <c r="S37" s="115"/>
      <c r="T37" s="115"/>
      <c r="U37" s="115"/>
      <c r="V37" s="114"/>
      <c r="W37" s="116"/>
    </row>
    <row r="38" spans="1:28" ht="26.25" x14ac:dyDescent="0.25">
      <c r="A38" s="130" t="s">
        <v>51</v>
      </c>
      <c r="B38" s="70">
        <v>0.3</v>
      </c>
      <c r="C38" s="61">
        <v>0.2</v>
      </c>
      <c r="D38" s="62">
        <f>($C$37*C38)</f>
        <v>500</v>
      </c>
      <c r="E38" s="61">
        <v>0.9</v>
      </c>
      <c r="F38" s="66">
        <f>($E$37*E38)</f>
        <v>2250</v>
      </c>
      <c r="G38" s="83">
        <v>0.9</v>
      </c>
      <c r="H38" s="66">
        <f>($G$37*G38)</f>
        <v>1170</v>
      </c>
      <c r="I38" s="62">
        <f t="shared" si="8"/>
        <v>3920</v>
      </c>
      <c r="J38" s="99"/>
      <c r="K38" s="95" t="s">
        <v>95</v>
      </c>
      <c r="L38" s="103">
        <f>I210+I221+I251</f>
        <v>182550</v>
      </c>
      <c r="M38" s="104">
        <v>0.6</v>
      </c>
      <c r="N38" s="105">
        <f t="shared" si="5"/>
        <v>109530</v>
      </c>
      <c r="O38" s="106">
        <f t="shared" si="0"/>
        <v>4.6916198648350865E-2</v>
      </c>
      <c r="P38" s="105">
        <f>N38*W118</f>
        <v>34684.500000000007</v>
      </c>
      <c r="Q38" s="105">
        <f t="shared" si="6"/>
        <v>74845.5</v>
      </c>
      <c r="R38" s="109" t="s">
        <v>153</v>
      </c>
      <c r="S38" s="118">
        <v>0.2</v>
      </c>
      <c r="T38" s="118">
        <v>0.9</v>
      </c>
      <c r="U38" s="118">
        <v>0.7</v>
      </c>
      <c r="V38" s="119">
        <f>AVERAGE(S38:U38)</f>
        <v>0.6</v>
      </c>
      <c r="W38" s="120">
        <f>1-V38</f>
        <v>0.4</v>
      </c>
      <c r="Y38" s="192" t="s">
        <v>195</v>
      </c>
      <c r="Z38" s="193">
        <f>Q40-AB36</f>
        <v>1456851.4409500002</v>
      </c>
    </row>
    <row r="39" spans="1:28" ht="25.5" x14ac:dyDescent="0.2">
      <c r="A39" s="131" t="s">
        <v>52</v>
      </c>
      <c r="B39" s="71">
        <v>0.5</v>
      </c>
      <c r="C39" s="65">
        <v>0.2</v>
      </c>
      <c r="D39" s="66">
        <f>($C$37*C39)</f>
        <v>500</v>
      </c>
      <c r="E39" s="65">
        <v>0.9</v>
      </c>
      <c r="F39" s="66">
        <f>($E$37*E39)</f>
        <v>2250</v>
      </c>
      <c r="G39" s="84">
        <v>0.9</v>
      </c>
      <c r="H39" s="66">
        <f>($G$37*G39)</f>
        <v>1170</v>
      </c>
      <c r="I39" s="66">
        <f t="shared" si="8"/>
        <v>3920</v>
      </c>
      <c r="J39" s="99"/>
      <c r="K39" s="95" t="s">
        <v>141</v>
      </c>
      <c r="L39" s="103">
        <f>I43+I148+I158+I181+I196</f>
        <v>18400.800000000003</v>
      </c>
      <c r="M39" s="104">
        <v>0.62</v>
      </c>
      <c r="N39" s="105">
        <f t="shared" si="5"/>
        <v>11408.496000000001</v>
      </c>
      <c r="O39" s="106">
        <f t="shared" si="0"/>
        <v>4.8867275140593112E-3</v>
      </c>
      <c r="P39" s="105">
        <f>N39*W121</f>
        <v>4056.3541333333337</v>
      </c>
      <c r="Q39" s="105">
        <f t="shared" si="6"/>
        <v>7352.1418666666668</v>
      </c>
      <c r="R39" s="113" t="str">
        <f>K15</f>
        <v>Introducción de información incorrecta</v>
      </c>
      <c r="S39" s="115"/>
      <c r="T39" s="115"/>
      <c r="U39" s="115"/>
      <c r="V39" s="176">
        <f>AVERAGE(V40:V41)</f>
        <v>0.53333333333333333</v>
      </c>
      <c r="W39" s="176">
        <f>AVERAGE(W40:W41)</f>
        <v>0.46666666666666667</v>
      </c>
    </row>
    <row r="40" spans="1:28" ht="15" x14ac:dyDescent="0.2">
      <c r="A40" s="131" t="s">
        <v>53</v>
      </c>
      <c r="B40" s="71">
        <v>0.7</v>
      </c>
      <c r="C40" s="65">
        <v>0.2</v>
      </c>
      <c r="D40" s="66">
        <f t="shared" ref="D40:D58" si="10">($C$37*C40)</f>
        <v>500</v>
      </c>
      <c r="E40" s="65">
        <v>0.6</v>
      </c>
      <c r="F40" s="66">
        <f t="shared" ref="F40:F58" si="11">($E$37*E40)</f>
        <v>1500</v>
      </c>
      <c r="G40" s="84">
        <v>0.2</v>
      </c>
      <c r="H40" s="66">
        <f t="shared" ref="H40:H58" si="12">($G$37*G40)</f>
        <v>260</v>
      </c>
      <c r="I40" s="66">
        <f t="shared" si="8"/>
        <v>2260</v>
      </c>
      <c r="J40" s="99"/>
      <c r="K40" s="98"/>
      <c r="L40" s="181">
        <f>SUM(L3:L39)</f>
        <v>4540534.5999999987</v>
      </c>
      <c r="M40" s="182"/>
      <c r="N40" s="181">
        <f>SUM(N3:N39)</f>
        <v>2334588.12</v>
      </c>
      <c r="O40" s="183">
        <f>SUM(O3:O39)</f>
        <v>1.0000000000000002</v>
      </c>
      <c r="P40" s="181">
        <f>SUM(P3:P39)</f>
        <v>604011.67905000004</v>
      </c>
      <c r="Q40" s="181">
        <f>SUM(Q3:Q39)</f>
        <v>1730576.4409500002</v>
      </c>
      <c r="R40" s="117" t="s">
        <v>159</v>
      </c>
      <c r="S40" s="118">
        <v>0.1</v>
      </c>
      <c r="T40" s="118">
        <v>0.8</v>
      </c>
      <c r="U40" s="118">
        <v>0.6</v>
      </c>
      <c r="V40" s="119">
        <f>AVERAGE(S40:U40)</f>
        <v>0.5</v>
      </c>
      <c r="W40" s="120">
        <f>1-V40</f>
        <v>0.5</v>
      </c>
    </row>
    <row r="41" spans="1:28" ht="38.25" x14ac:dyDescent="0.2">
      <c r="A41" s="131" t="s">
        <v>54</v>
      </c>
      <c r="B41" s="71">
        <v>0.6</v>
      </c>
      <c r="C41" s="65">
        <v>0.6</v>
      </c>
      <c r="D41" s="66">
        <f t="shared" si="10"/>
        <v>1500</v>
      </c>
      <c r="E41" s="65">
        <v>0.8</v>
      </c>
      <c r="F41" s="66">
        <f t="shared" si="11"/>
        <v>2000</v>
      </c>
      <c r="G41" s="84">
        <v>0.7</v>
      </c>
      <c r="H41" s="66">
        <f t="shared" si="12"/>
        <v>909.99999999999989</v>
      </c>
      <c r="I41" s="66">
        <f t="shared" si="8"/>
        <v>4410</v>
      </c>
      <c r="J41" s="99"/>
      <c r="K41" s="96"/>
      <c r="L41" s="132"/>
      <c r="M41" s="132"/>
      <c r="N41" s="132"/>
      <c r="O41" s="132"/>
      <c r="P41" s="99"/>
      <c r="Q41" s="99"/>
      <c r="R41" s="134" t="s">
        <v>158</v>
      </c>
      <c r="S41" s="148">
        <v>0.7</v>
      </c>
      <c r="T41" s="148">
        <v>0.7</v>
      </c>
      <c r="U41" s="148">
        <v>0.3</v>
      </c>
      <c r="V41" s="149">
        <f>AVERAGE(S41:U41)</f>
        <v>0.56666666666666665</v>
      </c>
      <c r="W41" s="150">
        <f>1-V41</f>
        <v>0.43333333333333335</v>
      </c>
    </row>
    <row r="42" spans="1:28" x14ac:dyDescent="0.2">
      <c r="A42" s="131" t="s">
        <v>55</v>
      </c>
      <c r="B42" s="71">
        <v>0.4</v>
      </c>
      <c r="C42" s="65">
        <v>0.7</v>
      </c>
      <c r="D42" s="66">
        <f t="shared" si="10"/>
        <v>1750</v>
      </c>
      <c r="E42" s="65">
        <v>0.9</v>
      </c>
      <c r="F42" s="66">
        <f t="shared" si="11"/>
        <v>2250</v>
      </c>
      <c r="G42" s="84">
        <v>0.7</v>
      </c>
      <c r="H42" s="66">
        <f t="shared" si="12"/>
        <v>909.99999999999989</v>
      </c>
      <c r="I42" s="66">
        <f t="shared" si="8"/>
        <v>4910</v>
      </c>
      <c r="J42" s="99"/>
      <c r="K42" s="96"/>
      <c r="L42" s="132"/>
      <c r="M42" s="132"/>
      <c r="N42" s="132"/>
      <c r="O42" s="132"/>
      <c r="P42" s="99"/>
      <c r="Q42" s="99"/>
      <c r="R42" s="107" t="str">
        <f>+K16</f>
        <v>Divulgación de información</v>
      </c>
      <c r="S42" s="165"/>
      <c r="T42" s="165"/>
      <c r="U42" s="165"/>
      <c r="V42" s="176">
        <f>AVERAGE(V43:V44)</f>
        <v>0.76666666666666672</v>
      </c>
      <c r="W42" s="176">
        <f>AVERAGE(W43:W44)</f>
        <v>0.23333333333333328</v>
      </c>
    </row>
    <row r="43" spans="1:28" ht="25.5" x14ac:dyDescent="0.2">
      <c r="A43" s="131" t="s">
        <v>56</v>
      </c>
      <c r="B43" s="71">
        <v>0.6</v>
      </c>
      <c r="C43" s="65">
        <v>0.2</v>
      </c>
      <c r="D43" s="66">
        <f t="shared" si="10"/>
        <v>500</v>
      </c>
      <c r="E43" s="65">
        <v>0.9</v>
      </c>
      <c r="F43" s="66">
        <f t="shared" si="11"/>
        <v>2250</v>
      </c>
      <c r="G43" s="84">
        <v>0.8</v>
      </c>
      <c r="H43" s="66">
        <f t="shared" si="12"/>
        <v>1040</v>
      </c>
      <c r="I43" s="66">
        <f t="shared" si="8"/>
        <v>3790</v>
      </c>
      <c r="J43" s="99"/>
      <c r="K43" s="96"/>
      <c r="L43" s="132"/>
      <c r="M43" s="132"/>
      <c r="N43" s="132"/>
      <c r="O43" s="132"/>
      <c r="P43" s="99"/>
      <c r="Q43" s="99"/>
      <c r="R43" s="135" t="s">
        <v>160</v>
      </c>
      <c r="S43" s="110">
        <v>1</v>
      </c>
      <c r="T43" s="110">
        <v>1</v>
      </c>
      <c r="U43" s="110">
        <v>0.5</v>
      </c>
      <c r="V43" s="111">
        <f>AVERAGE(S43:U43)</f>
        <v>0.83333333333333337</v>
      </c>
      <c r="W43" s="112">
        <f>1-V43</f>
        <v>0.16666666666666663</v>
      </c>
    </row>
    <row r="44" spans="1:28" ht="38.25" x14ac:dyDescent="0.2">
      <c r="A44" s="131" t="s">
        <v>57</v>
      </c>
      <c r="B44" s="71">
        <v>0.8</v>
      </c>
      <c r="C44" s="65">
        <v>0.9</v>
      </c>
      <c r="D44" s="66">
        <f t="shared" si="10"/>
        <v>2250</v>
      </c>
      <c r="E44" s="65">
        <v>0.9</v>
      </c>
      <c r="F44" s="66">
        <f t="shared" si="11"/>
        <v>2250</v>
      </c>
      <c r="G44" s="84">
        <v>0.9</v>
      </c>
      <c r="H44" s="66">
        <f t="shared" si="12"/>
        <v>1170</v>
      </c>
      <c r="I44" s="66">
        <f t="shared" si="8"/>
        <v>5670</v>
      </c>
      <c r="J44" s="99"/>
      <c r="O44" s="132"/>
      <c r="P44" s="99"/>
      <c r="Q44" s="99"/>
      <c r="R44" s="138" t="s">
        <v>161</v>
      </c>
      <c r="S44" s="110">
        <v>0.8</v>
      </c>
      <c r="T44" s="110">
        <v>0.7</v>
      </c>
      <c r="U44" s="110">
        <v>0.6</v>
      </c>
      <c r="V44" s="111">
        <f>AVERAGE(S44:U44)</f>
        <v>0.70000000000000007</v>
      </c>
      <c r="W44" s="112">
        <f>1-V44</f>
        <v>0.29999999999999993</v>
      </c>
    </row>
    <row r="45" spans="1:28" ht="40.5" customHeight="1" x14ac:dyDescent="0.2">
      <c r="A45" s="131" t="s">
        <v>59</v>
      </c>
      <c r="B45" s="71">
        <v>0.4</v>
      </c>
      <c r="C45" s="65">
        <v>0.8</v>
      </c>
      <c r="D45" s="66">
        <f t="shared" si="10"/>
        <v>2000</v>
      </c>
      <c r="E45" s="65">
        <v>0.9</v>
      </c>
      <c r="F45" s="66">
        <f t="shared" si="11"/>
        <v>2250</v>
      </c>
      <c r="G45" s="84">
        <v>0.9</v>
      </c>
      <c r="H45" s="66">
        <f t="shared" si="12"/>
        <v>1170</v>
      </c>
      <c r="I45" s="66">
        <f t="shared" si="8"/>
        <v>5420</v>
      </c>
      <c r="J45" s="99"/>
      <c r="O45" s="99"/>
      <c r="P45" s="99"/>
      <c r="Q45" s="99"/>
      <c r="R45" s="113" t="str">
        <f>+K17</f>
        <v>Destrucción de información</v>
      </c>
      <c r="S45" s="115"/>
      <c r="T45" s="115"/>
      <c r="U45" s="115"/>
      <c r="V45" s="176">
        <f>AVERAGE(V46:V48)</f>
        <v>0.57777777777777783</v>
      </c>
      <c r="W45" s="176">
        <f>AVERAGE(W46:W48)</f>
        <v>0.42222222222222222</v>
      </c>
    </row>
    <row r="46" spans="1:28" ht="25.5" x14ac:dyDescent="0.2">
      <c r="A46" s="131" t="s">
        <v>61</v>
      </c>
      <c r="B46" s="71">
        <v>0.8</v>
      </c>
      <c r="C46" s="65">
        <v>0.4</v>
      </c>
      <c r="D46" s="66">
        <f t="shared" si="10"/>
        <v>1000</v>
      </c>
      <c r="E46" s="65">
        <v>0.9</v>
      </c>
      <c r="F46" s="66">
        <f t="shared" si="11"/>
        <v>2250</v>
      </c>
      <c r="G46" s="84">
        <v>0.4</v>
      </c>
      <c r="H46" s="66">
        <f t="shared" si="12"/>
        <v>520</v>
      </c>
      <c r="I46" s="66">
        <f t="shared" si="8"/>
        <v>3770</v>
      </c>
      <c r="J46" s="99"/>
      <c r="O46" s="99"/>
      <c r="P46" s="99"/>
      <c r="Q46" s="99"/>
      <c r="R46" s="135" t="s">
        <v>160</v>
      </c>
      <c r="S46" s="118">
        <v>0</v>
      </c>
      <c r="T46" s="118">
        <v>1</v>
      </c>
      <c r="U46" s="118">
        <v>0.8</v>
      </c>
      <c r="V46" s="119">
        <f>AVERAGE(S46:U46)</f>
        <v>0.6</v>
      </c>
      <c r="W46" s="120">
        <f>1-V46</f>
        <v>0.4</v>
      </c>
    </row>
    <row r="47" spans="1:28" ht="38.25" x14ac:dyDescent="0.2">
      <c r="A47" s="131" t="s">
        <v>62</v>
      </c>
      <c r="B47" s="71">
        <v>0.7</v>
      </c>
      <c r="C47" s="65">
        <v>0.5</v>
      </c>
      <c r="D47" s="66">
        <f t="shared" si="10"/>
        <v>1250</v>
      </c>
      <c r="E47" s="65">
        <v>0.9</v>
      </c>
      <c r="F47" s="66">
        <f t="shared" si="11"/>
        <v>2250</v>
      </c>
      <c r="G47" s="84">
        <v>0.7</v>
      </c>
      <c r="H47" s="66">
        <f t="shared" si="12"/>
        <v>909.99999999999989</v>
      </c>
      <c r="I47" s="66">
        <f t="shared" si="8"/>
        <v>4410</v>
      </c>
      <c r="J47" s="99"/>
      <c r="O47" s="99"/>
      <c r="P47" s="99"/>
      <c r="Q47" s="99"/>
      <c r="R47" s="137" t="s">
        <v>158</v>
      </c>
      <c r="S47" s="118">
        <v>0.2</v>
      </c>
      <c r="T47" s="118">
        <v>0.7</v>
      </c>
      <c r="U47" s="118">
        <v>0.9</v>
      </c>
      <c r="V47" s="119">
        <f>AVERAGE(S47:U47)</f>
        <v>0.6</v>
      </c>
      <c r="W47" s="120">
        <f>1-V47</f>
        <v>0.4</v>
      </c>
    </row>
    <row r="48" spans="1:28" x14ac:dyDescent="0.2">
      <c r="A48" s="131" t="s">
        <v>63</v>
      </c>
      <c r="B48" s="71">
        <v>0.4</v>
      </c>
      <c r="C48" s="65">
        <v>0.2</v>
      </c>
      <c r="D48" s="66">
        <f t="shared" si="10"/>
        <v>500</v>
      </c>
      <c r="E48" s="65">
        <v>0.3</v>
      </c>
      <c r="F48" s="66">
        <f t="shared" si="11"/>
        <v>750</v>
      </c>
      <c r="G48" s="84">
        <v>0.4</v>
      </c>
      <c r="H48" s="66">
        <f t="shared" si="12"/>
        <v>520</v>
      </c>
      <c r="I48" s="66">
        <f t="shared" si="8"/>
        <v>1770</v>
      </c>
      <c r="J48" s="99"/>
      <c r="O48" s="99"/>
      <c r="P48" s="99"/>
      <c r="Q48" s="99"/>
      <c r="R48" s="139" t="s">
        <v>159</v>
      </c>
      <c r="S48" s="118">
        <v>0</v>
      </c>
      <c r="T48" s="118">
        <v>1</v>
      </c>
      <c r="U48" s="118">
        <v>0.6</v>
      </c>
      <c r="V48" s="119">
        <f>AVERAGE(S48:U48)</f>
        <v>0.53333333333333333</v>
      </c>
      <c r="W48" s="120">
        <f>1-V48</f>
        <v>0.46666666666666667</v>
      </c>
    </row>
    <row r="49" spans="1:23" ht="25.5" x14ac:dyDescent="0.2">
      <c r="A49" s="131" t="s">
        <v>64</v>
      </c>
      <c r="B49" s="71">
        <v>0.6</v>
      </c>
      <c r="C49" s="65">
        <v>0.7</v>
      </c>
      <c r="D49" s="66">
        <f t="shared" si="10"/>
        <v>1750</v>
      </c>
      <c r="E49" s="65">
        <v>0.9</v>
      </c>
      <c r="F49" s="66">
        <f t="shared" si="11"/>
        <v>2250</v>
      </c>
      <c r="G49" s="84">
        <v>0.8</v>
      </c>
      <c r="H49" s="66">
        <f t="shared" si="12"/>
        <v>1040</v>
      </c>
      <c r="I49" s="66">
        <f t="shared" si="8"/>
        <v>5040</v>
      </c>
      <c r="J49" s="99"/>
      <c r="O49" s="99"/>
      <c r="P49" s="99"/>
      <c r="Q49" s="99"/>
      <c r="R49" s="113" t="str">
        <f>+K18</f>
        <v>Desastres Naturales (Incendios, Inundaciones, Otras incindencias sin intervención humana)</v>
      </c>
      <c r="S49" s="115"/>
      <c r="T49" s="115"/>
      <c r="U49" s="115"/>
      <c r="V49" s="176">
        <f>AVERAGE(V50:V51)</f>
        <v>0.53333333333333333</v>
      </c>
      <c r="W49" s="176">
        <f>AVERAGE(W50:W51)</f>
        <v>0.46666666666666673</v>
      </c>
    </row>
    <row r="50" spans="1:23" x14ac:dyDescent="0.2">
      <c r="A50" s="131" t="s">
        <v>66</v>
      </c>
      <c r="B50" s="71">
        <v>0.95</v>
      </c>
      <c r="C50" s="65">
        <v>0.9</v>
      </c>
      <c r="D50" s="66">
        <f t="shared" si="10"/>
        <v>2250</v>
      </c>
      <c r="E50" s="65">
        <v>0.95</v>
      </c>
      <c r="F50" s="66">
        <f t="shared" si="11"/>
        <v>2375</v>
      </c>
      <c r="G50" s="84">
        <v>0.9</v>
      </c>
      <c r="H50" s="66">
        <f t="shared" si="12"/>
        <v>1170</v>
      </c>
      <c r="I50" s="66">
        <f t="shared" si="8"/>
        <v>5795</v>
      </c>
      <c r="J50" s="99"/>
      <c r="O50" s="99"/>
      <c r="P50" s="99"/>
      <c r="Q50" s="99"/>
      <c r="R50" s="109" t="s">
        <v>162</v>
      </c>
      <c r="S50" s="110">
        <v>0</v>
      </c>
      <c r="T50" s="110">
        <v>0.6</v>
      </c>
      <c r="U50" s="110">
        <v>0.8</v>
      </c>
      <c r="V50" s="111">
        <f>AVERAGE(S50:U50)</f>
        <v>0.46666666666666662</v>
      </c>
      <c r="W50" s="112">
        <f>1-V50</f>
        <v>0.53333333333333344</v>
      </c>
    </row>
    <row r="51" spans="1:23" x14ac:dyDescent="0.2">
      <c r="A51" s="76" t="s">
        <v>72</v>
      </c>
      <c r="B51" s="71">
        <v>0.4</v>
      </c>
      <c r="C51" s="65">
        <v>0.9</v>
      </c>
      <c r="D51" s="66">
        <f t="shared" si="10"/>
        <v>2250</v>
      </c>
      <c r="E51" s="65">
        <v>1</v>
      </c>
      <c r="F51" s="66">
        <f t="shared" si="11"/>
        <v>2500</v>
      </c>
      <c r="G51" s="84">
        <v>0.6</v>
      </c>
      <c r="H51" s="66">
        <f t="shared" si="12"/>
        <v>780</v>
      </c>
      <c r="I51" s="66">
        <f t="shared" si="8"/>
        <v>5530</v>
      </c>
      <c r="J51" s="99"/>
      <c r="O51" s="99"/>
      <c r="P51" s="99"/>
      <c r="Q51" s="99"/>
      <c r="R51" s="121" t="s">
        <v>159</v>
      </c>
      <c r="S51" s="118">
        <v>0</v>
      </c>
      <c r="T51" s="118">
        <v>0.8</v>
      </c>
      <c r="U51" s="118">
        <v>1</v>
      </c>
      <c r="V51" s="119">
        <f>AVERAGE(S51:U51)</f>
        <v>0.6</v>
      </c>
      <c r="W51" s="112">
        <f>1-V51</f>
        <v>0.4</v>
      </c>
    </row>
    <row r="52" spans="1:23" ht="25.5" x14ac:dyDescent="0.2">
      <c r="A52" s="76" t="s">
        <v>74</v>
      </c>
      <c r="B52" s="71">
        <v>0.8</v>
      </c>
      <c r="C52" s="65">
        <v>0.2</v>
      </c>
      <c r="D52" s="66">
        <f t="shared" si="10"/>
        <v>500</v>
      </c>
      <c r="E52" s="65">
        <v>0.8</v>
      </c>
      <c r="F52" s="66">
        <f t="shared" si="11"/>
        <v>2000</v>
      </c>
      <c r="G52" s="84">
        <v>0.2</v>
      </c>
      <c r="H52" s="66">
        <f t="shared" si="12"/>
        <v>260</v>
      </c>
      <c r="I52" s="66">
        <f t="shared" si="8"/>
        <v>2760</v>
      </c>
      <c r="J52" s="99"/>
      <c r="O52" s="99"/>
      <c r="P52" s="99"/>
      <c r="Q52" s="99"/>
      <c r="R52" s="113" t="str">
        <f>K19</f>
        <v>De origen Industrial(Incendios, fugas de agua, inundaciones, sobrecargas electricas)</v>
      </c>
      <c r="S52" s="115"/>
      <c r="T52" s="115"/>
      <c r="U52" s="115"/>
      <c r="V52" s="176">
        <f>AVERAGE(V53:V54)</f>
        <v>0.6</v>
      </c>
      <c r="W52" s="176">
        <f>AVERAGE(W53:W54)</f>
        <v>0.4</v>
      </c>
    </row>
    <row r="53" spans="1:23" ht="15" customHeight="1" x14ac:dyDescent="0.2">
      <c r="A53" s="76" t="s">
        <v>76</v>
      </c>
      <c r="B53" s="71">
        <v>0.9</v>
      </c>
      <c r="C53" s="65">
        <v>0.5</v>
      </c>
      <c r="D53" s="66">
        <f t="shared" si="10"/>
        <v>1250</v>
      </c>
      <c r="E53" s="65">
        <v>0.7</v>
      </c>
      <c r="F53" s="66">
        <f t="shared" si="11"/>
        <v>1750</v>
      </c>
      <c r="G53" s="84">
        <v>0.2</v>
      </c>
      <c r="H53" s="66">
        <f t="shared" si="12"/>
        <v>260</v>
      </c>
      <c r="I53" s="66">
        <f t="shared" si="8"/>
        <v>3260</v>
      </c>
      <c r="J53" s="99"/>
      <c r="O53" s="99"/>
      <c r="P53" s="99"/>
      <c r="Q53" s="99"/>
      <c r="R53" s="109" t="s">
        <v>162</v>
      </c>
      <c r="S53" s="118">
        <v>0</v>
      </c>
      <c r="T53" s="118">
        <v>0.8</v>
      </c>
      <c r="U53" s="118">
        <v>1</v>
      </c>
      <c r="V53" s="119">
        <f>AVERAGE(S53:U53)</f>
        <v>0.6</v>
      </c>
      <c r="W53" s="120">
        <f>1-V53</f>
        <v>0.4</v>
      </c>
    </row>
    <row r="54" spans="1:23" ht="23.25" x14ac:dyDescent="0.2">
      <c r="A54" s="76" t="s">
        <v>75</v>
      </c>
      <c r="B54" s="71">
        <v>0.7</v>
      </c>
      <c r="C54" s="65">
        <v>0.5</v>
      </c>
      <c r="D54" s="66">
        <f t="shared" si="10"/>
        <v>1250</v>
      </c>
      <c r="E54" s="65">
        <v>0.7</v>
      </c>
      <c r="F54" s="66">
        <f t="shared" si="11"/>
        <v>1750</v>
      </c>
      <c r="G54" s="84">
        <v>0.2</v>
      </c>
      <c r="H54" s="66">
        <f t="shared" si="12"/>
        <v>260</v>
      </c>
      <c r="I54" s="66">
        <f t="shared" si="8"/>
        <v>3260</v>
      </c>
      <c r="J54" s="99"/>
      <c r="O54" s="99"/>
      <c r="P54" s="99"/>
      <c r="Q54" s="99"/>
      <c r="R54" s="121" t="s">
        <v>159</v>
      </c>
      <c r="S54" s="118">
        <v>0</v>
      </c>
      <c r="T54" s="118">
        <v>0.8</v>
      </c>
      <c r="U54" s="118">
        <v>1</v>
      </c>
      <c r="V54" s="119">
        <f>AVERAGE(S54:U54)</f>
        <v>0.6</v>
      </c>
      <c r="W54" s="120">
        <f>1-V54</f>
        <v>0.4</v>
      </c>
    </row>
    <row r="55" spans="1:23" x14ac:dyDescent="0.2">
      <c r="A55" s="76" t="s">
        <v>93</v>
      </c>
      <c r="B55" s="71">
        <v>0.3</v>
      </c>
      <c r="C55" s="65">
        <v>0.4</v>
      </c>
      <c r="D55" s="66">
        <f t="shared" si="10"/>
        <v>1000</v>
      </c>
      <c r="E55" s="65">
        <v>0.9</v>
      </c>
      <c r="F55" s="66">
        <f t="shared" si="11"/>
        <v>2250</v>
      </c>
      <c r="G55" s="84">
        <v>0.9</v>
      </c>
      <c r="H55" s="66">
        <f t="shared" si="12"/>
        <v>1170</v>
      </c>
      <c r="I55" s="66">
        <f t="shared" si="8"/>
        <v>4420</v>
      </c>
      <c r="J55" s="99"/>
      <c r="O55" s="99"/>
      <c r="P55" s="99"/>
      <c r="Q55" s="99"/>
      <c r="R55" s="113" t="str">
        <f>K20</f>
        <v>Vibraciones, polvo, suciedad</v>
      </c>
      <c r="S55" s="115"/>
      <c r="T55" s="115"/>
      <c r="U55" s="115"/>
      <c r="V55" s="114"/>
      <c r="W55" s="116"/>
    </row>
    <row r="56" spans="1:23" ht="26.25" thickBot="1" x14ac:dyDescent="0.25">
      <c r="A56" s="76" t="s">
        <v>86</v>
      </c>
      <c r="B56" s="71">
        <v>0.4</v>
      </c>
      <c r="C56" s="65">
        <v>0.2</v>
      </c>
      <c r="D56" s="66">
        <f t="shared" si="10"/>
        <v>500</v>
      </c>
      <c r="E56" s="65">
        <v>0.9</v>
      </c>
      <c r="F56" s="66">
        <f t="shared" si="11"/>
        <v>2250</v>
      </c>
      <c r="G56" s="84">
        <v>0.9</v>
      </c>
      <c r="H56" s="66">
        <f t="shared" si="12"/>
        <v>1170</v>
      </c>
      <c r="I56" s="66">
        <f t="shared" si="8"/>
        <v>3920</v>
      </c>
      <c r="J56" s="99"/>
      <c r="O56" s="99"/>
      <c r="P56" s="99"/>
      <c r="Q56" s="99"/>
      <c r="R56" s="123" t="s">
        <v>163</v>
      </c>
      <c r="S56" s="124">
        <v>0.2</v>
      </c>
      <c r="T56" s="124">
        <v>0.6</v>
      </c>
      <c r="U56" s="124">
        <v>0.8</v>
      </c>
      <c r="V56" s="125">
        <f>AVERAGE(S56:U56)</f>
        <v>0.53333333333333333</v>
      </c>
      <c r="W56" s="126">
        <f>1-V56</f>
        <v>0.46666666666666667</v>
      </c>
    </row>
    <row r="57" spans="1:23" x14ac:dyDescent="0.2">
      <c r="A57" s="76" t="s">
        <v>81</v>
      </c>
      <c r="B57" s="71">
        <v>0.4</v>
      </c>
      <c r="C57" s="65">
        <v>0.5</v>
      </c>
      <c r="D57" s="66">
        <f t="shared" si="10"/>
        <v>1250</v>
      </c>
      <c r="E57" s="65">
        <v>0.8</v>
      </c>
      <c r="F57" s="66">
        <f t="shared" si="11"/>
        <v>2000</v>
      </c>
      <c r="G57" s="84">
        <v>0.8</v>
      </c>
      <c r="H57" s="66">
        <f t="shared" si="12"/>
        <v>1040</v>
      </c>
      <c r="I57" s="66">
        <f t="shared" si="8"/>
        <v>4290</v>
      </c>
      <c r="J57" s="99"/>
      <c r="O57" s="99"/>
      <c r="P57" s="99"/>
      <c r="Q57" s="99"/>
      <c r="R57" s="107" t="str">
        <f>+K21</f>
        <v>Avería de origen físico o lógico</v>
      </c>
      <c r="S57" s="108"/>
      <c r="T57" s="108"/>
      <c r="U57" s="108"/>
      <c r="V57" s="176">
        <f>AVERAGE(V58:V60)</f>
        <v>0.61111111111111116</v>
      </c>
      <c r="W57" s="176">
        <f>AVERAGE(W58:W60)</f>
        <v>0.38888888888888884</v>
      </c>
    </row>
    <row r="58" spans="1:23" ht="26.25" thickBot="1" x14ac:dyDescent="0.25">
      <c r="A58" s="76" t="s">
        <v>82</v>
      </c>
      <c r="B58" s="71">
        <v>0.3</v>
      </c>
      <c r="C58" s="65">
        <v>0.3</v>
      </c>
      <c r="D58" s="66">
        <f t="shared" si="10"/>
        <v>750</v>
      </c>
      <c r="E58" s="65">
        <v>0.9</v>
      </c>
      <c r="F58" s="66">
        <f t="shared" si="11"/>
        <v>2250</v>
      </c>
      <c r="G58" s="84">
        <v>0.4</v>
      </c>
      <c r="H58" s="66">
        <f t="shared" si="12"/>
        <v>520</v>
      </c>
      <c r="I58" s="66">
        <f t="shared" si="8"/>
        <v>3520</v>
      </c>
      <c r="J58" s="99"/>
      <c r="O58" s="99"/>
      <c r="P58" s="99"/>
      <c r="Q58" s="99"/>
      <c r="R58" s="123" t="s">
        <v>163</v>
      </c>
      <c r="S58" s="110">
        <v>0.4</v>
      </c>
      <c r="T58" s="110">
        <v>0.5</v>
      </c>
      <c r="U58" s="110">
        <v>0.8</v>
      </c>
      <c r="V58" s="111">
        <f>AVERAGE(S58:U58)</f>
        <v>0.56666666666666676</v>
      </c>
      <c r="W58" s="112">
        <f>1-V58</f>
        <v>0.43333333333333324</v>
      </c>
    </row>
    <row r="59" spans="1:23" ht="22.5" customHeight="1" x14ac:dyDescent="0.2">
      <c r="A59" s="69" t="s">
        <v>25</v>
      </c>
      <c r="B59" s="92"/>
      <c r="C59" s="92">
        <v>500</v>
      </c>
      <c r="D59" s="92"/>
      <c r="E59" s="92">
        <v>500</v>
      </c>
      <c r="F59" s="92"/>
      <c r="G59" s="92">
        <v>250</v>
      </c>
      <c r="H59" s="92"/>
      <c r="I59" s="92"/>
      <c r="J59" s="99"/>
      <c r="O59" s="99"/>
      <c r="P59" s="99"/>
      <c r="Q59" s="99"/>
      <c r="R59" s="109" t="s">
        <v>162</v>
      </c>
      <c r="S59" s="110">
        <v>0.2</v>
      </c>
      <c r="T59" s="110">
        <v>0.7</v>
      </c>
      <c r="U59" s="110">
        <v>0.9</v>
      </c>
      <c r="V59" s="111">
        <f>AVERAGE(S59:U59)</f>
        <v>0.6</v>
      </c>
      <c r="W59" s="112">
        <f>1-V59</f>
        <v>0.4</v>
      </c>
    </row>
    <row r="60" spans="1:23" ht="25.5" x14ac:dyDescent="0.2">
      <c r="A60" s="131" t="s">
        <v>51</v>
      </c>
      <c r="B60" s="71">
        <v>0.2</v>
      </c>
      <c r="C60" s="65">
        <v>0.9</v>
      </c>
      <c r="D60" s="66">
        <f>($C$59*C60)</f>
        <v>450</v>
      </c>
      <c r="E60" s="84">
        <v>0.9</v>
      </c>
      <c r="F60" s="66">
        <f>($E$59*E60)</f>
        <v>450</v>
      </c>
      <c r="G60" s="84">
        <v>0.9</v>
      </c>
      <c r="H60" s="66">
        <f>($G$59*G60)</f>
        <v>225</v>
      </c>
      <c r="I60" s="66">
        <f t="shared" si="8"/>
        <v>1125</v>
      </c>
      <c r="J60" s="99"/>
      <c r="O60" s="99"/>
      <c r="P60" s="99"/>
      <c r="Q60" s="99"/>
      <c r="R60" s="121" t="s">
        <v>159</v>
      </c>
      <c r="S60" s="110">
        <v>0.6</v>
      </c>
      <c r="T60" s="110">
        <v>0.9</v>
      </c>
      <c r="U60" s="110">
        <v>0.5</v>
      </c>
      <c r="V60" s="111">
        <f>AVERAGE(S60:U60)</f>
        <v>0.66666666666666663</v>
      </c>
      <c r="W60" s="112">
        <f>1-V60</f>
        <v>0.33333333333333337</v>
      </c>
    </row>
    <row r="61" spans="1:23" ht="25.5" x14ac:dyDescent="0.2">
      <c r="A61" s="131" t="s">
        <v>52</v>
      </c>
      <c r="B61" s="71">
        <v>0.4</v>
      </c>
      <c r="C61" s="65">
        <v>0.9</v>
      </c>
      <c r="D61" s="66">
        <f>($C$59*C61)</f>
        <v>450</v>
      </c>
      <c r="E61" s="84">
        <v>0.9</v>
      </c>
      <c r="F61" s="66">
        <f>($E$59*E61)</f>
        <v>450</v>
      </c>
      <c r="G61" s="84">
        <v>0.9</v>
      </c>
      <c r="H61" s="66">
        <f>($G$59*G61)</f>
        <v>225</v>
      </c>
      <c r="I61" s="66">
        <f t="shared" si="8"/>
        <v>1125</v>
      </c>
      <c r="J61" s="99"/>
      <c r="O61" s="99"/>
      <c r="P61" s="99"/>
      <c r="Q61" s="99"/>
      <c r="R61" s="113" t="str">
        <f>+K22</f>
        <v>Corte de Suministro eléctrico</v>
      </c>
      <c r="S61" s="115"/>
      <c r="T61" s="115"/>
      <c r="U61" s="115"/>
      <c r="V61" s="176">
        <f>AVERAGE(V62:V64)</f>
        <v>0.65555555555555556</v>
      </c>
      <c r="W61" s="176">
        <f>AVERAGE(W62:W64)</f>
        <v>0.34444444444444439</v>
      </c>
    </row>
    <row r="62" spans="1:23" x14ac:dyDescent="0.2">
      <c r="A62" s="131" t="s">
        <v>80</v>
      </c>
      <c r="B62" s="71">
        <v>0.5</v>
      </c>
      <c r="C62" s="65">
        <v>0.6</v>
      </c>
      <c r="D62" s="66">
        <f t="shared" ref="D62:D82" si="13">($C$59*C62)</f>
        <v>300</v>
      </c>
      <c r="E62" s="84">
        <v>0.7</v>
      </c>
      <c r="F62" s="66">
        <f t="shared" ref="F62:F82" si="14">($E$59*E62)</f>
        <v>350</v>
      </c>
      <c r="G62" s="84">
        <v>0.5</v>
      </c>
      <c r="H62" s="66">
        <f t="shared" ref="H62:H82" si="15">($G$59*G62)</f>
        <v>125</v>
      </c>
      <c r="I62" s="66">
        <f t="shared" si="8"/>
        <v>775</v>
      </c>
      <c r="J62" s="99"/>
      <c r="O62" s="99"/>
      <c r="P62" s="99"/>
      <c r="Q62" s="99"/>
      <c r="R62" s="117" t="s">
        <v>152</v>
      </c>
      <c r="S62" s="118">
        <v>0</v>
      </c>
      <c r="T62" s="118">
        <v>1</v>
      </c>
      <c r="U62" s="118">
        <v>1</v>
      </c>
      <c r="V62" s="119">
        <f>AVERAGE(S62:U62)</f>
        <v>0.66666666666666663</v>
      </c>
      <c r="W62" s="120">
        <f>1-V62</f>
        <v>0.33333333333333337</v>
      </c>
    </row>
    <row r="63" spans="1:23" ht="25.5" x14ac:dyDescent="0.2">
      <c r="A63" s="131" t="s">
        <v>53</v>
      </c>
      <c r="B63" s="71">
        <v>0.3</v>
      </c>
      <c r="C63" s="65">
        <v>0.6</v>
      </c>
      <c r="D63" s="66">
        <f t="shared" si="13"/>
        <v>300</v>
      </c>
      <c r="E63" s="84">
        <v>0.3</v>
      </c>
      <c r="F63" s="66">
        <f t="shared" si="14"/>
        <v>150</v>
      </c>
      <c r="G63" s="84">
        <v>0.6</v>
      </c>
      <c r="H63" s="66">
        <f t="shared" si="15"/>
        <v>150</v>
      </c>
      <c r="I63" s="66">
        <f t="shared" si="8"/>
        <v>600</v>
      </c>
      <c r="J63" s="99"/>
      <c r="O63" s="99"/>
      <c r="P63" s="99"/>
      <c r="Q63" s="99"/>
      <c r="R63" s="134" t="s">
        <v>164</v>
      </c>
      <c r="S63" s="163">
        <v>0.7</v>
      </c>
      <c r="T63" s="163">
        <v>0.6</v>
      </c>
      <c r="U63" s="163">
        <v>0.9</v>
      </c>
      <c r="V63" s="119">
        <f>AVERAGE(S63:U63)</f>
        <v>0.73333333333333328</v>
      </c>
      <c r="W63" s="173">
        <f>1-V63</f>
        <v>0.26666666666666672</v>
      </c>
    </row>
    <row r="64" spans="1:23" ht="24.75" customHeight="1" x14ac:dyDescent="0.2">
      <c r="A64" s="131" t="s">
        <v>54</v>
      </c>
      <c r="B64" s="71">
        <v>0.6</v>
      </c>
      <c r="C64" s="65">
        <v>0.7</v>
      </c>
      <c r="D64" s="66">
        <f t="shared" si="13"/>
        <v>350</v>
      </c>
      <c r="E64" s="84">
        <v>0.4</v>
      </c>
      <c r="F64" s="66">
        <f t="shared" si="14"/>
        <v>200</v>
      </c>
      <c r="G64" s="84">
        <v>0.6</v>
      </c>
      <c r="H64" s="66">
        <f t="shared" si="15"/>
        <v>150</v>
      </c>
      <c r="I64" s="66">
        <f t="shared" si="8"/>
        <v>700</v>
      </c>
      <c r="J64" s="99"/>
      <c r="O64" s="99"/>
      <c r="P64" s="99"/>
      <c r="Q64" s="99"/>
      <c r="R64" s="138" t="s">
        <v>165</v>
      </c>
      <c r="S64" s="163">
        <v>0</v>
      </c>
      <c r="T64" s="163">
        <v>0.8</v>
      </c>
      <c r="U64" s="163">
        <v>0.9</v>
      </c>
      <c r="V64" s="119">
        <f>AVERAGE(S64:U64)</f>
        <v>0.56666666666666676</v>
      </c>
      <c r="W64" s="173">
        <f>1-V64</f>
        <v>0.43333333333333324</v>
      </c>
    </row>
    <row r="65" spans="1:23" x14ac:dyDescent="0.2">
      <c r="A65" s="131" t="s">
        <v>55</v>
      </c>
      <c r="B65" s="71">
        <v>0.3</v>
      </c>
      <c r="C65" s="65">
        <v>0.9</v>
      </c>
      <c r="D65" s="66">
        <f t="shared" si="13"/>
        <v>450</v>
      </c>
      <c r="E65" s="84">
        <v>0.5</v>
      </c>
      <c r="F65" s="66">
        <f t="shared" si="14"/>
        <v>250</v>
      </c>
      <c r="G65" s="84">
        <v>0.7</v>
      </c>
      <c r="H65" s="66">
        <f t="shared" si="15"/>
        <v>175</v>
      </c>
      <c r="I65" s="66">
        <f t="shared" si="8"/>
        <v>875</v>
      </c>
      <c r="J65" s="99"/>
      <c r="O65" s="99"/>
      <c r="P65" s="99"/>
      <c r="Q65" s="99"/>
      <c r="R65" s="113" t="str">
        <f>+K23</f>
        <v>Condiciones inadecuadas de temperatura y/o humedad</v>
      </c>
      <c r="S65" s="115"/>
      <c r="T65" s="115"/>
      <c r="U65" s="115"/>
      <c r="V65" s="176">
        <f>AVERAGE(V66:V67)</f>
        <v>0.83333333333333326</v>
      </c>
      <c r="W65" s="176">
        <f>AVERAGE(W66:W67)</f>
        <v>0.16666666666666669</v>
      </c>
    </row>
    <row r="66" spans="1:23" ht="25.5" x14ac:dyDescent="0.2">
      <c r="A66" s="131" t="s">
        <v>56</v>
      </c>
      <c r="B66" s="71">
        <v>0.3</v>
      </c>
      <c r="C66" s="65">
        <v>0.5</v>
      </c>
      <c r="D66" s="66">
        <f t="shared" si="13"/>
        <v>250</v>
      </c>
      <c r="E66" s="84">
        <v>0.2</v>
      </c>
      <c r="F66" s="66">
        <f t="shared" si="14"/>
        <v>100</v>
      </c>
      <c r="G66" s="84">
        <v>0.5</v>
      </c>
      <c r="H66" s="66">
        <f t="shared" si="15"/>
        <v>125</v>
      </c>
      <c r="I66" s="66">
        <f t="shared" si="8"/>
        <v>475</v>
      </c>
      <c r="J66" s="99"/>
      <c r="O66" s="99"/>
      <c r="P66" s="99"/>
      <c r="Q66" s="99"/>
      <c r="R66" s="135" t="s">
        <v>166</v>
      </c>
      <c r="S66" s="110">
        <v>0.9</v>
      </c>
      <c r="T66" s="110">
        <v>0.8</v>
      </c>
      <c r="U66" s="110">
        <v>1</v>
      </c>
      <c r="V66" s="111">
        <f>AVERAGE(S66:U66)</f>
        <v>0.9</v>
      </c>
      <c r="W66" s="112">
        <f>1-V66</f>
        <v>9.9999999999999978E-2</v>
      </c>
    </row>
    <row r="67" spans="1:23" ht="25.5" x14ac:dyDescent="0.2">
      <c r="A67" s="131" t="s">
        <v>57</v>
      </c>
      <c r="B67" s="71">
        <v>0.8</v>
      </c>
      <c r="C67" s="65">
        <v>0.8</v>
      </c>
      <c r="D67" s="66">
        <f t="shared" si="13"/>
        <v>400</v>
      </c>
      <c r="E67" s="84">
        <v>0.7</v>
      </c>
      <c r="F67" s="66">
        <f t="shared" si="14"/>
        <v>350</v>
      </c>
      <c r="G67" s="84">
        <v>0.9</v>
      </c>
      <c r="H67" s="66">
        <f t="shared" si="15"/>
        <v>225</v>
      </c>
      <c r="I67" s="66">
        <f t="shared" si="8"/>
        <v>975</v>
      </c>
      <c r="J67" s="99"/>
      <c r="O67" s="99"/>
      <c r="P67" s="99"/>
      <c r="Q67" s="99"/>
      <c r="R67" s="121" t="s">
        <v>167</v>
      </c>
      <c r="S67" s="118">
        <v>0.8</v>
      </c>
      <c r="T67" s="118">
        <v>0.5</v>
      </c>
      <c r="U67" s="118">
        <v>1</v>
      </c>
      <c r="V67" s="119">
        <f>AVERAGE(S67:U67)</f>
        <v>0.76666666666666661</v>
      </c>
      <c r="W67" s="112">
        <f>1-V67</f>
        <v>0.23333333333333339</v>
      </c>
    </row>
    <row r="68" spans="1:23" ht="25.5" x14ac:dyDescent="0.2">
      <c r="A68" s="131" t="s">
        <v>59</v>
      </c>
      <c r="B68" s="71">
        <v>0.4</v>
      </c>
      <c r="C68" s="65">
        <v>0.7</v>
      </c>
      <c r="D68" s="66">
        <f t="shared" si="13"/>
        <v>350</v>
      </c>
      <c r="E68" s="84">
        <v>0.2</v>
      </c>
      <c r="F68" s="66">
        <f t="shared" si="14"/>
        <v>100</v>
      </c>
      <c r="G68" s="84">
        <v>0.6</v>
      </c>
      <c r="H68" s="66">
        <f t="shared" si="15"/>
        <v>150</v>
      </c>
      <c r="I68" s="66">
        <f t="shared" si="8"/>
        <v>600</v>
      </c>
      <c r="J68" s="99"/>
      <c r="O68" s="99"/>
      <c r="P68" s="99"/>
      <c r="Q68" s="99"/>
      <c r="R68" s="113" t="str">
        <f>+K24</f>
        <v>Fallo de servicios de comunicaciones</v>
      </c>
      <c r="S68" s="115"/>
      <c r="T68" s="115"/>
      <c r="U68" s="115"/>
      <c r="V68" s="176">
        <f>AVERAGE(V69:V71)</f>
        <v>0.64444444444444438</v>
      </c>
      <c r="W68" s="176">
        <f>AVERAGE(W69:W71)</f>
        <v>0.35555555555555557</v>
      </c>
    </row>
    <row r="69" spans="1:23" ht="25.5" x14ac:dyDescent="0.2">
      <c r="A69" s="131" t="s">
        <v>62</v>
      </c>
      <c r="B69" s="71">
        <v>0.7</v>
      </c>
      <c r="C69" s="65">
        <v>0.8</v>
      </c>
      <c r="D69" s="66">
        <f t="shared" si="13"/>
        <v>400</v>
      </c>
      <c r="E69" s="84">
        <v>0.4</v>
      </c>
      <c r="F69" s="66">
        <f t="shared" si="14"/>
        <v>200</v>
      </c>
      <c r="G69" s="84">
        <v>0.8</v>
      </c>
      <c r="H69" s="66">
        <f t="shared" si="15"/>
        <v>200</v>
      </c>
      <c r="I69" s="66">
        <f t="shared" si="8"/>
        <v>800</v>
      </c>
      <c r="J69" s="99"/>
      <c r="O69" s="99"/>
      <c r="P69" s="99"/>
      <c r="Q69" s="99"/>
      <c r="R69" s="138" t="s">
        <v>169</v>
      </c>
      <c r="S69" s="151">
        <v>0.3</v>
      </c>
      <c r="T69" s="151">
        <v>0.8</v>
      </c>
      <c r="U69" s="151">
        <v>1</v>
      </c>
      <c r="V69" s="152">
        <f>AVERAGE(S69:U69)</f>
        <v>0.70000000000000007</v>
      </c>
      <c r="W69" s="153">
        <f>1-V69</f>
        <v>0.29999999999999993</v>
      </c>
    </row>
    <row r="70" spans="1:23" x14ac:dyDescent="0.2">
      <c r="A70" s="131" t="s">
        <v>63</v>
      </c>
      <c r="B70" s="71">
        <v>0.3</v>
      </c>
      <c r="C70" s="65">
        <v>0.5</v>
      </c>
      <c r="D70" s="66">
        <f t="shared" si="13"/>
        <v>250</v>
      </c>
      <c r="E70" s="84">
        <v>0.4</v>
      </c>
      <c r="F70" s="66">
        <f t="shared" si="14"/>
        <v>200</v>
      </c>
      <c r="G70" s="84">
        <v>0.3</v>
      </c>
      <c r="H70" s="66">
        <f t="shared" si="15"/>
        <v>75</v>
      </c>
      <c r="I70" s="66">
        <f t="shared" si="8"/>
        <v>525</v>
      </c>
      <c r="J70" s="99"/>
      <c r="O70" s="99"/>
      <c r="P70" s="99"/>
      <c r="Q70" s="99"/>
      <c r="R70" s="172" t="s">
        <v>170</v>
      </c>
      <c r="S70" s="151">
        <v>0.2</v>
      </c>
      <c r="T70" s="151">
        <v>0.7</v>
      </c>
      <c r="U70" s="151">
        <v>0.8</v>
      </c>
      <c r="V70" s="152">
        <f>AVERAGE(S70:U70)</f>
        <v>0.56666666666666665</v>
      </c>
      <c r="W70" s="153">
        <f>1-V70</f>
        <v>0.43333333333333335</v>
      </c>
    </row>
    <row r="71" spans="1:23" ht="25.5" x14ac:dyDescent="0.2">
      <c r="A71" s="131" t="s">
        <v>64</v>
      </c>
      <c r="B71" s="71">
        <v>0.3</v>
      </c>
      <c r="C71" s="65">
        <v>0.1</v>
      </c>
      <c r="D71" s="66">
        <f t="shared" si="13"/>
        <v>50</v>
      </c>
      <c r="E71" s="84">
        <v>0.3</v>
      </c>
      <c r="F71" s="66">
        <f t="shared" si="14"/>
        <v>150</v>
      </c>
      <c r="G71" s="84">
        <v>0.9</v>
      </c>
      <c r="H71" s="66">
        <f t="shared" si="15"/>
        <v>225</v>
      </c>
      <c r="I71" s="66">
        <f t="shared" si="8"/>
        <v>425</v>
      </c>
      <c r="J71" s="99"/>
      <c r="O71" s="99"/>
      <c r="P71" s="99"/>
      <c r="Q71" s="99"/>
      <c r="R71" s="168" t="s">
        <v>171</v>
      </c>
      <c r="S71" s="151">
        <v>0.3</v>
      </c>
      <c r="T71" s="151">
        <v>0.8</v>
      </c>
      <c r="U71" s="151">
        <v>0.9</v>
      </c>
      <c r="V71" s="152">
        <f>AVERAGE(S71:U71)</f>
        <v>0.66666666666666663</v>
      </c>
      <c r="W71" s="153">
        <f>1-V71</f>
        <v>0.33333333333333337</v>
      </c>
    </row>
    <row r="72" spans="1:23" ht="25.5" x14ac:dyDescent="0.2">
      <c r="A72" s="131" t="s">
        <v>66</v>
      </c>
      <c r="B72" s="71">
        <v>0.3</v>
      </c>
      <c r="C72" s="65">
        <v>0.9</v>
      </c>
      <c r="D72" s="66">
        <f t="shared" si="13"/>
        <v>450</v>
      </c>
      <c r="E72" s="84">
        <v>0.9</v>
      </c>
      <c r="F72" s="66">
        <f t="shared" si="14"/>
        <v>450</v>
      </c>
      <c r="G72" s="84">
        <v>0.9</v>
      </c>
      <c r="H72" s="66">
        <f t="shared" si="15"/>
        <v>225</v>
      </c>
      <c r="I72" s="66">
        <f t="shared" si="8"/>
        <v>1125</v>
      </c>
      <c r="J72" s="99"/>
      <c r="O72" s="99"/>
      <c r="P72" s="99"/>
      <c r="Q72" s="99"/>
      <c r="R72" s="113" t="str">
        <f>K25</f>
        <v>Interrupción de otros servicios y suministros esenciales (papel, tóner, refrigerante)</v>
      </c>
      <c r="S72" s="115"/>
      <c r="T72" s="115"/>
      <c r="U72" s="115"/>
      <c r="V72" s="114"/>
      <c r="W72" s="116"/>
    </row>
    <row r="73" spans="1:23" ht="24" customHeight="1" x14ac:dyDescent="0.2">
      <c r="A73" s="76" t="s">
        <v>72</v>
      </c>
      <c r="B73" s="71">
        <v>0.7</v>
      </c>
      <c r="C73" s="65">
        <v>0.9</v>
      </c>
      <c r="D73" s="66">
        <f t="shared" si="13"/>
        <v>450</v>
      </c>
      <c r="E73" s="84">
        <v>0.9</v>
      </c>
      <c r="F73" s="66">
        <f t="shared" si="14"/>
        <v>450</v>
      </c>
      <c r="G73" s="84">
        <v>0.9</v>
      </c>
      <c r="H73" s="66">
        <f t="shared" si="15"/>
        <v>225</v>
      </c>
      <c r="I73" s="66">
        <f t="shared" si="8"/>
        <v>1125</v>
      </c>
      <c r="J73" s="99"/>
      <c r="O73" s="99"/>
      <c r="P73" s="99"/>
      <c r="Q73" s="99"/>
      <c r="R73" s="117" t="s">
        <v>168</v>
      </c>
      <c r="S73" s="118">
        <v>0.4</v>
      </c>
      <c r="T73" s="118">
        <v>0.7</v>
      </c>
      <c r="U73" s="118">
        <v>1</v>
      </c>
      <c r="V73" s="119">
        <f>AVERAGE(S73:U73)</f>
        <v>0.70000000000000007</v>
      </c>
      <c r="W73" s="120">
        <f>1-V73</f>
        <v>0.29999999999999993</v>
      </c>
    </row>
    <row r="74" spans="1:23" ht="25.5" x14ac:dyDescent="0.2">
      <c r="A74" s="76" t="s">
        <v>74</v>
      </c>
      <c r="B74" s="71">
        <v>0.3</v>
      </c>
      <c r="C74" s="65">
        <v>0.3</v>
      </c>
      <c r="D74" s="66">
        <f t="shared" si="13"/>
        <v>150</v>
      </c>
      <c r="E74" s="84">
        <v>0.8</v>
      </c>
      <c r="F74" s="66">
        <f t="shared" si="14"/>
        <v>400</v>
      </c>
      <c r="G74" s="84">
        <v>0.7</v>
      </c>
      <c r="H74" s="66">
        <f t="shared" si="15"/>
        <v>175</v>
      </c>
      <c r="I74" s="66">
        <f t="shared" si="8"/>
        <v>725</v>
      </c>
      <c r="J74" s="99"/>
      <c r="O74" s="99"/>
      <c r="P74" s="99"/>
      <c r="Q74" s="99"/>
      <c r="R74" s="113" t="str">
        <f>K26</f>
        <v>Degradación de los soportes de almacenamiento de información (por paso del tiempo)</v>
      </c>
      <c r="S74" s="115"/>
      <c r="T74" s="115"/>
      <c r="U74" s="115"/>
      <c r="V74" s="176">
        <f>AVERAGE(V75:V77)</f>
        <v>0.55555555555555569</v>
      </c>
      <c r="W74" s="176">
        <f>AVERAGE(W75:W77)</f>
        <v>0.44444444444444442</v>
      </c>
    </row>
    <row r="75" spans="1:23" ht="25.5" x14ac:dyDescent="0.2">
      <c r="A75" s="76" t="s">
        <v>76</v>
      </c>
      <c r="B75" s="71">
        <v>0.7</v>
      </c>
      <c r="C75" s="65">
        <v>0.3</v>
      </c>
      <c r="D75" s="66">
        <f t="shared" si="13"/>
        <v>150</v>
      </c>
      <c r="E75" s="84">
        <v>0.6</v>
      </c>
      <c r="F75" s="66">
        <f t="shared" si="14"/>
        <v>300</v>
      </c>
      <c r="G75" s="84">
        <v>0.7</v>
      </c>
      <c r="H75" s="66">
        <f t="shared" si="15"/>
        <v>175</v>
      </c>
      <c r="I75" s="66">
        <f t="shared" si="8"/>
        <v>625</v>
      </c>
      <c r="J75" s="99"/>
      <c r="O75" s="99"/>
      <c r="P75" s="99"/>
      <c r="Q75" s="99"/>
      <c r="R75" s="136" t="s">
        <v>163</v>
      </c>
      <c r="S75" s="118">
        <v>0.1</v>
      </c>
      <c r="T75" s="118">
        <v>0.8</v>
      </c>
      <c r="U75" s="118">
        <v>0.8</v>
      </c>
      <c r="V75" s="119">
        <f>AVERAGE(S75:U75)</f>
        <v>0.56666666666666676</v>
      </c>
      <c r="W75" s="119">
        <f>1-V75</f>
        <v>0.43333333333333324</v>
      </c>
    </row>
    <row r="76" spans="1:23" ht="23.25" x14ac:dyDescent="0.2">
      <c r="A76" s="76" t="s">
        <v>75</v>
      </c>
      <c r="B76" s="71">
        <v>0.4</v>
      </c>
      <c r="C76" s="65">
        <v>0.3</v>
      </c>
      <c r="D76" s="66">
        <f t="shared" si="13"/>
        <v>150</v>
      </c>
      <c r="E76" s="84">
        <v>0.7</v>
      </c>
      <c r="F76" s="66">
        <f t="shared" si="14"/>
        <v>350</v>
      </c>
      <c r="G76" s="84">
        <v>0.7</v>
      </c>
      <c r="H76" s="66">
        <f t="shared" si="15"/>
        <v>175</v>
      </c>
      <c r="I76" s="66">
        <f t="shared" si="8"/>
        <v>675</v>
      </c>
      <c r="J76" s="99"/>
      <c r="O76" s="99"/>
      <c r="P76" s="99"/>
      <c r="Q76" s="99"/>
      <c r="R76" s="139" t="s">
        <v>162</v>
      </c>
      <c r="S76" s="118">
        <v>0.1</v>
      </c>
      <c r="T76" s="118">
        <v>0.7</v>
      </c>
      <c r="U76" s="118">
        <v>0.7</v>
      </c>
      <c r="V76" s="119">
        <f>AVERAGE(S76:U76)</f>
        <v>0.5</v>
      </c>
      <c r="W76" s="119">
        <f>1-V76</f>
        <v>0.5</v>
      </c>
    </row>
    <row r="77" spans="1:23" x14ac:dyDescent="0.2">
      <c r="A77" s="131" t="s">
        <v>77</v>
      </c>
      <c r="B77" s="71">
        <v>0.4</v>
      </c>
      <c r="C77" s="65">
        <v>0.5</v>
      </c>
      <c r="D77" s="66">
        <f t="shared" si="13"/>
        <v>250</v>
      </c>
      <c r="E77" s="84">
        <v>0.4</v>
      </c>
      <c r="F77" s="66">
        <f t="shared" si="14"/>
        <v>200</v>
      </c>
      <c r="G77" s="84">
        <v>0.9</v>
      </c>
      <c r="H77" s="66">
        <f t="shared" si="15"/>
        <v>225</v>
      </c>
      <c r="I77" s="66">
        <f t="shared" si="8"/>
        <v>675</v>
      </c>
      <c r="J77" s="99"/>
      <c r="O77" s="99"/>
      <c r="P77" s="99"/>
      <c r="Q77" s="99"/>
      <c r="R77" s="136" t="s">
        <v>159</v>
      </c>
      <c r="S77" s="118">
        <v>0.2</v>
      </c>
      <c r="T77" s="118">
        <v>0.8</v>
      </c>
      <c r="U77" s="118">
        <v>0.8</v>
      </c>
      <c r="V77" s="119">
        <f>AVERAGE(S77:U77)</f>
        <v>0.6</v>
      </c>
      <c r="W77" s="119">
        <f>1-V77</f>
        <v>0.4</v>
      </c>
    </row>
    <row r="78" spans="1:23" x14ac:dyDescent="0.2">
      <c r="A78" s="76" t="s">
        <v>79</v>
      </c>
      <c r="B78" s="71">
        <v>0.7</v>
      </c>
      <c r="C78" s="65">
        <v>0.3</v>
      </c>
      <c r="D78" s="66">
        <f t="shared" si="13"/>
        <v>150</v>
      </c>
      <c r="E78" s="84">
        <v>0.3</v>
      </c>
      <c r="F78" s="66">
        <f t="shared" si="14"/>
        <v>150</v>
      </c>
      <c r="G78" s="84">
        <v>0.7</v>
      </c>
      <c r="H78" s="66">
        <f t="shared" si="15"/>
        <v>175</v>
      </c>
      <c r="I78" s="66">
        <f t="shared" si="8"/>
        <v>475</v>
      </c>
      <c r="J78" s="99"/>
      <c r="L78" s="99"/>
      <c r="M78" s="99"/>
      <c r="N78" s="99"/>
      <c r="O78" s="99"/>
      <c r="P78" s="99"/>
      <c r="Q78" s="99"/>
      <c r="R78" s="113" t="str">
        <f>K27</f>
        <v>Errores de los usuarios</v>
      </c>
      <c r="S78" s="115"/>
      <c r="T78" s="115"/>
      <c r="U78" s="115"/>
      <c r="V78" s="176">
        <f>AVERAGE(V79:V80)</f>
        <v>0.75</v>
      </c>
      <c r="W78" s="176">
        <f>AVERAGE(W79:W80)</f>
        <v>0.24999999999999994</v>
      </c>
    </row>
    <row r="79" spans="1:23" ht="39" thickBot="1" x14ac:dyDescent="0.25">
      <c r="A79" s="76" t="s">
        <v>91</v>
      </c>
      <c r="B79" s="71">
        <v>0.5</v>
      </c>
      <c r="C79" s="65">
        <v>0.4</v>
      </c>
      <c r="D79" s="66">
        <f t="shared" si="13"/>
        <v>200</v>
      </c>
      <c r="E79" s="84">
        <v>0.8</v>
      </c>
      <c r="F79" s="66">
        <f t="shared" si="14"/>
        <v>400</v>
      </c>
      <c r="G79" s="84">
        <v>0.9</v>
      </c>
      <c r="H79" s="66">
        <f t="shared" si="15"/>
        <v>225</v>
      </c>
      <c r="I79" s="66">
        <f t="shared" si="8"/>
        <v>825</v>
      </c>
      <c r="J79" s="99"/>
      <c r="K79" s="99"/>
      <c r="L79" s="99"/>
      <c r="M79" s="99"/>
      <c r="N79" s="99"/>
      <c r="O79" s="99"/>
      <c r="P79" s="99"/>
      <c r="Q79" s="99"/>
      <c r="R79" s="123" t="s">
        <v>172</v>
      </c>
      <c r="S79" s="118">
        <v>0.9</v>
      </c>
      <c r="T79" s="118">
        <v>0.9</v>
      </c>
      <c r="U79" s="118">
        <v>0.9</v>
      </c>
      <c r="V79" s="119">
        <f>AVERAGE(S79:U79)</f>
        <v>0.9</v>
      </c>
      <c r="W79" s="119">
        <f>1-V79</f>
        <v>9.9999999999999978E-2</v>
      </c>
    </row>
    <row r="80" spans="1:23" ht="27.75" customHeight="1" x14ac:dyDescent="0.2">
      <c r="A80" s="76" t="s">
        <v>86</v>
      </c>
      <c r="B80" s="71">
        <v>0.2</v>
      </c>
      <c r="C80" s="65">
        <v>0.5</v>
      </c>
      <c r="D80" s="66">
        <f t="shared" si="13"/>
        <v>250</v>
      </c>
      <c r="E80" s="84">
        <v>0.9</v>
      </c>
      <c r="F80" s="66">
        <f t="shared" si="14"/>
        <v>450</v>
      </c>
      <c r="G80" s="84">
        <v>0.3</v>
      </c>
      <c r="H80" s="66">
        <f t="shared" si="15"/>
        <v>75</v>
      </c>
      <c r="I80" s="66">
        <f t="shared" si="8"/>
        <v>775</v>
      </c>
      <c r="J80" s="99"/>
      <c r="K80" s="99"/>
      <c r="L80" s="99"/>
      <c r="M80" s="99"/>
      <c r="N80" s="99"/>
      <c r="O80" s="99"/>
      <c r="P80" s="99"/>
      <c r="Q80" s="99"/>
      <c r="R80" s="134" t="s">
        <v>173</v>
      </c>
      <c r="S80" s="163">
        <v>0.4</v>
      </c>
      <c r="T80" s="163">
        <v>0.8</v>
      </c>
      <c r="U80" s="163">
        <v>0.6</v>
      </c>
      <c r="V80" s="119">
        <f>AVERAGE(S80:U80)</f>
        <v>0.60000000000000009</v>
      </c>
      <c r="W80" s="119">
        <f>1-V80</f>
        <v>0.39999999999999991</v>
      </c>
    </row>
    <row r="81" spans="1:23" ht="25.5" x14ac:dyDescent="0.2">
      <c r="A81" s="76" t="s">
        <v>81</v>
      </c>
      <c r="B81" s="71">
        <v>0.3</v>
      </c>
      <c r="C81" s="65">
        <v>0.3</v>
      </c>
      <c r="D81" s="66">
        <f t="shared" si="13"/>
        <v>150</v>
      </c>
      <c r="E81" s="84">
        <v>0.9</v>
      </c>
      <c r="F81" s="66">
        <f t="shared" si="14"/>
        <v>450</v>
      </c>
      <c r="G81" s="84">
        <v>0.7</v>
      </c>
      <c r="H81" s="66">
        <f t="shared" si="15"/>
        <v>175</v>
      </c>
      <c r="I81" s="66">
        <f t="shared" si="8"/>
        <v>775</v>
      </c>
      <c r="J81" s="99"/>
      <c r="K81" s="99"/>
      <c r="L81" s="99"/>
      <c r="M81" s="99"/>
      <c r="N81" s="99"/>
      <c r="O81" s="99"/>
      <c r="P81" s="99"/>
      <c r="Q81" s="99"/>
      <c r="R81" s="113" t="str">
        <f>K28</f>
        <v>Errores del administrador (con responsabilidades de instalación y operación)</v>
      </c>
      <c r="S81" s="115"/>
      <c r="T81" s="115"/>
      <c r="U81" s="115"/>
      <c r="V81" s="176">
        <f>AVERAGE(V82:V83)</f>
        <v>0.73333333333333339</v>
      </c>
      <c r="W81" s="176">
        <f>AVERAGE(W82:W83)</f>
        <v>0.26666666666666666</v>
      </c>
    </row>
    <row r="82" spans="1:23" x14ac:dyDescent="0.2">
      <c r="A82" s="76" t="s">
        <v>82</v>
      </c>
      <c r="B82" s="71">
        <v>0.1</v>
      </c>
      <c r="C82" s="65">
        <v>0.1</v>
      </c>
      <c r="D82" s="66">
        <f t="shared" si="13"/>
        <v>50</v>
      </c>
      <c r="E82" s="84">
        <v>0.2</v>
      </c>
      <c r="F82" s="66">
        <f t="shared" si="14"/>
        <v>100</v>
      </c>
      <c r="G82" s="84">
        <v>0.3</v>
      </c>
      <c r="H82" s="66">
        <f t="shared" si="15"/>
        <v>75</v>
      </c>
      <c r="I82" s="66">
        <f t="shared" si="8"/>
        <v>225</v>
      </c>
      <c r="J82" s="99"/>
      <c r="K82" s="99"/>
      <c r="L82" s="99"/>
      <c r="M82" s="99"/>
      <c r="N82" s="99"/>
      <c r="O82" s="99"/>
      <c r="P82" s="99"/>
      <c r="Q82" s="99"/>
      <c r="R82" s="147" t="s">
        <v>174</v>
      </c>
      <c r="S82" s="148">
        <v>0.3</v>
      </c>
      <c r="T82" s="148">
        <v>0.9</v>
      </c>
      <c r="U82" s="148">
        <v>0.9</v>
      </c>
      <c r="V82" s="149">
        <f>AVERAGE(S82:U82)</f>
        <v>0.70000000000000007</v>
      </c>
      <c r="W82" s="150">
        <f>1-V82</f>
        <v>0.29999999999999993</v>
      </c>
    </row>
    <row r="83" spans="1:23" ht="38.25" x14ac:dyDescent="0.2">
      <c r="A83" s="69" t="s">
        <v>26</v>
      </c>
      <c r="B83" s="92"/>
      <c r="C83" s="92">
        <v>5500</v>
      </c>
      <c r="D83" s="92"/>
      <c r="E83" s="92">
        <v>5250</v>
      </c>
      <c r="F83" s="92"/>
      <c r="G83" s="92">
        <v>2250</v>
      </c>
      <c r="H83" s="92"/>
      <c r="I83" s="92"/>
      <c r="J83" s="99"/>
      <c r="K83" s="99"/>
      <c r="L83" s="99"/>
      <c r="M83" s="99"/>
      <c r="N83" s="99"/>
      <c r="O83" s="99"/>
      <c r="P83" s="99"/>
      <c r="Q83" s="99"/>
      <c r="R83" s="134" t="s">
        <v>173</v>
      </c>
      <c r="S83" s="148">
        <v>0.5</v>
      </c>
      <c r="T83" s="148">
        <v>0.9</v>
      </c>
      <c r="U83" s="148">
        <v>0.9</v>
      </c>
      <c r="V83" s="149">
        <f>AVERAGE(S83:U83)</f>
        <v>0.76666666666666661</v>
      </c>
      <c r="W83" s="150">
        <f>1-V83</f>
        <v>0.23333333333333339</v>
      </c>
    </row>
    <row r="84" spans="1:23" ht="25.5" x14ac:dyDescent="0.2">
      <c r="A84" s="131" t="s">
        <v>51</v>
      </c>
      <c r="B84" s="71">
        <v>0.2</v>
      </c>
      <c r="C84" s="65">
        <v>1</v>
      </c>
      <c r="D84" s="66">
        <f>($C$83*C84)</f>
        <v>5500</v>
      </c>
      <c r="E84" s="84">
        <v>1</v>
      </c>
      <c r="F84" s="66">
        <f>($E$83*E84)</f>
        <v>5250</v>
      </c>
      <c r="G84" s="84">
        <v>0.2</v>
      </c>
      <c r="H84" s="66">
        <f>($G$83*G84)</f>
        <v>450</v>
      </c>
      <c r="I84" s="66">
        <f t="shared" ref="I84:I146" si="16">H84+F84+D84</f>
        <v>11200</v>
      </c>
      <c r="J84" s="99"/>
      <c r="K84" s="99"/>
      <c r="L84" s="99"/>
      <c r="M84" s="99"/>
      <c r="N84" s="99"/>
      <c r="O84" s="99"/>
      <c r="P84" s="99"/>
      <c r="Q84" s="99"/>
      <c r="R84" s="113" t="str">
        <f>K29</f>
        <v>Errores de monitorización</v>
      </c>
      <c r="S84" s="115"/>
      <c r="T84" s="115"/>
      <c r="U84" s="115"/>
      <c r="V84" s="176">
        <f>AVERAGE(V85:V87)</f>
        <v>0.6777777777777777</v>
      </c>
      <c r="W84" s="176">
        <f>AVERAGE(W85:W87)</f>
        <v>0.32222222222222219</v>
      </c>
    </row>
    <row r="85" spans="1:23" ht="25.5" x14ac:dyDescent="0.2">
      <c r="A85" s="131" t="s">
        <v>52</v>
      </c>
      <c r="B85" s="71">
        <v>0.2</v>
      </c>
      <c r="C85" s="65">
        <v>1</v>
      </c>
      <c r="D85" s="66">
        <f>($C$83*C85)</f>
        <v>5500</v>
      </c>
      <c r="E85" s="84">
        <v>1</v>
      </c>
      <c r="F85" s="66">
        <f>($E$83*E85)</f>
        <v>5250</v>
      </c>
      <c r="G85" s="84">
        <v>0.2</v>
      </c>
      <c r="H85" s="66">
        <f>($G$83*G85)</f>
        <v>450</v>
      </c>
      <c r="I85" s="66">
        <f t="shared" si="16"/>
        <v>11200</v>
      </c>
      <c r="J85" s="99"/>
      <c r="K85" s="99"/>
      <c r="L85" s="99"/>
      <c r="M85" s="99"/>
      <c r="N85" s="99"/>
      <c r="O85" s="99"/>
      <c r="P85" s="99"/>
      <c r="Q85" s="99"/>
      <c r="R85" s="109" t="s">
        <v>153</v>
      </c>
      <c r="S85" s="118">
        <v>0</v>
      </c>
      <c r="T85" s="118">
        <v>0.7</v>
      </c>
      <c r="U85" s="118">
        <v>0.9</v>
      </c>
      <c r="V85" s="119">
        <f>AVERAGE(S85:U85)</f>
        <v>0.53333333333333333</v>
      </c>
      <c r="W85" s="120">
        <f>1-V85</f>
        <v>0.46666666666666667</v>
      </c>
    </row>
    <row r="86" spans="1:23" ht="25.5" x14ac:dyDescent="0.2">
      <c r="A86" s="131" t="s">
        <v>80</v>
      </c>
      <c r="B86" s="71">
        <v>0.8</v>
      </c>
      <c r="C86" s="65">
        <v>0.2</v>
      </c>
      <c r="D86" s="66">
        <f t="shared" ref="D86:D104" si="17">($C$83*C86)</f>
        <v>1100</v>
      </c>
      <c r="E86" s="84">
        <v>0.7</v>
      </c>
      <c r="F86" s="66">
        <f t="shared" ref="F86:F104" si="18">($E$83*E86)</f>
        <v>3674.9999999999995</v>
      </c>
      <c r="G86" s="84">
        <v>0.8</v>
      </c>
      <c r="H86" s="66">
        <f t="shared" ref="H86:H104" si="19">($G$83*G86)</f>
        <v>1800</v>
      </c>
      <c r="I86" s="66">
        <f t="shared" si="16"/>
        <v>6575</v>
      </c>
      <c r="J86" s="99"/>
      <c r="K86" s="99"/>
      <c r="L86" s="99"/>
      <c r="M86" s="99"/>
      <c r="N86" s="99"/>
      <c r="O86" s="99"/>
      <c r="P86" s="99"/>
      <c r="Q86" s="99"/>
      <c r="R86" s="134" t="s">
        <v>175</v>
      </c>
      <c r="S86" s="118">
        <v>0.9</v>
      </c>
      <c r="T86" s="118">
        <v>0.8</v>
      </c>
      <c r="U86" s="118">
        <v>0.9</v>
      </c>
      <c r="V86" s="119">
        <f>AVERAGE(S86:U86)</f>
        <v>0.8666666666666667</v>
      </c>
      <c r="W86" s="120">
        <f t="shared" ref="W86:W124" si="20">1-V86</f>
        <v>0.1333333333333333</v>
      </c>
    </row>
    <row r="87" spans="1:23" x14ac:dyDescent="0.2">
      <c r="A87" s="131" t="s">
        <v>53</v>
      </c>
      <c r="B87" s="71">
        <v>0.6</v>
      </c>
      <c r="C87" s="65">
        <v>0.3</v>
      </c>
      <c r="D87" s="66">
        <f t="shared" si="17"/>
        <v>1650</v>
      </c>
      <c r="E87" s="84">
        <v>0.2</v>
      </c>
      <c r="F87" s="66">
        <f t="shared" si="18"/>
        <v>1050</v>
      </c>
      <c r="G87" s="84">
        <v>0.2</v>
      </c>
      <c r="H87" s="66">
        <f t="shared" si="19"/>
        <v>450</v>
      </c>
      <c r="I87" s="66">
        <f t="shared" si="16"/>
        <v>3150</v>
      </c>
      <c r="J87" s="99"/>
      <c r="K87" s="99"/>
      <c r="L87" s="99"/>
      <c r="M87" s="99"/>
      <c r="N87" s="99"/>
      <c r="O87" s="99"/>
      <c r="P87" s="99"/>
      <c r="Q87" s="99"/>
      <c r="R87" s="174" t="s">
        <v>159</v>
      </c>
      <c r="S87" s="118">
        <v>0.2</v>
      </c>
      <c r="T87" s="118">
        <v>0.9</v>
      </c>
      <c r="U87" s="118">
        <v>0.8</v>
      </c>
      <c r="V87" s="119">
        <f>AVERAGE(S87:U87)</f>
        <v>0.63333333333333341</v>
      </c>
      <c r="W87" s="120">
        <f t="shared" si="20"/>
        <v>0.36666666666666659</v>
      </c>
    </row>
    <row r="88" spans="1:23" x14ac:dyDescent="0.2">
      <c r="A88" s="131" t="s">
        <v>54</v>
      </c>
      <c r="B88" s="71">
        <v>0.8</v>
      </c>
      <c r="C88" s="65">
        <v>0.5</v>
      </c>
      <c r="D88" s="66">
        <f t="shared" si="17"/>
        <v>2750</v>
      </c>
      <c r="E88" s="84">
        <v>0.3</v>
      </c>
      <c r="F88" s="66">
        <f t="shared" si="18"/>
        <v>1575</v>
      </c>
      <c r="G88" s="84">
        <v>0.2</v>
      </c>
      <c r="H88" s="66">
        <f t="shared" si="19"/>
        <v>450</v>
      </c>
      <c r="I88" s="66">
        <f t="shared" si="16"/>
        <v>4775</v>
      </c>
      <c r="J88" s="99"/>
      <c r="K88" s="99"/>
      <c r="L88" s="99"/>
      <c r="M88" s="99"/>
      <c r="N88" s="99"/>
      <c r="O88" s="99"/>
      <c r="P88" s="99"/>
      <c r="Q88" s="99"/>
      <c r="R88" s="113" t="str">
        <f>K30</f>
        <v>Difusión de Software dañino</v>
      </c>
      <c r="S88" s="171"/>
      <c r="T88" s="171"/>
      <c r="U88" s="171"/>
      <c r="V88" s="176">
        <f>AVERAGE(V89:V92)</f>
        <v>0.77500000000000002</v>
      </c>
      <c r="W88" s="176">
        <f>AVERAGE(W89:W92)</f>
        <v>0.22499999999999995</v>
      </c>
    </row>
    <row r="89" spans="1:23" x14ac:dyDescent="0.2">
      <c r="A89" s="131" t="s">
        <v>55</v>
      </c>
      <c r="B89" s="71">
        <v>0.8</v>
      </c>
      <c r="C89" s="65">
        <v>0.2</v>
      </c>
      <c r="D89" s="66">
        <f t="shared" si="17"/>
        <v>1100</v>
      </c>
      <c r="E89" s="84">
        <v>0.6</v>
      </c>
      <c r="F89" s="66">
        <f t="shared" si="18"/>
        <v>3150</v>
      </c>
      <c r="G89" s="84">
        <v>0.2</v>
      </c>
      <c r="H89" s="66">
        <f t="shared" si="19"/>
        <v>450</v>
      </c>
      <c r="I89" s="66">
        <f t="shared" si="16"/>
        <v>4700</v>
      </c>
      <c r="J89" s="99"/>
      <c r="K89" s="99"/>
      <c r="L89" s="99"/>
      <c r="M89" s="99"/>
      <c r="N89" s="99"/>
      <c r="O89" s="99"/>
      <c r="P89" s="99"/>
      <c r="Q89" s="99"/>
      <c r="R89" s="139" t="s">
        <v>176</v>
      </c>
      <c r="S89" s="118">
        <v>0.5</v>
      </c>
      <c r="T89" s="118">
        <v>0.9</v>
      </c>
      <c r="U89" s="118">
        <v>0.8</v>
      </c>
      <c r="V89" s="119">
        <f>AVERAGE(S89:U89)</f>
        <v>0.73333333333333339</v>
      </c>
      <c r="W89" s="120">
        <f t="shared" si="20"/>
        <v>0.26666666666666661</v>
      </c>
    </row>
    <row r="90" spans="1:23" ht="25.5" x14ac:dyDescent="0.2">
      <c r="A90" s="131" t="s">
        <v>56</v>
      </c>
      <c r="B90" s="71">
        <v>0.8</v>
      </c>
      <c r="C90" s="65">
        <v>0.3</v>
      </c>
      <c r="D90" s="66">
        <f t="shared" si="17"/>
        <v>1650</v>
      </c>
      <c r="E90" s="84">
        <v>0.2</v>
      </c>
      <c r="F90" s="66">
        <f t="shared" si="18"/>
        <v>1050</v>
      </c>
      <c r="G90" s="84">
        <v>0.1</v>
      </c>
      <c r="H90" s="66">
        <f t="shared" si="19"/>
        <v>225</v>
      </c>
      <c r="I90" s="66">
        <f t="shared" si="16"/>
        <v>2925</v>
      </c>
      <c r="J90" s="99"/>
      <c r="K90" s="99"/>
      <c r="L90" s="99"/>
      <c r="M90" s="99"/>
      <c r="N90" s="99"/>
      <c r="O90" s="99"/>
      <c r="P90" s="99"/>
      <c r="Q90" s="99"/>
      <c r="R90" s="139" t="s">
        <v>177</v>
      </c>
      <c r="S90" s="118">
        <v>0.7</v>
      </c>
      <c r="T90" s="118">
        <v>1</v>
      </c>
      <c r="U90" s="118">
        <v>1</v>
      </c>
      <c r="V90" s="119">
        <f>AVERAGE(S90:U90)</f>
        <v>0.9</v>
      </c>
      <c r="W90" s="120">
        <f t="shared" si="20"/>
        <v>9.9999999999999978E-2</v>
      </c>
    </row>
    <row r="91" spans="1:23" ht="38.25" x14ac:dyDescent="0.2">
      <c r="A91" s="131" t="s">
        <v>57</v>
      </c>
      <c r="B91" s="71">
        <v>0.9</v>
      </c>
      <c r="C91" s="65">
        <v>1</v>
      </c>
      <c r="D91" s="66">
        <f t="shared" si="17"/>
        <v>5500</v>
      </c>
      <c r="E91" s="84">
        <v>0.7</v>
      </c>
      <c r="F91" s="66">
        <f t="shared" si="18"/>
        <v>3674.9999999999995</v>
      </c>
      <c r="G91" s="84">
        <v>0.7</v>
      </c>
      <c r="H91" s="66">
        <f t="shared" si="19"/>
        <v>1575</v>
      </c>
      <c r="I91" s="66">
        <f t="shared" si="16"/>
        <v>10750</v>
      </c>
      <c r="J91" s="99"/>
      <c r="K91" s="99"/>
      <c r="L91" s="99"/>
      <c r="M91" s="99"/>
      <c r="N91" s="99"/>
      <c r="O91" s="99"/>
      <c r="P91" s="99"/>
      <c r="Q91" s="99"/>
      <c r="R91" s="136" t="s">
        <v>172</v>
      </c>
      <c r="S91" s="118">
        <v>0.2</v>
      </c>
      <c r="T91" s="118">
        <v>0.9</v>
      </c>
      <c r="U91" s="118">
        <v>0.8</v>
      </c>
      <c r="V91" s="119">
        <f>AVERAGE(S91:U91)</f>
        <v>0.63333333333333341</v>
      </c>
      <c r="W91" s="120">
        <f t="shared" si="20"/>
        <v>0.36666666666666659</v>
      </c>
    </row>
    <row r="92" spans="1:23" ht="25.5" x14ac:dyDescent="0.2">
      <c r="A92" s="131" t="s">
        <v>59</v>
      </c>
      <c r="B92" s="71">
        <v>0.9</v>
      </c>
      <c r="C92" s="65">
        <v>0.6</v>
      </c>
      <c r="D92" s="66">
        <f t="shared" si="17"/>
        <v>3300</v>
      </c>
      <c r="E92" s="84">
        <v>0.5</v>
      </c>
      <c r="F92" s="66">
        <f t="shared" si="18"/>
        <v>2625</v>
      </c>
      <c r="G92" s="84">
        <v>0.3</v>
      </c>
      <c r="H92" s="66">
        <f t="shared" si="19"/>
        <v>675</v>
      </c>
      <c r="I92" s="66">
        <f t="shared" si="16"/>
        <v>6600</v>
      </c>
      <c r="J92" s="99"/>
      <c r="K92" s="99"/>
      <c r="L92" s="99"/>
      <c r="M92" s="99"/>
      <c r="N92" s="99"/>
      <c r="O92" s="99"/>
      <c r="P92" s="99"/>
      <c r="Q92" s="99"/>
      <c r="R92" s="139" t="s">
        <v>178</v>
      </c>
      <c r="S92" s="118">
        <v>0.8</v>
      </c>
      <c r="T92" s="118">
        <v>0.9</v>
      </c>
      <c r="U92" s="118">
        <v>0.8</v>
      </c>
      <c r="V92" s="119">
        <f>AVERAGE(S92:U92)</f>
        <v>0.83333333333333337</v>
      </c>
      <c r="W92" s="120">
        <f t="shared" si="20"/>
        <v>0.16666666666666663</v>
      </c>
    </row>
    <row r="93" spans="1:23" x14ac:dyDescent="0.2">
      <c r="A93" s="131" t="s">
        <v>61</v>
      </c>
      <c r="B93" s="71">
        <v>0.8</v>
      </c>
      <c r="C93" s="65">
        <v>0.7</v>
      </c>
      <c r="D93" s="66">
        <f t="shared" si="17"/>
        <v>3849.9999999999995</v>
      </c>
      <c r="E93" s="84">
        <v>0.8</v>
      </c>
      <c r="F93" s="66">
        <f t="shared" si="18"/>
        <v>4200</v>
      </c>
      <c r="G93" s="84">
        <v>0.7</v>
      </c>
      <c r="H93" s="66">
        <f t="shared" si="19"/>
        <v>1575</v>
      </c>
      <c r="I93" s="66">
        <f t="shared" si="16"/>
        <v>9625</v>
      </c>
      <c r="J93" s="99"/>
      <c r="K93" s="99"/>
      <c r="L93" s="99"/>
      <c r="M93" s="99"/>
      <c r="N93" s="99"/>
      <c r="O93" s="99"/>
      <c r="P93" s="99"/>
      <c r="Q93" s="99"/>
      <c r="R93" s="113" t="str">
        <f>K31</f>
        <v>Vulnerabilidades de los programas</v>
      </c>
      <c r="S93" s="115"/>
      <c r="T93" s="115"/>
      <c r="U93" s="115"/>
      <c r="V93" s="176">
        <f>AVERAGE(V94:V95)</f>
        <v>0.68333333333333335</v>
      </c>
      <c r="W93" s="176">
        <f>AVERAGE(W94:W95)</f>
        <v>0.31666666666666665</v>
      </c>
    </row>
    <row r="94" spans="1:23" ht="25.5" x14ac:dyDescent="0.2">
      <c r="A94" s="131" t="s">
        <v>62</v>
      </c>
      <c r="B94" s="71">
        <v>0.3</v>
      </c>
      <c r="C94" s="65">
        <v>0.4</v>
      </c>
      <c r="D94" s="66">
        <f t="shared" si="17"/>
        <v>2200</v>
      </c>
      <c r="E94" s="84">
        <v>0.4</v>
      </c>
      <c r="F94" s="66">
        <f t="shared" si="18"/>
        <v>2100</v>
      </c>
      <c r="G94" s="84">
        <v>0.3</v>
      </c>
      <c r="H94" s="66">
        <f t="shared" si="19"/>
        <v>675</v>
      </c>
      <c r="I94" s="66">
        <f t="shared" si="16"/>
        <v>4975</v>
      </c>
      <c r="J94" s="99"/>
      <c r="K94" s="99"/>
      <c r="L94" s="99"/>
      <c r="M94" s="99"/>
      <c r="N94" s="99"/>
      <c r="O94" s="99"/>
      <c r="P94" s="99"/>
      <c r="Q94" s="99"/>
      <c r="R94" s="139" t="s">
        <v>176</v>
      </c>
      <c r="S94" s="118">
        <v>0.8</v>
      </c>
      <c r="T94" s="118">
        <v>0.9</v>
      </c>
      <c r="U94" s="118">
        <v>0.8</v>
      </c>
      <c r="V94" s="119">
        <f>AVERAGE(S94:U94)</f>
        <v>0.83333333333333337</v>
      </c>
      <c r="W94" s="120">
        <f t="shared" si="20"/>
        <v>0.16666666666666663</v>
      </c>
    </row>
    <row r="95" spans="1:23" ht="24.75" customHeight="1" x14ac:dyDescent="0.2">
      <c r="A95" s="131" t="s">
        <v>64</v>
      </c>
      <c r="B95" s="71">
        <v>0.5</v>
      </c>
      <c r="C95" s="65">
        <v>0.7</v>
      </c>
      <c r="D95" s="66">
        <f t="shared" si="17"/>
        <v>3849.9999999999995</v>
      </c>
      <c r="E95" s="84">
        <v>0.3</v>
      </c>
      <c r="F95" s="66">
        <f t="shared" si="18"/>
        <v>1575</v>
      </c>
      <c r="G95" s="84">
        <v>0.5</v>
      </c>
      <c r="H95" s="66">
        <f t="shared" si="19"/>
        <v>1125</v>
      </c>
      <c r="I95" s="66">
        <f t="shared" si="16"/>
        <v>6550</v>
      </c>
      <c r="J95" s="99"/>
      <c r="K95" s="99"/>
      <c r="L95" s="99"/>
      <c r="M95" s="99"/>
      <c r="N95" s="99"/>
      <c r="O95" s="99"/>
      <c r="P95" s="99"/>
      <c r="Q95" s="99"/>
      <c r="R95" s="136" t="s">
        <v>172</v>
      </c>
      <c r="S95" s="118">
        <v>0.1</v>
      </c>
      <c r="T95" s="118">
        <v>0.8</v>
      </c>
      <c r="U95" s="118">
        <v>0.7</v>
      </c>
      <c r="V95" s="119">
        <f>AVERAGE(S95:U95)</f>
        <v>0.53333333333333333</v>
      </c>
      <c r="W95" s="120">
        <f t="shared" si="20"/>
        <v>0.46666666666666667</v>
      </c>
    </row>
    <row r="96" spans="1:23" ht="25.5" x14ac:dyDescent="0.2">
      <c r="A96" s="131" t="s">
        <v>66</v>
      </c>
      <c r="B96" s="71">
        <v>0.98</v>
      </c>
      <c r="C96" s="65">
        <v>0.9</v>
      </c>
      <c r="D96" s="66">
        <f t="shared" si="17"/>
        <v>4950</v>
      </c>
      <c r="E96" s="84">
        <v>0.5</v>
      </c>
      <c r="F96" s="66">
        <f t="shared" si="18"/>
        <v>2625</v>
      </c>
      <c r="G96" s="84">
        <v>0.6</v>
      </c>
      <c r="H96" s="66">
        <f t="shared" si="19"/>
        <v>1350</v>
      </c>
      <c r="I96" s="66">
        <f t="shared" si="16"/>
        <v>8925</v>
      </c>
      <c r="J96" s="99"/>
      <c r="K96" s="99"/>
      <c r="L96" s="99"/>
      <c r="M96" s="99"/>
      <c r="N96" s="99"/>
      <c r="O96" s="99"/>
      <c r="P96" s="99"/>
      <c r="Q96" s="99"/>
      <c r="R96" s="170" t="str">
        <f>K32</f>
        <v>Errores de mantenimiento / actualización de equipos (hardware)</v>
      </c>
      <c r="S96" s="171"/>
      <c r="T96" s="171"/>
      <c r="U96" s="171"/>
      <c r="V96" s="176">
        <f>AVERAGE(V97:V99)</f>
        <v>0.61111111111111116</v>
      </c>
      <c r="W96" s="176">
        <f>AVERAGE(W97:W99)</f>
        <v>0.38888888888888884</v>
      </c>
    </row>
    <row r="97" spans="1:23" ht="25.5" x14ac:dyDescent="0.2">
      <c r="A97" s="76" t="s">
        <v>72</v>
      </c>
      <c r="B97" s="71">
        <v>0.8</v>
      </c>
      <c r="C97" s="65">
        <v>0.9</v>
      </c>
      <c r="D97" s="66">
        <f t="shared" si="17"/>
        <v>4950</v>
      </c>
      <c r="E97" s="84">
        <v>0.9</v>
      </c>
      <c r="F97" s="66">
        <f t="shared" si="18"/>
        <v>4725</v>
      </c>
      <c r="G97" s="84">
        <v>0.7</v>
      </c>
      <c r="H97" s="66">
        <f t="shared" si="19"/>
        <v>1575</v>
      </c>
      <c r="I97" s="66">
        <f t="shared" si="16"/>
        <v>11250</v>
      </c>
      <c r="J97" s="99"/>
      <c r="K97" s="99"/>
      <c r="L97" s="99"/>
      <c r="M97" s="99"/>
      <c r="N97" s="99"/>
      <c r="O97" s="99"/>
      <c r="P97" s="99"/>
      <c r="Q97" s="99"/>
      <c r="R97" s="167" t="s">
        <v>169</v>
      </c>
      <c r="S97" s="118">
        <v>0.3</v>
      </c>
      <c r="T97" s="118">
        <v>0.8</v>
      </c>
      <c r="U97" s="118">
        <v>0.7</v>
      </c>
      <c r="V97" s="119">
        <f>AVERAGE(S97:U97)</f>
        <v>0.6</v>
      </c>
      <c r="W97" s="120">
        <f t="shared" si="20"/>
        <v>0.4</v>
      </c>
    </row>
    <row r="98" spans="1:23" ht="25.5" x14ac:dyDescent="0.2">
      <c r="A98" s="76" t="s">
        <v>74</v>
      </c>
      <c r="B98" s="71">
        <v>0.9</v>
      </c>
      <c r="C98" s="65">
        <v>0.7</v>
      </c>
      <c r="D98" s="66">
        <f t="shared" si="17"/>
        <v>3849.9999999999995</v>
      </c>
      <c r="E98" s="84">
        <v>0.7</v>
      </c>
      <c r="F98" s="66">
        <f t="shared" si="18"/>
        <v>3674.9999999999995</v>
      </c>
      <c r="G98" s="84">
        <v>0.8</v>
      </c>
      <c r="H98" s="66">
        <f t="shared" si="19"/>
        <v>1800</v>
      </c>
      <c r="I98" s="66">
        <f t="shared" si="16"/>
        <v>9325</v>
      </c>
      <c r="J98" s="99"/>
      <c r="K98" s="99"/>
      <c r="L98" s="99"/>
      <c r="M98" s="99"/>
      <c r="N98" s="99"/>
      <c r="O98" s="99"/>
      <c r="P98" s="99"/>
      <c r="Q98" s="99"/>
      <c r="R98" s="136" t="s">
        <v>163</v>
      </c>
      <c r="S98" s="118">
        <v>0.3</v>
      </c>
      <c r="T98" s="118">
        <v>0.9</v>
      </c>
      <c r="U98" s="118">
        <v>0.9</v>
      </c>
      <c r="V98" s="119">
        <f>AVERAGE(S98:U98)</f>
        <v>0.70000000000000007</v>
      </c>
      <c r="W98" s="120">
        <f t="shared" si="20"/>
        <v>0.29999999999999993</v>
      </c>
    </row>
    <row r="99" spans="1:23" ht="38.25" x14ac:dyDescent="0.2">
      <c r="A99" s="76" t="s">
        <v>76</v>
      </c>
      <c r="B99" s="71">
        <v>0.9</v>
      </c>
      <c r="C99" s="65">
        <v>0.7</v>
      </c>
      <c r="D99" s="66">
        <f t="shared" si="17"/>
        <v>3849.9999999999995</v>
      </c>
      <c r="E99" s="84">
        <v>0.5</v>
      </c>
      <c r="F99" s="66">
        <f t="shared" si="18"/>
        <v>2625</v>
      </c>
      <c r="G99" s="84">
        <v>0.2</v>
      </c>
      <c r="H99" s="66">
        <f t="shared" si="19"/>
        <v>450</v>
      </c>
      <c r="I99" s="66">
        <f t="shared" si="16"/>
        <v>6925</v>
      </c>
      <c r="J99" s="99"/>
      <c r="K99" s="99"/>
      <c r="L99" s="99"/>
      <c r="M99" s="99"/>
      <c r="N99" s="99"/>
      <c r="O99" s="99"/>
      <c r="P99" s="99"/>
      <c r="Q99" s="99"/>
      <c r="R99" s="136" t="s">
        <v>172</v>
      </c>
      <c r="S99" s="118">
        <v>0.3</v>
      </c>
      <c r="T99" s="118">
        <v>0.7</v>
      </c>
      <c r="U99" s="118">
        <v>0.6</v>
      </c>
      <c r="V99" s="119">
        <f>AVERAGE(S99:U99)</f>
        <v>0.53333333333333333</v>
      </c>
      <c r="W99" s="120">
        <f t="shared" si="20"/>
        <v>0.46666666666666667</v>
      </c>
    </row>
    <row r="100" spans="1:23" ht="25.5" x14ac:dyDescent="0.2">
      <c r="A100" s="76" t="s">
        <v>75</v>
      </c>
      <c r="B100" s="71">
        <v>0.9</v>
      </c>
      <c r="C100" s="65">
        <v>0.7</v>
      </c>
      <c r="D100" s="66">
        <f t="shared" si="17"/>
        <v>3849.9999999999995</v>
      </c>
      <c r="E100" s="84">
        <v>0.7</v>
      </c>
      <c r="F100" s="66">
        <f t="shared" si="18"/>
        <v>3674.9999999999995</v>
      </c>
      <c r="G100" s="84">
        <v>0.2</v>
      </c>
      <c r="H100" s="66">
        <f t="shared" si="19"/>
        <v>450</v>
      </c>
      <c r="I100" s="66">
        <f t="shared" si="16"/>
        <v>7975</v>
      </c>
      <c r="J100" s="99"/>
      <c r="K100" s="99"/>
      <c r="L100" s="99"/>
      <c r="M100" s="99"/>
      <c r="N100" s="99"/>
      <c r="O100" s="99"/>
      <c r="P100" s="99"/>
      <c r="Q100" s="99"/>
      <c r="R100" s="170" t="str">
        <f>K33</f>
        <v>Errores de mantenimiento / actualización de programas (software)</v>
      </c>
      <c r="S100" s="171"/>
      <c r="T100" s="171"/>
      <c r="U100" s="171"/>
      <c r="V100" s="176">
        <f>AVERAGE(V101:V102)</f>
        <v>0.70000000000000007</v>
      </c>
      <c r="W100" s="176">
        <f>AVERAGE(W101:W102)</f>
        <v>0.29999999999999993</v>
      </c>
    </row>
    <row r="101" spans="1:23" x14ac:dyDescent="0.2">
      <c r="A101" s="76" t="s">
        <v>79</v>
      </c>
      <c r="B101" s="71">
        <v>0.8</v>
      </c>
      <c r="C101" s="65">
        <v>0.7</v>
      </c>
      <c r="D101" s="66">
        <f t="shared" si="17"/>
        <v>3849.9999999999995</v>
      </c>
      <c r="E101" s="84">
        <v>0.5</v>
      </c>
      <c r="F101" s="66">
        <f t="shared" si="18"/>
        <v>2625</v>
      </c>
      <c r="G101" s="84">
        <v>0.6</v>
      </c>
      <c r="H101" s="66">
        <f t="shared" si="19"/>
        <v>1350</v>
      </c>
      <c r="I101" s="66">
        <f t="shared" si="16"/>
        <v>7825</v>
      </c>
      <c r="J101" s="99"/>
      <c r="K101" s="99"/>
      <c r="L101" s="99"/>
      <c r="M101" s="99"/>
      <c r="N101" s="99"/>
      <c r="O101" s="99"/>
      <c r="P101" s="99"/>
      <c r="Q101" s="99"/>
      <c r="R101" s="139" t="s">
        <v>176</v>
      </c>
      <c r="S101" s="118">
        <v>0.8</v>
      </c>
      <c r="T101" s="118">
        <v>0.8</v>
      </c>
      <c r="U101" s="118">
        <v>0.9</v>
      </c>
      <c r="V101" s="119">
        <f>AVERAGE(S101:U101)</f>
        <v>0.83333333333333337</v>
      </c>
      <c r="W101" s="120">
        <f t="shared" si="20"/>
        <v>0.16666666666666663</v>
      </c>
    </row>
    <row r="102" spans="1:23" ht="38.25" x14ac:dyDescent="0.2">
      <c r="A102" s="76" t="s">
        <v>93</v>
      </c>
      <c r="B102" s="71">
        <v>0.7</v>
      </c>
      <c r="C102" s="65">
        <v>0.9</v>
      </c>
      <c r="D102" s="66">
        <f t="shared" si="17"/>
        <v>4950</v>
      </c>
      <c r="E102" s="84">
        <v>0.9</v>
      </c>
      <c r="F102" s="66">
        <f t="shared" si="18"/>
        <v>4725</v>
      </c>
      <c r="G102" s="84">
        <v>0.9</v>
      </c>
      <c r="H102" s="66">
        <f t="shared" si="19"/>
        <v>2025</v>
      </c>
      <c r="I102" s="66">
        <f t="shared" si="16"/>
        <v>11700</v>
      </c>
      <c r="R102" s="136" t="s">
        <v>172</v>
      </c>
      <c r="S102" s="118">
        <v>0.3</v>
      </c>
      <c r="T102" s="118">
        <v>0.8</v>
      </c>
      <c r="U102" s="118">
        <v>0.6</v>
      </c>
      <c r="V102" s="119">
        <f>AVERAGE(S102:U102)</f>
        <v>0.56666666666666676</v>
      </c>
      <c r="W102" s="120">
        <f t="shared" si="20"/>
        <v>0.43333333333333324</v>
      </c>
    </row>
    <row r="103" spans="1:23" x14ac:dyDescent="0.2">
      <c r="A103" s="76" t="s">
        <v>86</v>
      </c>
      <c r="B103" s="71">
        <v>0.7</v>
      </c>
      <c r="C103" s="65">
        <v>0.9</v>
      </c>
      <c r="D103" s="66">
        <f t="shared" si="17"/>
        <v>4950</v>
      </c>
      <c r="E103" s="84">
        <v>0.9</v>
      </c>
      <c r="F103" s="66">
        <f t="shared" si="18"/>
        <v>4725</v>
      </c>
      <c r="G103" s="84">
        <v>0.9</v>
      </c>
      <c r="H103" s="66">
        <f t="shared" si="19"/>
        <v>2025</v>
      </c>
      <c r="I103" s="66">
        <f t="shared" si="16"/>
        <v>11700</v>
      </c>
      <c r="R103" s="170" t="str">
        <f>K34</f>
        <v>Robos</v>
      </c>
      <c r="S103" s="115"/>
      <c r="T103" s="115"/>
      <c r="U103" s="115"/>
      <c r="V103" s="176">
        <f>AVERAGE(V104:V107)</f>
        <v>0.76666666666666672</v>
      </c>
      <c r="W103" s="176">
        <f>AVERAGE(W104:W107)</f>
        <v>0.23333333333333328</v>
      </c>
    </row>
    <row r="104" spans="1:23" ht="25.5" x14ac:dyDescent="0.2">
      <c r="A104" s="76" t="s">
        <v>82</v>
      </c>
      <c r="B104" s="71">
        <v>0.9</v>
      </c>
      <c r="C104" s="65">
        <v>0.4</v>
      </c>
      <c r="D104" s="66">
        <f t="shared" si="17"/>
        <v>2200</v>
      </c>
      <c r="E104" s="84">
        <v>0.2</v>
      </c>
      <c r="F104" s="66">
        <f t="shared" si="18"/>
        <v>1050</v>
      </c>
      <c r="G104" s="84">
        <v>0.6</v>
      </c>
      <c r="H104" s="66">
        <f t="shared" si="19"/>
        <v>1350</v>
      </c>
      <c r="I104" s="66">
        <f t="shared" si="16"/>
        <v>4600</v>
      </c>
      <c r="R104" s="167" t="s">
        <v>179</v>
      </c>
      <c r="S104" s="118">
        <v>0.7</v>
      </c>
      <c r="T104" s="118">
        <v>0.8</v>
      </c>
      <c r="U104" s="118">
        <v>0.6</v>
      </c>
      <c r="V104" s="119">
        <f>AVERAGE(S104:U104)</f>
        <v>0.70000000000000007</v>
      </c>
      <c r="W104" s="120">
        <f t="shared" si="20"/>
        <v>0.29999999999999993</v>
      </c>
    </row>
    <row r="105" spans="1:23" ht="25.5" x14ac:dyDescent="0.2">
      <c r="A105" s="69" t="s">
        <v>27</v>
      </c>
      <c r="B105" s="92"/>
      <c r="C105" s="92">
        <v>2070</v>
      </c>
      <c r="D105" s="92"/>
      <c r="E105" s="92">
        <v>500</v>
      </c>
      <c r="F105" s="92"/>
      <c r="G105" s="92">
        <v>1200</v>
      </c>
      <c r="H105" s="92"/>
      <c r="I105" s="92"/>
      <c r="R105" s="167" t="s">
        <v>180</v>
      </c>
      <c r="S105" s="118">
        <v>0.6</v>
      </c>
      <c r="T105" s="118">
        <v>0.9</v>
      </c>
      <c r="U105" s="118">
        <v>0.9</v>
      </c>
      <c r="V105" s="119">
        <f>AVERAGE(S105:U105)</f>
        <v>0.79999999999999993</v>
      </c>
      <c r="W105" s="120">
        <f t="shared" si="20"/>
        <v>0.20000000000000007</v>
      </c>
    </row>
    <row r="106" spans="1:23" ht="25.5" x14ac:dyDescent="0.2">
      <c r="A106" s="75" t="s">
        <v>51</v>
      </c>
      <c r="B106" s="71">
        <v>0.1</v>
      </c>
      <c r="C106" s="65">
        <v>1</v>
      </c>
      <c r="D106" s="66">
        <f>($C$105*C106)</f>
        <v>2070</v>
      </c>
      <c r="E106" s="84">
        <v>1</v>
      </c>
      <c r="F106" s="66">
        <f>($E$105*E106)</f>
        <v>500</v>
      </c>
      <c r="G106" s="84">
        <v>0.2</v>
      </c>
      <c r="H106" s="66">
        <f>($G$105*G106)</f>
        <v>240</v>
      </c>
      <c r="I106" s="66">
        <f t="shared" si="16"/>
        <v>2810</v>
      </c>
      <c r="R106" s="136" t="s">
        <v>156</v>
      </c>
      <c r="S106" s="118">
        <v>0.8</v>
      </c>
      <c r="T106" s="118">
        <v>0.9</v>
      </c>
      <c r="U106" s="118">
        <v>0.6</v>
      </c>
      <c r="V106" s="119">
        <f>AVERAGE(S106:U106)</f>
        <v>0.76666666666666672</v>
      </c>
      <c r="W106" s="120">
        <f t="shared" si="20"/>
        <v>0.23333333333333328</v>
      </c>
    </row>
    <row r="107" spans="1:23" ht="25.5" x14ac:dyDescent="0.2">
      <c r="A107" s="75" t="s">
        <v>52</v>
      </c>
      <c r="B107" s="71">
        <v>0.1</v>
      </c>
      <c r="C107" s="65">
        <v>1</v>
      </c>
      <c r="D107" s="66">
        <f>($C$105*C107)</f>
        <v>2070</v>
      </c>
      <c r="E107" s="84">
        <v>1</v>
      </c>
      <c r="F107" s="66">
        <f>($E$105*E107)</f>
        <v>500</v>
      </c>
      <c r="G107" s="84">
        <v>0.2</v>
      </c>
      <c r="H107" s="66">
        <f>($G$105*G107)</f>
        <v>240</v>
      </c>
      <c r="I107" s="66">
        <f t="shared" si="16"/>
        <v>2810</v>
      </c>
      <c r="R107" s="167" t="s">
        <v>155</v>
      </c>
      <c r="S107" s="118">
        <v>0.8</v>
      </c>
      <c r="T107" s="118">
        <v>0.8</v>
      </c>
      <c r="U107" s="118">
        <v>0.8</v>
      </c>
      <c r="V107" s="119">
        <f>AVERAGE(S107:U107)</f>
        <v>0.80000000000000016</v>
      </c>
      <c r="W107" s="120">
        <f t="shared" si="20"/>
        <v>0.19999999999999984</v>
      </c>
    </row>
    <row r="108" spans="1:23" x14ac:dyDescent="0.2">
      <c r="A108" s="75" t="s">
        <v>53</v>
      </c>
      <c r="B108" s="71">
        <v>0.7</v>
      </c>
      <c r="C108" s="65">
        <v>0.4</v>
      </c>
      <c r="D108" s="66">
        <f t="shared" ref="D108:D121" si="21">($C$105*C108)</f>
        <v>828</v>
      </c>
      <c r="E108" s="84">
        <v>0.3</v>
      </c>
      <c r="F108" s="66">
        <f t="shared" ref="F108:F121" si="22">($E$105*E108)</f>
        <v>150</v>
      </c>
      <c r="G108" s="84">
        <v>0.1</v>
      </c>
      <c r="H108" s="66">
        <f t="shared" ref="H108:H121" si="23">($G$105*G108)</f>
        <v>120</v>
      </c>
      <c r="I108" s="66">
        <f t="shared" si="16"/>
        <v>1098</v>
      </c>
      <c r="R108" s="113" t="str">
        <f>K35</f>
        <v>Deficiencias de la organización</v>
      </c>
      <c r="S108" s="115"/>
      <c r="T108" s="115"/>
      <c r="U108" s="115"/>
      <c r="V108" s="176">
        <f>AVERAGE(V109:V112)</f>
        <v>0.8666666666666667</v>
      </c>
      <c r="W108" s="176">
        <f>AVERAGE(W109:W112)</f>
        <v>0.1333333333333333</v>
      </c>
    </row>
    <row r="109" spans="1:23" x14ac:dyDescent="0.2">
      <c r="A109" s="75" t="s">
        <v>54</v>
      </c>
      <c r="B109" s="71">
        <v>0.9</v>
      </c>
      <c r="C109" s="65">
        <v>0.8</v>
      </c>
      <c r="D109" s="66">
        <f t="shared" si="21"/>
        <v>1656</v>
      </c>
      <c r="E109" s="84">
        <v>0.7</v>
      </c>
      <c r="F109" s="66">
        <f t="shared" si="22"/>
        <v>350</v>
      </c>
      <c r="G109" s="84">
        <v>0.1</v>
      </c>
      <c r="H109" s="66">
        <f t="shared" si="23"/>
        <v>120</v>
      </c>
      <c r="I109" s="66">
        <f t="shared" si="16"/>
        <v>2126</v>
      </c>
      <c r="R109" s="167" t="s">
        <v>181</v>
      </c>
      <c r="S109" s="118">
        <v>0.9</v>
      </c>
      <c r="T109" s="118">
        <v>0.9</v>
      </c>
      <c r="U109" s="118">
        <v>0.8</v>
      </c>
      <c r="V109" s="119">
        <f>AVERAGE(S109:U109)</f>
        <v>0.8666666666666667</v>
      </c>
      <c r="W109" s="120">
        <f t="shared" si="20"/>
        <v>0.1333333333333333</v>
      </c>
    </row>
    <row r="110" spans="1:23" ht="25.5" x14ac:dyDescent="0.2">
      <c r="A110" s="75" t="s">
        <v>55</v>
      </c>
      <c r="B110" s="71">
        <v>0.5</v>
      </c>
      <c r="C110" s="65">
        <v>0.3</v>
      </c>
      <c r="D110" s="66">
        <f t="shared" si="21"/>
        <v>621</v>
      </c>
      <c r="E110" s="84">
        <v>0.8</v>
      </c>
      <c r="F110" s="66">
        <f t="shared" si="22"/>
        <v>400</v>
      </c>
      <c r="G110" s="84">
        <v>0.2</v>
      </c>
      <c r="H110" s="66">
        <f t="shared" si="23"/>
        <v>240</v>
      </c>
      <c r="I110" s="66">
        <f t="shared" si="16"/>
        <v>1261</v>
      </c>
      <c r="R110" s="167" t="s">
        <v>182</v>
      </c>
      <c r="S110" s="118">
        <v>0.9</v>
      </c>
      <c r="T110" s="118">
        <v>0.7</v>
      </c>
      <c r="U110" s="118">
        <v>0.8</v>
      </c>
      <c r="V110" s="119">
        <f>AVERAGE(S110:U110)</f>
        <v>0.80000000000000016</v>
      </c>
      <c r="W110" s="120">
        <f t="shared" si="20"/>
        <v>0.19999999999999984</v>
      </c>
    </row>
    <row r="111" spans="1:23" ht="25.5" x14ac:dyDescent="0.2">
      <c r="A111" s="75" t="s">
        <v>56</v>
      </c>
      <c r="B111" s="71">
        <v>0.3</v>
      </c>
      <c r="C111" s="65">
        <v>0.3</v>
      </c>
      <c r="D111" s="66">
        <f t="shared" si="21"/>
        <v>621</v>
      </c>
      <c r="E111" s="84">
        <v>0.3</v>
      </c>
      <c r="F111" s="66">
        <f t="shared" si="22"/>
        <v>150</v>
      </c>
      <c r="G111" s="84">
        <v>0.1</v>
      </c>
      <c r="H111" s="66">
        <f t="shared" si="23"/>
        <v>120</v>
      </c>
      <c r="I111" s="66">
        <f t="shared" si="16"/>
        <v>891</v>
      </c>
      <c r="R111" s="167" t="s">
        <v>183</v>
      </c>
      <c r="S111" s="118">
        <v>0.9</v>
      </c>
      <c r="T111" s="118">
        <v>0.9</v>
      </c>
      <c r="U111" s="118">
        <v>1</v>
      </c>
      <c r="V111" s="119">
        <f>AVERAGE(S111:U111)</f>
        <v>0.93333333333333324</v>
      </c>
      <c r="W111" s="120">
        <f t="shared" si="20"/>
        <v>6.6666666666666763E-2</v>
      </c>
    </row>
    <row r="112" spans="1:23" ht="25.5" x14ac:dyDescent="0.2">
      <c r="A112" s="75" t="s">
        <v>57</v>
      </c>
      <c r="B112" s="71">
        <v>0.7</v>
      </c>
      <c r="C112" s="65">
        <v>0.7</v>
      </c>
      <c r="D112" s="66">
        <f t="shared" si="21"/>
        <v>1449</v>
      </c>
      <c r="E112" s="84">
        <v>0.8</v>
      </c>
      <c r="F112" s="66">
        <f t="shared" si="22"/>
        <v>400</v>
      </c>
      <c r="G112" s="84">
        <v>0.9</v>
      </c>
      <c r="H112" s="66">
        <f t="shared" si="23"/>
        <v>1080</v>
      </c>
      <c r="I112" s="66">
        <f t="shared" si="16"/>
        <v>2929</v>
      </c>
      <c r="R112" s="167" t="s">
        <v>184</v>
      </c>
      <c r="S112" s="118">
        <v>0.8</v>
      </c>
      <c r="T112" s="118">
        <v>0.9</v>
      </c>
      <c r="U112" s="118">
        <v>0.9</v>
      </c>
      <c r="V112" s="119">
        <f>AVERAGE(S112:U112)</f>
        <v>0.8666666666666667</v>
      </c>
      <c r="W112" s="120">
        <f t="shared" si="20"/>
        <v>0.1333333333333333</v>
      </c>
    </row>
    <row r="113" spans="1:23" ht="25.5" x14ac:dyDescent="0.2">
      <c r="A113" s="75" t="s">
        <v>58</v>
      </c>
      <c r="B113" s="71">
        <v>0.5</v>
      </c>
      <c r="C113" s="65">
        <v>0.9</v>
      </c>
      <c r="D113" s="66">
        <f t="shared" si="21"/>
        <v>1863</v>
      </c>
      <c r="E113" s="84">
        <v>0.8</v>
      </c>
      <c r="F113" s="66">
        <f t="shared" si="22"/>
        <v>400</v>
      </c>
      <c r="G113" s="84">
        <v>0.9</v>
      </c>
      <c r="H113" s="66">
        <f t="shared" si="23"/>
        <v>1080</v>
      </c>
      <c r="I113" s="66">
        <f t="shared" si="16"/>
        <v>3343</v>
      </c>
      <c r="R113" s="113" t="str">
        <f>K36</f>
        <v>Indisponibilidad del personal</v>
      </c>
      <c r="S113" s="115"/>
      <c r="T113" s="115"/>
      <c r="U113" s="115"/>
      <c r="V113" s="114"/>
      <c r="W113" s="116"/>
    </row>
    <row r="114" spans="1:23" ht="25.5" x14ac:dyDescent="0.2">
      <c r="A114" s="75" t="s">
        <v>61</v>
      </c>
      <c r="B114" s="71">
        <v>0.7</v>
      </c>
      <c r="C114" s="65">
        <v>0.9</v>
      </c>
      <c r="D114" s="66">
        <f t="shared" si="21"/>
        <v>1863</v>
      </c>
      <c r="E114" s="84">
        <v>0.8</v>
      </c>
      <c r="F114" s="66">
        <f t="shared" si="22"/>
        <v>400</v>
      </c>
      <c r="G114" s="84">
        <v>0.7</v>
      </c>
      <c r="H114" s="66">
        <f t="shared" si="23"/>
        <v>840</v>
      </c>
      <c r="I114" s="66">
        <f t="shared" si="16"/>
        <v>3103</v>
      </c>
      <c r="R114" s="169" t="s">
        <v>160</v>
      </c>
      <c r="S114" s="118">
        <v>0.6</v>
      </c>
      <c r="T114" s="118">
        <v>0.9</v>
      </c>
      <c r="U114" s="118">
        <v>0.9</v>
      </c>
      <c r="V114" s="119">
        <f>AVERAGE(S114:U114)</f>
        <v>0.79999999999999993</v>
      </c>
      <c r="W114" s="120">
        <f t="shared" si="20"/>
        <v>0.20000000000000007</v>
      </c>
    </row>
    <row r="115" spans="1:23" x14ac:dyDescent="0.2">
      <c r="A115" s="75" t="s">
        <v>64</v>
      </c>
      <c r="B115" s="71">
        <v>0.6</v>
      </c>
      <c r="C115" s="65">
        <v>0.9</v>
      </c>
      <c r="D115" s="66">
        <f t="shared" si="21"/>
        <v>1863</v>
      </c>
      <c r="E115" s="84">
        <v>0.2</v>
      </c>
      <c r="F115" s="66">
        <f t="shared" si="22"/>
        <v>100</v>
      </c>
      <c r="G115" s="84">
        <v>0.3</v>
      </c>
      <c r="H115" s="66">
        <f t="shared" si="23"/>
        <v>360</v>
      </c>
      <c r="I115" s="66">
        <f t="shared" si="16"/>
        <v>2323</v>
      </c>
      <c r="R115" s="113" t="str">
        <f>K37</f>
        <v>Extorsión</v>
      </c>
      <c r="S115" s="115"/>
      <c r="T115" s="115"/>
      <c r="U115" s="115"/>
      <c r="V115" s="176">
        <f>AVERAGE(V116:V117)</f>
        <v>0.78333333333333321</v>
      </c>
      <c r="W115" s="176">
        <f>AVERAGE(W116:W117)</f>
        <v>0.21666666666666673</v>
      </c>
    </row>
    <row r="116" spans="1:23" ht="25.5" x14ac:dyDescent="0.2">
      <c r="A116" s="75" t="s">
        <v>66</v>
      </c>
      <c r="B116" s="71">
        <v>0.9</v>
      </c>
      <c r="C116" s="65">
        <v>0.9</v>
      </c>
      <c r="D116" s="66">
        <f t="shared" si="21"/>
        <v>1863</v>
      </c>
      <c r="E116" s="84">
        <v>0.9</v>
      </c>
      <c r="F116" s="66">
        <f t="shared" si="22"/>
        <v>450</v>
      </c>
      <c r="G116" s="84">
        <v>0.8</v>
      </c>
      <c r="H116" s="66">
        <f t="shared" si="23"/>
        <v>960</v>
      </c>
      <c r="I116" s="66">
        <f t="shared" si="16"/>
        <v>3273</v>
      </c>
      <c r="R116" s="169" t="s">
        <v>160</v>
      </c>
      <c r="S116" s="118">
        <v>0.7</v>
      </c>
      <c r="T116" s="118">
        <v>0.8</v>
      </c>
      <c r="U116" s="118">
        <v>0.8</v>
      </c>
      <c r="V116" s="119">
        <f>AVERAGE(S116:U116)</f>
        <v>0.76666666666666661</v>
      </c>
      <c r="W116" s="120">
        <f t="shared" si="20"/>
        <v>0.23333333333333339</v>
      </c>
    </row>
    <row r="117" spans="1:23" ht="38.25" x14ac:dyDescent="0.2">
      <c r="A117" s="76" t="s">
        <v>76</v>
      </c>
      <c r="B117" s="71">
        <v>0.5</v>
      </c>
      <c r="C117" s="65">
        <v>0.9</v>
      </c>
      <c r="D117" s="66">
        <f t="shared" si="21"/>
        <v>1863</v>
      </c>
      <c r="E117" s="84">
        <v>0.4</v>
      </c>
      <c r="F117" s="66">
        <f t="shared" si="22"/>
        <v>200</v>
      </c>
      <c r="G117" s="84">
        <v>0.7</v>
      </c>
      <c r="H117" s="66">
        <f t="shared" si="23"/>
        <v>840</v>
      </c>
      <c r="I117" s="66">
        <f t="shared" si="16"/>
        <v>2903</v>
      </c>
      <c r="R117" s="136" t="s">
        <v>185</v>
      </c>
      <c r="S117" s="118">
        <v>0.6</v>
      </c>
      <c r="T117" s="118">
        <v>0.9</v>
      </c>
      <c r="U117" s="118">
        <v>0.9</v>
      </c>
      <c r="V117" s="119">
        <f>AVERAGE(S117:U117)</f>
        <v>0.79999999999999993</v>
      </c>
      <c r="W117" s="120">
        <f t="shared" si="20"/>
        <v>0.20000000000000007</v>
      </c>
    </row>
    <row r="118" spans="1:23" x14ac:dyDescent="0.2">
      <c r="A118" s="76" t="s">
        <v>79</v>
      </c>
      <c r="B118" s="71">
        <v>0.6</v>
      </c>
      <c r="C118" s="65">
        <v>0.8</v>
      </c>
      <c r="D118" s="66">
        <f t="shared" si="21"/>
        <v>1656</v>
      </c>
      <c r="E118" s="84">
        <v>0.6</v>
      </c>
      <c r="F118" s="66">
        <f t="shared" si="22"/>
        <v>300</v>
      </c>
      <c r="G118" s="84">
        <v>0.7</v>
      </c>
      <c r="H118" s="66">
        <f t="shared" si="23"/>
        <v>840</v>
      </c>
      <c r="I118" s="66">
        <f t="shared" si="16"/>
        <v>2796</v>
      </c>
      <c r="R118" s="170" t="str">
        <f>K38</f>
        <v>Ingeniería social</v>
      </c>
      <c r="S118" s="171"/>
      <c r="T118" s="171"/>
      <c r="U118" s="171"/>
      <c r="V118" s="176">
        <f>AVERAGE(V119:V120)</f>
        <v>0.68333333333333324</v>
      </c>
      <c r="W118" s="176">
        <f>AVERAGE(W119:W120)</f>
        <v>0.31666666666666676</v>
      </c>
    </row>
    <row r="119" spans="1:23" ht="25.5" x14ac:dyDescent="0.2">
      <c r="A119" s="76" t="s">
        <v>93</v>
      </c>
      <c r="B119" s="71">
        <v>0.2</v>
      </c>
      <c r="C119" s="65">
        <v>1</v>
      </c>
      <c r="D119" s="66">
        <f t="shared" si="21"/>
        <v>2070</v>
      </c>
      <c r="E119" s="84">
        <v>0.9</v>
      </c>
      <c r="F119" s="66">
        <f t="shared" si="22"/>
        <v>450</v>
      </c>
      <c r="G119" s="84">
        <v>0.1</v>
      </c>
      <c r="H119" s="66">
        <f t="shared" si="23"/>
        <v>120</v>
      </c>
      <c r="I119" s="66">
        <f t="shared" si="16"/>
        <v>2640</v>
      </c>
      <c r="R119" s="169" t="s">
        <v>160</v>
      </c>
      <c r="S119" s="118">
        <v>0.7</v>
      </c>
      <c r="T119" s="118">
        <v>0.7</v>
      </c>
      <c r="U119" s="118">
        <v>0.7</v>
      </c>
      <c r="V119" s="119">
        <f>AVERAGE(S119:U119)</f>
        <v>0.69999999999999984</v>
      </c>
      <c r="W119" s="120">
        <f t="shared" si="20"/>
        <v>0.30000000000000016</v>
      </c>
    </row>
    <row r="120" spans="1:23" ht="38.25" x14ac:dyDescent="0.2">
      <c r="A120" s="76" t="s">
        <v>86</v>
      </c>
      <c r="B120" s="71">
        <v>0.7</v>
      </c>
      <c r="C120" s="65">
        <v>0.5</v>
      </c>
      <c r="D120" s="66">
        <f t="shared" si="21"/>
        <v>1035</v>
      </c>
      <c r="E120" s="84">
        <v>0.7</v>
      </c>
      <c r="F120" s="66">
        <f t="shared" si="22"/>
        <v>350</v>
      </c>
      <c r="G120" s="84">
        <v>0.8</v>
      </c>
      <c r="H120" s="66">
        <f t="shared" si="23"/>
        <v>960</v>
      </c>
      <c r="I120" s="66">
        <f t="shared" si="16"/>
        <v>2345</v>
      </c>
      <c r="R120" s="136" t="s">
        <v>185</v>
      </c>
      <c r="S120" s="118">
        <v>0.6</v>
      </c>
      <c r="T120" s="118">
        <v>0.7</v>
      </c>
      <c r="U120" s="118">
        <v>0.7</v>
      </c>
      <c r="V120" s="119">
        <f>AVERAGE(S120:U120)</f>
        <v>0.66666666666666663</v>
      </c>
      <c r="W120" s="120">
        <f t="shared" si="20"/>
        <v>0.33333333333333337</v>
      </c>
    </row>
    <row r="121" spans="1:23" x14ac:dyDescent="0.2">
      <c r="A121" s="76" t="s">
        <v>82</v>
      </c>
      <c r="B121" s="71">
        <v>0.9</v>
      </c>
      <c r="C121" s="65">
        <v>0.6</v>
      </c>
      <c r="D121" s="66">
        <f t="shared" si="21"/>
        <v>1242</v>
      </c>
      <c r="E121" s="84">
        <v>0.2</v>
      </c>
      <c r="F121" s="66">
        <f t="shared" si="22"/>
        <v>100</v>
      </c>
      <c r="G121" s="84">
        <v>0.8</v>
      </c>
      <c r="H121" s="66">
        <f t="shared" si="23"/>
        <v>960</v>
      </c>
      <c r="I121" s="66">
        <f t="shared" si="16"/>
        <v>2302</v>
      </c>
      <c r="R121" s="170" t="str">
        <f>K39</f>
        <v>Ataques destructivos</v>
      </c>
      <c r="S121" s="171"/>
      <c r="T121" s="171"/>
      <c r="U121" s="171"/>
      <c r="V121" s="176">
        <f>AVERAGE(V122:V124)</f>
        <v>0.64444444444444449</v>
      </c>
      <c r="W121" s="176">
        <f>AVERAGE(W122:W124)</f>
        <v>0.35555555555555557</v>
      </c>
    </row>
    <row r="122" spans="1:23" ht="38.25" x14ac:dyDescent="0.2">
      <c r="A122" s="69" t="s">
        <v>28</v>
      </c>
      <c r="B122" s="92"/>
      <c r="C122" s="92">
        <v>80</v>
      </c>
      <c r="D122" s="92"/>
      <c r="E122" s="92">
        <v>300</v>
      </c>
      <c r="F122" s="92"/>
      <c r="G122" s="92">
        <v>60</v>
      </c>
      <c r="H122" s="92"/>
      <c r="I122" s="92"/>
      <c r="R122" s="167" t="s">
        <v>161</v>
      </c>
      <c r="S122" s="118">
        <v>0.6</v>
      </c>
      <c r="T122" s="118">
        <v>0.6</v>
      </c>
      <c r="U122" s="118">
        <v>0.6</v>
      </c>
      <c r="V122" s="119">
        <f>AVERAGE(S122:U122)</f>
        <v>0.6</v>
      </c>
      <c r="W122" s="120">
        <f t="shared" si="20"/>
        <v>0.4</v>
      </c>
    </row>
    <row r="123" spans="1:23" ht="25.5" x14ac:dyDescent="0.2">
      <c r="A123" s="74" t="s">
        <v>51</v>
      </c>
      <c r="B123" s="71">
        <v>0.1</v>
      </c>
      <c r="C123" s="65">
        <v>1</v>
      </c>
      <c r="D123" s="66">
        <f>($C$122*C123)</f>
        <v>80</v>
      </c>
      <c r="E123" s="84">
        <v>0.2</v>
      </c>
      <c r="F123" s="66">
        <f>($E$122*E123)</f>
        <v>60</v>
      </c>
      <c r="G123" s="84">
        <v>0.2</v>
      </c>
      <c r="H123" s="66">
        <f>($G$122*G123)</f>
        <v>12</v>
      </c>
      <c r="I123" s="66">
        <f t="shared" si="16"/>
        <v>152</v>
      </c>
      <c r="R123" s="169" t="s">
        <v>160</v>
      </c>
      <c r="S123" s="118">
        <v>0.5</v>
      </c>
      <c r="T123" s="118">
        <v>0.7</v>
      </c>
      <c r="U123" s="118">
        <v>0.7</v>
      </c>
      <c r="V123" s="119">
        <f>AVERAGE(S123:U123)</f>
        <v>0.6333333333333333</v>
      </c>
      <c r="W123" s="120">
        <f t="shared" si="20"/>
        <v>0.3666666666666667</v>
      </c>
    </row>
    <row r="124" spans="1:23" ht="25.5" x14ac:dyDescent="0.2">
      <c r="A124" s="75" t="s">
        <v>52</v>
      </c>
      <c r="B124" s="71">
        <v>0.1</v>
      </c>
      <c r="C124" s="65">
        <v>1</v>
      </c>
      <c r="D124" s="66">
        <f>($C$122*C124)</f>
        <v>80</v>
      </c>
      <c r="E124" s="84">
        <v>0.2</v>
      </c>
      <c r="F124" s="66">
        <f>($E$122*E124)</f>
        <v>60</v>
      </c>
      <c r="G124" s="84">
        <v>0.2</v>
      </c>
      <c r="H124" s="66">
        <f>($G$122*G124)</f>
        <v>12</v>
      </c>
      <c r="I124" s="66">
        <f t="shared" si="16"/>
        <v>152</v>
      </c>
      <c r="R124" s="167" t="s">
        <v>179</v>
      </c>
      <c r="S124" s="118">
        <v>0.5</v>
      </c>
      <c r="T124" s="118">
        <v>0.8</v>
      </c>
      <c r="U124" s="118">
        <v>0.8</v>
      </c>
      <c r="V124" s="119">
        <f>AVERAGE(S124:U124)</f>
        <v>0.70000000000000007</v>
      </c>
      <c r="W124" s="120">
        <f t="shared" si="20"/>
        <v>0.29999999999999993</v>
      </c>
    </row>
    <row r="125" spans="1:23" x14ac:dyDescent="0.2">
      <c r="A125" s="75" t="s">
        <v>53</v>
      </c>
      <c r="B125" s="71">
        <v>0.2</v>
      </c>
      <c r="C125" s="65">
        <v>0.3</v>
      </c>
      <c r="D125" s="66">
        <f t="shared" ref="D125:D138" si="24">($C$122*C125)</f>
        <v>24</v>
      </c>
      <c r="E125" s="84">
        <v>0.2</v>
      </c>
      <c r="F125" s="66">
        <f t="shared" ref="F125:F138" si="25">($E$122*E125)</f>
        <v>60</v>
      </c>
      <c r="G125" s="84">
        <v>0.2</v>
      </c>
      <c r="H125" s="66">
        <f t="shared" ref="H125:H138" si="26">($G$122*G125)</f>
        <v>12</v>
      </c>
      <c r="I125" s="66">
        <f t="shared" si="16"/>
        <v>96</v>
      </c>
      <c r="R125" s="157"/>
      <c r="S125" s="158"/>
      <c r="T125" s="158"/>
      <c r="U125" s="158"/>
      <c r="V125" s="159"/>
      <c r="W125" s="159"/>
    </row>
    <row r="126" spans="1:23" x14ac:dyDescent="0.2">
      <c r="A126" s="75" t="s">
        <v>54</v>
      </c>
      <c r="B126" s="71">
        <v>0.4</v>
      </c>
      <c r="C126" s="65">
        <v>0.5</v>
      </c>
      <c r="D126" s="66">
        <f t="shared" si="24"/>
        <v>40</v>
      </c>
      <c r="E126" s="84">
        <v>0.5</v>
      </c>
      <c r="F126" s="66">
        <f t="shared" si="25"/>
        <v>150</v>
      </c>
      <c r="G126" s="84">
        <v>0.2</v>
      </c>
      <c r="H126" s="66">
        <f t="shared" si="26"/>
        <v>12</v>
      </c>
      <c r="I126" s="66">
        <f t="shared" si="16"/>
        <v>202</v>
      </c>
      <c r="R126" s="154"/>
      <c r="S126" s="156"/>
      <c r="T126" s="156"/>
      <c r="U126" s="156"/>
      <c r="V126" s="155"/>
      <c r="W126" s="160"/>
    </row>
    <row r="127" spans="1:23" x14ac:dyDescent="0.2">
      <c r="A127" s="75" t="s">
        <v>55</v>
      </c>
      <c r="B127" s="71">
        <v>0.3</v>
      </c>
      <c r="C127" s="65">
        <v>0.2</v>
      </c>
      <c r="D127" s="66">
        <f t="shared" si="24"/>
        <v>16</v>
      </c>
      <c r="E127" s="84">
        <v>0.2</v>
      </c>
      <c r="F127" s="66">
        <f t="shared" si="25"/>
        <v>60</v>
      </c>
      <c r="G127" s="84">
        <v>0.2</v>
      </c>
      <c r="H127" s="66">
        <f t="shared" si="26"/>
        <v>12</v>
      </c>
      <c r="I127" s="66">
        <f t="shared" si="16"/>
        <v>88</v>
      </c>
      <c r="R127" s="161"/>
      <c r="S127" s="156"/>
      <c r="T127" s="156"/>
      <c r="U127" s="156"/>
      <c r="V127" s="160"/>
      <c r="W127" s="160"/>
    </row>
    <row r="128" spans="1:23" ht="25.5" x14ac:dyDescent="0.2">
      <c r="A128" s="75" t="s">
        <v>56</v>
      </c>
      <c r="B128" s="71">
        <v>0.2</v>
      </c>
      <c r="C128" s="65">
        <v>0.3</v>
      </c>
      <c r="D128" s="66">
        <f t="shared" si="24"/>
        <v>24</v>
      </c>
      <c r="E128" s="84">
        <v>0.2</v>
      </c>
      <c r="F128" s="66">
        <f t="shared" si="25"/>
        <v>60</v>
      </c>
      <c r="G128" s="84">
        <v>0.2</v>
      </c>
      <c r="H128" s="66">
        <f t="shared" si="26"/>
        <v>12</v>
      </c>
      <c r="I128" s="66">
        <f t="shared" si="16"/>
        <v>96</v>
      </c>
      <c r="R128" s="157"/>
      <c r="S128" s="158"/>
      <c r="T128" s="158"/>
      <c r="U128" s="158"/>
      <c r="V128" s="159"/>
      <c r="W128" s="159"/>
    </row>
    <row r="129" spans="1:23" x14ac:dyDescent="0.2">
      <c r="A129" s="75" t="s">
        <v>57</v>
      </c>
      <c r="B129" s="71">
        <v>0.8</v>
      </c>
      <c r="C129" s="65">
        <v>0.7</v>
      </c>
      <c r="D129" s="66">
        <f t="shared" si="24"/>
        <v>56</v>
      </c>
      <c r="E129" s="84">
        <v>0.8</v>
      </c>
      <c r="F129" s="66">
        <f t="shared" si="25"/>
        <v>240</v>
      </c>
      <c r="G129" s="84">
        <v>0.8</v>
      </c>
      <c r="H129" s="66">
        <f t="shared" si="26"/>
        <v>48</v>
      </c>
      <c r="I129" s="66">
        <f t="shared" si="16"/>
        <v>344</v>
      </c>
      <c r="R129" s="154"/>
      <c r="S129" s="156"/>
      <c r="T129" s="156"/>
      <c r="U129" s="156"/>
      <c r="V129" s="155"/>
      <c r="W129" s="155"/>
    </row>
    <row r="130" spans="1:23" ht="38.25" x14ac:dyDescent="0.2">
      <c r="A130" s="75" t="s">
        <v>59</v>
      </c>
      <c r="B130" s="71">
        <v>0.2</v>
      </c>
      <c r="C130" s="65">
        <v>0.7</v>
      </c>
      <c r="D130" s="66">
        <f t="shared" si="24"/>
        <v>56</v>
      </c>
      <c r="E130" s="84">
        <v>0.2</v>
      </c>
      <c r="F130" s="66">
        <f t="shared" si="25"/>
        <v>60</v>
      </c>
      <c r="G130" s="84">
        <v>0.2</v>
      </c>
      <c r="H130" s="66">
        <f t="shared" si="26"/>
        <v>12</v>
      </c>
      <c r="I130" s="66">
        <f t="shared" si="16"/>
        <v>128</v>
      </c>
      <c r="R130" s="157"/>
      <c r="S130" s="158"/>
      <c r="T130" s="158"/>
      <c r="U130" s="158"/>
      <c r="V130" s="159"/>
      <c r="W130" s="159"/>
    </row>
    <row r="131" spans="1:23" x14ac:dyDescent="0.2">
      <c r="A131" s="75" t="s">
        <v>61</v>
      </c>
      <c r="B131" s="71">
        <v>0.5</v>
      </c>
      <c r="C131" s="65">
        <v>0.3</v>
      </c>
      <c r="D131" s="66">
        <f t="shared" si="24"/>
        <v>24</v>
      </c>
      <c r="E131" s="84">
        <v>0.3</v>
      </c>
      <c r="F131" s="66">
        <f t="shared" si="25"/>
        <v>90</v>
      </c>
      <c r="G131" s="84">
        <v>0.4</v>
      </c>
      <c r="H131" s="66">
        <f t="shared" si="26"/>
        <v>24</v>
      </c>
      <c r="I131" s="66">
        <f t="shared" si="16"/>
        <v>138</v>
      </c>
      <c r="R131" s="154"/>
      <c r="S131" s="156"/>
      <c r="T131" s="156"/>
      <c r="U131" s="156"/>
      <c r="V131" s="155"/>
      <c r="W131" s="155"/>
    </row>
    <row r="132" spans="1:23" ht="25.5" x14ac:dyDescent="0.2">
      <c r="A132" s="75" t="s">
        <v>62</v>
      </c>
      <c r="B132" s="71">
        <v>0.2</v>
      </c>
      <c r="C132" s="65">
        <v>0.3</v>
      </c>
      <c r="D132" s="66">
        <f t="shared" si="24"/>
        <v>24</v>
      </c>
      <c r="E132" s="84">
        <v>0.6</v>
      </c>
      <c r="F132" s="66">
        <f t="shared" si="25"/>
        <v>180</v>
      </c>
      <c r="G132" s="84">
        <v>0.8</v>
      </c>
      <c r="H132" s="66">
        <f t="shared" si="26"/>
        <v>48</v>
      </c>
      <c r="I132" s="66">
        <f t="shared" si="16"/>
        <v>252</v>
      </c>
      <c r="R132" s="157"/>
      <c r="S132" s="158"/>
      <c r="T132" s="158"/>
      <c r="U132" s="158"/>
      <c r="V132" s="159"/>
      <c r="W132" s="159"/>
    </row>
    <row r="133" spans="1:23" x14ac:dyDescent="0.2">
      <c r="A133" s="75" t="s">
        <v>64</v>
      </c>
      <c r="B133" s="71">
        <v>0.1</v>
      </c>
      <c r="C133" s="65">
        <v>0.5</v>
      </c>
      <c r="D133" s="66">
        <f t="shared" si="24"/>
        <v>40</v>
      </c>
      <c r="E133" s="84">
        <v>0.7</v>
      </c>
      <c r="F133" s="66">
        <f t="shared" si="25"/>
        <v>210</v>
      </c>
      <c r="G133" s="84">
        <v>0.8</v>
      </c>
      <c r="H133" s="66">
        <f t="shared" si="26"/>
        <v>48</v>
      </c>
      <c r="I133" s="66">
        <f t="shared" si="16"/>
        <v>298</v>
      </c>
      <c r="R133" s="154"/>
      <c r="S133" s="156"/>
      <c r="T133" s="156"/>
      <c r="U133" s="156"/>
      <c r="V133" s="155"/>
      <c r="W133" s="155"/>
    </row>
    <row r="134" spans="1:23" x14ac:dyDescent="0.2">
      <c r="A134" s="75" t="s">
        <v>66</v>
      </c>
      <c r="B134" s="71">
        <v>0.3</v>
      </c>
      <c r="C134" s="65">
        <v>0.3</v>
      </c>
      <c r="D134" s="66">
        <f t="shared" si="24"/>
        <v>24</v>
      </c>
      <c r="E134" s="84">
        <v>0.8</v>
      </c>
      <c r="F134" s="66">
        <f t="shared" si="25"/>
        <v>240</v>
      </c>
      <c r="G134" s="84">
        <v>0.3</v>
      </c>
      <c r="H134" s="66">
        <f t="shared" si="26"/>
        <v>18</v>
      </c>
      <c r="I134" s="66">
        <f t="shared" si="16"/>
        <v>282</v>
      </c>
      <c r="R134" s="157"/>
      <c r="S134" s="158"/>
      <c r="T134" s="158"/>
      <c r="U134" s="158"/>
      <c r="V134" s="159"/>
      <c r="W134" s="159"/>
    </row>
    <row r="135" spans="1:23" x14ac:dyDescent="0.2">
      <c r="A135" s="76" t="s">
        <v>79</v>
      </c>
      <c r="B135" s="71">
        <v>0.3</v>
      </c>
      <c r="C135" s="65">
        <v>0.5</v>
      </c>
      <c r="D135" s="66">
        <f t="shared" si="24"/>
        <v>40</v>
      </c>
      <c r="E135" s="84">
        <v>0.7</v>
      </c>
      <c r="F135" s="66">
        <f t="shared" si="25"/>
        <v>210</v>
      </c>
      <c r="G135" s="84">
        <v>0.7</v>
      </c>
      <c r="H135" s="66">
        <f t="shared" si="26"/>
        <v>42</v>
      </c>
      <c r="I135" s="66">
        <f t="shared" si="16"/>
        <v>292</v>
      </c>
      <c r="R135" s="154"/>
      <c r="S135" s="156"/>
      <c r="T135" s="156"/>
      <c r="U135" s="156"/>
      <c r="V135" s="155"/>
      <c r="W135" s="155"/>
    </row>
    <row r="136" spans="1:23" x14ac:dyDescent="0.2">
      <c r="A136" s="76" t="s">
        <v>93</v>
      </c>
      <c r="B136" s="71">
        <v>0.1</v>
      </c>
      <c r="C136" s="65">
        <v>0.9</v>
      </c>
      <c r="D136" s="66">
        <f t="shared" si="24"/>
        <v>72</v>
      </c>
      <c r="E136" s="84">
        <v>0.5</v>
      </c>
      <c r="F136" s="66">
        <f t="shared" si="25"/>
        <v>150</v>
      </c>
      <c r="G136" s="84">
        <v>0.2</v>
      </c>
      <c r="H136" s="66">
        <f t="shared" si="26"/>
        <v>12</v>
      </c>
      <c r="I136" s="66">
        <f t="shared" si="16"/>
        <v>234</v>
      </c>
      <c r="R136" s="157"/>
      <c r="S136" s="158"/>
      <c r="T136" s="158"/>
      <c r="U136" s="158"/>
      <c r="V136" s="159"/>
      <c r="W136" s="159"/>
    </row>
    <row r="137" spans="1:23" x14ac:dyDescent="0.2">
      <c r="A137" s="76" t="s">
        <v>86</v>
      </c>
      <c r="B137" s="71">
        <v>0.2</v>
      </c>
      <c r="C137" s="65">
        <v>0.3</v>
      </c>
      <c r="D137" s="66">
        <f t="shared" si="24"/>
        <v>24</v>
      </c>
      <c r="E137" s="84">
        <v>0.5</v>
      </c>
      <c r="F137" s="66">
        <f t="shared" si="25"/>
        <v>150</v>
      </c>
      <c r="G137" s="84">
        <v>0.6</v>
      </c>
      <c r="H137" s="66">
        <f t="shared" si="26"/>
        <v>36</v>
      </c>
      <c r="I137" s="66">
        <f t="shared" si="16"/>
        <v>210</v>
      </c>
      <c r="R137" s="154"/>
      <c r="S137" s="162"/>
      <c r="T137" s="162"/>
      <c r="U137" s="162"/>
      <c r="V137" s="162"/>
      <c r="W137" s="162"/>
    </row>
    <row r="138" spans="1:23" x14ac:dyDescent="0.2">
      <c r="A138" s="76" t="s">
        <v>82</v>
      </c>
      <c r="B138" s="72">
        <v>0.1</v>
      </c>
      <c r="C138" s="89">
        <v>0.1</v>
      </c>
      <c r="D138" s="66">
        <f t="shared" si="24"/>
        <v>8</v>
      </c>
      <c r="E138" s="90">
        <v>0.2</v>
      </c>
      <c r="F138" s="66">
        <f t="shared" si="25"/>
        <v>60</v>
      </c>
      <c r="G138" s="90">
        <v>0.3</v>
      </c>
      <c r="H138" s="66">
        <f t="shared" si="26"/>
        <v>18</v>
      </c>
      <c r="I138" s="82">
        <f t="shared" si="16"/>
        <v>86</v>
      </c>
      <c r="R138" s="161"/>
      <c r="S138" s="156"/>
      <c r="T138" s="156"/>
      <c r="U138" s="156"/>
      <c r="V138" s="160"/>
      <c r="W138" s="160"/>
    </row>
    <row r="139" spans="1:23" x14ac:dyDescent="0.2">
      <c r="A139" s="69" t="s">
        <v>37</v>
      </c>
      <c r="B139" s="92"/>
      <c r="C139" s="92">
        <v>1000</v>
      </c>
      <c r="D139" s="92"/>
      <c r="E139" s="92">
        <v>2242</v>
      </c>
      <c r="F139" s="92"/>
      <c r="G139" s="92">
        <v>3242</v>
      </c>
      <c r="H139" s="92"/>
      <c r="I139" s="92"/>
      <c r="R139" s="154"/>
      <c r="S139" s="156"/>
      <c r="T139" s="156"/>
      <c r="U139" s="156"/>
      <c r="V139" s="155"/>
      <c r="W139" s="155"/>
    </row>
    <row r="140" spans="1:23" ht="25.5" x14ac:dyDescent="0.2">
      <c r="A140" s="74" t="s">
        <v>51</v>
      </c>
      <c r="B140" s="70">
        <v>0.2</v>
      </c>
      <c r="C140" s="61">
        <v>1</v>
      </c>
      <c r="D140" s="66">
        <f>($C$139*C140)</f>
        <v>1000</v>
      </c>
      <c r="E140" s="83">
        <v>0.1</v>
      </c>
      <c r="F140" s="66">
        <f>($E$139*E140)</f>
        <v>224.20000000000002</v>
      </c>
      <c r="G140" s="83">
        <v>0.2</v>
      </c>
      <c r="H140" s="66">
        <f>($G$139*G140)</f>
        <v>648.40000000000009</v>
      </c>
      <c r="I140" s="62">
        <f t="shared" si="16"/>
        <v>1872.6000000000001</v>
      </c>
      <c r="R140" s="157"/>
      <c r="S140" s="158"/>
      <c r="T140" s="158"/>
      <c r="U140" s="158"/>
      <c r="V140" s="159"/>
      <c r="W140" s="159"/>
    </row>
    <row r="141" spans="1:23" ht="25.5" x14ac:dyDescent="0.2">
      <c r="A141" s="75" t="s">
        <v>52</v>
      </c>
      <c r="B141" s="71">
        <v>0.2</v>
      </c>
      <c r="C141" s="65">
        <v>1</v>
      </c>
      <c r="D141" s="66">
        <f>($C$139*C141)</f>
        <v>1000</v>
      </c>
      <c r="E141" s="84">
        <v>0.1</v>
      </c>
      <c r="F141" s="66">
        <f>($E$139*E141)</f>
        <v>224.20000000000002</v>
      </c>
      <c r="G141" s="84">
        <v>0.2</v>
      </c>
      <c r="H141" s="66">
        <f>($G$139*G141)</f>
        <v>648.40000000000009</v>
      </c>
      <c r="I141" s="66">
        <f t="shared" si="16"/>
        <v>1872.6000000000001</v>
      </c>
      <c r="R141" s="154"/>
      <c r="S141" s="156"/>
      <c r="T141" s="156"/>
      <c r="U141" s="156"/>
      <c r="V141" s="155"/>
      <c r="W141" s="160"/>
    </row>
    <row r="142" spans="1:23" x14ac:dyDescent="0.2">
      <c r="A142" s="75" t="s">
        <v>86</v>
      </c>
      <c r="B142" s="71">
        <v>0.8</v>
      </c>
      <c r="C142" s="65">
        <v>0.2</v>
      </c>
      <c r="D142" s="66">
        <f>($C$139*C142)</f>
        <v>200</v>
      </c>
      <c r="E142" s="84">
        <v>0.7</v>
      </c>
      <c r="F142" s="66">
        <f>($E$139*E142)</f>
        <v>1569.3999999999999</v>
      </c>
      <c r="G142" s="84">
        <v>0.9</v>
      </c>
      <c r="H142" s="66">
        <f>($G$139*G142)</f>
        <v>2917.8</v>
      </c>
      <c r="I142" s="66">
        <f t="shared" si="16"/>
        <v>4687.2</v>
      </c>
      <c r="R142" s="161"/>
      <c r="S142" s="156"/>
      <c r="T142" s="156"/>
      <c r="U142" s="156"/>
      <c r="V142" s="160"/>
      <c r="W142" s="160"/>
    </row>
    <row r="143" spans="1:23" x14ac:dyDescent="0.2">
      <c r="A143" s="75" t="s">
        <v>141</v>
      </c>
      <c r="B143" s="71">
        <v>0.7</v>
      </c>
      <c r="C143" s="65">
        <v>0.9</v>
      </c>
      <c r="D143" s="66">
        <f>($C$139*C143)</f>
        <v>900</v>
      </c>
      <c r="E143" s="84">
        <v>0.9</v>
      </c>
      <c r="F143" s="66">
        <f>($E$139*E143)</f>
        <v>2017.8</v>
      </c>
      <c r="G143" s="84">
        <v>0.9</v>
      </c>
      <c r="H143" s="66">
        <f>($G$139*G143)</f>
        <v>2917.8</v>
      </c>
      <c r="I143" s="66">
        <f t="shared" si="16"/>
        <v>5835.6</v>
      </c>
      <c r="R143" s="157"/>
      <c r="S143" s="158"/>
      <c r="T143" s="158"/>
      <c r="U143" s="158"/>
      <c r="V143" s="159"/>
      <c r="W143" s="159"/>
    </row>
    <row r="144" spans="1:23" x14ac:dyDescent="0.2">
      <c r="A144" s="77" t="s">
        <v>93</v>
      </c>
      <c r="B144" s="72">
        <v>0.4</v>
      </c>
      <c r="C144" s="89">
        <v>0.9</v>
      </c>
      <c r="D144" s="66">
        <f>($C$139*C144)</f>
        <v>900</v>
      </c>
      <c r="E144" s="90">
        <v>0.4</v>
      </c>
      <c r="F144" s="66">
        <f>($E$139*E144)</f>
        <v>896.80000000000007</v>
      </c>
      <c r="G144" s="90">
        <v>0.9</v>
      </c>
      <c r="H144" s="66">
        <f>($G$139*G144)</f>
        <v>2917.8</v>
      </c>
      <c r="I144" s="82">
        <f t="shared" si="16"/>
        <v>4714.6000000000004</v>
      </c>
      <c r="R144" s="154"/>
      <c r="S144" s="156"/>
      <c r="T144" s="156"/>
      <c r="U144" s="156"/>
      <c r="V144" s="155"/>
      <c r="W144" s="155"/>
    </row>
    <row r="145" spans="1:23" x14ac:dyDescent="0.2">
      <c r="A145" s="73" t="s">
        <v>29</v>
      </c>
      <c r="B145" s="92"/>
      <c r="C145" s="92">
        <v>1772</v>
      </c>
      <c r="D145" s="92"/>
      <c r="E145" s="92">
        <v>100</v>
      </c>
      <c r="F145" s="92"/>
      <c r="G145" s="92">
        <v>100</v>
      </c>
      <c r="H145" s="92"/>
      <c r="I145" s="92"/>
      <c r="R145" s="157"/>
      <c r="S145" s="158"/>
      <c r="T145" s="158"/>
      <c r="U145" s="158"/>
      <c r="V145" s="159"/>
      <c r="W145" s="159"/>
    </row>
    <row r="146" spans="1:23" ht="25.5" x14ac:dyDescent="0.2">
      <c r="A146" s="74" t="s">
        <v>51</v>
      </c>
      <c r="B146" s="70">
        <v>0.2</v>
      </c>
      <c r="C146" s="61">
        <v>1</v>
      </c>
      <c r="D146" s="66">
        <f>($C$145*C146)</f>
        <v>1772</v>
      </c>
      <c r="E146" s="83"/>
      <c r="F146" s="66">
        <f>($E$145*E146)</f>
        <v>0</v>
      </c>
      <c r="G146" s="83"/>
      <c r="H146" s="66">
        <f>($G$145*G146)</f>
        <v>0</v>
      </c>
      <c r="I146" s="62">
        <f t="shared" si="16"/>
        <v>1772</v>
      </c>
      <c r="R146" s="154"/>
      <c r="S146" s="156"/>
      <c r="T146" s="156"/>
      <c r="U146" s="156"/>
      <c r="V146" s="155"/>
      <c r="W146" s="155"/>
    </row>
    <row r="147" spans="1:23" ht="25.5" x14ac:dyDescent="0.2">
      <c r="A147" s="75" t="s">
        <v>52</v>
      </c>
      <c r="B147" s="71">
        <v>0.2</v>
      </c>
      <c r="C147" s="65">
        <v>1</v>
      </c>
      <c r="D147" s="66">
        <f>($C$145*C147)</f>
        <v>1772</v>
      </c>
      <c r="E147" s="84"/>
      <c r="F147" s="66">
        <f>($E$145*E147)</f>
        <v>0</v>
      </c>
      <c r="G147" s="84"/>
      <c r="H147" s="66">
        <f>($G$145*G147)</f>
        <v>0</v>
      </c>
      <c r="I147" s="66">
        <f t="shared" ref="I147:I210" si="27">H147+F147+D147</f>
        <v>1772</v>
      </c>
      <c r="R147" s="157"/>
      <c r="S147" s="158"/>
      <c r="T147" s="158"/>
      <c r="U147" s="158"/>
      <c r="V147" s="159"/>
      <c r="W147" s="159"/>
    </row>
    <row r="148" spans="1:23" x14ac:dyDescent="0.2">
      <c r="A148" s="75" t="s">
        <v>141</v>
      </c>
      <c r="B148" s="71">
        <v>0.4</v>
      </c>
      <c r="C148" s="65">
        <v>0.8</v>
      </c>
      <c r="D148" s="66">
        <f t="shared" ref="D148:D154" si="28">($C$145*C148)</f>
        <v>1417.6000000000001</v>
      </c>
      <c r="E148" s="84">
        <v>0.7</v>
      </c>
      <c r="F148" s="66">
        <f t="shared" ref="F148:F154" si="29">($E$145*E148)</f>
        <v>70</v>
      </c>
      <c r="G148" s="84">
        <v>0.2</v>
      </c>
      <c r="H148" s="66">
        <f t="shared" ref="H148:H154" si="30">($G$145*G148)</f>
        <v>20</v>
      </c>
      <c r="I148" s="66">
        <f t="shared" si="27"/>
        <v>1507.6000000000001</v>
      </c>
      <c r="R148" s="154"/>
      <c r="S148" s="162"/>
      <c r="T148" s="162"/>
      <c r="U148" s="162"/>
      <c r="V148" s="162"/>
      <c r="W148" s="162"/>
    </row>
    <row r="149" spans="1:23" x14ac:dyDescent="0.2">
      <c r="A149" s="75" t="s">
        <v>54</v>
      </c>
      <c r="B149" s="71">
        <v>0.4</v>
      </c>
      <c r="C149" s="65">
        <v>0.3</v>
      </c>
      <c r="D149" s="66">
        <f t="shared" si="28"/>
        <v>531.6</v>
      </c>
      <c r="E149" s="84">
        <v>0.6</v>
      </c>
      <c r="F149" s="66">
        <f t="shared" si="29"/>
        <v>60</v>
      </c>
      <c r="G149" s="84">
        <v>0.5</v>
      </c>
      <c r="H149" s="66">
        <f t="shared" si="30"/>
        <v>50</v>
      </c>
      <c r="I149" s="66">
        <f t="shared" si="27"/>
        <v>641.6</v>
      </c>
      <c r="R149" s="161"/>
      <c r="S149" s="156"/>
      <c r="T149" s="156"/>
      <c r="U149" s="156"/>
      <c r="V149" s="160"/>
      <c r="W149" s="160"/>
    </row>
    <row r="150" spans="1:23" x14ac:dyDescent="0.2">
      <c r="A150" s="75" t="s">
        <v>55</v>
      </c>
      <c r="B150" s="71">
        <v>0.2</v>
      </c>
      <c r="C150" s="65">
        <v>0.7</v>
      </c>
      <c r="D150" s="66">
        <f t="shared" si="28"/>
        <v>1240.3999999999999</v>
      </c>
      <c r="E150" s="84">
        <v>0.8</v>
      </c>
      <c r="F150" s="66">
        <f t="shared" si="29"/>
        <v>80</v>
      </c>
      <c r="G150" s="84">
        <v>0.6</v>
      </c>
      <c r="H150" s="66">
        <f t="shared" si="30"/>
        <v>60</v>
      </c>
      <c r="I150" s="66">
        <f t="shared" si="27"/>
        <v>1380.3999999999999</v>
      </c>
      <c r="R150" s="154"/>
      <c r="S150" s="156"/>
      <c r="T150" s="156"/>
      <c r="U150" s="156"/>
      <c r="V150" s="155"/>
      <c r="W150" s="155"/>
    </row>
    <row r="151" spans="1:23" ht="25.5" x14ac:dyDescent="0.2">
      <c r="A151" s="75" t="s">
        <v>56</v>
      </c>
      <c r="B151" s="71">
        <v>0.3</v>
      </c>
      <c r="C151" s="65">
        <v>0.2</v>
      </c>
      <c r="D151" s="66">
        <f t="shared" si="28"/>
        <v>354.40000000000003</v>
      </c>
      <c r="E151" s="84">
        <v>0.4</v>
      </c>
      <c r="F151" s="66">
        <f t="shared" si="29"/>
        <v>40</v>
      </c>
      <c r="G151" s="84">
        <v>0.3</v>
      </c>
      <c r="H151" s="66">
        <f t="shared" si="30"/>
        <v>30</v>
      </c>
      <c r="I151" s="66">
        <f t="shared" si="27"/>
        <v>424.40000000000003</v>
      </c>
      <c r="R151" s="157"/>
      <c r="S151" s="158"/>
      <c r="T151" s="158"/>
      <c r="U151" s="158"/>
      <c r="V151" s="159"/>
      <c r="W151" s="159"/>
    </row>
    <row r="152" spans="1:23" x14ac:dyDescent="0.2">
      <c r="A152" s="75" t="s">
        <v>64</v>
      </c>
      <c r="B152" s="71">
        <v>0.6</v>
      </c>
      <c r="C152" s="65">
        <v>0.3</v>
      </c>
      <c r="D152" s="66">
        <f t="shared" si="28"/>
        <v>531.6</v>
      </c>
      <c r="E152" s="84">
        <v>0.8</v>
      </c>
      <c r="F152" s="66">
        <f t="shared" si="29"/>
        <v>80</v>
      </c>
      <c r="G152" s="84">
        <v>0.7</v>
      </c>
      <c r="H152" s="66">
        <f t="shared" si="30"/>
        <v>70</v>
      </c>
      <c r="I152" s="66">
        <f t="shared" si="27"/>
        <v>681.6</v>
      </c>
      <c r="R152" s="154"/>
      <c r="S152" s="156"/>
      <c r="T152" s="156"/>
      <c r="U152" s="156"/>
      <c r="V152" s="155"/>
      <c r="W152" s="160"/>
    </row>
    <row r="153" spans="1:23" ht="23.25" x14ac:dyDescent="0.2">
      <c r="A153" s="76" t="s">
        <v>76</v>
      </c>
      <c r="B153" s="71">
        <v>0.6</v>
      </c>
      <c r="C153" s="65">
        <v>0.3</v>
      </c>
      <c r="D153" s="66">
        <f t="shared" si="28"/>
        <v>531.6</v>
      </c>
      <c r="E153" s="84">
        <v>0.8</v>
      </c>
      <c r="F153" s="66">
        <f t="shared" si="29"/>
        <v>80</v>
      </c>
      <c r="G153" s="84">
        <v>0.7</v>
      </c>
      <c r="H153" s="66">
        <f t="shared" si="30"/>
        <v>70</v>
      </c>
      <c r="I153" s="66">
        <f t="shared" si="27"/>
        <v>681.6</v>
      </c>
      <c r="R153" s="161"/>
      <c r="S153" s="156"/>
      <c r="T153" s="156"/>
      <c r="U153" s="156"/>
      <c r="V153" s="160"/>
      <c r="W153" s="160"/>
    </row>
    <row r="154" spans="1:23" x14ac:dyDescent="0.2">
      <c r="A154" s="76" t="s">
        <v>93</v>
      </c>
      <c r="B154" s="72">
        <v>0.2</v>
      </c>
      <c r="C154" s="89">
        <v>0.8</v>
      </c>
      <c r="D154" s="66">
        <f t="shared" si="28"/>
        <v>1417.6000000000001</v>
      </c>
      <c r="E154" s="90">
        <v>0.2</v>
      </c>
      <c r="F154" s="66">
        <f t="shared" si="29"/>
        <v>20</v>
      </c>
      <c r="G154" s="90">
        <v>0.1</v>
      </c>
      <c r="H154" s="66">
        <f t="shared" si="30"/>
        <v>10</v>
      </c>
      <c r="I154" s="82">
        <f t="shared" si="27"/>
        <v>1447.6000000000001</v>
      </c>
      <c r="R154" s="157"/>
      <c r="S154" s="158"/>
      <c r="T154" s="158"/>
      <c r="U154" s="158"/>
      <c r="V154" s="159"/>
      <c r="W154" s="159"/>
    </row>
    <row r="155" spans="1:23" x14ac:dyDescent="0.2">
      <c r="A155" s="69" t="s">
        <v>30</v>
      </c>
      <c r="B155" s="92"/>
      <c r="C155" s="92">
        <v>1772</v>
      </c>
      <c r="D155" s="92"/>
      <c r="E155" s="92">
        <v>100</v>
      </c>
      <c r="F155" s="92"/>
      <c r="G155" s="92">
        <v>100</v>
      </c>
      <c r="H155" s="92"/>
      <c r="I155" s="92"/>
      <c r="R155" s="154"/>
      <c r="S155" s="156"/>
      <c r="T155" s="156"/>
      <c r="U155" s="156"/>
      <c r="V155" s="155"/>
      <c r="W155" s="155"/>
    </row>
    <row r="156" spans="1:23" ht="25.5" x14ac:dyDescent="0.2">
      <c r="A156" s="74" t="s">
        <v>51</v>
      </c>
      <c r="B156" s="70">
        <v>0.3</v>
      </c>
      <c r="C156" s="61">
        <v>0.8</v>
      </c>
      <c r="D156" s="66">
        <f t="shared" ref="D156:D162" si="31">($C$155*C156)</f>
        <v>1417.6000000000001</v>
      </c>
      <c r="E156" s="83"/>
      <c r="F156" s="66">
        <f t="shared" ref="F156:F162" si="32">($E$155*E156)</f>
        <v>0</v>
      </c>
      <c r="G156" s="83"/>
      <c r="H156" s="66">
        <f t="shared" ref="H156:H162" si="33">($G$155*G156)</f>
        <v>0</v>
      </c>
      <c r="I156" s="62">
        <f t="shared" si="27"/>
        <v>1417.6000000000001</v>
      </c>
      <c r="R156" s="157"/>
      <c r="S156" s="158"/>
      <c r="T156" s="158"/>
      <c r="U156" s="158"/>
      <c r="V156" s="159"/>
      <c r="W156" s="159"/>
    </row>
    <row r="157" spans="1:23" ht="25.5" x14ac:dyDescent="0.2">
      <c r="A157" s="75" t="s">
        <v>52</v>
      </c>
      <c r="B157" s="71">
        <v>0.4</v>
      </c>
      <c r="C157" s="65">
        <v>0.8</v>
      </c>
      <c r="D157" s="66">
        <f t="shared" si="31"/>
        <v>1417.6000000000001</v>
      </c>
      <c r="E157" s="84"/>
      <c r="F157" s="66">
        <f t="shared" si="32"/>
        <v>0</v>
      </c>
      <c r="G157" s="84"/>
      <c r="H157" s="66">
        <f t="shared" si="33"/>
        <v>0</v>
      </c>
      <c r="I157" s="66">
        <f t="shared" si="27"/>
        <v>1417.6000000000001</v>
      </c>
      <c r="R157" s="157"/>
      <c r="S157" s="158"/>
      <c r="T157" s="158"/>
      <c r="U157" s="158"/>
      <c r="V157" s="159"/>
      <c r="W157" s="159"/>
    </row>
    <row r="158" spans="1:23" x14ac:dyDescent="0.2">
      <c r="A158" s="75" t="s">
        <v>141</v>
      </c>
      <c r="B158" s="71">
        <v>0.3</v>
      </c>
      <c r="C158" s="65">
        <v>0.9</v>
      </c>
      <c r="D158" s="66">
        <f t="shared" si="31"/>
        <v>1594.8</v>
      </c>
      <c r="E158" s="84">
        <v>0.8</v>
      </c>
      <c r="F158" s="66">
        <f t="shared" si="32"/>
        <v>80</v>
      </c>
      <c r="G158" s="84"/>
      <c r="H158" s="66">
        <f t="shared" si="33"/>
        <v>0</v>
      </c>
      <c r="I158" s="66">
        <f t="shared" si="27"/>
        <v>1674.8</v>
      </c>
      <c r="R158" s="140"/>
      <c r="S158" s="140"/>
      <c r="T158" s="140"/>
      <c r="U158" s="140"/>
      <c r="V158" s="140"/>
      <c r="W158" s="140"/>
    </row>
    <row r="159" spans="1:23" x14ac:dyDescent="0.2">
      <c r="A159" s="75" t="s">
        <v>54</v>
      </c>
      <c r="B159" s="71">
        <v>0.3</v>
      </c>
      <c r="C159" s="65">
        <v>0.3</v>
      </c>
      <c r="D159" s="66">
        <f t="shared" si="31"/>
        <v>531.6</v>
      </c>
      <c r="E159" s="84"/>
      <c r="F159" s="66">
        <f t="shared" si="32"/>
        <v>0</v>
      </c>
      <c r="G159" s="84"/>
      <c r="H159" s="66">
        <f t="shared" si="33"/>
        <v>0</v>
      </c>
      <c r="I159" s="66">
        <f t="shared" si="27"/>
        <v>531.6</v>
      </c>
      <c r="R159" s="140"/>
      <c r="S159" s="140"/>
      <c r="T159" s="140"/>
      <c r="U159" s="140"/>
      <c r="V159" s="140"/>
      <c r="W159" s="140"/>
    </row>
    <row r="160" spans="1:23" x14ac:dyDescent="0.2">
      <c r="A160" s="75" t="s">
        <v>55</v>
      </c>
      <c r="B160" s="71">
        <v>0.6</v>
      </c>
      <c r="C160" s="65">
        <v>0.4</v>
      </c>
      <c r="D160" s="66">
        <f t="shared" si="31"/>
        <v>708.80000000000007</v>
      </c>
      <c r="E160" s="84">
        <v>0.8</v>
      </c>
      <c r="F160" s="66">
        <f t="shared" si="32"/>
        <v>80</v>
      </c>
      <c r="G160" s="84"/>
      <c r="H160" s="66">
        <f t="shared" si="33"/>
        <v>0</v>
      </c>
      <c r="I160" s="66">
        <f t="shared" si="27"/>
        <v>788.80000000000007</v>
      </c>
      <c r="R160" s="140"/>
      <c r="S160" s="140"/>
      <c r="T160" s="140"/>
      <c r="U160" s="140"/>
      <c r="V160" s="140"/>
      <c r="W160" s="140"/>
    </row>
    <row r="161" spans="1:23" ht="25.5" x14ac:dyDescent="0.2">
      <c r="A161" s="75" t="s">
        <v>56</v>
      </c>
      <c r="B161" s="71">
        <v>0.5</v>
      </c>
      <c r="C161" s="65">
        <v>0.2</v>
      </c>
      <c r="D161" s="66">
        <f t="shared" si="31"/>
        <v>354.40000000000003</v>
      </c>
      <c r="E161" s="84"/>
      <c r="F161" s="66">
        <f t="shared" si="32"/>
        <v>0</v>
      </c>
      <c r="G161" s="84"/>
      <c r="H161" s="66">
        <f t="shared" si="33"/>
        <v>0</v>
      </c>
      <c r="I161" s="66">
        <f t="shared" si="27"/>
        <v>354.40000000000003</v>
      </c>
      <c r="R161" s="140"/>
      <c r="S161" s="140"/>
      <c r="T161" s="140"/>
      <c r="U161" s="140"/>
      <c r="V161" s="140"/>
      <c r="W161" s="140"/>
    </row>
    <row r="162" spans="1:23" x14ac:dyDescent="0.2">
      <c r="A162" s="75" t="s">
        <v>64</v>
      </c>
      <c r="B162" s="72">
        <v>0.6</v>
      </c>
      <c r="C162" s="89">
        <v>0.8</v>
      </c>
      <c r="D162" s="66">
        <f t="shared" si="31"/>
        <v>1417.6000000000001</v>
      </c>
      <c r="E162" s="90">
        <v>0.7</v>
      </c>
      <c r="F162" s="66">
        <f t="shared" si="32"/>
        <v>70</v>
      </c>
      <c r="G162" s="90">
        <v>0.2</v>
      </c>
      <c r="H162" s="66">
        <f t="shared" si="33"/>
        <v>20</v>
      </c>
      <c r="I162" s="82">
        <f t="shared" si="27"/>
        <v>1507.6000000000001</v>
      </c>
      <c r="R162" s="140"/>
      <c r="S162" s="140"/>
      <c r="T162" s="140"/>
      <c r="U162" s="140"/>
      <c r="V162" s="140"/>
      <c r="W162" s="140"/>
    </row>
    <row r="163" spans="1:23" x14ac:dyDescent="0.2">
      <c r="A163" s="69" t="s">
        <v>32</v>
      </c>
      <c r="B163" s="92"/>
      <c r="C163" s="92">
        <v>8300</v>
      </c>
      <c r="D163" s="92"/>
      <c r="E163" s="92"/>
      <c r="F163" s="92">
        <v>8300</v>
      </c>
      <c r="G163" s="92"/>
      <c r="H163" s="92">
        <v>8300</v>
      </c>
      <c r="I163" s="92"/>
      <c r="R163" s="140"/>
      <c r="S163" s="140"/>
      <c r="T163" s="140"/>
      <c r="U163" s="140"/>
      <c r="V163" s="140"/>
      <c r="W163" s="140"/>
    </row>
    <row r="164" spans="1:23" ht="25.5" x14ac:dyDescent="0.2">
      <c r="A164" s="74" t="s">
        <v>51</v>
      </c>
      <c r="B164" s="70">
        <v>0.2</v>
      </c>
      <c r="C164" s="61">
        <v>1</v>
      </c>
      <c r="D164" s="66">
        <f>($C$163*C164)</f>
        <v>8300</v>
      </c>
      <c r="E164" s="83"/>
      <c r="F164" s="66">
        <f>($E$163*E164)</f>
        <v>0</v>
      </c>
      <c r="G164" s="83"/>
      <c r="H164" s="66">
        <f>($G$163*G164)</f>
        <v>0</v>
      </c>
      <c r="I164" s="62">
        <f t="shared" si="27"/>
        <v>8300</v>
      </c>
      <c r="R164" s="140"/>
      <c r="S164" s="140"/>
      <c r="T164" s="140"/>
      <c r="U164" s="140"/>
      <c r="V164" s="140"/>
      <c r="W164" s="140"/>
    </row>
    <row r="165" spans="1:23" ht="25.5" x14ac:dyDescent="0.2">
      <c r="A165" s="75" t="s">
        <v>52</v>
      </c>
      <c r="B165" s="71">
        <v>0.2</v>
      </c>
      <c r="C165" s="65">
        <v>1</v>
      </c>
      <c r="D165" s="66">
        <f>($C$163*C165)</f>
        <v>8300</v>
      </c>
      <c r="E165" s="84"/>
      <c r="F165" s="66">
        <f>($E$163*E165)</f>
        <v>0</v>
      </c>
      <c r="G165" s="84"/>
      <c r="H165" s="66">
        <f>($G$163*G165)</f>
        <v>0</v>
      </c>
      <c r="I165" s="66">
        <f t="shared" si="27"/>
        <v>8300</v>
      </c>
      <c r="R165" s="140"/>
      <c r="S165" s="140"/>
      <c r="T165" s="140"/>
      <c r="U165" s="140"/>
      <c r="V165" s="140"/>
      <c r="W165" s="140"/>
    </row>
    <row r="166" spans="1:23" x14ac:dyDescent="0.2">
      <c r="A166" s="75" t="s">
        <v>54</v>
      </c>
      <c r="B166" s="71">
        <v>0.7</v>
      </c>
      <c r="C166" s="65">
        <v>0.8</v>
      </c>
      <c r="D166" s="66">
        <f t="shared" ref="D166:D182" si="34">($C$163*C166)</f>
        <v>6640</v>
      </c>
      <c r="E166" s="84">
        <v>0.2</v>
      </c>
      <c r="F166" s="66">
        <f t="shared" ref="F166:F182" si="35">($E$163*E166)</f>
        <v>0</v>
      </c>
      <c r="G166" s="84">
        <v>0.2</v>
      </c>
      <c r="H166" s="66">
        <f t="shared" ref="H166:H182" si="36">($G$163*G166)</f>
        <v>0</v>
      </c>
      <c r="I166" s="66">
        <f t="shared" si="27"/>
        <v>6640</v>
      </c>
      <c r="R166" s="140"/>
      <c r="S166" s="140"/>
      <c r="T166" s="140"/>
      <c r="U166" s="140"/>
      <c r="V166" s="140"/>
      <c r="W166" s="140"/>
    </row>
    <row r="167" spans="1:23" x14ac:dyDescent="0.2">
      <c r="A167" s="75" t="s">
        <v>55</v>
      </c>
      <c r="B167" s="71">
        <v>0.5</v>
      </c>
      <c r="C167" s="65">
        <v>0.9</v>
      </c>
      <c r="D167" s="66">
        <f t="shared" si="34"/>
        <v>7470</v>
      </c>
      <c r="E167" s="84">
        <v>0.3</v>
      </c>
      <c r="F167" s="66">
        <f t="shared" si="35"/>
        <v>0</v>
      </c>
      <c r="G167" s="84">
        <v>0.4</v>
      </c>
      <c r="H167" s="66">
        <f t="shared" si="36"/>
        <v>0</v>
      </c>
      <c r="I167" s="66">
        <f t="shared" si="27"/>
        <v>7470</v>
      </c>
      <c r="R167" s="140"/>
      <c r="S167" s="140"/>
      <c r="T167" s="140"/>
      <c r="U167" s="140"/>
      <c r="V167" s="140"/>
      <c r="W167" s="140"/>
    </row>
    <row r="168" spans="1:23" ht="25.5" x14ac:dyDescent="0.2">
      <c r="A168" s="75" t="s">
        <v>56</v>
      </c>
      <c r="B168" s="71">
        <v>0.3</v>
      </c>
      <c r="C168" s="65">
        <v>0.3</v>
      </c>
      <c r="D168" s="66">
        <f t="shared" si="34"/>
        <v>2490</v>
      </c>
      <c r="E168" s="84">
        <v>0.2</v>
      </c>
      <c r="F168" s="66">
        <f t="shared" si="35"/>
        <v>0</v>
      </c>
      <c r="G168" s="84">
        <v>0.1</v>
      </c>
      <c r="H168" s="66">
        <f t="shared" si="36"/>
        <v>0</v>
      </c>
      <c r="I168" s="66">
        <f t="shared" si="27"/>
        <v>2490</v>
      </c>
    </row>
    <row r="169" spans="1:23" x14ac:dyDescent="0.2">
      <c r="A169" s="75" t="s">
        <v>57</v>
      </c>
      <c r="B169" s="71">
        <v>0.7</v>
      </c>
      <c r="C169" s="65">
        <v>1</v>
      </c>
      <c r="D169" s="66">
        <f t="shared" si="34"/>
        <v>8300</v>
      </c>
      <c r="E169" s="84">
        <v>0.8</v>
      </c>
      <c r="F169" s="66">
        <f t="shared" si="35"/>
        <v>0</v>
      </c>
      <c r="G169" s="84">
        <v>0.2</v>
      </c>
      <c r="H169" s="66">
        <f t="shared" si="36"/>
        <v>0</v>
      </c>
      <c r="I169" s="66">
        <f t="shared" si="27"/>
        <v>8300</v>
      </c>
    </row>
    <row r="170" spans="1:23" x14ac:dyDescent="0.2">
      <c r="A170" s="75" t="s">
        <v>61</v>
      </c>
      <c r="B170" s="71">
        <v>0.4</v>
      </c>
      <c r="C170" s="65">
        <v>0.4</v>
      </c>
      <c r="D170" s="66">
        <f t="shared" si="34"/>
        <v>3320</v>
      </c>
      <c r="E170" s="84">
        <v>0.8</v>
      </c>
      <c r="F170" s="66">
        <f t="shared" si="35"/>
        <v>0</v>
      </c>
      <c r="G170" s="84">
        <v>0.7</v>
      </c>
      <c r="H170" s="66">
        <f t="shared" si="36"/>
        <v>0</v>
      </c>
      <c r="I170" s="66">
        <f t="shared" si="27"/>
        <v>3320</v>
      </c>
    </row>
    <row r="171" spans="1:23" ht="25.5" x14ac:dyDescent="0.2">
      <c r="A171" s="75" t="s">
        <v>62</v>
      </c>
      <c r="B171" s="71">
        <v>0.6</v>
      </c>
      <c r="C171" s="65">
        <v>0.7</v>
      </c>
      <c r="D171" s="66">
        <f t="shared" si="34"/>
        <v>5810</v>
      </c>
      <c r="E171" s="84">
        <v>0.8</v>
      </c>
      <c r="F171" s="66">
        <f t="shared" si="35"/>
        <v>0</v>
      </c>
      <c r="G171" s="84">
        <v>0.9</v>
      </c>
      <c r="H171" s="66">
        <f t="shared" si="36"/>
        <v>0</v>
      </c>
      <c r="I171" s="66">
        <f t="shared" si="27"/>
        <v>5810</v>
      </c>
    </row>
    <row r="172" spans="1:23" x14ac:dyDescent="0.2">
      <c r="A172" s="75" t="s">
        <v>63</v>
      </c>
      <c r="B172" s="71">
        <v>0.3</v>
      </c>
      <c r="C172" s="65">
        <v>0.2</v>
      </c>
      <c r="D172" s="66">
        <f t="shared" si="34"/>
        <v>1660</v>
      </c>
      <c r="E172" s="84">
        <v>0.7</v>
      </c>
      <c r="F172" s="66">
        <f t="shared" si="35"/>
        <v>0</v>
      </c>
      <c r="G172" s="84">
        <v>0.9</v>
      </c>
      <c r="H172" s="66">
        <f t="shared" si="36"/>
        <v>0</v>
      </c>
      <c r="I172" s="66">
        <f t="shared" si="27"/>
        <v>1660</v>
      </c>
    </row>
    <row r="173" spans="1:23" x14ac:dyDescent="0.2">
      <c r="A173" s="75" t="s">
        <v>64</v>
      </c>
      <c r="B173" s="71">
        <v>0.8</v>
      </c>
      <c r="C173" s="65">
        <v>0.6</v>
      </c>
      <c r="D173" s="66">
        <f t="shared" si="34"/>
        <v>4980</v>
      </c>
      <c r="E173" s="84">
        <v>0.9</v>
      </c>
      <c r="F173" s="66">
        <f t="shared" si="35"/>
        <v>0</v>
      </c>
      <c r="G173" s="84">
        <v>0.6</v>
      </c>
      <c r="H173" s="66">
        <f t="shared" si="36"/>
        <v>0</v>
      </c>
      <c r="I173" s="66">
        <f t="shared" si="27"/>
        <v>4980</v>
      </c>
    </row>
    <row r="174" spans="1:23" x14ac:dyDescent="0.2">
      <c r="A174" s="75" t="s">
        <v>66</v>
      </c>
      <c r="B174" s="71">
        <v>0.9</v>
      </c>
      <c r="C174" s="65">
        <v>0.95</v>
      </c>
      <c r="D174" s="66">
        <f t="shared" si="34"/>
        <v>7885</v>
      </c>
      <c r="E174" s="84">
        <v>0.9</v>
      </c>
      <c r="F174" s="66">
        <f t="shared" si="35"/>
        <v>0</v>
      </c>
      <c r="G174" s="84">
        <v>0.9</v>
      </c>
      <c r="H174" s="66">
        <f t="shared" si="36"/>
        <v>0</v>
      </c>
      <c r="I174" s="66">
        <f t="shared" si="27"/>
        <v>7885</v>
      </c>
    </row>
    <row r="175" spans="1:23" ht="23.25" x14ac:dyDescent="0.2">
      <c r="A175" s="76" t="s">
        <v>76</v>
      </c>
      <c r="B175" s="71">
        <v>0.7</v>
      </c>
      <c r="C175" s="65">
        <v>0.9</v>
      </c>
      <c r="D175" s="66">
        <f t="shared" si="34"/>
        <v>7470</v>
      </c>
      <c r="E175" s="84">
        <v>0.2</v>
      </c>
      <c r="F175" s="66">
        <f t="shared" si="35"/>
        <v>0</v>
      </c>
      <c r="G175" s="84">
        <v>0.2</v>
      </c>
      <c r="H175" s="66">
        <f t="shared" si="36"/>
        <v>0</v>
      </c>
      <c r="I175" s="66">
        <f t="shared" si="27"/>
        <v>7470</v>
      </c>
    </row>
    <row r="176" spans="1:23" x14ac:dyDescent="0.2">
      <c r="A176" s="76" t="s">
        <v>79</v>
      </c>
      <c r="B176" s="71">
        <v>0.9</v>
      </c>
      <c r="C176" s="65">
        <v>0.9</v>
      </c>
      <c r="D176" s="66">
        <f t="shared" si="34"/>
        <v>7470</v>
      </c>
      <c r="E176" s="84">
        <v>0.8</v>
      </c>
      <c r="F176" s="66">
        <f t="shared" si="35"/>
        <v>0</v>
      </c>
      <c r="G176" s="84">
        <v>0.9</v>
      </c>
      <c r="H176" s="66">
        <f t="shared" si="36"/>
        <v>0</v>
      </c>
      <c r="I176" s="66">
        <f t="shared" si="27"/>
        <v>7470</v>
      </c>
    </row>
    <row r="177" spans="1:9" x14ac:dyDescent="0.2">
      <c r="A177" s="76" t="s">
        <v>93</v>
      </c>
      <c r="B177" s="71">
        <v>0.3</v>
      </c>
      <c r="C177" s="65">
        <v>0.7</v>
      </c>
      <c r="D177" s="66">
        <f t="shared" si="34"/>
        <v>5810</v>
      </c>
      <c r="E177" s="84">
        <v>0.8</v>
      </c>
      <c r="F177" s="66">
        <f t="shared" si="35"/>
        <v>0</v>
      </c>
      <c r="G177" s="84">
        <v>0.2</v>
      </c>
      <c r="H177" s="66">
        <f t="shared" si="36"/>
        <v>0</v>
      </c>
      <c r="I177" s="66">
        <f t="shared" si="27"/>
        <v>5810</v>
      </c>
    </row>
    <row r="178" spans="1:9" x14ac:dyDescent="0.2">
      <c r="A178" s="76" t="s">
        <v>86</v>
      </c>
      <c r="B178" s="71">
        <v>0.9</v>
      </c>
      <c r="C178" s="65">
        <v>0.2</v>
      </c>
      <c r="D178" s="66">
        <f t="shared" si="34"/>
        <v>1660</v>
      </c>
      <c r="E178" s="84">
        <v>0.9</v>
      </c>
      <c r="F178" s="66">
        <f t="shared" si="35"/>
        <v>0</v>
      </c>
      <c r="G178" s="84">
        <v>0.9</v>
      </c>
      <c r="H178" s="66">
        <f t="shared" si="36"/>
        <v>0</v>
      </c>
      <c r="I178" s="66">
        <f t="shared" si="27"/>
        <v>1660</v>
      </c>
    </row>
    <row r="179" spans="1:9" x14ac:dyDescent="0.2">
      <c r="A179" s="76" t="s">
        <v>81</v>
      </c>
      <c r="B179" s="71">
        <v>0.9</v>
      </c>
      <c r="C179" s="65">
        <v>0.2</v>
      </c>
      <c r="D179" s="66">
        <f t="shared" si="34"/>
        <v>1660</v>
      </c>
      <c r="E179" s="84">
        <v>0.9</v>
      </c>
      <c r="F179" s="66">
        <f t="shared" si="35"/>
        <v>0</v>
      </c>
      <c r="G179" s="84">
        <v>0.7</v>
      </c>
      <c r="H179" s="66">
        <f t="shared" si="36"/>
        <v>0</v>
      </c>
      <c r="I179" s="66">
        <f t="shared" si="27"/>
        <v>1660</v>
      </c>
    </row>
    <row r="180" spans="1:9" x14ac:dyDescent="0.2">
      <c r="A180" s="76" t="s">
        <v>82</v>
      </c>
      <c r="B180" s="71">
        <v>0.9</v>
      </c>
      <c r="C180" s="65">
        <v>0.2</v>
      </c>
      <c r="D180" s="66">
        <f t="shared" si="34"/>
        <v>1660</v>
      </c>
      <c r="E180" s="84">
        <v>0.9</v>
      </c>
      <c r="F180" s="66">
        <f t="shared" si="35"/>
        <v>0</v>
      </c>
      <c r="G180" s="84">
        <v>0.7</v>
      </c>
      <c r="H180" s="66">
        <f t="shared" si="36"/>
        <v>0</v>
      </c>
      <c r="I180" s="66">
        <f t="shared" si="27"/>
        <v>1660</v>
      </c>
    </row>
    <row r="181" spans="1:9" x14ac:dyDescent="0.2">
      <c r="A181" s="76" t="s">
        <v>141</v>
      </c>
      <c r="B181" s="71">
        <v>0.8</v>
      </c>
      <c r="C181" s="65">
        <v>0.9</v>
      </c>
      <c r="D181" s="66">
        <f t="shared" si="34"/>
        <v>7470</v>
      </c>
      <c r="E181" s="84">
        <v>0.9</v>
      </c>
      <c r="F181" s="66">
        <f t="shared" si="35"/>
        <v>0</v>
      </c>
      <c r="G181" s="84">
        <v>0.9</v>
      </c>
      <c r="H181" s="66">
        <f t="shared" si="36"/>
        <v>0</v>
      </c>
      <c r="I181" s="66">
        <f t="shared" si="27"/>
        <v>7470</v>
      </c>
    </row>
    <row r="182" spans="1:9" x14ac:dyDescent="0.2">
      <c r="A182" s="77" t="s">
        <v>91</v>
      </c>
      <c r="B182" s="72">
        <v>0.6</v>
      </c>
      <c r="C182" s="89">
        <v>0.2</v>
      </c>
      <c r="D182" s="66">
        <f t="shared" si="34"/>
        <v>1660</v>
      </c>
      <c r="E182" s="90">
        <v>0.2</v>
      </c>
      <c r="F182" s="66">
        <f t="shared" si="35"/>
        <v>0</v>
      </c>
      <c r="G182" s="90">
        <v>0.7</v>
      </c>
      <c r="H182" s="66">
        <f t="shared" si="36"/>
        <v>0</v>
      </c>
      <c r="I182" s="82">
        <f t="shared" si="27"/>
        <v>1660</v>
      </c>
    </row>
    <row r="183" spans="1:9" x14ac:dyDescent="0.2">
      <c r="A183" s="69" t="s">
        <v>33</v>
      </c>
      <c r="B183" s="92"/>
      <c r="C183" s="92">
        <v>1200</v>
      </c>
      <c r="D183" s="92"/>
      <c r="E183" s="92">
        <v>2548</v>
      </c>
      <c r="F183" s="92"/>
      <c r="G183" s="92">
        <v>1200</v>
      </c>
      <c r="H183" s="92"/>
      <c r="I183" s="92"/>
    </row>
    <row r="184" spans="1:9" x14ac:dyDescent="0.2">
      <c r="A184" s="75" t="s">
        <v>55</v>
      </c>
      <c r="B184" s="70">
        <v>0.5</v>
      </c>
      <c r="C184" s="61">
        <v>1</v>
      </c>
      <c r="D184" s="66">
        <f>($C$183*C184)</f>
        <v>1200</v>
      </c>
      <c r="E184" s="83">
        <v>0.1</v>
      </c>
      <c r="F184" s="66">
        <f>($E$183*E184)</f>
        <v>254.8</v>
      </c>
      <c r="G184" s="83"/>
      <c r="H184" s="66">
        <f>($G$183*G184)</f>
        <v>0</v>
      </c>
      <c r="I184" s="62">
        <f t="shared" si="27"/>
        <v>1454.8</v>
      </c>
    </row>
    <row r="185" spans="1:9" x14ac:dyDescent="0.2">
      <c r="A185" s="75" t="s">
        <v>57</v>
      </c>
      <c r="B185" s="71">
        <v>0.7</v>
      </c>
      <c r="C185" s="65">
        <v>1</v>
      </c>
      <c r="D185" s="66">
        <f>($C$183*C185)</f>
        <v>1200</v>
      </c>
      <c r="E185" s="84">
        <v>0.1</v>
      </c>
      <c r="F185" s="66">
        <f>($E$183*E185)</f>
        <v>254.8</v>
      </c>
      <c r="G185" s="84"/>
      <c r="H185" s="66">
        <f>($G$183*G185)</f>
        <v>0</v>
      </c>
      <c r="I185" s="66">
        <f t="shared" si="27"/>
        <v>1454.8</v>
      </c>
    </row>
    <row r="186" spans="1:9" ht="25.5" x14ac:dyDescent="0.2">
      <c r="A186" s="75" t="s">
        <v>62</v>
      </c>
      <c r="B186" s="71">
        <v>0.7</v>
      </c>
      <c r="C186" s="65">
        <v>0.7</v>
      </c>
      <c r="D186" s="66">
        <f t="shared" ref="D186:D196" si="37">($C$183*C186)</f>
        <v>840</v>
      </c>
      <c r="E186" s="84">
        <v>0.5</v>
      </c>
      <c r="F186" s="66">
        <f t="shared" ref="F186:F196" si="38">($E$183*E186)</f>
        <v>1274</v>
      </c>
      <c r="G186" s="84">
        <v>0.3</v>
      </c>
      <c r="H186" s="66">
        <f t="shared" ref="H186:H196" si="39">($G$183*G186)</f>
        <v>360</v>
      </c>
      <c r="I186" s="66">
        <f t="shared" si="27"/>
        <v>2474</v>
      </c>
    </row>
    <row r="187" spans="1:9" x14ac:dyDescent="0.2">
      <c r="A187" s="75" t="s">
        <v>64</v>
      </c>
      <c r="B187" s="71">
        <v>0.6</v>
      </c>
      <c r="C187" s="65">
        <v>0.8</v>
      </c>
      <c r="D187" s="66">
        <f t="shared" si="37"/>
        <v>960</v>
      </c>
      <c r="E187" s="84">
        <v>0.5</v>
      </c>
      <c r="F187" s="66">
        <f t="shared" si="38"/>
        <v>1274</v>
      </c>
      <c r="G187" s="84">
        <v>0.3</v>
      </c>
      <c r="H187" s="66">
        <f t="shared" si="39"/>
        <v>360</v>
      </c>
      <c r="I187" s="66">
        <f t="shared" si="27"/>
        <v>2594</v>
      </c>
    </row>
    <row r="188" spans="1:9" x14ac:dyDescent="0.2">
      <c r="A188" s="75" t="s">
        <v>66</v>
      </c>
      <c r="B188" s="71">
        <v>0.9</v>
      </c>
      <c r="C188" s="65">
        <v>0.9</v>
      </c>
      <c r="D188" s="66">
        <f t="shared" si="37"/>
        <v>1080</v>
      </c>
      <c r="E188" s="84">
        <v>0.8</v>
      </c>
      <c r="F188" s="66">
        <f t="shared" si="38"/>
        <v>2038.4</v>
      </c>
      <c r="G188" s="84">
        <v>0.8</v>
      </c>
      <c r="H188" s="66">
        <f t="shared" si="39"/>
        <v>960</v>
      </c>
      <c r="I188" s="66">
        <f t="shared" si="27"/>
        <v>4078.4</v>
      </c>
    </row>
    <row r="189" spans="1:9" x14ac:dyDescent="0.2">
      <c r="A189" s="76" t="s">
        <v>74</v>
      </c>
      <c r="B189" s="71">
        <v>0.8</v>
      </c>
      <c r="C189" s="65">
        <v>0.9</v>
      </c>
      <c r="D189" s="66">
        <f t="shared" si="37"/>
        <v>1080</v>
      </c>
      <c r="E189" s="84">
        <v>0.8</v>
      </c>
      <c r="F189" s="66">
        <f t="shared" si="38"/>
        <v>2038.4</v>
      </c>
      <c r="G189" s="84">
        <v>0.9</v>
      </c>
      <c r="H189" s="66">
        <f t="shared" si="39"/>
        <v>1080</v>
      </c>
      <c r="I189" s="66">
        <f t="shared" si="27"/>
        <v>4198.3999999999996</v>
      </c>
    </row>
    <row r="190" spans="1:9" x14ac:dyDescent="0.2">
      <c r="A190" s="76" t="s">
        <v>79</v>
      </c>
      <c r="B190" s="71">
        <v>0.8</v>
      </c>
      <c r="C190" s="65">
        <v>0.9</v>
      </c>
      <c r="D190" s="66">
        <f t="shared" si="37"/>
        <v>1080</v>
      </c>
      <c r="E190" s="84">
        <v>0.1</v>
      </c>
      <c r="F190" s="66">
        <f t="shared" si="38"/>
        <v>254.8</v>
      </c>
      <c r="G190" s="84">
        <v>0.1</v>
      </c>
      <c r="H190" s="66">
        <f t="shared" si="39"/>
        <v>120</v>
      </c>
      <c r="I190" s="66">
        <f t="shared" si="27"/>
        <v>1454.8</v>
      </c>
    </row>
    <row r="191" spans="1:9" x14ac:dyDescent="0.2">
      <c r="A191" s="76" t="s">
        <v>91</v>
      </c>
      <c r="B191" s="71">
        <v>0.7</v>
      </c>
      <c r="C191" s="65">
        <v>0.9</v>
      </c>
      <c r="D191" s="66">
        <f t="shared" si="37"/>
        <v>1080</v>
      </c>
      <c r="E191" s="84">
        <v>0.1</v>
      </c>
      <c r="F191" s="66">
        <f t="shared" si="38"/>
        <v>254.8</v>
      </c>
      <c r="G191" s="84">
        <v>0.2</v>
      </c>
      <c r="H191" s="66">
        <f t="shared" si="39"/>
        <v>240</v>
      </c>
      <c r="I191" s="66">
        <f t="shared" si="27"/>
        <v>1574.8</v>
      </c>
    </row>
    <row r="192" spans="1:9" x14ac:dyDescent="0.2">
      <c r="A192" s="76" t="s">
        <v>88</v>
      </c>
      <c r="B192" s="71">
        <v>0.8</v>
      </c>
      <c r="C192" s="65">
        <v>0.3</v>
      </c>
      <c r="D192" s="66">
        <f t="shared" si="37"/>
        <v>360</v>
      </c>
      <c r="E192" s="84">
        <v>0.9</v>
      </c>
      <c r="F192" s="66">
        <f t="shared" si="38"/>
        <v>2293.2000000000003</v>
      </c>
      <c r="G192" s="84">
        <v>0.8</v>
      </c>
      <c r="H192" s="66">
        <f t="shared" si="39"/>
        <v>960</v>
      </c>
      <c r="I192" s="66">
        <f t="shared" si="27"/>
        <v>3613.2000000000003</v>
      </c>
    </row>
    <row r="193" spans="1:9" x14ac:dyDescent="0.2">
      <c r="A193" s="76" t="s">
        <v>86</v>
      </c>
      <c r="B193" s="71">
        <v>0.9</v>
      </c>
      <c r="C193" s="65">
        <v>0.1</v>
      </c>
      <c r="D193" s="66">
        <f t="shared" si="37"/>
        <v>120</v>
      </c>
      <c r="E193" s="84">
        <v>0.9</v>
      </c>
      <c r="F193" s="66">
        <f t="shared" si="38"/>
        <v>2293.2000000000003</v>
      </c>
      <c r="G193" s="84">
        <v>0.8</v>
      </c>
      <c r="H193" s="66">
        <f t="shared" si="39"/>
        <v>960</v>
      </c>
      <c r="I193" s="66">
        <f t="shared" si="27"/>
        <v>3373.2000000000003</v>
      </c>
    </row>
    <row r="194" spans="1:9" x14ac:dyDescent="0.2">
      <c r="A194" s="76" t="s">
        <v>81</v>
      </c>
      <c r="B194" s="71">
        <v>0.9</v>
      </c>
      <c r="C194" s="65">
        <v>0.1</v>
      </c>
      <c r="D194" s="66">
        <f t="shared" si="37"/>
        <v>120</v>
      </c>
      <c r="E194" s="84">
        <v>0.9</v>
      </c>
      <c r="F194" s="66">
        <f t="shared" si="38"/>
        <v>2293.2000000000003</v>
      </c>
      <c r="G194" s="84">
        <v>0.8</v>
      </c>
      <c r="H194" s="66">
        <f t="shared" si="39"/>
        <v>960</v>
      </c>
      <c r="I194" s="66">
        <f t="shared" si="27"/>
        <v>3373.2000000000003</v>
      </c>
    </row>
    <row r="195" spans="1:9" x14ac:dyDescent="0.2">
      <c r="A195" s="76" t="s">
        <v>82</v>
      </c>
      <c r="B195" s="71">
        <v>0.9</v>
      </c>
      <c r="C195" s="65">
        <v>0.1</v>
      </c>
      <c r="D195" s="66">
        <f t="shared" si="37"/>
        <v>120</v>
      </c>
      <c r="E195" s="84">
        <v>0.9</v>
      </c>
      <c r="F195" s="66">
        <f t="shared" si="38"/>
        <v>2293.2000000000003</v>
      </c>
      <c r="G195" s="84">
        <v>0.9</v>
      </c>
      <c r="H195" s="66">
        <f t="shared" si="39"/>
        <v>1080</v>
      </c>
      <c r="I195" s="66">
        <f t="shared" si="27"/>
        <v>3493.2000000000003</v>
      </c>
    </row>
    <row r="196" spans="1:9" x14ac:dyDescent="0.2">
      <c r="A196" s="77" t="s">
        <v>141</v>
      </c>
      <c r="B196" s="72">
        <v>0.9</v>
      </c>
      <c r="C196" s="89">
        <v>0.9</v>
      </c>
      <c r="D196" s="66">
        <f t="shared" si="37"/>
        <v>1080</v>
      </c>
      <c r="E196" s="90">
        <v>0.8</v>
      </c>
      <c r="F196" s="66">
        <f t="shared" si="38"/>
        <v>2038.4</v>
      </c>
      <c r="G196" s="90">
        <v>0.7</v>
      </c>
      <c r="H196" s="66">
        <f t="shared" si="39"/>
        <v>840</v>
      </c>
      <c r="I196" s="82">
        <f t="shared" si="27"/>
        <v>3958.4</v>
      </c>
    </row>
    <row r="197" spans="1:9" x14ac:dyDescent="0.2">
      <c r="A197" s="69" t="s">
        <v>45</v>
      </c>
      <c r="B197" s="92"/>
      <c r="C197" s="92">
        <v>130000</v>
      </c>
      <c r="D197" s="92"/>
      <c r="E197" s="92">
        <v>1300</v>
      </c>
      <c r="F197" s="92"/>
      <c r="G197" s="92">
        <v>1300</v>
      </c>
      <c r="H197" s="92"/>
      <c r="I197" s="92"/>
    </row>
    <row r="198" spans="1:9" ht="25.5" x14ac:dyDescent="0.2">
      <c r="A198" s="74" t="s">
        <v>51</v>
      </c>
      <c r="B198" s="70">
        <v>0.2</v>
      </c>
      <c r="C198" s="61">
        <v>1</v>
      </c>
      <c r="D198" s="62">
        <f t="shared" ref="D198:D203" si="40">($C$197*C198)</f>
        <v>130000</v>
      </c>
      <c r="E198" s="83">
        <v>0.2</v>
      </c>
      <c r="F198" s="66">
        <f t="shared" ref="F198:F203" si="41">($E$197*E198)</f>
        <v>260</v>
      </c>
      <c r="G198" s="83"/>
      <c r="H198" s="66">
        <f t="shared" ref="H198:H203" si="42">($G$197*G198)</f>
        <v>0</v>
      </c>
      <c r="I198" s="62">
        <f t="shared" si="27"/>
        <v>130260</v>
      </c>
    </row>
    <row r="199" spans="1:9" ht="25.5" x14ac:dyDescent="0.2">
      <c r="A199" s="75" t="s">
        <v>52</v>
      </c>
      <c r="B199" s="71">
        <v>0.2</v>
      </c>
      <c r="C199" s="65">
        <v>1</v>
      </c>
      <c r="D199" s="66">
        <f t="shared" si="40"/>
        <v>130000</v>
      </c>
      <c r="E199" s="84">
        <v>0.4</v>
      </c>
      <c r="F199" s="66">
        <f t="shared" si="41"/>
        <v>520</v>
      </c>
      <c r="G199" s="84"/>
      <c r="H199" s="66">
        <f t="shared" si="42"/>
        <v>0</v>
      </c>
      <c r="I199" s="66">
        <f t="shared" si="27"/>
        <v>130520</v>
      </c>
    </row>
    <row r="200" spans="1:9" x14ac:dyDescent="0.2">
      <c r="A200" s="75" t="s">
        <v>55</v>
      </c>
      <c r="B200" s="71">
        <v>0.4</v>
      </c>
      <c r="C200" s="65">
        <v>0.9</v>
      </c>
      <c r="D200" s="66">
        <f t="shared" si="40"/>
        <v>117000</v>
      </c>
      <c r="E200" s="84">
        <v>0.4</v>
      </c>
      <c r="F200" s="66">
        <f t="shared" si="41"/>
        <v>520</v>
      </c>
      <c r="G200" s="84"/>
      <c r="H200" s="66">
        <f t="shared" si="42"/>
        <v>0</v>
      </c>
      <c r="I200" s="66">
        <f t="shared" si="27"/>
        <v>117520</v>
      </c>
    </row>
    <row r="201" spans="1:9" ht="25.5" x14ac:dyDescent="0.2">
      <c r="A201" s="75" t="s">
        <v>56</v>
      </c>
      <c r="B201" s="71">
        <v>0.3</v>
      </c>
      <c r="C201" s="65">
        <v>0.3</v>
      </c>
      <c r="D201" s="66">
        <f t="shared" si="40"/>
        <v>39000</v>
      </c>
      <c r="E201" s="84">
        <v>0.1</v>
      </c>
      <c r="F201" s="66">
        <f t="shared" si="41"/>
        <v>130</v>
      </c>
      <c r="G201" s="84"/>
      <c r="H201" s="66">
        <f t="shared" si="42"/>
        <v>0</v>
      </c>
      <c r="I201" s="66">
        <f t="shared" si="27"/>
        <v>39130</v>
      </c>
    </row>
    <row r="202" spans="1:9" x14ac:dyDescent="0.2">
      <c r="A202" s="75" t="s">
        <v>86</v>
      </c>
      <c r="B202" s="71">
        <v>0.6</v>
      </c>
      <c r="C202" s="65">
        <v>0.2</v>
      </c>
      <c r="D202" s="66">
        <f t="shared" si="40"/>
        <v>26000</v>
      </c>
      <c r="E202" s="84">
        <v>0.8</v>
      </c>
      <c r="F202" s="66">
        <f t="shared" si="41"/>
        <v>1040</v>
      </c>
      <c r="G202" s="84">
        <v>0.7</v>
      </c>
      <c r="H202" s="66">
        <f t="shared" si="42"/>
        <v>909.99999999999989</v>
      </c>
      <c r="I202" s="66">
        <f t="shared" si="27"/>
        <v>27950</v>
      </c>
    </row>
    <row r="203" spans="1:9" x14ac:dyDescent="0.2">
      <c r="A203" s="76" t="s">
        <v>93</v>
      </c>
      <c r="B203" s="71">
        <v>0.2</v>
      </c>
      <c r="C203" s="89">
        <v>0.4</v>
      </c>
      <c r="D203" s="82">
        <f t="shared" si="40"/>
        <v>52000</v>
      </c>
      <c r="E203" s="90">
        <v>0.6</v>
      </c>
      <c r="F203" s="66">
        <f t="shared" si="41"/>
        <v>780</v>
      </c>
      <c r="G203" s="90">
        <v>0.9</v>
      </c>
      <c r="H203" s="66">
        <f t="shared" si="42"/>
        <v>1170</v>
      </c>
      <c r="I203" s="82">
        <f t="shared" si="27"/>
        <v>53950</v>
      </c>
    </row>
    <row r="204" spans="1:9" x14ac:dyDescent="0.2">
      <c r="A204" s="69" t="s">
        <v>39</v>
      </c>
      <c r="B204" s="92"/>
      <c r="C204" s="92"/>
      <c r="D204" s="92"/>
      <c r="E204" s="92">
        <v>1200</v>
      </c>
      <c r="F204" s="92"/>
      <c r="G204" s="92">
        <v>6000</v>
      </c>
      <c r="H204" s="92"/>
      <c r="I204" s="92"/>
    </row>
    <row r="205" spans="1:9" x14ac:dyDescent="0.2">
      <c r="A205" s="76" t="s">
        <v>69</v>
      </c>
      <c r="B205" s="71">
        <v>0.6</v>
      </c>
      <c r="C205" s="61"/>
      <c r="D205" s="66">
        <f t="shared" ref="D205:D210" si="43">($C$204*C205)</f>
        <v>0</v>
      </c>
      <c r="E205" s="83">
        <v>0.2</v>
      </c>
      <c r="F205" s="66">
        <f t="shared" ref="F205:F210" si="44">($E$204*E205)</f>
        <v>240</v>
      </c>
      <c r="G205" s="83">
        <v>0.9</v>
      </c>
      <c r="H205" s="66">
        <f t="shared" ref="H205:H210" si="45">($G$204*G205)</f>
        <v>5400</v>
      </c>
      <c r="I205" s="62">
        <f t="shared" si="27"/>
        <v>5640</v>
      </c>
    </row>
    <row r="206" spans="1:9" x14ac:dyDescent="0.2">
      <c r="A206" s="76" t="s">
        <v>89</v>
      </c>
      <c r="B206" s="71">
        <v>0.3</v>
      </c>
      <c r="C206" s="65"/>
      <c r="D206" s="66">
        <f t="shared" si="43"/>
        <v>0</v>
      </c>
      <c r="E206" s="84">
        <v>0.9</v>
      </c>
      <c r="F206" s="66">
        <f t="shared" si="44"/>
        <v>1080</v>
      </c>
      <c r="G206" s="84">
        <v>0.9</v>
      </c>
      <c r="H206" s="66">
        <f t="shared" si="45"/>
        <v>5400</v>
      </c>
      <c r="I206" s="66">
        <f t="shared" si="27"/>
        <v>6480</v>
      </c>
    </row>
    <row r="207" spans="1:9" x14ac:dyDescent="0.2">
      <c r="A207" s="76" t="s">
        <v>73</v>
      </c>
      <c r="B207" s="71">
        <v>0.8</v>
      </c>
      <c r="C207" s="65"/>
      <c r="D207" s="66">
        <f t="shared" si="43"/>
        <v>0</v>
      </c>
      <c r="E207" s="84">
        <v>0.5</v>
      </c>
      <c r="F207" s="66">
        <f t="shared" si="44"/>
        <v>600</v>
      </c>
      <c r="G207" s="84">
        <v>0.9</v>
      </c>
      <c r="H207" s="66">
        <f t="shared" si="45"/>
        <v>5400</v>
      </c>
      <c r="I207" s="66">
        <f t="shared" si="27"/>
        <v>6000</v>
      </c>
    </row>
    <row r="208" spans="1:9" x14ac:dyDescent="0.2">
      <c r="A208" s="76" t="s">
        <v>82</v>
      </c>
      <c r="B208" s="71">
        <v>0.3</v>
      </c>
      <c r="C208" s="65"/>
      <c r="D208" s="66">
        <f t="shared" si="43"/>
        <v>0</v>
      </c>
      <c r="E208" s="84">
        <v>0.2</v>
      </c>
      <c r="F208" s="66">
        <f t="shared" si="44"/>
        <v>240</v>
      </c>
      <c r="G208" s="84">
        <v>0.7</v>
      </c>
      <c r="H208" s="66">
        <f t="shared" si="45"/>
        <v>4200</v>
      </c>
      <c r="I208" s="66">
        <f t="shared" si="27"/>
        <v>4440</v>
      </c>
    </row>
    <row r="209" spans="1:9" x14ac:dyDescent="0.2">
      <c r="A209" s="76" t="s">
        <v>94</v>
      </c>
      <c r="B209" s="71">
        <v>0.4</v>
      </c>
      <c r="C209" s="65"/>
      <c r="D209" s="66">
        <f t="shared" si="43"/>
        <v>0</v>
      </c>
      <c r="E209" s="84">
        <v>0.8</v>
      </c>
      <c r="F209" s="66">
        <f t="shared" si="44"/>
        <v>960</v>
      </c>
      <c r="G209" s="84">
        <v>0.7</v>
      </c>
      <c r="H209" s="66">
        <f t="shared" si="45"/>
        <v>4200</v>
      </c>
      <c r="I209" s="66">
        <f t="shared" si="27"/>
        <v>5160</v>
      </c>
    </row>
    <row r="210" spans="1:9" x14ac:dyDescent="0.2">
      <c r="A210" s="77" t="s">
        <v>95</v>
      </c>
      <c r="B210" s="71">
        <v>0.7</v>
      </c>
      <c r="C210" s="89"/>
      <c r="D210" s="66">
        <f t="shared" si="43"/>
        <v>0</v>
      </c>
      <c r="E210" s="90">
        <v>0.7</v>
      </c>
      <c r="F210" s="66">
        <f t="shared" si="44"/>
        <v>840</v>
      </c>
      <c r="G210" s="90">
        <v>0.6</v>
      </c>
      <c r="H210" s="66">
        <f t="shared" si="45"/>
        <v>3600</v>
      </c>
      <c r="I210" s="82">
        <f t="shared" si="27"/>
        <v>4440</v>
      </c>
    </row>
    <row r="211" spans="1:9" x14ac:dyDescent="0.2">
      <c r="A211" s="69" t="s">
        <v>40</v>
      </c>
      <c r="B211" s="92"/>
      <c r="C211" s="92">
        <v>25000</v>
      </c>
      <c r="D211" s="92"/>
      <c r="E211" s="92">
        <v>155000</v>
      </c>
      <c r="F211" s="92"/>
      <c r="G211" s="92">
        <v>25000</v>
      </c>
      <c r="H211" s="92"/>
      <c r="I211" s="92"/>
    </row>
    <row r="212" spans="1:9" x14ac:dyDescent="0.2">
      <c r="A212" s="75" t="s">
        <v>65</v>
      </c>
      <c r="B212" s="71">
        <v>0.8</v>
      </c>
      <c r="C212" s="61">
        <v>0.7</v>
      </c>
      <c r="D212" s="66">
        <f>($C$211*C212)</f>
        <v>17500</v>
      </c>
      <c r="E212" s="83">
        <v>0.9</v>
      </c>
      <c r="F212" s="66">
        <f>($E$211*E212)</f>
        <v>139500</v>
      </c>
      <c r="G212" s="83">
        <v>0.9</v>
      </c>
      <c r="H212" s="66">
        <f>($G$211*G212)</f>
        <v>22500</v>
      </c>
      <c r="I212" s="62">
        <f t="shared" ref="I212:I251" si="46">H212+F212+D212</f>
        <v>179500</v>
      </c>
    </row>
    <row r="213" spans="1:9" x14ac:dyDescent="0.2">
      <c r="A213" s="76" t="s">
        <v>69</v>
      </c>
      <c r="B213" s="71">
        <v>0.7</v>
      </c>
      <c r="C213" s="65"/>
      <c r="D213" s="66">
        <f>($C$211*C213)</f>
        <v>0</v>
      </c>
      <c r="E213" s="84">
        <v>0.4</v>
      </c>
      <c r="F213" s="66">
        <f>($E$211*E213)</f>
        <v>62000</v>
      </c>
      <c r="G213" s="84">
        <v>0.9</v>
      </c>
      <c r="H213" s="66">
        <f>($G$211*G213)</f>
        <v>22500</v>
      </c>
      <c r="I213" s="66">
        <f t="shared" si="46"/>
        <v>84500</v>
      </c>
    </row>
    <row r="214" spans="1:9" x14ac:dyDescent="0.2">
      <c r="A214" s="76" t="s">
        <v>89</v>
      </c>
      <c r="B214" s="71">
        <v>0.4</v>
      </c>
      <c r="C214" s="65"/>
      <c r="D214" s="66">
        <f t="shared" ref="D214:D221" si="47">($C$211*C214)</f>
        <v>0</v>
      </c>
      <c r="E214" s="84">
        <v>0.9</v>
      </c>
      <c r="F214" s="66">
        <f t="shared" ref="F214:F221" si="48">($E$211*E214)</f>
        <v>139500</v>
      </c>
      <c r="G214" s="84">
        <v>0.9</v>
      </c>
      <c r="H214" s="66">
        <f t="shared" ref="H214:H221" si="49">($G$211*G214)</f>
        <v>22500</v>
      </c>
      <c r="I214" s="66">
        <f t="shared" si="46"/>
        <v>162000</v>
      </c>
    </row>
    <row r="215" spans="1:9" x14ac:dyDescent="0.2">
      <c r="A215" s="76" t="s">
        <v>71</v>
      </c>
      <c r="B215" s="71">
        <v>0.6</v>
      </c>
      <c r="C215" s="65"/>
      <c r="D215" s="66">
        <f t="shared" si="47"/>
        <v>0</v>
      </c>
      <c r="E215" s="84">
        <v>0.9</v>
      </c>
      <c r="F215" s="66">
        <f t="shared" si="48"/>
        <v>139500</v>
      </c>
      <c r="G215" s="84">
        <v>0.9</v>
      </c>
      <c r="H215" s="66">
        <f t="shared" si="49"/>
        <v>22500</v>
      </c>
      <c r="I215" s="66">
        <f t="shared" si="46"/>
        <v>162000</v>
      </c>
    </row>
    <row r="216" spans="1:9" x14ac:dyDescent="0.2">
      <c r="A216" s="76" t="s">
        <v>72</v>
      </c>
      <c r="B216" s="71">
        <v>0.3</v>
      </c>
      <c r="C216" s="65"/>
      <c r="D216" s="66">
        <f t="shared" si="47"/>
        <v>0</v>
      </c>
      <c r="E216" s="84">
        <v>0.9</v>
      </c>
      <c r="F216" s="66">
        <f t="shared" si="48"/>
        <v>139500</v>
      </c>
      <c r="G216" s="84">
        <v>0.9</v>
      </c>
      <c r="H216" s="66">
        <f t="shared" si="49"/>
        <v>22500</v>
      </c>
      <c r="I216" s="66">
        <f t="shared" si="46"/>
        <v>162000</v>
      </c>
    </row>
    <row r="217" spans="1:9" x14ac:dyDescent="0.2">
      <c r="A217" s="76" t="s">
        <v>73</v>
      </c>
      <c r="B217" s="71">
        <v>0.7</v>
      </c>
      <c r="C217" s="65"/>
      <c r="D217" s="66">
        <f t="shared" si="47"/>
        <v>0</v>
      </c>
      <c r="E217" s="84">
        <v>0.3</v>
      </c>
      <c r="F217" s="66">
        <f t="shared" si="48"/>
        <v>46500</v>
      </c>
      <c r="G217" s="84">
        <v>0.9</v>
      </c>
      <c r="H217" s="66">
        <f t="shared" si="49"/>
        <v>22500</v>
      </c>
      <c r="I217" s="66">
        <f t="shared" si="46"/>
        <v>69000</v>
      </c>
    </row>
    <row r="218" spans="1:9" x14ac:dyDescent="0.2">
      <c r="A218" s="76" t="s">
        <v>78</v>
      </c>
      <c r="B218" s="71">
        <v>0.7</v>
      </c>
      <c r="C218" s="65">
        <v>0.7</v>
      </c>
      <c r="D218" s="66">
        <f t="shared" si="47"/>
        <v>17500</v>
      </c>
      <c r="E218" s="84">
        <v>0.5</v>
      </c>
      <c r="F218" s="66">
        <f t="shared" si="48"/>
        <v>77500</v>
      </c>
      <c r="G218" s="84">
        <v>0.2</v>
      </c>
      <c r="H218" s="66">
        <f t="shared" si="49"/>
        <v>5000</v>
      </c>
      <c r="I218" s="66">
        <f t="shared" si="46"/>
        <v>100000</v>
      </c>
    </row>
    <row r="219" spans="1:9" x14ac:dyDescent="0.2">
      <c r="A219" s="76" t="s">
        <v>82</v>
      </c>
      <c r="B219" s="71">
        <v>0.4</v>
      </c>
      <c r="C219" s="65"/>
      <c r="D219" s="66">
        <f t="shared" si="47"/>
        <v>0</v>
      </c>
      <c r="E219" s="84">
        <v>0.6</v>
      </c>
      <c r="F219" s="66">
        <f t="shared" si="48"/>
        <v>93000</v>
      </c>
      <c r="G219" s="84">
        <v>0.9</v>
      </c>
      <c r="H219" s="66">
        <f t="shared" si="49"/>
        <v>22500</v>
      </c>
      <c r="I219" s="66">
        <f t="shared" si="46"/>
        <v>115500</v>
      </c>
    </row>
    <row r="220" spans="1:9" x14ac:dyDescent="0.2">
      <c r="A220" s="76" t="s">
        <v>94</v>
      </c>
      <c r="B220" s="71">
        <v>0.6</v>
      </c>
      <c r="C220" s="65">
        <v>0.5</v>
      </c>
      <c r="D220" s="66">
        <f t="shared" si="47"/>
        <v>12500</v>
      </c>
      <c r="E220" s="84">
        <v>0.9</v>
      </c>
      <c r="F220" s="66">
        <f t="shared" si="48"/>
        <v>139500</v>
      </c>
      <c r="G220" s="84">
        <v>0.9</v>
      </c>
      <c r="H220" s="66">
        <f t="shared" si="49"/>
        <v>22500</v>
      </c>
      <c r="I220" s="66">
        <f t="shared" si="46"/>
        <v>174500</v>
      </c>
    </row>
    <row r="221" spans="1:9" x14ac:dyDescent="0.2">
      <c r="A221" s="77" t="s">
        <v>95</v>
      </c>
      <c r="B221" s="71">
        <v>0.7</v>
      </c>
      <c r="C221" s="89">
        <v>0.6</v>
      </c>
      <c r="D221" s="66">
        <f t="shared" si="47"/>
        <v>15000</v>
      </c>
      <c r="E221" s="90">
        <v>0.9</v>
      </c>
      <c r="F221" s="66">
        <f t="shared" si="48"/>
        <v>139500</v>
      </c>
      <c r="G221" s="90">
        <v>0.9</v>
      </c>
      <c r="H221" s="66">
        <f t="shared" si="49"/>
        <v>22500</v>
      </c>
      <c r="I221" s="82">
        <f t="shared" si="46"/>
        <v>177000</v>
      </c>
    </row>
    <row r="222" spans="1:9" x14ac:dyDescent="0.2">
      <c r="A222" s="69" t="s">
        <v>41</v>
      </c>
      <c r="B222" s="92"/>
      <c r="C222" s="92">
        <v>767</v>
      </c>
      <c r="D222" s="92"/>
      <c r="E222" s="92">
        <v>767</v>
      </c>
      <c r="F222" s="92"/>
      <c r="G222" s="92">
        <v>767</v>
      </c>
      <c r="H222" s="92"/>
      <c r="I222" s="92"/>
    </row>
    <row r="223" spans="1:9" ht="25.5" x14ac:dyDescent="0.2">
      <c r="A223" s="75" t="s">
        <v>62</v>
      </c>
      <c r="B223" s="70">
        <v>0.2</v>
      </c>
      <c r="C223" s="61">
        <v>0.9</v>
      </c>
      <c r="D223" s="66">
        <f t="shared" ref="D223:D228" si="50">($C$222*C223)</f>
        <v>690.30000000000007</v>
      </c>
      <c r="E223" s="83">
        <v>0.2</v>
      </c>
      <c r="F223" s="66">
        <f t="shared" ref="F223:F228" si="51">($E$222*E223)</f>
        <v>153.4</v>
      </c>
      <c r="G223" s="83">
        <v>0.1</v>
      </c>
      <c r="H223" s="66">
        <f t="shared" ref="H223:H228" si="52">($G$222*G223)</f>
        <v>76.7</v>
      </c>
      <c r="I223" s="62">
        <f t="shared" si="46"/>
        <v>920.40000000000009</v>
      </c>
    </row>
    <row r="224" spans="1:9" x14ac:dyDescent="0.2">
      <c r="A224" s="75" t="s">
        <v>63</v>
      </c>
      <c r="B224" s="71">
        <v>0.5</v>
      </c>
      <c r="C224" s="65">
        <v>0.2</v>
      </c>
      <c r="D224" s="66">
        <f t="shared" si="50"/>
        <v>153.4</v>
      </c>
      <c r="E224" s="84">
        <v>0.2</v>
      </c>
      <c r="F224" s="66">
        <f t="shared" si="51"/>
        <v>153.4</v>
      </c>
      <c r="G224" s="84">
        <v>0.1</v>
      </c>
      <c r="H224" s="66">
        <f t="shared" si="52"/>
        <v>76.7</v>
      </c>
      <c r="I224" s="66">
        <f t="shared" si="46"/>
        <v>383.5</v>
      </c>
    </row>
    <row r="225" spans="1:9" x14ac:dyDescent="0.2">
      <c r="A225" s="75" t="s">
        <v>65</v>
      </c>
      <c r="B225" s="71">
        <v>0.4</v>
      </c>
      <c r="C225" s="65">
        <v>0.3</v>
      </c>
      <c r="D225" s="66">
        <f t="shared" si="50"/>
        <v>230.1</v>
      </c>
      <c r="E225" s="84">
        <v>0.9</v>
      </c>
      <c r="F225" s="66">
        <f t="shared" si="51"/>
        <v>690.30000000000007</v>
      </c>
      <c r="G225" s="84">
        <v>0.9</v>
      </c>
      <c r="H225" s="66">
        <f t="shared" si="52"/>
        <v>690.30000000000007</v>
      </c>
      <c r="I225" s="66">
        <f t="shared" si="46"/>
        <v>1610.7</v>
      </c>
    </row>
    <row r="226" spans="1:9" x14ac:dyDescent="0.2">
      <c r="A226" s="76" t="s">
        <v>78</v>
      </c>
      <c r="B226" s="71">
        <v>0.6</v>
      </c>
      <c r="C226" s="65">
        <v>0.9</v>
      </c>
      <c r="D226" s="66">
        <f t="shared" si="50"/>
        <v>690.30000000000007</v>
      </c>
      <c r="E226" s="84">
        <v>0.2</v>
      </c>
      <c r="F226" s="66">
        <f t="shared" si="51"/>
        <v>153.4</v>
      </c>
      <c r="G226" s="84">
        <v>0.1</v>
      </c>
      <c r="H226" s="66">
        <f t="shared" si="52"/>
        <v>76.7</v>
      </c>
      <c r="I226" s="66">
        <f t="shared" si="46"/>
        <v>920.40000000000009</v>
      </c>
    </row>
    <row r="227" spans="1:9" x14ac:dyDescent="0.2">
      <c r="A227" s="76" t="s">
        <v>82</v>
      </c>
      <c r="B227" s="71">
        <v>0.2</v>
      </c>
      <c r="C227" s="65">
        <v>0.2</v>
      </c>
      <c r="D227" s="66">
        <f t="shared" si="50"/>
        <v>153.4</v>
      </c>
      <c r="E227" s="84">
        <v>0.9</v>
      </c>
      <c r="F227" s="66">
        <f t="shared" si="51"/>
        <v>690.30000000000007</v>
      </c>
      <c r="G227" s="84">
        <v>0.9</v>
      </c>
      <c r="H227" s="66">
        <f t="shared" si="52"/>
        <v>690.30000000000007</v>
      </c>
      <c r="I227" s="66">
        <f t="shared" si="46"/>
        <v>1534.0000000000002</v>
      </c>
    </row>
    <row r="228" spans="1:9" x14ac:dyDescent="0.2">
      <c r="A228" s="76" t="s">
        <v>86</v>
      </c>
      <c r="B228" s="71">
        <v>0.1</v>
      </c>
      <c r="C228" s="89">
        <v>0.1</v>
      </c>
      <c r="D228" s="66">
        <f t="shared" si="50"/>
        <v>76.7</v>
      </c>
      <c r="E228" s="90">
        <v>0.9</v>
      </c>
      <c r="F228" s="66">
        <f t="shared" si="51"/>
        <v>690.30000000000007</v>
      </c>
      <c r="G228" s="90">
        <v>0.9</v>
      </c>
      <c r="H228" s="66">
        <f t="shared" si="52"/>
        <v>690.30000000000007</v>
      </c>
      <c r="I228" s="82">
        <f t="shared" si="46"/>
        <v>1457.3000000000002</v>
      </c>
    </row>
    <row r="229" spans="1:9" ht="25.5" customHeight="1" x14ac:dyDescent="0.2">
      <c r="A229" s="69" t="s">
        <v>113</v>
      </c>
      <c r="B229" s="92"/>
      <c r="C229" s="92">
        <v>767</v>
      </c>
      <c r="D229" s="92"/>
      <c r="E229" s="92">
        <v>767</v>
      </c>
      <c r="F229" s="92"/>
      <c r="G229" s="92">
        <v>767</v>
      </c>
      <c r="H229" s="92"/>
      <c r="I229" s="92"/>
    </row>
    <row r="230" spans="1:9" ht="25.5" x14ac:dyDescent="0.2">
      <c r="A230" s="75" t="s">
        <v>62</v>
      </c>
      <c r="B230" s="70">
        <v>0.2</v>
      </c>
      <c r="C230" s="61">
        <v>0.2</v>
      </c>
      <c r="D230" s="66">
        <f>($C$229*C230)</f>
        <v>153.4</v>
      </c>
      <c r="E230" s="83">
        <v>0.9</v>
      </c>
      <c r="F230" s="66">
        <f>($E$229*E230)</f>
        <v>690.30000000000007</v>
      </c>
      <c r="G230" s="83">
        <v>0.1</v>
      </c>
      <c r="H230" s="66">
        <f>($G$229*G230)</f>
        <v>76.7</v>
      </c>
      <c r="I230" s="62">
        <f t="shared" si="46"/>
        <v>920.40000000000009</v>
      </c>
    </row>
    <row r="231" spans="1:9" x14ac:dyDescent="0.2">
      <c r="A231" s="75" t="s">
        <v>63</v>
      </c>
      <c r="B231" s="71">
        <v>0.2</v>
      </c>
      <c r="C231" s="65"/>
      <c r="D231" s="66">
        <f>($C$229*C231)</f>
        <v>0</v>
      </c>
      <c r="E231" s="84">
        <v>0.3</v>
      </c>
      <c r="F231" s="66">
        <f>($E$229*E231)</f>
        <v>230.1</v>
      </c>
      <c r="G231" s="84">
        <v>0.1</v>
      </c>
      <c r="H231" s="66">
        <f>($G$229*G231)</f>
        <v>76.7</v>
      </c>
      <c r="I231" s="66">
        <f t="shared" si="46"/>
        <v>306.8</v>
      </c>
    </row>
    <row r="232" spans="1:9" x14ac:dyDescent="0.2">
      <c r="A232" s="75" t="s">
        <v>65</v>
      </c>
      <c r="B232" s="71">
        <v>0.5</v>
      </c>
      <c r="C232" s="65">
        <v>0.2</v>
      </c>
      <c r="D232" s="66">
        <f t="shared" ref="D232:D238" si="53">($C$229*C232)</f>
        <v>153.4</v>
      </c>
      <c r="E232" s="84">
        <v>0.3</v>
      </c>
      <c r="F232" s="66">
        <f t="shared" ref="F232:F238" si="54">($E$229*E232)</f>
        <v>230.1</v>
      </c>
      <c r="G232" s="84">
        <v>0.8</v>
      </c>
      <c r="H232" s="66">
        <f t="shared" ref="H232:H238" si="55">($G$229*G232)</f>
        <v>613.6</v>
      </c>
      <c r="I232" s="66">
        <f t="shared" si="46"/>
        <v>997.1</v>
      </c>
    </row>
    <row r="233" spans="1:9" x14ac:dyDescent="0.2">
      <c r="A233" s="76" t="s">
        <v>89</v>
      </c>
      <c r="B233" s="71">
        <v>0.2</v>
      </c>
      <c r="C233" s="65"/>
      <c r="D233" s="66">
        <f t="shared" si="53"/>
        <v>0</v>
      </c>
      <c r="E233" s="84">
        <v>0.9</v>
      </c>
      <c r="F233" s="66">
        <f t="shared" si="54"/>
        <v>690.30000000000007</v>
      </c>
      <c r="G233" s="84">
        <v>0.9</v>
      </c>
      <c r="H233" s="66">
        <f t="shared" si="55"/>
        <v>690.30000000000007</v>
      </c>
      <c r="I233" s="66">
        <f t="shared" si="46"/>
        <v>1380.6000000000001</v>
      </c>
    </row>
    <row r="234" spans="1:9" x14ac:dyDescent="0.2">
      <c r="A234" s="76" t="s">
        <v>71</v>
      </c>
      <c r="B234" s="71">
        <v>0.2</v>
      </c>
      <c r="C234" s="65"/>
      <c r="D234" s="66">
        <f t="shared" si="53"/>
        <v>0</v>
      </c>
      <c r="E234" s="84">
        <v>0.9</v>
      </c>
      <c r="F234" s="66">
        <f t="shared" si="54"/>
        <v>690.30000000000007</v>
      </c>
      <c r="G234" s="84">
        <v>0.9</v>
      </c>
      <c r="H234" s="66">
        <f t="shared" si="55"/>
        <v>690.30000000000007</v>
      </c>
      <c r="I234" s="66">
        <f t="shared" si="46"/>
        <v>1380.6000000000001</v>
      </c>
    </row>
    <row r="235" spans="1:9" x14ac:dyDescent="0.2">
      <c r="A235" s="76" t="s">
        <v>72</v>
      </c>
      <c r="B235" s="71">
        <v>0.2</v>
      </c>
      <c r="C235" s="65"/>
      <c r="D235" s="66">
        <f t="shared" si="53"/>
        <v>0</v>
      </c>
      <c r="E235" s="84">
        <v>1</v>
      </c>
      <c r="F235" s="66">
        <f t="shared" si="54"/>
        <v>767</v>
      </c>
      <c r="G235" s="84">
        <v>0.9</v>
      </c>
      <c r="H235" s="66">
        <f t="shared" si="55"/>
        <v>690.30000000000007</v>
      </c>
      <c r="I235" s="66">
        <f t="shared" si="46"/>
        <v>1457.3000000000002</v>
      </c>
    </row>
    <row r="236" spans="1:9" x14ac:dyDescent="0.2">
      <c r="A236" s="76" t="s">
        <v>78</v>
      </c>
      <c r="B236" s="71">
        <v>0.5</v>
      </c>
      <c r="C236" s="65">
        <v>0.9</v>
      </c>
      <c r="D236" s="66">
        <f t="shared" si="53"/>
        <v>690.30000000000007</v>
      </c>
      <c r="E236" s="84">
        <v>0.3</v>
      </c>
      <c r="F236" s="66">
        <f t="shared" si="54"/>
        <v>230.1</v>
      </c>
      <c r="G236" s="84">
        <v>0.1</v>
      </c>
      <c r="H236" s="66">
        <f t="shared" si="55"/>
        <v>76.7</v>
      </c>
      <c r="I236" s="66">
        <f t="shared" si="46"/>
        <v>997.10000000000014</v>
      </c>
    </row>
    <row r="237" spans="1:9" x14ac:dyDescent="0.2">
      <c r="A237" s="76" t="s">
        <v>82</v>
      </c>
      <c r="B237" s="71">
        <v>0.2</v>
      </c>
      <c r="C237" s="65"/>
      <c r="D237" s="66">
        <f t="shared" si="53"/>
        <v>0</v>
      </c>
      <c r="E237" s="84">
        <v>0.9</v>
      </c>
      <c r="F237" s="66">
        <f t="shared" si="54"/>
        <v>690.30000000000007</v>
      </c>
      <c r="G237" s="84">
        <v>0.2</v>
      </c>
      <c r="H237" s="66">
        <f t="shared" si="55"/>
        <v>153.4</v>
      </c>
      <c r="I237" s="66">
        <f t="shared" si="46"/>
        <v>843.7</v>
      </c>
    </row>
    <row r="238" spans="1:9" x14ac:dyDescent="0.2">
      <c r="A238" s="76" t="s">
        <v>86</v>
      </c>
      <c r="B238" s="71">
        <v>0.2</v>
      </c>
      <c r="C238" s="89"/>
      <c r="D238" s="66">
        <f t="shared" si="53"/>
        <v>0</v>
      </c>
      <c r="E238" s="90">
        <v>0.9</v>
      </c>
      <c r="F238" s="66">
        <f t="shared" si="54"/>
        <v>690.30000000000007</v>
      </c>
      <c r="G238" s="90">
        <v>0.9</v>
      </c>
      <c r="H238" s="66">
        <f t="shared" si="55"/>
        <v>690.30000000000007</v>
      </c>
      <c r="I238" s="82">
        <f t="shared" si="46"/>
        <v>1380.6000000000001</v>
      </c>
    </row>
    <row r="239" spans="1:9" x14ac:dyDescent="0.2">
      <c r="A239" s="69" t="s">
        <v>43</v>
      </c>
      <c r="B239" s="92"/>
      <c r="C239" s="92">
        <v>989</v>
      </c>
      <c r="D239" s="92"/>
      <c r="E239" s="92">
        <v>989</v>
      </c>
      <c r="F239" s="92"/>
      <c r="G239" s="92">
        <v>989</v>
      </c>
      <c r="H239" s="92"/>
      <c r="I239" s="92"/>
    </row>
    <row r="240" spans="1:9" ht="25.5" x14ac:dyDescent="0.2">
      <c r="A240" s="75" t="s">
        <v>62</v>
      </c>
      <c r="B240" s="70">
        <v>0.4</v>
      </c>
      <c r="C240" s="61"/>
      <c r="D240" s="66">
        <f t="shared" ref="D240:D246" si="56">($C$239*C240)</f>
        <v>0</v>
      </c>
      <c r="E240" s="83">
        <v>0.4</v>
      </c>
      <c r="F240" s="66">
        <f t="shared" ref="F240:F246" si="57">($E$239*E240)</f>
        <v>395.6</v>
      </c>
      <c r="G240" s="83">
        <v>0.1</v>
      </c>
      <c r="H240" s="66">
        <f t="shared" ref="H240:H246" si="58">($G$239*G240)</f>
        <v>98.9</v>
      </c>
      <c r="I240" s="62">
        <f t="shared" si="46"/>
        <v>494.5</v>
      </c>
    </row>
    <row r="241" spans="1:9" x14ac:dyDescent="0.2">
      <c r="A241" s="75" t="s">
        <v>63</v>
      </c>
      <c r="B241" s="71">
        <v>0.3</v>
      </c>
      <c r="C241" s="65"/>
      <c r="D241" s="66">
        <f t="shared" si="56"/>
        <v>0</v>
      </c>
      <c r="E241" s="84">
        <v>0.4</v>
      </c>
      <c r="F241" s="66">
        <f t="shared" si="57"/>
        <v>395.6</v>
      </c>
      <c r="G241" s="84">
        <v>0.1</v>
      </c>
      <c r="H241" s="66">
        <f t="shared" si="58"/>
        <v>98.9</v>
      </c>
      <c r="I241" s="66">
        <f t="shared" si="46"/>
        <v>494.5</v>
      </c>
    </row>
    <row r="242" spans="1:9" x14ac:dyDescent="0.2">
      <c r="A242" s="75" t="s">
        <v>65</v>
      </c>
      <c r="B242" s="71">
        <v>0.8</v>
      </c>
      <c r="C242" s="65">
        <v>0.3</v>
      </c>
      <c r="D242" s="66">
        <f t="shared" si="56"/>
        <v>296.7</v>
      </c>
      <c r="E242" s="84">
        <v>0.8</v>
      </c>
      <c r="F242" s="66">
        <f t="shared" si="57"/>
        <v>791.2</v>
      </c>
      <c r="G242" s="84">
        <v>0.8</v>
      </c>
      <c r="H242" s="66">
        <f t="shared" si="58"/>
        <v>791.2</v>
      </c>
      <c r="I242" s="66">
        <f t="shared" si="46"/>
        <v>1879.1000000000001</v>
      </c>
    </row>
    <row r="243" spans="1:9" x14ac:dyDescent="0.2">
      <c r="A243" s="76" t="s">
        <v>69</v>
      </c>
      <c r="B243" s="71">
        <v>0.6</v>
      </c>
      <c r="C243" s="65"/>
      <c r="D243" s="66">
        <f t="shared" si="56"/>
        <v>0</v>
      </c>
      <c r="E243" s="84">
        <v>0.9</v>
      </c>
      <c r="F243" s="66">
        <f t="shared" si="57"/>
        <v>890.1</v>
      </c>
      <c r="G243" s="84">
        <v>0.9</v>
      </c>
      <c r="H243" s="66">
        <f t="shared" si="58"/>
        <v>890.1</v>
      </c>
      <c r="I243" s="66">
        <f t="shared" si="46"/>
        <v>1780.2</v>
      </c>
    </row>
    <row r="244" spans="1:9" x14ac:dyDescent="0.2">
      <c r="A244" s="76" t="s">
        <v>78</v>
      </c>
      <c r="B244" s="71">
        <v>0.6</v>
      </c>
      <c r="C244" s="65">
        <v>0.9</v>
      </c>
      <c r="D244" s="66">
        <f t="shared" si="56"/>
        <v>890.1</v>
      </c>
      <c r="E244" s="84">
        <v>0.2</v>
      </c>
      <c r="F244" s="66">
        <f t="shared" si="57"/>
        <v>197.8</v>
      </c>
      <c r="G244" s="84">
        <v>0.1</v>
      </c>
      <c r="H244" s="66">
        <f t="shared" si="58"/>
        <v>98.9</v>
      </c>
      <c r="I244" s="66">
        <f t="shared" si="46"/>
        <v>1186.8000000000002</v>
      </c>
    </row>
    <row r="245" spans="1:9" x14ac:dyDescent="0.2">
      <c r="A245" s="76" t="s">
        <v>82</v>
      </c>
      <c r="B245" s="71">
        <v>0.4</v>
      </c>
      <c r="C245" s="65"/>
      <c r="D245" s="66">
        <f t="shared" si="56"/>
        <v>0</v>
      </c>
      <c r="E245" s="84">
        <v>0.2</v>
      </c>
      <c r="F245" s="66">
        <f t="shared" si="57"/>
        <v>197.8</v>
      </c>
      <c r="G245" s="84">
        <v>0.2</v>
      </c>
      <c r="H245" s="66">
        <f t="shared" si="58"/>
        <v>197.8</v>
      </c>
      <c r="I245" s="66">
        <f t="shared" si="46"/>
        <v>395.6</v>
      </c>
    </row>
    <row r="246" spans="1:9" x14ac:dyDescent="0.2">
      <c r="A246" s="76" t="s">
        <v>86</v>
      </c>
      <c r="B246" s="71">
        <v>0.8</v>
      </c>
      <c r="C246" s="89"/>
      <c r="D246" s="66">
        <f t="shared" si="56"/>
        <v>0</v>
      </c>
      <c r="E246" s="90">
        <v>0.9</v>
      </c>
      <c r="F246" s="66">
        <f t="shared" si="57"/>
        <v>890.1</v>
      </c>
      <c r="G246" s="90">
        <v>0.9</v>
      </c>
      <c r="H246" s="66">
        <f t="shared" si="58"/>
        <v>890.1</v>
      </c>
      <c r="I246" s="82">
        <f t="shared" si="46"/>
        <v>1780.2</v>
      </c>
    </row>
    <row r="247" spans="1:9" x14ac:dyDescent="0.2">
      <c r="A247" s="69" t="s">
        <v>114</v>
      </c>
      <c r="B247" s="92"/>
      <c r="C247" s="92"/>
      <c r="D247" s="92"/>
      <c r="E247" s="92">
        <v>500</v>
      </c>
      <c r="F247" s="92"/>
      <c r="G247" s="92">
        <v>1900</v>
      </c>
      <c r="H247" s="92"/>
      <c r="I247" s="92"/>
    </row>
    <row r="248" spans="1:9" x14ac:dyDescent="0.2">
      <c r="A248" s="76" t="s">
        <v>69</v>
      </c>
      <c r="B248" s="64">
        <v>0.1</v>
      </c>
      <c r="C248" s="61"/>
      <c r="D248" s="66">
        <f>($C$247*C248)</f>
        <v>0</v>
      </c>
      <c r="E248" s="85">
        <v>0.6</v>
      </c>
      <c r="F248" s="66">
        <f>($E$247*E248)</f>
        <v>300</v>
      </c>
      <c r="G248" s="85">
        <v>0.6</v>
      </c>
      <c r="H248" s="66">
        <f>($G$247*G248)</f>
        <v>1140</v>
      </c>
      <c r="I248" s="62">
        <f t="shared" si="46"/>
        <v>1440</v>
      </c>
    </row>
    <row r="249" spans="1:9" x14ac:dyDescent="0.2">
      <c r="A249" s="76" t="s">
        <v>73</v>
      </c>
      <c r="B249" s="64">
        <v>0.1</v>
      </c>
      <c r="C249" s="65"/>
      <c r="D249" s="66">
        <f>($C$247*C249)</f>
        <v>0</v>
      </c>
      <c r="E249" s="86">
        <v>0.5</v>
      </c>
      <c r="F249" s="66">
        <f>($E$247*E249)</f>
        <v>250</v>
      </c>
      <c r="G249" s="86">
        <v>0.6</v>
      </c>
      <c r="H249" s="66">
        <f>($G$247*G249)</f>
        <v>1140</v>
      </c>
      <c r="I249" s="66">
        <f t="shared" si="46"/>
        <v>1390</v>
      </c>
    </row>
    <row r="250" spans="1:9" x14ac:dyDescent="0.2">
      <c r="A250" s="76" t="s">
        <v>94</v>
      </c>
      <c r="B250" s="2">
        <v>0.4</v>
      </c>
      <c r="C250" s="65"/>
      <c r="D250" s="66">
        <f>($C$247*C250)</f>
        <v>0</v>
      </c>
      <c r="E250" s="87">
        <v>0.7</v>
      </c>
      <c r="F250" s="66">
        <f>($E$247*E250)</f>
        <v>350</v>
      </c>
      <c r="G250" s="87">
        <v>0.5</v>
      </c>
      <c r="H250" s="66">
        <f>($G$247*G250)</f>
        <v>950</v>
      </c>
      <c r="I250" s="66">
        <f t="shared" si="46"/>
        <v>1300</v>
      </c>
    </row>
    <row r="251" spans="1:9" x14ac:dyDescent="0.2">
      <c r="A251" s="77" t="s">
        <v>95</v>
      </c>
      <c r="B251" s="3">
        <v>0.4</v>
      </c>
      <c r="C251" s="89"/>
      <c r="D251" s="82">
        <f>($C$247*C251)</f>
        <v>0</v>
      </c>
      <c r="E251" s="88">
        <v>0.7</v>
      </c>
      <c r="F251" s="82">
        <f>($E$247*E251)</f>
        <v>350</v>
      </c>
      <c r="G251" s="88">
        <v>0.4</v>
      </c>
      <c r="H251" s="82">
        <f>($G$247*G251)</f>
        <v>760</v>
      </c>
      <c r="I251" s="82">
        <f t="shared" si="46"/>
        <v>1110</v>
      </c>
    </row>
  </sheetData>
  <mergeCells count="5">
    <mergeCell ref="R2:W2"/>
    <mergeCell ref="Y2:AB2"/>
    <mergeCell ref="A1:I1"/>
    <mergeCell ref="K1:P1"/>
    <mergeCell ref="R1:W1"/>
  </mergeCells>
  <phoneticPr fontId="2" type="noConversion"/>
  <printOptions horizontalCentered="1" verticalCentered="1"/>
  <pageMargins left="0" right="0" top="0" bottom="0" header="0" footer="0"/>
  <pageSetup paperSize="9" scale="70" orientation="portrait" horizontalDpi="4294967292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SEGURIDAD INFORMATICA</vt:lpstr>
      <vt:lpstr>MAPA DE RIESGOS</vt:lpstr>
    </vt:vector>
  </TitlesOfParts>
  <Company>Prefectura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KAREN LOPEZ</dc:creator>
  <cp:lastModifiedBy>JL</cp:lastModifiedBy>
  <cp:lastPrinted>2007-09-02T20:56:29Z</cp:lastPrinted>
  <dcterms:created xsi:type="dcterms:W3CDTF">2004-01-04T01:47:24Z</dcterms:created>
  <dcterms:modified xsi:type="dcterms:W3CDTF">2012-07-04T13:55:39Z</dcterms:modified>
</cp:coreProperties>
</file>