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vy3\OneDrive\שולחן העבודה\Work\Thesis\Code\latex\.neptune\swa_lr0.0001_ae3_t6\FEDformer_weather_96_S\"/>
    </mc:Choice>
  </mc:AlternateContent>
  <xr:revisionPtr revIDLastSave="0" documentId="13_ncr:1_{0752921B-5D41-4B1D-BCDD-34CECD54F28B}" xr6:coauthVersionLast="47" xr6:coauthVersionMax="47" xr10:uidLastSave="{00000000-0000-0000-0000-000000000000}"/>
  <bookViews>
    <workbookView xWindow="13365" yWindow="0" windowWidth="15375" windowHeight="9945" activeTab="2" xr2:uid="{00000000-000D-0000-FFFF-FFFF00000000}"/>
  </bookViews>
  <sheets>
    <sheet name="anneal_epochs" sheetId="1" r:id="rId1"/>
    <sheet name="learning rate" sheetId="2" r:id="rId2"/>
    <sheet name="ensemble size" sheetId="3" r:id="rId3"/>
  </sheets>
  <definedNames>
    <definedName name="_xlnm._FilterDatabase" localSheetId="0" hidden="1">anneal_epochs!$A$1:$B$19</definedName>
    <definedName name="_xlnm._FilterDatabase" localSheetId="1" hidden="1">'learning rate'!$A$1:$B$19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3" l="1"/>
  <c r="N6" i="3"/>
  <c r="K6" i="1"/>
  <c r="K10" i="2"/>
  <c r="J11" i="2"/>
  <c r="L9" i="1" l="1"/>
  <c r="J10" i="3" l="1"/>
  <c r="I6" i="3"/>
  <c r="K10" i="3" s="1"/>
  <c r="J9" i="3"/>
  <c r="I9" i="3"/>
  <c r="K9" i="3" s="1"/>
  <c r="J8" i="3"/>
  <c r="I10" i="3"/>
  <c r="J7" i="3"/>
  <c r="I8" i="3"/>
  <c r="K7" i="3" s="1"/>
  <c r="J6" i="3"/>
  <c r="I4" i="3"/>
  <c r="K6" i="3" s="1"/>
  <c r="J5" i="3"/>
  <c r="I5" i="3"/>
  <c r="K5" i="3" s="1"/>
  <c r="J4" i="3"/>
  <c r="I7" i="3"/>
  <c r="J3" i="3"/>
  <c r="I3" i="3"/>
  <c r="J2" i="3"/>
  <c r="I2" i="3"/>
  <c r="H5" i="2"/>
  <c r="G5" i="2"/>
  <c r="F14" i="2"/>
  <c r="H8" i="2"/>
  <c r="G8" i="2"/>
  <c r="F8" i="2"/>
  <c r="H3" i="2"/>
  <c r="G3" i="2"/>
  <c r="F16" i="2"/>
  <c r="H10" i="2"/>
  <c r="G10" i="2"/>
  <c r="F19" i="2"/>
  <c r="H2" i="2"/>
  <c r="G2" i="2"/>
  <c r="F13" i="2"/>
  <c r="H19" i="2"/>
  <c r="G19" i="2"/>
  <c r="F9" i="2"/>
  <c r="H14" i="2"/>
  <c r="G14" i="2"/>
  <c r="F6" i="2"/>
  <c r="H18" i="2"/>
  <c r="G18" i="2"/>
  <c r="F2" i="2"/>
  <c r="H17" i="2"/>
  <c r="G17" i="2"/>
  <c r="F5" i="2"/>
  <c r="H12" i="2"/>
  <c r="G12" i="2"/>
  <c r="F10" i="2"/>
  <c r="H15" i="2"/>
  <c r="G15" i="2"/>
  <c r="F17" i="2"/>
  <c r="H16" i="2"/>
  <c r="G16" i="2"/>
  <c r="F18" i="2"/>
  <c r="H11" i="2"/>
  <c r="G11" i="2"/>
  <c r="F7" i="2"/>
  <c r="H6" i="2"/>
  <c r="G6" i="2"/>
  <c r="F12" i="2"/>
  <c r="H4" i="2"/>
  <c r="G4" i="2"/>
  <c r="F11" i="2"/>
  <c r="H13" i="2"/>
  <c r="G13" i="2"/>
  <c r="F4" i="2"/>
  <c r="H7" i="2"/>
  <c r="G7" i="2"/>
  <c r="F3" i="2"/>
  <c r="H9" i="2"/>
  <c r="G9" i="2"/>
  <c r="F15" i="2"/>
  <c r="L2" i="2" l="1" a="1"/>
  <c r="L2" i="2" s="1"/>
  <c r="M2" i="2" a="1"/>
  <c r="M2" i="2" s="1"/>
  <c r="K2" i="2"/>
  <c r="J2" i="2"/>
  <c r="I2" i="2"/>
  <c r="L5" i="2"/>
  <c r="K4" i="3"/>
  <c r="K8" i="3"/>
  <c r="N2" i="3"/>
  <c r="O2" i="3" a="1"/>
  <c r="O2" i="3" s="1"/>
  <c r="L2" i="3"/>
  <c r="K2" i="3"/>
  <c r="M2" i="3"/>
  <c r="K3" i="3"/>
  <c r="H14" i="1"/>
  <c r="G14" i="1"/>
  <c r="F14" i="1"/>
  <c r="H15" i="1"/>
  <c r="G15" i="1"/>
  <c r="F15" i="1"/>
  <c r="H9" i="1"/>
  <c r="G9" i="1"/>
  <c r="F9" i="1"/>
  <c r="H19" i="1"/>
  <c r="G19" i="1"/>
  <c r="F19" i="1"/>
  <c r="H16" i="1"/>
  <c r="G16" i="1"/>
  <c r="F16" i="1"/>
  <c r="H17" i="1"/>
  <c r="G17" i="1"/>
  <c r="F17" i="1"/>
  <c r="H18" i="1"/>
  <c r="G18" i="1"/>
  <c r="F18" i="1"/>
  <c r="H10" i="1"/>
  <c r="G10" i="1"/>
  <c r="F10" i="1"/>
  <c r="H12" i="1"/>
  <c r="G12" i="1"/>
  <c r="F12" i="1"/>
  <c r="H13" i="1"/>
  <c r="G13" i="1"/>
  <c r="F13" i="1"/>
  <c r="H11" i="1"/>
  <c r="G11" i="1"/>
  <c r="F11" i="1"/>
  <c r="H8" i="1"/>
  <c r="G8" i="1"/>
  <c r="F8" i="1"/>
  <c r="H7" i="1"/>
  <c r="G7" i="1"/>
  <c r="F7" i="1"/>
  <c r="H2" i="1"/>
  <c r="G2" i="1"/>
  <c r="F2" i="1"/>
  <c r="H3" i="1"/>
  <c r="G3" i="1"/>
  <c r="F3" i="1"/>
  <c r="H4" i="1"/>
  <c r="G4" i="1"/>
  <c r="F4" i="1"/>
  <c r="H6" i="1"/>
  <c r="G6" i="1"/>
  <c r="F6" i="1"/>
  <c r="H5" i="1"/>
  <c r="G5" i="1"/>
  <c r="F5" i="1"/>
  <c r="J8" i="2" l="1"/>
  <c r="M4" i="3"/>
  <c r="K2" i="1"/>
  <c r="M2" i="1" a="1"/>
  <c r="M2" i="1" s="1"/>
  <c r="L2" i="1" a="1"/>
  <c r="L2" i="1" s="1"/>
  <c r="I2" i="1"/>
  <c r="J2" i="1"/>
  <c r="P2" i="3" a="1"/>
  <c r="P2" i="3" s="1"/>
  <c r="J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<sst xmlns="http://schemas.openxmlformats.org/spreadsheetml/2006/main" count="35" uniqueCount="20">
  <si>
    <t>learning rate</t>
  </si>
  <si>
    <t>ensemble size</t>
  </si>
  <si>
    <t>STD</t>
  </si>
  <si>
    <t>MIN</t>
  </si>
  <si>
    <t>MAX</t>
  </si>
  <si>
    <t>MED(STD)</t>
  </si>
  <si>
    <t>MEAN(STD)</t>
  </si>
  <si>
    <t>VAR(STD)</t>
  </si>
  <si>
    <t>MODE</t>
  </si>
  <si>
    <t>anneal epochs</t>
  </si>
  <si>
    <t>min</t>
  </si>
  <si>
    <t>max</t>
  </si>
  <si>
    <t>MEDIAN(STD)</t>
  </si>
  <si>
    <t>pearson</t>
  </si>
  <si>
    <t>רק 3</t>
  </si>
  <si>
    <t>1.00E-03</t>
  </si>
  <si>
    <t>1.00E-04</t>
  </si>
  <si>
    <t>1.00E-05</t>
  </si>
  <si>
    <t>רק 1</t>
  </si>
  <si>
    <t>רק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</si>
</sst>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/>
    <xf numFmtId="1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324A3-9AC2-4DC0-B964-867FDFFBB804}" name="Table1" displayName="Table1" ref="A1:H19" totalsRowShown="0" headerRowDxfId="5" dataDxfId="6">
  <autoFilter ref="A1:H19" xr:uid="{A26324A3-9AC2-4DC0-B964-867FDFFBB804}"/>
  <sortState xmlns:xlrd2="http://schemas.microsoft.com/office/spreadsheetml/2017/richdata2" ref="A2:H19">
    <sortCondition descending="1" ref="F2:F19"/>
  </sortState>
  <tableColumns count="8">
    <tableColumn id="1" xr3:uid="{2E77109F-C7EC-47D3-BE76-E9F2DA9960B8}" name="anneal epochs" dataDxfId="14"/>
    <tableColumn id="2" xr3:uid="{7724C180-4750-4FE9-AD04-087350C29CDC}" name="ensemble size" dataDxfId="13"/>
    <tableColumn id="3" xr3:uid="{969BE42D-909A-4638-A5D6-7D4BAB382251}" name="1.00E-03" dataDxfId="12"/>
    <tableColumn id="4" xr3:uid="{0717820C-081A-41E4-AB4F-C10347F45B03}" name="1.00E-04" dataDxfId="11"/>
    <tableColumn id="5" xr3:uid="{302DAF89-EA2F-44A1-975E-B2F138546E73}" name="1.00E-05" dataDxfId="10"/>
    <tableColumn id="6" xr3:uid="{2D2B4C53-7AA7-42ED-87F1-6886124847F4}" name="STD" dataDxfId="9">
      <calculatedColumnFormula>STDEV(C2:E2)</calculatedColumnFormula>
    </tableColumn>
    <tableColumn id="7" xr3:uid="{A12BE42D-1A7C-49BD-93D0-5AADFAD98E67}" name="min" dataDxfId="8">
      <calculatedColumnFormula>INDEX($C$1:$E$1, MATCH(MIN(C2:E2), C2:E2, 0))</calculatedColumnFormula>
    </tableColumn>
    <tableColumn id="8" xr3:uid="{F2DDCC42-D58C-4C86-AE4C-659E545778E8}" name="max" dataDxfId="7">
      <calculatedColumnFormula>INDEX($C$1:$E$1, MATCH(MAX(C2:E2), C2:E2, 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J11" sqref="J11"/>
    </sheetView>
  </sheetViews>
  <sheetFormatPr defaultRowHeight="15" x14ac:dyDescent="0.25"/>
  <cols>
    <col min="1" max="1" width="12.28515625" style="1" bestFit="1" customWidth="1"/>
    <col min="2" max="2" width="13.85546875" style="1" bestFit="1" customWidth="1"/>
    <col min="3" max="6" width="9.140625" style="1"/>
    <col min="7" max="7" width="4.7109375" style="1" bestFit="1" customWidth="1"/>
    <col min="8" max="8" width="5.140625" style="1" bestFit="1" customWidth="1"/>
    <col min="9" max="10" width="12" style="1" bestFit="1" customWidth="1"/>
    <col min="11" max="11" width="11" style="1" bestFit="1" customWidth="1"/>
    <col min="12" max="16384" width="9.140625" style="1"/>
  </cols>
  <sheetData>
    <row r="1" spans="1:13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6" t="s">
        <v>8</v>
      </c>
      <c r="M1" s="6"/>
    </row>
    <row r="2" spans="1:13" x14ac:dyDescent="0.25">
      <c r="A2" s="2">
        <v>1E-3</v>
      </c>
      <c r="B2" s="1">
        <v>7</v>
      </c>
      <c r="C2" s="1">
        <v>0.85199999999999998</v>
      </c>
      <c r="D2" s="1">
        <v>3.3000000000000002E-2</v>
      </c>
      <c r="E2" s="1">
        <v>0.22700000000000001</v>
      </c>
      <c r="F2" s="1">
        <f t="shared" ref="F2:F19" si="0">STDEV(C2:E2)</f>
        <v>0.42798403397011586</v>
      </c>
      <c r="G2" s="1">
        <f t="shared" ref="G2:G19" si="1">INDEX($C$1:$E$1,MATCH(MIN(C2:E2),C2:E2,0))</f>
        <v>2</v>
      </c>
      <c r="H2" s="1">
        <f t="shared" ref="H2:H19" si="2">INDEX($C$1:$E$1, MATCH(MAX(C2:E2), C2:E2, 0))</f>
        <v>1</v>
      </c>
      <c r="I2" s="1">
        <f>MEDIAN(F2:F19)</f>
        <v>8.5254322075329264E-2</v>
      </c>
      <c r="J2" s="1">
        <f>AVERAGE(F2:F19)</f>
        <v>0.1002888122209095</v>
      </c>
      <c r="K2" s="1">
        <f>STDEV(F2:F19)</f>
        <v>0.11208026918233642</v>
      </c>
      <c r="L2" s="1" cm="1">
        <f t="array" ref="L2">INDEX(G2:G19, MODE(MATCH(G2:G19, G2:G19, 0)))</f>
        <v>1</v>
      </c>
      <c r="M2" s="1" cm="1">
        <f t="array" ref="M2">INDEX(H2:H19, MODE(MATCH(H2:H19, H2:H19, 0)))</f>
        <v>2</v>
      </c>
    </row>
    <row r="3" spans="1:13" x14ac:dyDescent="0.25">
      <c r="A3" s="2">
        <v>1E-3</v>
      </c>
      <c r="B3" s="1">
        <v>6</v>
      </c>
      <c r="C3" s="1">
        <v>0.54300000000000004</v>
      </c>
      <c r="D3" s="1">
        <v>0.02</v>
      </c>
      <c r="E3" s="1">
        <v>0.49299999999999999</v>
      </c>
      <c r="F3" s="1">
        <f t="shared" si="0"/>
        <v>0.28860526675720943</v>
      </c>
      <c r="G3" s="1">
        <f t="shared" si="1"/>
        <v>2</v>
      </c>
      <c r="H3" s="1">
        <f t="shared" si="2"/>
        <v>1</v>
      </c>
    </row>
    <row r="4" spans="1:13" x14ac:dyDescent="0.25">
      <c r="A4" s="2">
        <v>1E-3</v>
      </c>
      <c r="B4" s="1">
        <v>5</v>
      </c>
      <c r="C4" s="1">
        <v>0.249</v>
      </c>
      <c r="D4" s="1">
        <v>1.6E-2</v>
      </c>
      <c r="E4" s="1">
        <v>0.307</v>
      </c>
      <c r="F4" s="1">
        <f t="shared" si="0"/>
        <v>0.15402056139792936</v>
      </c>
      <c r="G4" s="1">
        <f t="shared" si="1"/>
        <v>2</v>
      </c>
      <c r="H4" s="1">
        <f t="shared" si="2"/>
        <v>3</v>
      </c>
      <c r="J4" s="1">
        <f>J2+K2</f>
        <v>0.21236908140324592</v>
      </c>
    </row>
    <row r="5" spans="1:13" x14ac:dyDescent="0.25">
      <c r="A5" s="2">
        <v>1E-3</v>
      </c>
      <c r="B5" s="1">
        <v>3</v>
      </c>
      <c r="C5" s="1">
        <v>0.19600000000000001</v>
      </c>
      <c r="D5" s="1">
        <v>2.1000000000000001E-2</v>
      </c>
      <c r="E5" s="1">
        <v>0.309</v>
      </c>
      <c r="F5" s="1">
        <f t="shared" si="0"/>
        <v>0.14510800575203747</v>
      </c>
      <c r="G5" s="1">
        <f t="shared" si="1"/>
        <v>2</v>
      </c>
      <c r="H5" s="1">
        <f t="shared" si="2"/>
        <v>3</v>
      </c>
      <c r="J5" s="1" t="s">
        <v>19</v>
      </c>
    </row>
    <row r="6" spans="1:13" x14ac:dyDescent="0.25">
      <c r="A6" s="2">
        <v>1E-3</v>
      </c>
      <c r="B6" s="1">
        <v>4</v>
      </c>
      <c r="C6" s="1">
        <v>6.4000000000000001E-2</v>
      </c>
      <c r="D6" s="1">
        <v>1.2E-2</v>
      </c>
      <c r="E6" s="1">
        <v>0.27800000000000002</v>
      </c>
      <c r="F6" s="1">
        <f t="shared" si="0"/>
        <v>0.14098226838861688</v>
      </c>
      <c r="G6" s="1">
        <f t="shared" si="1"/>
        <v>2</v>
      </c>
      <c r="H6" s="1">
        <f t="shared" si="2"/>
        <v>3</v>
      </c>
      <c r="K6" s="1">
        <f>SKEW(F2:F19)</f>
        <v>1.707788609176893</v>
      </c>
    </row>
    <row r="7" spans="1:13" x14ac:dyDescent="0.25">
      <c r="A7" s="2">
        <v>1E-3</v>
      </c>
      <c r="B7" s="1">
        <v>8</v>
      </c>
      <c r="C7" s="1">
        <v>0.27800000000000002</v>
      </c>
      <c r="D7" s="1">
        <v>6.4000000000000001E-2</v>
      </c>
      <c r="E7" s="1">
        <v>0.30199999999999999</v>
      </c>
      <c r="F7" s="1">
        <f t="shared" si="0"/>
        <v>0.13103180275541251</v>
      </c>
      <c r="G7" s="1">
        <f t="shared" si="1"/>
        <v>2</v>
      </c>
      <c r="H7" s="1">
        <f t="shared" si="2"/>
        <v>3</v>
      </c>
    </row>
    <row r="8" spans="1:13" x14ac:dyDescent="0.25">
      <c r="A8" s="2">
        <v>1E-4</v>
      </c>
      <c r="B8" s="1">
        <v>3</v>
      </c>
      <c r="C8" s="1">
        <v>1.0999999999999999E-2</v>
      </c>
      <c r="D8" s="1">
        <v>0.23</v>
      </c>
      <c r="E8" s="1">
        <v>0.02</v>
      </c>
      <c r="F8" s="1">
        <f t="shared" si="0"/>
        <v>0.12392336341465236</v>
      </c>
      <c r="G8" s="1">
        <f t="shared" si="1"/>
        <v>1</v>
      </c>
      <c r="H8" s="1">
        <f t="shared" si="2"/>
        <v>2</v>
      </c>
      <c r="L8" s="1" t="s">
        <v>13</v>
      </c>
    </row>
    <row r="9" spans="1:13" x14ac:dyDescent="0.25">
      <c r="A9" s="2">
        <v>1E-4</v>
      </c>
      <c r="B9" s="1">
        <v>6</v>
      </c>
      <c r="C9" s="1">
        <v>5.6000000000000001E-2</v>
      </c>
      <c r="D9" s="1">
        <v>0.222</v>
      </c>
      <c r="E9" s="1">
        <v>3.6999999999999998E-2</v>
      </c>
      <c r="F9" s="1">
        <f t="shared" si="0"/>
        <v>0.10176934705499491</v>
      </c>
      <c r="G9" s="1">
        <f t="shared" si="1"/>
        <v>3</v>
      </c>
      <c r="H9" s="1">
        <f t="shared" si="2"/>
        <v>2</v>
      </c>
      <c r="L9" s="1">
        <f>PEARSON(A2:A19,F2:F19)</f>
        <v>0.76495157604704667</v>
      </c>
    </row>
    <row r="10" spans="1:13" x14ac:dyDescent="0.25">
      <c r="A10" s="2">
        <v>1E-4</v>
      </c>
      <c r="B10" s="1">
        <v>7</v>
      </c>
      <c r="C10" s="1">
        <v>9.0999999999999998E-2</v>
      </c>
      <c r="D10" s="1">
        <v>0.221</v>
      </c>
      <c r="E10" s="1">
        <v>4.3999999999999997E-2</v>
      </c>
      <c r="F10" s="1">
        <f t="shared" si="0"/>
        <v>9.168605855490429E-2</v>
      </c>
      <c r="G10" s="1">
        <f t="shared" si="1"/>
        <v>3</v>
      </c>
      <c r="H10" s="1">
        <f t="shared" si="2"/>
        <v>2</v>
      </c>
    </row>
    <row r="11" spans="1:13" x14ac:dyDescent="0.25">
      <c r="A11" s="2">
        <v>1E-4</v>
      </c>
      <c r="B11" s="1">
        <v>4</v>
      </c>
      <c r="C11" s="1">
        <v>2.3E-2</v>
      </c>
      <c r="D11" s="1">
        <v>0.161</v>
      </c>
      <c r="E11" s="1">
        <v>2.5999999999999999E-2</v>
      </c>
      <c r="F11" s="1">
        <f t="shared" si="0"/>
        <v>7.8822585595754224E-2</v>
      </c>
      <c r="G11" s="1">
        <f t="shared" si="1"/>
        <v>1</v>
      </c>
      <c r="H11" s="1">
        <f t="shared" si="2"/>
        <v>2</v>
      </c>
    </row>
    <row r="12" spans="1:13" x14ac:dyDescent="0.25">
      <c r="A12" s="2">
        <v>1E-4</v>
      </c>
      <c r="B12" s="1">
        <v>8</v>
      </c>
      <c r="C12" s="1">
        <v>8.6999999999999994E-2</v>
      </c>
      <c r="D12" s="1">
        <v>0.153</v>
      </c>
      <c r="E12" s="1">
        <v>3.2000000000000001E-2</v>
      </c>
      <c r="F12" s="1">
        <f t="shared" si="0"/>
        <v>6.0583276020147091E-2</v>
      </c>
      <c r="G12" s="1">
        <f t="shared" si="1"/>
        <v>3</v>
      </c>
      <c r="H12" s="1">
        <f t="shared" si="2"/>
        <v>2</v>
      </c>
    </row>
    <row r="13" spans="1:13" x14ac:dyDescent="0.25">
      <c r="A13" s="2">
        <v>1E-4</v>
      </c>
      <c r="B13" s="1">
        <v>5</v>
      </c>
      <c r="C13" s="1">
        <v>3.1E-2</v>
      </c>
      <c r="D13" s="1">
        <v>0.114</v>
      </c>
      <c r="E13" s="1">
        <v>3.2000000000000001E-2</v>
      </c>
      <c r="F13" s="1">
        <f t="shared" si="0"/>
        <v>4.7634021455258212E-2</v>
      </c>
      <c r="G13" s="1">
        <f t="shared" si="1"/>
        <v>1</v>
      </c>
      <c r="H13" s="1">
        <f t="shared" si="2"/>
        <v>2</v>
      </c>
    </row>
    <row r="14" spans="1:13" x14ac:dyDescent="0.25">
      <c r="A14" s="2">
        <v>1.0000000000000001E-5</v>
      </c>
      <c r="B14" s="1">
        <v>8</v>
      </c>
      <c r="C14" s="1">
        <v>1.7999999999999999E-2</v>
      </c>
      <c r="D14" s="1">
        <v>0.02</v>
      </c>
      <c r="E14" s="1">
        <v>2.5000000000000001E-2</v>
      </c>
      <c r="F14" s="1">
        <f t="shared" si="0"/>
        <v>3.6055512754639904E-3</v>
      </c>
      <c r="G14" s="1">
        <f t="shared" si="1"/>
        <v>1</v>
      </c>
      <c r="H14" s="1">
        <f t="shared" si="2"/>
        <v>3</v>
      </c>
    </row>
    <row r="15" spans="1:13" x14ac:dyDescent="0.25">
      <c r="A15" s="2">
        <v>1.0000000000000001E-5</v>
      </c>
      <c r="B15" s="1">
        <v>7</v>
      </c>
      <c r="C15" s="1">
        <v>0.02</v>
      </c>
      <c r="D15" s="1">
        <v>2.5000000000000001E-2</v>
      </c>
      <c r="E15" s="1">
        <v>2.7E-2</v>
      </c>
      <c r="F15" s="1">
        <f t="shared" si="0"/>
        <v>3.6055512754639891E-3</v>
      </c>
      <c r="G15" s="1">
        <f t="shared" si="1"/>
        <v>1</v>
      </c>
      <c r="H15" s="1">
        <f t="shared" si="2"/>
        <v>3</v>
      </c>
    </row>
    <row r="16" spans="1:13" x14ac:dyDescent="0.25">
      <c r="A16" s="2">
        <v>1.0000000000000001E-5</v>
      </c>
      <c r="B16" s="1">
        <v>4</v>
      </c>
      <c r="C16" s="1">
        <v>2.5000000000000001E-2</v>
      </c>
      <c r="D16" s="1">
        <v>2.7E-2</v>
      </c>
      <c r="E16" s="1">
        <v>2.3E-2</v>
      </c>
      <c r="F16" s="1">
        <f t="shared" si="0"/>
        <v>2E-3</v>
      </c>
      <c r="G16" s="1">
        <f t="shared" si="1"/>
        <v>3</v>
      </c>
      <c r="H16" s="1">
        <f t="shared" si="2"/>
        <v>2</v>
      </c>
    </row>
    <row r="17" spans="1:17" x14ac:dyDescent="0.25">
      <c r="A17" s="2">
        <v>1.0000000000000001E-5</v>
      </c>
      <c r="B17" s="1">
        <v>3</v>
      </c>
      <c r="C17" s="1">
        <v>2.5000000000000001E-2</v>
      </c>
      <c r="D17" s="1">
        <v>2.5999999999999999E-2</v>
      </c>
      <c r="E17" s="1">
        <v>2.3E-2</v>
      </c>
      <c r="F17" s="1">
        <f t="shared" si="0"/>
        <v>1.5275252316519464E-3</v>
      </c>
      <c r="G17" s="1">
        <f t="shared" si="1"/>
        <v>3</v>
      </c>
      <c r="H17" s="1">
        <f t="shared" si="2"/>
        <v>2</v>
      </c>
    </row>
    <row r="18" spans="1:17" x14ac:dyDescent="0.25">
      <c r="A18" s="2">
        <v>1.0000000000000001E-5</v>
      </c>
      <c r="B18" s="1">
        <v>6</v>
      </c>
      <c r="C18" s="1">
        <v>1.9E-2</v>
      </c>
      <c r="D18" s="1">
        <v>2.1000000000000001E-2</v>
      </c>
      <c r="E18" s="1">
        <v>2.1000000000000001E-2</v>
      </c>
      <c r="F18" s="1">
        <f t="shared" si="0"/>
        <v>1.1547005383792525E-3</v>
      </c>
      <c r="G18" s="1">
        <f t="shared" si="1"/>
        <v>1</v>
      </c>
      <c r="H18" s="1">
        <f t="shared" si="2"/>
        <v>2</v>
      </c>
    </row>
    <row r="19" spans="1:17" x14ac:dyDescent="0.25">
      <c r="A19" s="2">
        <v>1.0000000000000001E-5</v>
      </c>
      <c r="B19" s="1">
        <v>5</v>
      </c>
      <c r="C19" s="1">
        <v>2.1999999999999999E-2</v>
      </c>
      <c r="D19" s="1">
        <v>2.4E-2</v>
      </c>
      <c r="E19" s="1">
        <v>2.1999999999999999E-2</v>
      </c>
      <c r="F19" s="1">
        <f t="shared" si="0"/>
        <v>1.1547005383792525E-3</v>
      </c>
      <c r="G19" s="1">
        <f t="shared" si="1"/>
        <v>1</v>
      </c>
      <c r="H19" s="1">
        <f t="shared" si="2"/>
        <v>2</v>
      </c>
      <c r="Q19" s="5"/>
    </row>
  </sheetData>
  <autoFilter ref="A1:B19" xr:uid="{00000000-0001-0000-0000-000000000000}"/>
  <sortState xmlns:xlrd2="http://schemas.microsoft.com/office/spreadsheetml/2017/richdata2" ref="A2:M19">
    <sortCondition descending="1" ref="F2:F19"/>
  </sortState>
  <mergeCells count="1">
    <mergeCell ref="L1:M1"/>
  </mergeCells>
  <conditionalFormatting sqref="F2:F19">
    <cfRule type="cellIs" dxfId="4" priority="1" operator="greaterThan">
      <formula>$J$2+$K$2</formula>
    </cfRule>
    <cfRule type="cellIs" dxfId="3" priority="2" operator="greaterThan">
      <formula>$J$2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1FC1-0BB2-4666-A427-A6C2360D6197}">
  <dimension ref="A1:M19"/>
  <sheetViews>
    <sheetView workbookViewId="0">
      <selection activeCell="K10" sqref="K10"/>
    </sheetView>
  </sheetViews>
  <sheetFormatPr defaultRowHeight="15" x14ac:dyDescent="0.25"/>
  <cols>
    <col min="1" max="2" width="15.85546875" style="1" customWidth="1"/>
    <col min="3" max="5" width="10.42578125" style="1" customWidth="1"/>
    <col min="6" max="6" width="12" style="1" bestFit="1" customWidth="1"/>
    <col min="7" max="8" width="8.28515625" style="1" bestFit="1" customWidth="1"/>
    <col min="9" max="9" width="13.140625" style="1" bestFit="1" customWidth="1"/>
    <col min="10" max="10" width="11.140625" style="1" bestFit="1" customWidth="1"/>
    <col min="11" max="11" width="12" style="1" bestFit="1" customWidth="1"/>
    <col min="12" max="12" width="11" style="1" bestFit="1" customWidth="1"/>
    <col min="13" max="13" width="8.28515625" style="1" bestFit="1" customWidth="1"/>
    <col min="14" max="16384" width="9.140625" style="1"/>
  </cols>
  <sheetData>
    <row r="1" spans="1:13" x14ac:dyDescent="0.25">
      <c r="A1" s="1" t="s">
        <v>9</v>
      </c>
      <c r="B1" s="1" t="s">
        <v>1</v>
      </c>
      <c r="C1" s="2" t="s">
        <v>15</v>
      </c>
      <c r="D1" s="2" t="s">
        <v>16</v>
      </c>
      <c r="E1" s="2" t="s">
        <v>17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6</v>
      </c>
      <c r="K1" s="1" t="s">
        <v>7</v>
      </c>
      <c r="L1" s="6" t="s">
        <v>8</v>
      </c>
      <c r="M1" s="6"/>
    </row>
    <row r="2" spans="1:13" x14ac:dyDescent="0.25">
      <c r="A2" s="1">
        <v>1</v>
      </c>
      <c r="B2" s="1">
        <v>7</v>
      </c>
      <c r="C2" s="1">
        <v>0.85199999999999998</v>
      </c>
      <c r="D2" s="1">
        <v>9.0999999999999998E-2</v>
      </c>
      <c r="E2" s="1">
        <v>0.02</v>
      </c>
      <c r="F2" s="1">
        <f>STDEV(C2:E2)</f>
        <v>0.46122770948849112</v>
      </c>
      <c r="G2" s="2" t="str">
        <f>INDEX($C$1:$E$1, MATCH(MIN(C2:E2), C2:E2, 0))</f>
        <v>1.00E-05</v>
      </c>
      <c r="H2" s="2" t="str">
        <f>INDEX($C$1:$E$1, MATCH(MAX(C2:E2), C2:E2, 0))</f>
        <v>1.00E-03</v>
      </c>
      <c r="I2" s="5">
        <f>MEDIAN(F2:F19)</f>
        <v>0.12389413395086471</v>
      </c>
      <c r="J2" s="5">
        <f>AVERAGE(F2:F19)</f>
        <v>0.14895710573272264</v>
      </c>
      <c r="K2" s="1">
        <f>STDEV(F2:F19)</f>
        <v>0.10252786853983889</v>
      </c>
      <c r="L2" s="2" t="str" cm="1">
        <f t="array" ref="L2">INDEX(G2:G19, MODE(MATCH(G2:G19, G2:G19, 0)))</f>
        <v>1.00E-05</v>
      </c>
      <c r="M2" s="2" t="str" cm="1">
        <f t="array" ref="M2">INDEX(H2:H19, MODE(MATCH(H2:H19, H2:H19, 0)))</f>
        <v>1.00E-03</v>
      </c>
    </row>
    <row r="3" spans="1:13" x14ac:dyDescent="0.25">
      <c r="A3" s="1">
        <v>1</v>
      </c>
      <c r="B3" s="1">
        <v>6</v>
      </c>
      <c r="C3" s="1">
        <v>0.54300000000000004</v>
      </c>
      <c r="D3" s="1">
        <v>5.6000000000000001E-2</v>
      </c>
      <c r="E3" s="1">
        <v>1.9E-2</v>
      </c>
      <c r="F3" s="1">
        <f>STDEV(C3:E3)</f>
        <v>0.29243631785399021</v>
      </c>
      <c r="G3" s="2" t="str">
        <f>INDEX($C$1:$E$1, MATCH(MIN(C3:E3), C3:E3, 0))</f>
        <v>1.00E-05</v>
      </c>
      <c r="H3" s="2" t="str">
        <f>INDEX($C$1:$E$1, MATCH(MAX(C3:E3), C3:E3, 0))</f>
        <v>1.00E-03</v>
      </c>
      <c r="I3" s="2"/>
      <c r="J3" s="2"/>
      <c r="K3" s="2"/>
    </row>
    <row r="4" spans="1:13" x14ac:dyDescent="0.25">
      <c r="A4" s="1">
        <v>3</v>
      </c>
      <c r="B4" s="1">
        <v>6</v>
      </c>
      <c r="C4" s="1">
        <v>0.49299999999999999</v>
      </c>
      <c r="D4" s="1">
        <v>3.6999999999999998E-2</v>
      </c>
      <c r="E4" s="1">
        <v>2.1000000000000001E-2</v>
      </c>
      <c r="F4" s="1">
        <f>STDEV(C4:E4)</f>
        <v>0.26800995006404765</v>
      </c>
      <c r="G4" s="2" t="str">
        <f>INDEX($C$1:$E$1, MATCH(MIN(C4:E4), C4:E4, 0))</f>
        <v>1.00E-05</v>
      </c>
      <c r="H4" s="2" t="str">
        <f>INDEX($C$1:$E$1, MATCH(MAX(C4:E4), C4:E4, 0))</f>
        <v>1.00E-03</v>
      </c>
      <c r="I4" s="2"/>
      <c r="J4" s="2"/>
      <c r="K4" s="2"/>
    </row>
    <row r="5" spans="1:13" x14ac:dyDescent="0.25">
      <c r="A5" s="1">
        <v>3</v>
      </c>
      <c r="B5" s="1">
        <v>3</v>
      </c>
      <c r="C5" s="1">
        <v>0.309</v>
      </c>
      <c r="D5" s="1">
        <v>0.02</v>
      </c>
      <c r="E5" s="1">
        <v>2.3E-2</v>
      </c>
      <c r="F5" s="1">
        <f>STDEV(C5:E5)</f>
        <v>0.16599497984376915</v>
      </c>
      <c r="G5" s="2" t="str">
        <f>INDEX($C$1:$E$1, MATCH(MIN(C5:E5), C5:E5, 0))</f>
        <v>1.00E-04</v>
      </c>
      <c r="H5" s="2" t="str">
        <f>INDEX($C$1:$E$1, MATCH(MAX(C5:E5), C5:E5, 0))</f>
        <v>1.00E-03</v>
      </c>
      <c r="I5" s="2"/>
      <c r="J5" s="2"/>
      <c r="K5" s="2"/>
      <c r="L5" s="1">
        <f>PEARSON(A2:A19,F2:F19)</f>
        <v>-9.0189191124261769E-2</v>
      </c>
    </row>
    <row r="6" spans="1:13" x14ac:dyDescent="0.25">
      <c r="A6" s="1">
        <v>3</v>
      </c>
      <c r="B6" s="1">
        <v>5</v>
      </c>
      <c r="C6" s="1">
        <v>0.307</v>
      </c>
      <c r="D6" s="1">
        <v>3.2000000000000001E-2</v>
      </c>
      <c r="E6" s="1">
        <v>2.1999999999999999E-2</v>
      </c>
      <c r="F6" s="1">
        <f>STDEV(C6:E6)</f>
        <v>0.1617353805861084</v>
      </c>
      <c r="G6" s="2" t="str">
        <f>INDEX($C$1:$E$1, MATCH(MIN(C6:E6), C6:E6, 0))</f>
        <v>1.00E-05</v>
      </c>
      <c r="H6" s="2" t="str">
        <f>INDEX($C$1:$E$1, MATCH(MAX(C6:E6), C6:E6, 0))</f>
        <v>1.00E-03</v>
      </c>
      <c r="I6" s="2"/>
      <c r="J6" s="2"/>
      <c r="K6" s="2"/>
    </row>
    <row r="7" spans="1:13" x14ac:dyDescent="0.25">
      <c r="A7" s="1">
        <v>3</v>
      </c>
      <c r="B7" s="1">
        <v>8</v>
      </c>
      <c r="C7" s="1">
        <v>0.30199999999999999</v>
      </c>
      <c r="D7" s="1">
        <v>3.2000000000000001E-2</v>
      </c>
      <c r="E7" s="1">
        <v>2.5000000000000001E-2</v>
      </c>
      <c r="F7" s="1">
        <f>STDEV(C7:E7)</f>
        <v>0.15794408293232554</v>
      </c>
      <c r="G7" s="2" t="str">
        <f>INDEX($C$1:$E$1, MATCH(MIN(C7:E7), C7:E7, 0))</f>
        <v>1.00E-05</v>
      </c>
      <c r="H7" s="2" t="str">
        <f>INDEX($C$1:$E$1, MATCH(MAX(C7:E7), C7:E7, 0))</f>
        <v>1.00E-03</v>
      </c>
      <c r="I7" s="2"/>
      <c r="J7" s="2"/>
      <c r="K7" s="2"/>
    </row>
    <row r="8" spans="1:13" x14ac:dyDescent="0.25">
      <c r="A8" s="1">
        <v>3</v>
      </c>
      <c r="B8" s="1">
        <v>4</v>
      </c>
      <c r="C8" s="1">
        <v>0.27800000000000002</v>
      </c>
      <c r="D8" s="1">
        <v>2.5999999999999999E-2</v>
      </c>
      <c r="E8" s="1">
        <v>2.3E-2</v>
      </c>
      <c r="F8" s="1">
        <f>STDEV(C8:E8)</f>
        <v>0.14636597965374332</v>
      </c>
      <c r="G8" s="2" t="str">
        <f>INDEX($C$1:$E$1, MATCH(MIN(C8:E8), C8:E8, 0))</f>
        <v>1.00E-05</v>
      </c>
      <c r="H8" s="2" t="str">
        <f>INDEX($C$1:$E$1, MATCH(MAX(C8:E8), C8:E8, 0))</f>
        <v>1.00E-03</v>
      </c>
      <c r="I8" s="2"/>
      <c r="J8" s="5">
        <f>J2+K2</f>
        <v>0.25148497427256156</v>
      </c>
      <c r="K8" s="2"/>
    </row>
    <row r="9" spans="1:13" x14ac:dyDescent="0.25">
      <c r="A9" s="1">
        <v>1</v>
      </c>
      <c r="B9" s="1">
        <v>8</v>
      </c>
      <c r="C9" s="1">
        <v>0.27800000000000002</v>
      </c>
      <c r="D9" s="1">
        <v>8.6999999999999994E-2</v>
      </c>
      <c r="E9" s="1">
        <v>1.7999999999999999E-2</v>
      </c>
      <c r="F9" s="1">
        <f>STDEV(C9:E9)</f>
        <v>0.13468605470995629</v>
      </c>
      <c r="G9" s="2" t="str">
        <f>INDEX($C$1:$E$1, MATCH(MIN(C9:E9), C9:E9, 0))</f>
        <v>1.00E-05</v>
      </c>
      <c r="H9" s="2" t="str">
        <f>INDEX($C$1:$E$1, MATCH(MAX(C9:E9), C9:E9, 0))</f>
        <v>1.00E-03</v>
      </c>
      <c r="I9" s="2"/>
      <c r="J9" s="2" t="s">
        <v>14</v>
      </c>
      <c r="K9" s="2"/>
    </row>
    <row r="10" spans="1:13" x14ac:dyDescent="0.25">
      <c r="A10" s="1">
        <v>1</v>
      </c>
      <c r="B10" s="1">
        <v>5</v>
      </c>
      <c r="C10" s="1">
        <v>0.249</v>
      </c>
      <c r="D10" s="1">
        <v>3.1E-2</v>
      </c>
      <c r="E10" s="1">
        <v>2.1999999999999999E-2</v>
      </c>
      <c r="F10" s="1">
        <f>STDEV(C10:E10)</f>
        <v>0.12853922877212751</v>
      </c>
      <c r="G10" s="2" t="str">
        <f>INDEX($C$1:$E$1, MATCH(MIN(C10:E10), C10:E10, 0))</f>
        <v>1.00E-05</v>
      </c>
      <c r="H10" s="2" t="str">
        <f>INDEX($C$1:$E$1, MATCH(MAX(C10:E10), C10:E10, 0))</f>
        <v>1.00E-03</v>
      </c>
      <c r="I10" s="2"/>
      <c r="J10" s="2"/>
      <c r="K10" s="7">
        <f>SKEW(Table1[STD])</f>
        <v>1.89990438405113</v>
      </c>
    </row>
    <row r="11" spans="1:13" x14ac:dyDescent="0.25">
      <c r="A11" s="1">
        <v>2</v>
      </c>
      <c r="B11" s="1">
        <v>3</v>
      </c>
      <c r="C11" s="1">
        <v>2.1000000000000001E-2</v>
      </c>
      <c r="D11" s="1">
        <v>0.23</v>
      </c>
      <c r="E11" s="1">
        <v>2.5999999999999999E-2</v>
      </c>
      <c r="F11" s="1">
        <f>STDEV(C11:E11)</f>
        <v>0.11924903912960193</v>
      </c>
      <c r="G11" s="2" t="str">
        <f>INDEX($C$1:$E$1, MATCH(MIN(C11:E11), C11:E11, 0))</f>
        <v>1.00E-03</v>
      </c>
      <c r="H11" s="2" t="str">
        <f>INDEX($C$1:$E$1, MATCH(MAX(C11:E11), C11:E11, 0))</f>
        <v>1.00E-04</v>
      </c>
      <c r="I11" s="2"/>
      <c r="J11" s="7">
        <f>J2-K2</f>
        <v>4.6429237192883749E-2</v>
      </c>
      <c r="K11" s="2"/>
    </row>
    <row r="12" spans="1:13" x14ac:dyDescent="0.25">
      <c r="A12" s="1">
        <v>2</v>
      </c>
      <c r="B12" s="1">
        <v>6</v>
      </c>
      <c r="C12" s="1">
        <v>2.1000000000000001E-2</v>
      </c>
      <c r="D12" s="1">
        <v>0.222</v>
      </c>
      <c r="E12" s="1">
        <v>2.1000000000000001E-2</v>
      </c>
      <c r="F12" s="1">
        <f>STDEV(C12:E12)</f>
        <v>0.11604740410711477</v>
      </c>
      <c r="G12" s="2" t="str">
        <f>INDEX($C$1:$E$1, MATCH(MIN(C12:E12), C12:E12, 0))</f>
        <v>1.00E-03</v>
      </c>
      <c r="H12" s="2" t="str">
        <f>INDEX($C$1:$E$1, MATCH(MAX(C12:E12), C12:E12, 0))</f>
        <v>1.00E-04</v>
      </c>
      <c r="J12" s="1" t="s">
        <v>18</v>
      </c>
    </row>
    <row r="13" spans="1:13" x14ac:dyDescent="0.25">
      <c r="A13" s="1">
        <v>3</v>
      </c>
      <c r="B13" s="1">
        <v>7</v>
      </c>
      <c r="C13" s="1">
        <v>0.22700000000000001</v>
      </c>
      <c r="D13" s="1">
        <v>4.3999999999999997E-2</v>
      </c>
      <c r="E13" s="1">
        <v>2.7E-2</v>
      </c>
      <c r="F13" s="1">
        <f>STDEV(C13:E13)</f>
        <v>0.11088883322198557</v>
      </c>
      <c r="G13" s="2" t="str">
        <f>INDEX($C$1:$E$1, MATCH(MIN(C13:E13), C13:E13, 0))</f>
        <v>1.00E-05</v>
      </c>
      <c r="H13" s="2" t="str">
        <f>INDEX($C$1:$E$1, MATCH(MAX(C13:E13), C13:E13, 0))</f>
        <v>1.00E-03</v>
      </c>
      <c r="I13" s="2"/>
      <c r="J13" s="2"/>
      <c r="K13" s="2"/>
    </row>
    <row r="14" spans="1:13" x14ac:dyDescent="0.25">
      <c r="A14" s="1">
        <v>1</v>
      </c>
      <c r="B14" s="1">
        <v>3</v>
      </c>
      <c r="C14" s="1">
        <v>0.19600000000000001</v>
      </c>
      <c r="D14" s="1">
        <v>1.0999999999999999E-2</v>
      </c>
      <c r="E14" s="1">
        <v>2.5000000000000001E-2</v>
      </c>
      <c r="F14" s="1">
        <f>STDEV(C14:E14)</f>
        <v>0.10300647228855737</v>
      </c>
      <c r="G14" s="2" t="str">
        <f>INDEX($C$1:$E$1, MATCH(MIN(C14:E14), C14:E14, 0))</f>
        <v>1.00E-04</v>
      </c>
      <c r="H14" s="2" t="str">
        <f>INDEX($C$1:$E$1, MATCH(MAX(C14:E14), C14:E14, 0))</f>
        <v>1.00E-03</v>
      </c>
      <c r="I14" s="2"/>
      <c r="J14" s="2"/>
      <c r="K14" s="2"/>
    </row>
    <row r="15" spans="1:13" x14ac:dyDescent="0.25">
      <c r="A15" s="1">
        <v>2</v>
      </c>
      <c r="B15" s="1">
        <v>4</v>
      </c>
      <c r="C15" s="1">
        <v>1.2E-2</v>
      </c>
      <c r="D15" s="1">
        <v>0.114</v>
      </c>
      <c r="E15" s="1">
        <v>0.2</v>
      </c>
      <c r="F15" s="1">
        <f>STDEV(C15:E15)</f>
        <v>9.4113406767225974E-2</v>
      </c>
      <c r="G15" s="2" t="str">
        <f>INDEX($C$1:$E$1, MATCH(MIN(C15:E15), C15:E15, 0))</f>
        <v>1.00E-03</v>
      </c>
      <c r="H15" s="2" t="str">
        <f>INDEX($C$1:$E$1, MATCH(MAX(C15:E15), C15:E15, 0))</f>
        <v>1.00E-05</v>
      </c>
      <c r="I15" s="2"/>
      <c r="J15" s="2"/>
      <c r="K15" s="2"/>
    </row>
    <row r="16" spans="1:13" x14ac:dyDescent="0.25">
      <c r="A16" s="1">
        <v>2</v>
      </c>
      <c r="B16" s="1">
        <v>7</v>
      </c>
      <c r="C16" s="1">
        <v>3.3000000000000002E-2</v>
      </c>
      <c r="D16" s="1">
        <v>0.161</v>
      </c>
      <c r="E16" s="1">
        <v>2.7E-2</v>
      </c>
      <c r="F16" s="1">
        <f>STDEV(C16:E16)</f>
        <v>7.5692359808195539E-2</v>
      </c>
      <c r="G16" s="2" t="str">
        <f>INDEX($C$1:$E$1, MATCH(MIN(C16:E16), C16:E16, 0))</f>
        <v>1.00E-05</v>
      </c>
      <c r="H16" s="2" t="str">
        <f>INDEX($C$1:$E$1, MATCH(MAX(C16:E16), C16:E16, 0))</f>
        <v>1.00E-04</v>
      </c>
      <c r="I16" s="2"/>
      <c r="J16" s="2"/>
      <c r="K16" s="2"/>
    </row>
    <row r="17" spans="1:11" x14ac:dyDescent="0.25">
      <c r="A17" s="1">
        <v>2</v>
      </c>
      <c r="B17" s="1">
        <v>8</v>
      </c>
      <c r="C17" s="1">
        <v>6.4000000000000001E-2</v>
      </c>
      <c r="D17" s="1">
        <v>0.153</v>
      </c>
      <c r="E17" s="1">
        <v>0.02</v>
      </c>
      <c r="F17" s="1">
        <f>STDEV(C17:E17)</f>
        <v>6.7756918465939689E-2</v>
      </c>
      <c r="G17" s="2" t="str">
        <f>INDEX($C$1:$E$1, MATCH(MIN(C17:E17), C17:E17, 0))</f>
        <v>1.00E-05</v>
      </c>
      <c r="H17" s="2" t="str">
        <f>INDEX($C$1:$E$1, MATCH(MAX(C17:E17), C17:E17, 0))</f>
        <v>1.00E-04</v>
      </c>
      <c r="I17" s="2"/>
      <c r="J17" s="2"/>
      <c r="K17" s="2"/>
    </row>
    <row r="18" spans="1:11" x14ac:dyDescent="0.25">
      <c r="A18" s="1">
        <v>2</v>
      </c>
      <c r="B18" s="1">
        <v>5</v>
      </c>
      <c r="C18" s="1">
        <v>1.6E-2</v>
      </c>
      <c r="D18" s="1">
        <v>0.114</v>
      </c>
      <c r="E18" s="1">
        <v>2.4E-2</v>
      </c>
      <c r="F18" s="1">
        <f>STDEV(C18:E18)</f>
        <v>5.4418134232380046E-2</v>
      </c>
      <c r="G18" s="2" t="str">
        <f>INDEX($C$1:$E$1, MATCH(MIN(C18:E18), C18:E18, 0))</f>
        <v>1.00E-03</v>
      </c>
      <c r="H18" s="2" t="str">
        <f>INDEX($C$1:$E$1, MATCH(MAX(C18:E18), C18:E18, 0))</f>
        <v>1.00E-04</v>
      </c>
      <c r="I18" s="2"/>
      <c r="J18" s="2"/>
      <c r="K18" s="2"/>
    </row>
    <row r="19" spans="1:11" x14ac:dyDescent="0.25">
      <c r="A19" s="1">
        <v>1</v>
      </c>
      <c r="B19" s="1">
        <v>4</v>
      </c>
      <c r="C19" s="1">
        <v>6.4000000000000001E-2</v>
      </c>
      <c r="D19" s="1">
        <v>2.3E-2</v>
      </c>
      <c r="E19" s="1">
        <v>2.5000000000000001E-2</v>
      </c>
      <c r="F19" s="1">
        <f>STDEV(C19:E19)</f>
        <v>2.3115651263447744E-2</v>
      </c>
      <c r="G19" s="2" t="str">
        <f>INDEX($C$1:$E$1, MATCH(MIN(C19:E19), C19:E19, 0))</f>
        <v>1.00E-04</v>
      </c>
      <c r="H19" s="2" t="str">
        <f>INDEX($C$1:$E$1, MATCH(MAX(C19:E19), C19:E19, 0))</f>
        <v>1.00E-03</v>
      </c>
      <c r="I19" s="2"/>
      <c r="J19" s="2"/>
      <c r="K19" s="2"/>
    </row>
  </sheetData>
  <sortState xmlns:xlrd2="http://schemas.microsoft.com/office/spreadsheetml/2017/richdata2" ref="F2:F19">
    <sortCondition descending="1" ref="F2:F19"/>
  </sortState>
  <mergeCells count="1">
    <mergeCell ref="L1:M1"/>
  </mergeCells>
  <conditionalFormatting sqref="F2:F19">
    <cfRule type="cellIs" dxfId="2" priority="1" operator="greaterThan">
      <formula>$J$2</formula>
    </cfRule>
    <cfRule type="cellIs" dxfId="1" priority="4" operator="greaterThan">
      <formula>#REF!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19E7-AE51-46CE-B933-9E00F09D3987}">
  <dimension ref="A1:P10"/>
  <sheetViews>
    <sheetView tabSelected="1" zoomScaleNormal="100" workbookViewId="0">
      <selection activeCell="O8" sqref="O8"/>
    </sheetView>
  </sheetViews>
  <sheetFormatPr defaultRowHeight="15" x14ac:dyDescent="0.25"/>
  <cols>
    <col min="1" max="1" width="12.28515625" bestFit="1" customWidth="1"/>
    <col min="2" max="2" width="13.85546875" bestFit="1" customWidth="1"/>
    <col min="3" max="8" width="6" bestFit="1" customWidth="1"/>
    <col min="9" max="9" width="12" bestFit="1" customWidth="1"/>
    <col min="10" max="10" width="4.42578125" bestFit="1" customWidth="1"/>
    <col min="11" max="11" width="4.7109375" bestFit="1" customWidth="1"/>
    <col min="12" max="12" width="13.140625" bestFit="1" customWidth="1"/>
    <col min="13" max="13" width="11.140625" bestFit="1" customWidth="1"/>
    <col min="14" max="14" width="12" bestFit="1" customWidth="1"/>
    <col min="15" max="15" width="12.7109375" bestFit="1" customWidth="1"/>
    <col min="16" max="16" width="2" bestFit="1" customWidth="1"/>
  </cols>
  <sheetData>
    <row r="1" spans="1:16" x14ac:dyDescent="0.25">
      <c r="A1" t="s">
        <v>0</v>
      </c>
      <c r="B1" s="1" t="s">
        <v>9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 t="s">
        <v>2</v>
      </c>
      <c r="J1" t="s">
        <v>10</v>
      </c>
      <c r="K1" t="s">
        <v>11</v>
      </c>
      <c r="L1" t="s">
        <v>12</v>
      </c>
      <c r="M1" t="s">
        <v>6</v>
      </c>
      <c r="N1" t="s">
        <v>7</v>
      </c>
      <c r="O1" s="6" t="s">
        <v>8</v>
      </c>
      <c r="P1" s="6"/>
    </row>
    <row r="2" spans="1:16" x14ac:dyDescent="0.25">
      <c r="A2" s="2">
        <v>1E-3</v>
      </c>
      <c r="B2" s="1">
        <v>1</v>
      </c>
      <c r="C2" s="1">
        <v>0.19600000000000001</v>
      </c>
      <c r="D2" s="1">
        <v>6.4000000000000001E-2</v>
      </c>
      <c r="E2" s="1">
        <v>0.249</v>
      </c>
      <c r="F2" s="1">
        <v>0.54300000000000004</v>
      </c>
      <c r="G2" s="1">
        <v>0.85199999999999998</v>
      </c>
      <c r="H2" s="1">
        <v>0.27800000000000002</v>
      </c>
      <c r="I2">
        <f t="shared" ref="I2:I10" si="0">STDEV(C2:H2)</f>
        <v>0.28601724889710178</v>
      </c>
      <c r="J2">
        <f>INDEX($C$1:$H$1, MATCH(MIN(C2:H2),C2:H2, 0))</f>
        <v>4</v>
      </c>
      <c r="K2">
        <f>INDEX($C$1:$H$1, MATCH(MAX(D2:I2),D2:I2, 0))</f>
        <v>6</v>
      </c>
      <c r="L2" s="3">
        <f>MEDIAN(I2:I10)</f>
        <v>1.9148542155126753E-2</v>
      </c>
      <c r="M2" s="3">
        <f>AVERAGE(I2:I10)</f>
        <v>5.4782144816815162E-2</v>
      </c>
      <c r="N2">
        <f>STDEV(I2:I10)</f>
        <v>9.1408685867891359E-2</v>
      </c>
      <c r="O2" cm="1">
        <f t="array" ref="O2">INDEX(J2:J10, MODE(MATCH(J2:J10, J2:J10, 0)))</f>
        <v>4</v>
      </c>
      <c r="P2" cm="1">
        <f t="array" ref="P2">INDEX(K2:K10, MODE(MATCH(K2:K10, K2:K10, 0)))</f>
        <v>6</v>
      </c>
    </row>
    <row r="3" spans="1:16" x14ac:dyDescent="0.25">
      <c r="A3" s="2">
        <v>1E-3</v>
      </c>
      <c r="B3" s="1">
        <v>3</v>
      </c>
      <c r="C3" s="1">
        <v>0.309</v>
      </c>
      <c r="D3" s="1">
        <v>0.27800000000000002</v>
      </c>
      <c r="E3" s="1">
        <v>0.307</v>
      </c>
      <c r="F3" s="1">
        <v>0.49299999999999999</v>
      </c>
      <c r="G3" s="1">
        <v>0.22700000000000001</v>
      </c>
      <c r="H3" s="1">
        <v>0.30199999999999999</v>
      </c>
      <c r="I3">
        <f t="shared" si="0"/>
        <v>9.0502301996505233E-2</v>
      </c>
      <c r="J3">
        <f t="shared" ref="J3:J10" si="1">INDEX($C$1:$H$1, MATCH(MIN(C3:H3),C3:H3, 0))</f>
        <v>7</v>
      </c>
      <c r="K3">
        <f t="shared" ref="K3:K10" si="2">INDEX($C$1:$H$1, MATCH(MAX(D3:I3),D3:I3, 0))</f>
        <v>5</v>
      </c>
      <c r="L3" s="4"/>
      <c r="N3" s="4"/>
    </row>
    <row r="4" spans="1:16" x14ac:dyDescent="0.25">
      <c r="A4" s="2">
        <v>1E-4</v>
      </c>
      <c r="B4" s="1">
        <v>3</v>
      </c>
      <c r="C4" s="1">
        <v>0.02</v>
      </c>
      <c r="D4" s="1">
        <v>2.5999999999999999E-2</v>
      </c>
      <c r="E4" s="1">
        <v>3.2000000000000001E-2</v>
      </c>
      <c r="F4" s="1">
        <v>2.5999999999999999E-2</v>
      </c>
      <c r="G4" s="1">
        <v>4.3999999999999997E-2</v>
      </c>
      <c r="H4" s="1">
        <v>3.2000000000000001E-2</v>
      </c>
      <c r="I4">
        <f t="shared" si="0"/>
        <v>8.197560612767673E-3</v>
      </c>
      <c r="J4">
        <f t="shared" si="1"/>
        <v>3</v>
      </c>
      <c r="K4">
        <f t="shared" si="2"/>
        <v>6</v>
      </c>
      <c r="L4" s="4"/>
      <c r="M4" s="3">
        <f>M2+N2</f>
        <v>0.14619083068470651</v>
      </c>
      <c r="N4" s="4"/>
    </row>
    <row r="5" spans="1:16" x14ac:dyDescent="0.25">
      <c r="A5" s="2">
        <v>1E-4</v>
      </c>
      <c r="B5" s="1">
        <v>1</v>
      </c>
      <c r="C5" s="1">
        <v>1.0999999999999999E-2</v>
      </c>
      <c r="D5" s="1">
        <v>2.3E-2</v>
      </c>
      <c r="E5" s="1">
        <v>3.1E-2</v>
      </c>
      <c r="F5" s="1">
        <v>5.6000000000000001E-2</v>
      </c>
      <c r="G5" s="1">
        <v>9.0999999999999998E-2</v>
      </c>
      <c r="H5" s="1">
        <v>8.6999999999999994E-2</v>
      </c>
      <c r="I5">
        <f t="shared" si="0"/>
        <v>3.3754505872056056E-2</v>
      </c>
      <c r="J5">
        <f t="shared" si="1"/>
        <v>3</v>
      </c>
      <c r="K5">
        <f t="shared" si="2"/>
        <v>6</v>
      </c>
      <c r="L5" s="4"/>
      <c r="M5" s="4" t="s">
        <v>18</v>
      </c>
      <c r="N5" s="4"/>
    </row>
    <row r="6" spans="1:16" x14ac:dyDescent="0.25">
      <c r="A6" s="2">
        <v>1E-4</v>
      </c>
      <c r="B6" s="1">
        <v>2</v>
      </c>
      <c r="C6" s="1">
        <v>0.23</v>
      </c>
      <c r="D6" s="1">
        <v>0.161</v>
      </c>
      <c r="E6" s="1">
        <v>0.114</v>
      </c>
      <c r="F6" s="1">
        <v>0.222</v>
      </c>
      <c r="G6" s="1">
        <v>0.221</v>
      </c>
      <c r="H6" s="1">
        <v>0.153</v>
      </c>
      <c r="I6">
        <f t="shared" si="0"/>
        <v>4.7576254581461197E-2</v>
      </c>
      <c r="J6">
        <f t="shared" si="1"/>
        <v>5</v>
      </c>
      <c r="K6">
        <f t="shared" si="2"/>
        <v>5</v>
      </c>
      <c r="L6" s="4"/>
      <c r="M6" s="4"/>
      <c r="N6" s="8">
        <f>SKEW(I2:I10)</f>
        <v>2.4888034028642325</v>
      </c>
    </row>
    <row r="7" spans="1:16" x14ac:dyDescent="0.25">
      <c r="A7" s="2">
        <v>1.0000000000000001E-5</v>
      </c>
      <c r="B7" s="1">
        <v>1</v>
      </c>
      <c r="C7" s="1">
        <v>2.5000000000000001E-2</v>
      </c>
      <c r="D7" s="1">
        <v>2.5000000000000001E-2</v>
      </c>
      <c r="E7" s="1">
        <v>2.1999999999999999E-2</v>
      </c>
      <c r="F7" s="1">
        <v>1.9E-2</v>
      </c>
      <c r="G7" s="1">
        <v>0.02</v>
      </c>
      <c r="H7" s="1">
        <v>1.7999999999999999E-2</v>
      </c>
      <c r="I7">
        <f t="shared" si="0"/>
        <v>3.0166206257996723E-3</v>
      </c>
      <c r="J7">
        <f t="shared" si="1"/>
        <v>8</v>
      </c>
      <c r="K7">
        <f t="shared" si="2"/>
        <v>3</v>
      </c>
      <c r="L7" s="4"/>
      <c r="M7" s="4"/>
      <c r="N7" s="4"/>
      <c r="O7">
        <f>PEARSON(A2:A10,I2:I10)</f>
        <v>0.64111921846914188</v>
      </c>
    </row>
    <row r="8" spans="1:16" x14ac:dyDescent="0.25">
      <c r="A8" s="2">
        <v>1.0000000000000001E-5</v>
      </c>
      <c r="B8" s="1">
        <v>3</v>
      </c>
      <c r="C8" s="1">
        <v>2.3E-2</v>
      </c>
      <c r="D8" s="1">
        <v>2.3E-2</v>
      </c>
      <c r="E8" s="1">
        <v>2.1999999999999999E-2</v>
      </c>
      <c r="F8" s="1">
        <v>2.1000000000000001E-2</v>
      </c>
      <c r="G8" s="1">
        <v>2.7E-2</v>
      </c>
      <c r="H8" s="1">
        <v>2.5000000000000001E-2</v>
      </c>
      <c r="I8">
        <f t="shared" si="0"/>
        <v>2.1679483388678802E-3</v>
      </c>
      <c r="J8">
        <f t="shared" si="1"/>
        <v>6</v>
      </c>
      <c r="K8">
        <f t="shared" si="2"/>
        <v>6</v>
      </c>
      <c r="L8" s="4"/>
      <c r="M8" s="4"/>
      <c r="N8" s="4"/>
    </row>
    <row r="9" spans="1:16" x14ac:dyDescent="0.25">
      <c r="A9" s="2">
        <v>1.0000000000000001E-5</v>
      </c>
      <c r="B9" s="1">
        <v>2</v>
      </c>
      <c r="C9" s="1">
        <v>2.5000000000000001E-2</v>
      </c>
      <c r="D9" s="1">
        <v>2.7E-2</v>
      </c>
      <c r="E9" s="1">
        <v>2.4E-2</v>
      </c>
      <c r="F9" s="1">
        <v>2.1000000000000001E-2</v>
      </c>
      <c r="G9" s="1">
        <v>2.5000000000000001E-2</v>
      </c>
      <c r="H9" s="1">
        <v>0.02</v>
      </c>
      <c r="I9">
        <f t="shared" si="0"/>
        <v>2.6583202716502514E-3</v>
      </c>
      <c r="J9">
        <f t="shared" si="1"/>
        <v>8</v>
      </c>
      <c r="K9">
        <f t="shared" si="2"/>
        <v>3</v>
      </c>
      <c r="L9" s="4"/>
      <c r="M9" s="4"/>
      <c r="N9" s="4"/>
    </row>
    <row r="10" spans="1:16" x14ac:dyDescent="0.25">
      <c r="A10" s="2">
        <v>1E-3</v>
      </c>
      <c r="B10" s="1">
        <v>2</v>
      </c>
      <c r="C10" s="1">
        <v>2.1000000000000001E-2</v>
      </c>
      <c r="D10" s="1">
        <v>1.2E-2</v>
      </c>
      <c r="E10" s="1">
        <v>1.6E-2</v>
      </c>
      <c r="F10" s="1">
        <v>0.02</v>
      </c>
      <c r="G10" s="1">
        <v>3.3000000000000002E-2</v>
      </c>
      <c r="H10" s="1">
        <v>6.4000000000000001E-2</v>
      </c>
      <c r="I10">
        <f t="shared" si="0"/>
        <v>1.9148542155126753E-2</v>
      </c>
      <c r="J10">
        <f t="shared" si="1"/>
        <v>4</v>
      </c>
      <c r="K10">
        <f t="shared" si="2"/>
        <v>7</v>
      </c>
      <c r="L10" s="4"/>
      <c r="M10" s="4"/>
      <c r="N10" s="4"/>
    </row>
  </sheetData>
  <sortState xmlns:xlrd2="http://schemas.microsoft.com/office/spreadsheetml/2017/richdata2" ref="I2:I10">
    <sortCondition descending="1" ref="I2:I10"/>
  </sortState>
  <mergeCells count="1">
    <mergeCell ref="O1:P1"/>
  </mergeCells>
  <conditionalFormatting sqref="I2:I10">
    <cfRule type="cellIs" dxfId="0" priority="1" operator="greaterThan">
      <formula>$M$2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anneal_epochs</vt:lpstr>
      <vt:lpstr>learning rate</vt:lpstr>
      <vt:lpstr>ensemble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levy3</dc:creator>
  <cp:lastModifiedBy>Yuval Levy</cp:lastModifiedBy>
  <dcterms:created xsi:type="dcterms:W3CDTF">2015-06-05T18:17:20Z</dcterms:created>
  <dcterms:modified xsi:type="dcterms:W3CDTF">2024-03-20T16:46:11Z</dcterms:modified>
</cp:coreProperties>
</file>