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levy3\OneDrive\שולחן העבודה\Work\Thesis\Code\latex\RTX6000\results_from_papers\"/>
    </mc:Choice>
  </mc:AlternateContent>
  <xr:revisionPtr revIDLastSave="0" documentId="13_ncr:1_{6F7FC364-BDA2-4583-8234-FA563167820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18" i="1" l="1"/>
  <c r="V17" i="1"/>
  <c r="U18" i="1"/>
  <c r="U17" i="1"/>
  <c r="T18" i="1"/>
  <c r="T17" i="1"/>
  <c r="S18" i="1"/>
  <c r="S17" i="1"/>
  <c r="F18" i="1"/>
  <c r="F17" i="1"/>
  <c r="E18" i="1"/>
  <c r="E17" i="1"/>
  <c r="D18" i="1"/>
  <c r="D17" i="1"/>
  <c r="C18" i="1"/>
  <c r="C17" i="1"/>
  <c r="V14" i="1"/>
  <c r="V13" i="1"/>
  <c r="U14" i="1"/>
  <c r="U13" i="1"/>
  <c r="T14" i="1"/>
  <c r="T13" i="1"/>
  <c r="S14" i="1"/>
  <c r="S13" i="1"/>
  <c r="F14" i="1"/>
  <c r="F13" i="1"/>
  <c r="E14" i="1"/>
  <c r="E13" i="1"/>
  <c r="D14" i="1"/>
  <c r="D13" i="1"/>
  <c r="C14" i="1"/>
  <c r="C13" i="1"/>
  <c r="V16" i="1"/>
  <c r="V15" i="1"/>
  <c r="U16" i="1"/>
  <c r="U15" i="1"/>
  <c r="T16" i="1"/>
  <c r="T15" i="1"/>
  <c r="S16" i="1"/>
  <c r="S15" i="1"/>
  <c r="C16" i="1"/>
  <c r="D16" i="1"/>
  <c r="E16" i="1"/>
  <c r="F16" i="1"/>
  <c r="F15" i="1"/>
  <c r="E15" i="1"/>
  <c r="D15" i="1"/>
  <c r="C1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tc={5ACCA1D4-82FC-47AD-ADA1-A9F9DF0FE2EE}</author>
    <author>tc={96B6BA71-9F19-4940-B7A5-E126410BECF1}</author>
  </authors>
  <commentList>
    <comment ref="C3" authorId="0" shapeId="0" xr:uid="{5ACCA1D4-82FC-47AD-ADA1-A9F9DF0FE2EE}">
      <text>
        <t>[Threaded comment]
Your version of Excel allows you to read this threaded comment; however, any edits to it will get removed if the file is opened in a newer version of Excel. Learn more: https://go.microsoft.com/fwlink/?linkid=870924
Comment:
    0.067 in PactTST paper</t>
      </text>
    </comment>
    <comment ref="C4" authorId="1" shapeId="0" xr:uid="{96B6BA71-9F19-4940-B7A5-E126410BECF1}">
      <text>
        <t>[Threaded comment]
Your version of Excel allows you to read this threaded comment; however, any edits to it will get removed if the file is opened in a newer version of Excel. Learn more: https://go.microsoft.com/fwlink/?linkid=870924
Comment:
    0.198 in PatchTST's paper</t>
      </text>
    </comment>
  </commentList>
</comments>
</file>

<file path=xl/sharedStrings.xml><?xml version="1.0" encoding="utf-8"?>
<sst xmlns="http://schemas.openxmlformats.org/spreadsheetml/2006/main" count="29" uniqueCount="15">
  <si>
    <t>FEDformer-f</t>
  </si>
  <si>
    <t>MSE</t>
  </si>
  <si>
    <t>MAE</t>
  </si>
  <si>
    <t>ETTm2</t>
  </si>
  <si>
    <t>Electricity</t>
  </si>
  <si>
    <t>Exchange</t>
  </si>
  <si>
    <t>Traffic</t>
  </si>
  <si>
    <t>Weather</t>
  </si>
  <si>
    <t>FEDformer-w</t>
  </si>
  <si>
    <t>Autoformer</t>
  </si>
  <si>
    <t>PatchTST/42</t>
  </si>
  <si>
    <t>PatchTST/64</t>
  </si>
  <si>
    <t>My_FEDformer-f</t>
  </si>
  <si>
    <t>My_Autoformer</t>
  </si>
  <si>
    <t>My_PatchTST/42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</si>
</sst>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7" formatCode="0.0000"/>
    <numFmt numFmtId="168" formatCode="0.000"/>
  </numFmts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2" xfId="0" applyBorder="1"/>
    <xf numFmtId="0" fontId="0" fillId="0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2" borderId="0" xfId="0" applyFill="1" applyBorder="1" applyAlignment="1">
      <alignment horizontal="center" vertical="center"/>
    </xf>
    <xf numFmtId="0" fontId="0" fillId="2" borderId="8" xfId="0" applyFill="1" applyBorder="1" applyAlignment="1">
      <alignment horizontal="center"/>
    </xf>
    <xf numFmtId="168" fontId="0" fillId="2" borderId="1" xfId="0" applyNumberFormat="1" applyFill="1" applyBorder="1" applyAlignment="1">
      <alignment horizontal="center" vertical="center"/>
    </xf>
    <xf numFmtId="168" fontId="0" fillId="2" borderId="0" xfId="0" applyNumberFormat="1" applyFill="1" applyBorder="1" applyAlignment="1">
      <alignment horizontal="center" vertical="center"/>
    </xf>
    <xf numFmtId="168" fontId="0" fillId="2" borderId="2" xfId="0" applyNumberFormat="1" applyFill="1" applyBorder="1" applyAlignment="1">
      <alignment horizontal="center"/>
    </xf>
    <xf numFmtId="0" fontId="0" fillId="2" borderId="0" xfId="0" applyFill="1"/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/>
    </xf>
    <xf numFmtId="168" fontId="0" fillId="2" borderId="3" xfId="0" applyNumberFormat="1" applyFill="1" applyBorder="1" applyAlignment="1">
      <alignment horizontal="center"/>
    </xf>
    <xf numFmtId="168" fontId="0" fillId="2" borderId="4" xfId="0" applyNumberFormat="1" applyFill="1" applyBorder="1" applyAlignment="1">
      <alignment horizontal="center"/>
    </xf>
    <xf numFmtId="168" fontId="0" fillId="2" borderId="5" xfId="0" applyNumberFormat="1" applyFill="1" applyBorder="1" applyAlignment="1">
      <alignment horizontal="center"/>
    </xf>
    <xf numFmtId="0" fontId="0" fillId="2" borderId="4" xfId="0" applyFill="1" applyBorder="1"/>
    <xf numFmtId="0" fontId="0" fillId="2" borderId="2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8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7" xfId="0" applyFill="1" applyBorder="1" applyAlignment="1">
      <alignment horizontal="center"/>
    </xf>
    <xf numFmtId="0" fontId="0" fillId="4" borderId="6" xfId="0" applyFill="1" applyBorder="1" applyAlignment="1">
      <alignment horizontal="center" vertical="center"/>
    </xf>
    <xf numFmtId="0" fontId="0" fillId="4" borderId="8" xfId="0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2" xfId="0" applyFill="1" applyBorder="1" applyAlignment="1">
      <alignment horizontal="center"/>
    </xf>
    <xf numFmtId="0" fontId="0" fillId="4" borderId="0" xfId="0" applyFill="1"/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4" xfId="0" applyFill="1" applyBorder="1"/>
    <xf numFmtId="167" fontId="0" fillId="2" borderId="0" xfId="0" applyNumberFormat="1" applyFill="1"/>
    <xf numFmtId="167" fontId="0" fillId="2" borderId="2" xfId="0" applyNumberFormat="1" applyFill="1" applyBorder="1"/>
    <xf numFmtId="168" fontId="0" fillId="2" borderId="4" xfId="0" applyNumberFormat="1" applyFill="1" applyBorder="1"/>
    <xf numFmtId="168" fontId="0" fillId="2" borderId="5" xfId="0" applyNumberFormat="1" applyFill="1" applyBorder="1"/>
    <xf numFmtId="167" fontId="0" fillId="3" borderId="0" xfId="0" applyNumberFormat="1" applyFill="1"/>
    <xf numFmtId="167" fontId="0" fillId="3" borderId="2" xfId="0" applyNumberFormat="1" applyFill="1" applyBorder="1"/>
    <xf numFmtId="167" fontId="0" fillId="3" borderId="4" xfId="0" applyNumberFormat="1" applyFill="1" applyBorder="1"/>
    <xf numFmtId="167" fontId="0" fillId="4" borderId="0" xfId="0" applyNumberFormat="1" applyFill="1"/>
    <xf numFmtId="167" fontId="0" fillId="4" borderId="2" xfId="0" applyNumberFormat="1" applyFill="1" applyBorder="1"/>
    <xf numFmtId="167" fontId="0" fillId="4" borderId="4" xfId="0" applyNumberFormat="1" applyFill="1" applyBorder="1"/>
    <xf numFmtId="167" fontId="0" fillId="4" borderId="5" xfId="0" applyNumberFormat="1" applyFill="1" applyBorder="1"/>
    <xf numFmtId="168" fontId="0" fillId="3" borderId="1" xfId="0" applyNumberFormat="1" applyFill="1" applyBorder="1" applyAlignment="1">
      <alignment horizontal="center" vertical="center"/>
    </xf>
    <xf numFmtId="168" fontId="0" fillId="3" borderId="0" xfId="0" applyNumberFormat="1" applyFill="1" applyBorder="1" applyAlignment="1">
      <alignment horizontal="center" vertical="center"/>
    </xf>
    <xf numFmtId="168" fontId="0" fillId="3" borderId="2" xfId="0" applyNumberFormat="1" applyFill="1" applyBorder="1" applyAlignment="1">
      <alignment horizontal="center"/>
    </xf>
    <xf numFmtId="168" fontId="0" fillId="3" borderId="3" xfId="0" applyNumberFormat="1" applyFill="1" applyBorder="1" applyAlignment="1">
      <alignment horizontal="center"/>
    </xf>
    <xf numFmtId="168" fontId="0" fillId="3" borderId="4" xfId="0" applyNumberFormat="1" applyFill="1" applyBorder="1" applyAlignment="1">
      <alignment horizontal="center"/>
    </xf>
    <xf numFmtId="168" fontId="0" fillId="3" borderId="5" xfId="0" applyNumberFormat="1" applyFill="1" applyBorder="1" applyAlignment="1">
      <alignment horizontal="center"/>
    </xf>
    <xf numFmtId="168" fontId="0" fillId="4" borderId="1" xfId="0" applyNumberFormat="1" applyFill="1" applyBorder="1" applyAlignment="1">
      <alignment horizontal="center" vertical="center"/>
    </xf>
    <xf numFmtId="168" fontId="0" fillId="4" borderId="0" xfId="0" applyNumberFormat="1" applyFill="1" applyBorder="1" applyAlignment="1">
      <alignment horizontal="center" vertical="center"/>
    </xf>
    <xf numFmtId="168" fontId="0" fillId="4" borderId="2" xfId="0" applyNumberFormat="1" applyFill="1" applyBorder="1" applyAlignment="1">
      <alignment horizontal="center"/>
    </xf>
    <xf numFmtId="168" fontId="0" fillId="4" borderId="3" xfId="0" applyNumberFormat="1" applyFill="1" applyBorder="1" applyAlignment="1">
      <alignment horizontal="center"/>
    </xf>
    <xf numFmtId="168" fontId="0" fillId="4" borderId="4" xfId="0" applyNumberFormat="1" applyFill="1" applyBorder="1" applyAlignment="1">
      <alignment horizontal="center"/>
    </xf>
    <xf numFmtId="168" fontId="0" fillId="4" borderId="5" xfId="0" applyNumberFormat="1" applyFill="1" applyBorder="1" applyAlignment="1">
      <alignment horizontal="center"/>
    </xf>
    <xf numFmtId="168" fontId="0" fillId="3" borderId="4" xfId="0" applyNumberFormat="1" applyFill="1" applyBorder="1"/>
    <xf numFmtId="168" fontId="0" fillId="3" borderId="5" xfId="0" applyNumberFormat="1" applyFill="1" applyBorder="1"/>
    <xf numFmtId="0" fontId="0" fillId="0" borderId="0" xfId="0" applyFill="1"/>
    <xf numFmtId="0" fontId="0" fillId="0" borderId="8" xfId="0" applyFill="1" applyBorder="1"/>
    <xf numFmtId="0" fontId="0" fillId="0" borderId="4" xfId="0" applyFill="1" applyBorder="1"/>
    <xf numFmtId="0" fontId="0" fillId="0" borderId="5" xfId="0" applyFill="1" applyBorder="1"/>
    <xf numFmtId="2" fontId="0" fillId="3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Yuval Levy" id="{341CCD5C-8C9E-42DD-831E-338977313B5F}" userId="S::Yuvall@taubcenter.org.il::c9f376fb-c179-48f4-8d3d-e935e3f51f46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3" dT="2023-12-22T11:44:59.83" personId="{341CCD5C-8C9E-42DD-831E-338977313B5F}" id="{5ACCA1D4-82FC-47AD-ADA1-A9F9DF0FE2EE}">
    <text>0.067 in PactTST paper</text>
  </threadedComment>
  <threadedComment ref="C4" dT="2023-12-22T11:45:24.81" personId="{341CCD5C-8C9E-42DD-831E-338977313B5F}" id="{96B6BA71-9F19-4940-B7A5-E126410BECF1}">
    <text>0.198 in PatchTST's paper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8"/>
  <sheetViews>
    <sheetView tabSelected="1" workbookViewId="0">
      <selection activeCell="C9" sqref="C9"/>
    </sheetView>
  </sheetViews>
  <sheetFormatPr defaultRowHeight="15" outlineLevelRow="1" outlineLevelCol="1" x14ac:dyDescent="0.25"/>
  <cols>
    <col min="1" max="1" width="27" bestFit="1" customWidth="1"/>
    <col min="7" max="7" width="9.140625" hidden="1" customWidth="1" outlineLevel="1"/>
    <col min="8" max="18" width="0" hidden="1" customWidth="1" outlineLevel="1"/>
    <col min="19" max="19" width="9.140625" collapsed="1"/>
  </cols>
  <sheetData>
    <row r="1" spans="1:22" x14ac:dyDescent="0.25">
      <c r="C1" s="1" t="s">
        <v>3</v>
      </c>
      <c r="D1" s="2"/>
      <c r="E1" s="2"/>
      <c r="F1" s="3"/>
      <c r="G1" s="1" t="s">
        <v>4</v>
      </c>
      <c r="H1" s="2"/>
      <c r="I1" s="2"/>
      <c r="J1" s="3"/>
      <c r="K1" s="1" t="s">
        <v>5</v>
      </c>
      <c r="L1" s="2"/>
      <c r="M1" s="2"/>
      <c r="N1" s="3"/>
      <c r="O1" s="1" t="s">
        <v>6</v>
      </c>
      <c r="P1" s="2"/>
      <c r="Q1" s="2"/>
      <c r="R1" s="3"/>
      <c r="S1" s="1" t="s">
        <v>7</v>
      </c>
      <c r="T1" s="2"/>
      <c r="U1" s="2"/>
      <c r="V1" s="3"/>
    </row>
    <row r="2" spans="1:22" x14ac:dyDescent="0.25">
      <c r="A2" s="8"/>
      <c r="B2" s="9"/>
      <c r="C2" s="5">
        <v>96</v>
      </c>
      <c r="D2" s="6">
        <v>192</v>
      </c>
      <c r="E2" s="6">
        <v>336</v>
      </c>
      <c r="F2" s="7">
        <v>720</v>
      </c>
      <c r="G2" s="5">
        <v>96</v>
      </c>
      <c r="H2" s="6">
        <v>192</v>
      </c>
      <c r="I2" s="6">
        <v>336</v>
      </c>
      <c r="J2" s="7">
        <v>720</v>
      </c>
      <c r="K2" s="5">
        <v>96</v>
      </c>
      <c r="L2" s="6">
        <v>192</v>
      </c>
      <c r="M2" s="6">
        <v>336</v>
      </c>
      <c r="N2" s="7">
        <v>720</v>
      </c>
      <c r="O2" s="5">
        <v>96</v>
      </c>
      <c r="P2" s="6">
        <v>192</v>
      </c>
      <c r="Q2" s="6">
        <v>336</v>
      </c>
      <c r="R2" s="7">
        <v>720</v>
      </c>
      <c r="S2" s="5">
        <v>96</v>
      </c>
      <c r="T2" s="6">
        <v>192</v>
      </c>
      <c r="U2" s="6">
        <v>336</v>
      </c>
      <c r="V2" s="7">
        <v>720</v>
      </c>
    </row>
    <row r="3" spans="1:22" x14ac:dyDescent="0.25">
      <c r="A3" s="41" t="s">
        <v>0</v>
      </c>
      <c r="B3" s="43" t="s">
        <v>1</v>
      </c>
      <c r="C3" s="48">
        <v>7.1999999999999995E-2</v>
      </c>
      <c r="D3" s="48">
        <v>0.10199999999999999</v>
      </c>
      <c r="E3" s="90">
        <v>0.13</v>
      </c>
      <c r="F3" s="48">
        <v>0.17799999999999999</v>
      </c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9">
        <v>6.1999999999999998E-3</v>
      </c>
      <c r="T3" s="48">
        <v>6.0000000000000001E-3</v>
      </c>
      <c r="U3" s="48">
        <v>4.1000000000000003E-3</v>
      </c>
      <c r="V3" s="42">
        <v>5.4999999999999997E-3</v>
      </c>
    </row>
    <row r="4" spans="1:22" x14ac:dyDescent="0.25">
      <c r="A4" s="44"/>
      <c r="B4" s="45" t="s">
        <v>2</v>
      </c>
      <c r="C4" s="46">
        <v>0.20599999999999999</v>
      </c>
      <c r="D4" s="47">
        <v>0.245</v>
      </c>
      <c r="E4" s="47">
        <v>0.27900000000000003</v>
      </c>
      <c r="F4" s="47">
        <v>0.32500000000000001</v>
      </c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6">
        <v>6.2E-2</v>
      </c>
      <c r="T4" s="47">
        <v>6.2E-2</v>
      </c>
      <c r="U4" s="47">
        <v>0.05</v>
      </c>
      <c r="V4" s="45">
        <v>5.8999999999999997E-2</v>
      </c>
    </row>
    <row r="5" spans="1:22" hidden="1" outlineLevel="1" x14ac:dyDescent="0.25">
      <c r="A5" s="17" t="s">
        <v>8</v>
      </c>
      <c r="B5" s="4" t="s">
        <v>1</v>
      </c>
      <c r="C5" s="11">
        <v>6.3E-2</v>
      </c>
      <c r="D5" s="12">
        <v>0.11</v>
      </c>
      <c r="E5" s="12">
        <v>0.14699999999999999</v>
      </c>
      <c r="F5" s="16">
        <v>0.219</v>
      </c>
      <c r="S5" s="11">
        <v>1.0999999999999999E-2</v>
      </c>
      <c r="T5" s="12">
        <v>7.4999999999999997E-3</v>
      </c>
      <c r="U5" s="12">
        <v>6.3E-3</v>
      </c>
      <c r="V5" s="16">
        <v>8.5000000000000006E-3</v>
      </c>
    </row>
    <row r="6" spans="1:22" hidden="1" outlineLevel="1" x14ac:dyDescent="0.25">
      <c r="A6" s="18"/>
      <c r="B6" s="7" t="s">
        <v>2</v>
      </c>
      <c r="C6" s="13">
        <v>0.189</v>
      </c>
      <c r="D6" s="14">
        <v>0.252</v>
      </c>
      <c r="E6" s="14">
        <v>0.30099999999999999</v>
      </c>
      <c r="F6" s="15">
        <v>0.36799999999999999</v>
      </c>
      <c r="S6" s="14">
        <v>8.1000000000000003E-2</v>
      </c>
      <c r="T6" s="14">
        <v>6.7000000000000004E-2</v>
      </c>
      <c r="U6" s="14">
        <v>6.2E-2</v>
      </c>
      <c r="V6" s="15">
        <v>7.0000000000000007E-2</v>
      </c>
    </row>
    <row r="7" spans="1:22" collapsed="1" x14ac:dyDescent="0.25">
      <c r="A7" s="21" t="s">
        <v>9</v>
      </c>
      <c r="B7" s="33" t="s">
        <v>1</v>
      </c>
      <c r="C7" s="34">
        <v>6.5000000000000002E-2</v>
      </c>
      <c r="D7" s="35">
        <v>0.11799999999999999</v>
      </c>
      <c r="E7" s="35">
        <v>0.154</v>
      </c>
      <c r="F7" s="35">
        <v>0.182</v>
      </c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4">
        <v>1.0999999999999999E-2</v>
      </c>
      <c r="T7" s="35">
        <v>7.4999999999999997E-3</v>
      </c>
      <c r="U7" s="35">
        <v>6.3E-3</v>
      </c>
      <c r="V7" s="37">
        <v>8.5000000000000006E-3</v>
      </c>
    </row>
    <row r="8" spans="1:22" x14ac:dyDescent="0.25">
      <c r="A8" s="27"/>
      <c r="B8" s="28" t="s">
        <v>2</v>
      </c>
      <c r="C8" s="38">
        <v>0.189</v>
      </c>
      <c r="D8" s="39">
        <v>0.25600000000000001</v>
      </c>
      <c r="E8" s="39">
        <v>0.30499999999999999</v>
      </c>
      <c r="F8" s="39">
        <v>0.33500000000000002</v>
      </c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8">
        <v>8.1000000000000003E-2</v>
      </c>
      <c r="T8" s="39">
        <v>6.7000000000000004E-2</v>
      </c>
      <c r="U8" s="39">
        <v>6.2E-2</v>
      </c>
      <c r="V8" s="40">
        <v>7.0000000000000007E-2</v>
      </c>
    </row>
    <row r="9" spans="1:22" x14ac:dyDescent="0.25">
      <c r="A9" s="50" t="s">
        <v>10</v>
      </c>
      <c r="B9" s="54" t="s">
        <v>1</v>
      </c>
      <c r="C9" s="52">
        <v>6.5000000000000002E-2</v>
      </c>
      <c r="D9" s="53">
        <v>9.4E-2</v>
      </c>
      <c r="E9" s="53">
        <v>0.12</v>
      </c>
      <c r="F9" s="54">
        <v>0.17100000000000001</v>
      </c>
      <c r="G9" s="55"/>
      <c r="H9" s="55"/>
      <c r="I9" s="55"/>
      <c r="J9" s="55"/>
      <c r="K9" s="55"/>
      <c r="L9" s="55"/>
      <c r="M9" s="55"/>
      <c r="N9" s="55"/>
      <c r="O9" s="55"/>
      <c r="P9" s="55"/>
      <c r="Q9" s="55"/>
      <c r="R9" s="55"/>
      <c r="S9" s="86"/>
      <c r="T9" s="86"/>
      <c r="U9" s="86"/>
      <c r="V9" s="87"/>
    </row>
    <row r="10" spans="1:22" x14ac:dyDescent="0.25">
      <c r="A10" s="56"/>
      <c r="B10" s="57" t="s">
        <v>2</v>
      </c>
      <c r="C10" s="58">
        <v>0.186</v>
      </c>
      <c r="D10" s="59">
        <v>0.23100000000000001</v>
      </c>
      <c r="E10" s="59">
        <v>0.26500000000000001</v>
      </c>
      <c r="F10" s="57">
        <v>0.32200000000000001</v>
      </c>
      <c r="G10" s="60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88"/>
      <c r="T10" s="88"/>
      <c r="U10" s="88"/>
      <c r="V10" s="89"/>
    </row>
    <row r="11" spans="1:22" hidden="1" outlineLevel="1" x14ac:dyDescent="0.25">
      <c r="A11" s="17" t="s">
        <v>11</v>
      </c>
      <c r="B11" s="20" t="s">
        <v>1</v>
      </c>
      <c r="C11" s="11">
        <v>6.5000000000000002E-2</v>
      </c>
      <c r="D11" s="12">
        <v>9.2999999999999999E-2</v>
      </c>
      <c r="E11" s="12">
        <v>0.121</v>
      </c>
      <c r="F11" s="4">
        <v>0.17199999999999999</v>
      </c>
      <c r="V11" s="10"/>
    </row>
    <row r="12" spans="1:22" hidden="1" outlineLevel="1" x14ac:dyDescent="0.25">
      <c r="A12" s="18"/>
      <c r="B12" s="19" t="s">
        <v>2</v>
      </c>
      <c r="C12" s="5">
        <v>0.187</v>
      </c>
      <c r="D12" s="6">
        <v>0.23100000000000001</v>
      </c>
      <c r="E12" s="6">
        <v>0.26600000000000001</v>
      </c>
      <c r="F12" s="7">
        <v>0.32200000000000001</v>
      </c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9"/>
    </row>
    <row r="13" spans="1:22" collapsed="1" x14ac:dyDescent="0.25">
      <c r="A13" s="41" t="s">
        <v>12</v>
      </c>
      <c r="B13" s="42" t="s">
        <v>1</v>
      </c>
      <c r="C13" s="72">
        <f>AVERAGE(0.06558771,0.066241056,0.0665498)</f>
        <v>6.6126188666666655E-2</v>
      </c>
      <c r="D13" s="73">
        <f>AVERAGE(0.095959336,0.09917292,0.09942722)</f>
        <v>9.8186492E-2</v>
      </c>
      <c r="E13" s="73">
        <f>AVERAGE(0.1514117,0.1273161,0.13348979)</f>
        <v>0.13740586333333332</v>
      </c>
      <c r="F13" s="74">
        <f>AVERAGE(0.19008754,0.18991283,0.1837176)</f>
        <v>0.18790598999999999</v>
      </c>
      <c r="G13" s="65"/>
      <c r="H13" s="65"/>
      <c r="I13" s="65"/>
      <c r="J13" s="65"/>
      <c r="K13" s="65"/>
      <c r="L13" s="65"/>
      <c r="M13" s="65"/>
      <c r="N13" s="65"/>
      <c r="O13" s="65"/>
      <c r="P13" s="65"/>
      <c r="Q13" s="65"/>
      <c r="R13" s="65"/>
      <c r="S13" s="65">
        <f>AVERAGE(0.01907544,0.0070405477,0.00699732)</f>
        <v>1.1037769233333333E-2</v>
      </c>
      <c r="T13" s="65">
        <f>AVERAGE(0.05313374,0.007194521,0.013675518)</f>
        <v>2.4667926333333336E-2</v>
      </c>
      <c r="U13" s="65">
        <f>AVERAGE(0.0063919676,0.003832639,0.0023372304)</f>
        <v>4.1872789999999995E-3</v>
      </c>
      <c r="V13" s="66">
        <f>AVERAGE(0.007827935,0.007041011,0.008075275)</f>
        <v>7.6480736666666672E-3</v>
      </c>
    </row>
    <row r="14" spans="1:22" x14ac:dyDescent="0.25">
      <c r="A14" s="44"/>
      <c r="B14" s="45" t="s">
        <v>2</v>
      </c>
      <c r="C14" s="75">
        <f>AVERAGE(0.19211406,0.19240235,0.19370499)</f>
        <v>0.19274046666666667</v>
      </c>
      <c r="D14" s="76">
        <f>AVERAGE(0.23516066,0.24049875,0.24152632)</f>
        <v>0.23906190999999999</v>
      </c>
      <c r="E14" s="76">
        <f>AVERAGE(0.29829875,0.27474996,0.28202173)</f>
        <v>0.28502348</v>
      </c>
      <c r="F14" s="77">
        <f>AVERAGE(0.34052965,0.335779,0.33190873)</f>
        <v>0.33607246000000002</v>
      </c>
      <c r="G14" s="67"/>
      <c r="H14" s="67"/>
      <c r="I14" s="67"/>
      <c r="J14" s="67"/>
      <c r="K14" s="67"/>
      <c r="L14" s="67"/>
      <c r="M14" s="67"/>
      <c r="N14" s="67"/>
      <c r="O14" s="67"/>
      <c r="P14" s="67"/>
      <c r="Q14" s="67"/>
      <c r="R14" s="67"/>
      <c r="S14" s="84">
        <f>AVERAGE(0.12518628,0.06893002,0.06659536)</f>
        <v>8.6903886666666666E-2</v>
      </c>
      <c r="T14" s="84">
        <f>AVERAGE(0.2178465,0.06760037,0.0974651)</f>
        <v>0.12763732333333333</v>
      </c>
      <c r="U14" s="84">
        <f>AVERAGE(0.06484706,0.049232546,0.03782651)</f>
        <v>5.0635372000000005E-2</v>
      </c>
      <c r="V14" s="85">
        <f>AVERAGE(0.07092809,0.06680024,0.07350622)</f>
        <v>7.0411516666666674E-2</v>
      </c>
    </row>
    <row r="15" spans="1:22" x14ac:dyDescent="0.25">
      <c r="A15" s="21" t="s">
        <v>13</v>
      </c>
      <c r="B15" s="22" t="s">
        <v>1</v>
      </c>
      <c r="C15" s="23">
        <f>AVERAGE(0.12993011,0.22794856,0.14279294)</f>
        <v>0.16689053666666664</v>
      </c>
      <c r="D15" s="24">
        <f>AVERAGE(0.15591772, 0.19236635, 0.15661085)</f>
        <v>0.16829830666666667</v>
      </c>
      <c r="E15" s="24">
        <f>AVERAGE(0.15156658, 0.20940092,0.22653697)</f>
        <v>0.19583482333333335</v>
      </c>
      <c r="F15" s="25">
        <f>AVERAGE(0.2738988,0.20076224,0.28531146)</f>
        <v>0.25332416666666663</v>
      </c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61">
        <f>AVERAGE(0.018629504,0.006223491,0.008085835)</f>
        <v>1.0979610000000001E-2</v>
      </c>
      <c r="T15" s="61">
        <f>AVERAGE(0.0063328524,0.0046762577,0.0044330424)</f>
        <v>5.1473841666666671E-3</v>
      </c>
      <c r="U15" s="61">
        <f>AVERAGE(0.0055417214,0.0046314695,0.0053428495)</f>
        <v>5.1720134666666667E-3</v>
      </c>
      <c r="V15" s="62">
        <f>AVERAGE(0.00478297,0.0065302434,0.004784131)</f>
        <v>5.3657814666666671E-3</v>
      </c>
    </row>
    <row r="16" spans="1:22" x14ac:dyDescent="0.25">
      <c r="A16" s="27"/>
      <c r="B16" s="28" t="s">
        <v>2</v>
      </c>
      <c r="C16" s="29">
        <f>AVERAGE(0.27329051,0.3130219,0.28838736)</f>
        <v>0.29156659000000001</v>
      </c>
      <c r="D16" s="30">
        <f>AVERAGE(0.30283266,0.32929972,0.30517596)</f>
        <v>0.31243611333333338</v>
      </c>
      <c r="E16" s="30">
        <f>AVERAGE(0.30304664,0.34568733,0.3706398)</f>
        <v>0.33979125666666671</v>
      </c>
      <c r="F16" s="31">
        <f>AVERAGE(0.38337067, 0.34599003,0.38885698)</f>
        <v>0.37273922666666665</v>
      </c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63">
        <f>AVERAGE(0.09677429,0.06413244,0.071888655)</f>
        <v>7.759846166666666E-2</v>
      </c>
      <c r="T16" s="63">
        <f>AVERAGE(0.060431436,0.051984966,0.050288618)</f>
        <v>5.4235006666666669E-2</v>
      </c>
      <c r="U16" s="63">
        <f>AVERAGE(0.05176424,0.05141826,0.055874854)</f>
        <v>5.3019118000000004E-2</v>
      </c>
      <c r="V16" s="64">
        <f>AVERAGE(0.05358553,0.05864617,0.054196496)</f>
        <v>5.5476065333333324E-2</v>
      </c>
    </row>
    <row r="17" spans="1:22" x14ac:dyDescent="0.25">
      <c r="A17" s="50" t="s">
        <v>14</v>
      </c>
      <c r="B17" s="51" t="s">
        <v>1</v>
      </c>
      <c r="C17" s="78">
        <f>AVERAGE(0.08881124,0.09098288,0.0925716)</f>
        <v>9.0788573333333344E-2</v>
      </c>
      <c r="D17" s="79">
        <f>AVERAGE(0.13649113,0.13419265,0.134632)</f>
        <v>0.13510526</v>
      </c>
      <c r="E17" s="79">
        <f>AVERAGE(0.18685542,0.18522948,0.16287458)</f>
        <v>0.17831982666666665</v>
      </c>
      <c r="F17" s="80">
        <f>AVERAGE(0.21951337,0.22741525,0.2193529)</f>
        <v>0.22209383999999999</v>
      </c>
      <c r="G17" s="68"/>
      <c r="H17" s="68"/>
      <c r="I17" s="68"/>
      <c r="J17" s="68"/>
      <c r="K17" s="68"/>
      <c r="L17" s="68"/>
      <c r="M17" s="68"/>
      <c r="N17" s="68"/>
      <c r="O17" s="68"/>
      <c r="P17" s="68"/>
      <c r="Q17" s="68"/>
      <c r="R17" s="68"/>
      <c r="S17" s="68">
        <f>AVERAGE(0.006966327,0.0027794002,0.00484232)</f>
        <v>4.8626823999999994E-3</v>
      </c>
      <c r="T17" s="68">
        <f>AVERAGE(0.029351445,0.03001316,0.021273624)</f>
        <v>2.687940966666667E-2</v>
      </c>
      <c r="U17" s="68">
        <f>AVERAGE(0.011686155,0.081935264,0.03694882)</f>
        <v>4.3523413000000004E-2</v>
      </c>
      <c r="V17" s="69">
        <f>AVERAGE(0.05495494,0.1061303,0.038649738)</f>
        <v>6.6578326000000007E-2</v>
      </c>
    </row>
    <row r="18" spans="1:22" x14ac:dyDescent="0.25">
      <c r="A18" s="56"/>
      <c r="B18" s="57" t="s">
        <v>2</v>
      </c>
      <c r="C18" s="81">
        <f>AVERAGE(0.21570347,0.21631725,0.21835916)</f>
        <v>0.21679329333333333</v>
      </c>
      <c r="D18" s="82">
        <f>AVERAGE(0.26995727,0.270239,0.27172637)</f>
        <v>0.27064088000000003</v>
      </c>
      <c r="E18" s="82">
        <f>AVERAGE(0.32197824,0.3208984,0.30131793)</f>
        <v>0.31473152333333337</v>
      </c>
      <c r="F18" s="83">
        <f>AVERAGE(0.36701936,0.37115905,0.36409742)</f>
        <v>0.36742527666666663</v>
      </c>
      <c r="G18" s="70"/>
      <c r="H18" s="70"/>
      <c r="I18" s="70"/>
      <c r="J18" s="70"/>
      <c r="K18" s="70"/>
      <c r="L18" s="70"/>
      <c r="M18" s="70"/>
      <c r="N18" s="70"/>
      <c r="O18" s="70"/>
      <c r="P18" s="70"/>
      <c r="Q18" s="70"/>
      <c r="R18" s="70"/>
      <c r="S18" s="70">
        <f>AVERAGE(0.053325947,0.03743035,0.04680555)</f>
        <v>4.5853949000000005E-2</v>
      </c>
      <c r="T18" s="70">
        <f>AVERAGE(0.072989576,0.06311861,0.07868228)</f>
        <v>7.1596822000000004E-2</v>
      </c>
      <c r="U18" s="70">
        <f>AVERAGE(0.056718647,0.096013546,0.08976512)</f>
        <v>8.0832437666666673E-2</v>
      </c>
      <c r="V18" s="71">
        <f>AVERAGE(0.06533215,0.07433212,0.067930475)</f>
        <v>6.9198248333333337E-2</v>
      </c>
    </row>
  </sheetData>
  <dataConsolidate/>
  <mergeCells count="13">
    <mergeCell ref="A13:A14"/>
    <mergeCell ref="A15:A16"/>
    <mergeCell ref="A17:A18"/>
    <mergeCell ref="S1:V1"/>
    <mergeCell ref="A5:A6"/>
    <mergeCell ref="A7:A8"/>
    <mergeCell ref="A9:A10"/>
    <mergeCell ref="A11:A12"/>
    <mergeCell ref="A3:A4"/>
    <mergeCell ref="C1:F1"/>
    <mergeCell ref="G1:J1"/>
    <mergeCell ref="K1:N1"/>
    <mergeCell ref="O1:R1"/>
  </mergeCells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levy3</dc:creator>
  <cp:lastModifiedBy>Yuval Levy</cp:lastModifiedBy>
  <dcterms:created xsi:type="dcterms:W3CDTF">2015-06-05T18:17:20Z</dcterms:created>
  <dcterms:modified xsi:type="dcterms:W3CDTF">2023-12-22T14:03:54Z</dcterms:modified>
</cp:coreProperties>
</file>