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vy3\OneDrive\שולחן העבודה\Work\Thesis\Code\latex\.neptune\swa_lr0.0001_ae3_t6\PatchTST_ETTm2_192_M\"/>
    </mc:Choice>
  </mc:AlternateContent>
  <xr:revisionPtr revIDLastSave="0" documentId="13_ncr:1_{AE40A938-D50F-43BC-8697-0EC70F2279AA}" xr6:coauthVersionLast="47" xr6:coauthVersionMax="47" xr10:uidLastSave="{00000000-0000-0000-0000-000000000000}"/>
  <bookViews>
    <workbookView xWindow="-30" yWindow="5730" windowWidth="15300" windowHeight="9915" activeTab="2" xr2:uid="{00000000-000D-0000-FFFF-FFFF00000000}"/>
  </bookViews>
  <sheets>
    <sheet name="anneal_epochs" sheetId="1" r:id="rId1"/>
    <sheet name="learning rate" sheetId="2" r:id="rId2"/>
    <sheet name="ensemble size" sheetId="3" r:id="rId3"/>
  </sheets>
  <definedNames>
    <definedName name="_xlnm._FilterDatabase" localSheetId="1" hidden="1">'learning rate'!$A$1:$H$1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3" l="1"/>
  <c r="N6" i="3"/>
  <c r="M4" i="3"/>
  <c r="K10" i="2"/>
  <c r="J11" i="2"/>
  <c r="J8" i="3" l="1"/>
  <c r="I6" i="3"/>
  <c r="J10" i="3"/>
  <c r="I7" i="3"/>
  <c r="J9" i="3"/>
  <c r="I5" i="3"/>
  <c r="J3" i="3"/>
  <c r="I8" i="3"/>
  <c r="J2" i="3"/>
  <c r="I10" i="3"/>
  <c r="J4" i="3"/>
  <c r="I9" i="3"/>
  <c r="J5" i="3"/>
  <c r="I3" i="3"/>
  <c r="K5" i="3" s="1"/>
  <c r="J6" i="3"/>
  <c r="I4" i="3"/>
  <c r="J7" i="3"/>
  <c r="I2" i="3"/>
  <c r="H19" i="2"/>
  <c r="G19" i="2"/>
  <c r="F19" i="2"/>
  <c r="H16" i="2"/>
  <c r="G16" i="2"/>
  <c r="F9" i="2"/>
  <c r="H13" i="2"/>
  <c r="G13" i="2"/>
  <c r="F16" i="2"/>
  <c r="H10" i="2"/>
  <c r="G10" i="2"/>
  <c r="F5" i="2"/>
  <c r="H6" i="2"/>
  <c r="G6" i="2"/>
  <c r="F2" i="2"/>
  <c r="H2" i="2"/>
  <c r="G2" i="2"/>
  <c r="F8" i="2"/>
  <c r="H18" i="2"/>
  <c r="G18" i="2"/>
  <c r="F10" i="2"/>
  <c r="H15" i="2"/>
  <c r="G15" i="2"/>
  <c r="F14" i="2"/>
  <c r="H12" i="2"/>
  <c r="G12" i="2"/>
  <c r="F6" i="2"/>
  <c r="H9" i="2"/>
  <c r="G9" i="2"/>
  <c r="F11" i="2"/>
  <c r="H5" i="2"/>
  <c r="G5" i="2"/>
  <c r="F12" i="2"/>
  <c r="H3" i="2"/>
  <c r="G3" i="2"/>
  <c r="F17" i="2"/>
  <c r="H17" i="2"/>
  <c r="G17" i="2"/>
  <c r="F18" i="2"/>
  <c r="H14" i="2"/>
  <c r="G14" i="2"/>
  <c r="F4" i="2"/>
  <c r="H11" i="2"/>
  <c r="G11" i="2"/>
  <c r="F15" i="2"/>
  <c r="H8" i="2"/>
  <c r="G8" i="2"/>
  <c r="F7" i="2"/>
  <c r="H7" i="2"/>
  <c r="G7" i="2"/>
  <c r="F13" i="2"/>
  <c r="H4" i="2"/>
  <c r="G4" i="2"/>
  <c r="F3" i="2"/>
  <c r="H10" i="1"/>
  <c r="G10" i="1"/>
  <c r="F1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7" i="1"/>
  <c r="G7" i="1"/>
  <c r="F7" i="1"/>
  <c r="H9" i="1"/>
  <c r="G9" i="1"/>
  <c r="F9" i="1"/>
  <c r="H2" i="1"/>
  <c r="G2" i="1"/>
  <c r="F2" i="1"/>
  <c r="K8" i="1" s="1"/>
  <c r="H3" i="1"/>
  <c r="G3" i="1"/>
  <c r="F3" i="1"/>
  <c r="H4" i="1"/>
  <c r="G4" i="1"/>
  <c r="F4" i="1"/>
  <c r="H5" i="1"/>
  <c r="G5" i="1"/>
  <c r="F5" i="1"/>
  <c r="H8" i="1"/>
  <c r="G8" i="1"/>
  <c r="F8" i="1"/>
  <c r="H6" i="1"/>
  <c r="G6" i="1"/>
  <c r="F6" i="1"/>
  <c r="K2" i="3" l="1"/>
  <c r="K6" i="1"/>
  <c r="L2" i="1" a="1"/>
  <c r="L2" i="1" s="1"/>
  <c r="M2" i="1" a="1"/>
  <c r="M2" i="1" s="1"/>
  <c r="J2" i="2"/>
  <c r="K9" i="3"/>
  <c r="K8" i="3"/>
  <c r="K3" i="3"/>
  <c r="K4" i="3"/>
  <c r="K10" i="3"/>
  <c r="N2" i="3"/>
  <c r="K7" i="3"/>
  <c r="K2" i="2"/>
  <c r="L2" i="2" a="1"/>
  <c r="L2" i="2" s="1"/>
  <c r="M2" i="2" a="1"/>
  <c r="M2" i="2" s="1"/>
  <c r="I2" i="1"/>
  <c r="K2" i="1"/>
  <c r="O2" i="3" a="1"/>
  <c r="O2" i="3" s="1"/>
  <c r="L2" i="3"/>
  <c r="K6" i="3"/>
  <c r="M2" i="3"/>
  <c r="L5" i="2"/>
  <c r="I2" i="2"/>
  <c r="J2" i="1"/>
  <c r="P2" i="3" l="1" a="1"/>
  <c r="P2" i="3" s="1"/>
  <c r="J8" i="2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<sst xmlns="http://schemas.openxmlformats.org/spreadsheetml/2006/main" count="43" uniqueCount="27">
  <si>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learning rate</t>
  </si>
  <si>
    <t>ensemble size</t>
  </si>
  <si>
    <t>STD</t>
  </si>
  <si>
    <t>MIN</t>
  </si>
  <si>
    <t>MAX</t>
  </si>
  <si>
    <t>MED(STD)</t>
  </si>
  <si>
    <t>MEAN(STD)</t>
  </si>
  <si>
    <t>VAR(STD)</t>
  </si>
  <si>
    <t>MODE</t>
  </si>
  <si>
    <t>anneal epochs</t>
  </si>
  <si>
    <t>min</t>
  </si>
  <si>
    <t>max</t>
  </si>
  <si>
    <t>MEDIAN(STD)</t>
  </si>
  <si>
    <t>1.00E-03</t>
  </si>
  <si>
    <t>1.00E-04</t>
  </si>
  <si>
    <t>1.00E-05</t>
  </si>
  <si>
    <t>רק 3</t>
  </si>
  <si>
    <t>10</t>
  </si>
  <si>
    <t>20</t>
  </si>
  <si>
    <t>30</t>
  </si>
  <si>
    <t>רק 2</t>
  </si>
  <si>
    <t>21</t>
  </si>
  <si>
    <t>31</t>
  </si>
  <si>
    <t>41</t>
  </si>
  <si>
    <t>51</t>
  </si>
  <si>
    <t>61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</si>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</sst>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8E58D-8E29-49F4-A724-E7A2510B5FF3}" name="Table2" displayName="Table2" ref="A1:H19" totalsRowShown="0" headerRowDxfId="13" dataDxfId="14">
  <autoFilter ref="A1:H19" xr:uid="{1648E58D-8E29-49F4-A724-E7A2510B5FF3}"/>
  <sortState xmlns:xlrd2="http://schemas.microsoft.com/office/spreadsheetml/2017/richdata2" ref="A2:H19">
    <sortCondition descending="1" ref="F2:F19"/>
  </sortState>
  <tableColumns count="8">
    <tableColumn id="1" xr3:uid="{EF4E40F8-7A92-41C5-9B17-56EEA34C1104}" name="learning rate" dataDxfId="22"/>
    <tableColumn id="2" xr3:uid="{0F2BC5AA-8D15-4D7C-98E8-AC260358F880}" name="ensemble size" dataDxfId="21"/>
    <tableColumn id="3" xr3:uid="{9B3FF234-D4DD-4C1C-BA7D-9B773D01D415}" name="10" dataDxfId="20"/>
    <tableColumn id="4" xr3:uid="{D3DE9FD5-DC38-4646-B31E-2FAEA3E8D956}" name="20" dataDxfId="19"/>
    <tableColumn id="5" xr3:uid="{F7BBAE1D-3386-40AE-A352-745F30D79B2F}" name="30" dataDxfId="18"/>
    <tableColumn id="6" xr3:uid="{2417428B-C83C-4694-9438-AB156BC60C5F}" name="STD" dataDxfId="17">
      <calculatedColumnFormula>STDEV(C2:E2)</calculatedColumnFormula>
    </tableColumn>
    <tableColumn id="7" xr3:uid="{C23FCEC7-0B4D-4723-A034-A1E435C04170}" name="MIN" dataDxfId="16">
      <calculatedColumnFormula>INDEX($C$1:$E$1,MATCH(MIN(C2:E2),C2:E2,0))</calculatedColumnFormula>
    </tableColumn>
    <tableColumn id="8" xr3:uid="{06D636A3-8069-4FE8-9BE8-54F916F74D20}" name="MAX" dataDxfId="15">
      <calculatedColumnFormula>INDEX($C$1:$E$1, MATCH(MAX(C2:E2), C2:E2, 0))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B2AF6-84D7-42E1-BCFD-0F8328430639}" name="Table1" displayName="Table1" ref="A1:H19" totalsRowShown="0" headerRowDxfId="23" dataDxfId="24">
  <autoFilter ref="A1:H19" xr:uid="{E6BB2AF6-84D7-42E1-BCFD-0F8328430639}"/>
  <sortState xmlns:xlrd2="http://schemas.microsoft.com/office/spreadsheetml/2017/richdata2" ref="A2:H19">
    <sortCondition descending="1" ref="F2:F19"/>
  </sortState>
  <tableColumns count="8">
    <tableColumn id="1" xr3:uid="{B65EC87E-3F59-49CF-8235-E5536076C406}" name="anneal epochs" dataDxfId="32"/>
    <tableColumn id="2" xr3:uid="{1E8FA871-DAC8-4FEB-9E4E-014444F4944E}" name="ensemble size" dataDxfId="31"/>
    <tableColumn id="3" xr3:uid="{306C2E3C-7D0E-42AD-BA60-9DA4616DEDCF}" name="1.00E-03" dataDxfId="30"/>
    <tableColumn id="4" xr3:uid="{C856ACFB-4687-473C-B29E-10FFE57237CD}" name="1.00E-04" dataDxfId="29"/>
    <tableColumn id="5" xr3:uid="{B48BD065-1289-4105-B790-61535CCEAAE2}" name="1.00E-05" dataDxfId="28"/>
    <tableColumn id="6" xr3:uid="{8BC962B1-ECA8-46F9-959D-56B9D8E934D9}" name="STD" dataDxfId="27">
      <calculatedColumnFormula>STDEV(C2:E2)</calculatedColumnFormula>
    </tableColumn>
    <tableColumn id="7" xr3:uid="{FFDBF371-E5DC-4FE7-B188-45C563C0D4E5}" name="min" dataDxfId="26">
      <calculatedColumnFormula>INDEX($C$1:$E$1, MATCH(MIN(C2:E2), C2:E2, 0))</calculatedColumnFormula>
    </tableColumn>
    <tableColumn id="8" xr3:uid="{0F7F8487-5200-436F-AE04-3BAE298D8214}" name="max" dataDxfId="25">
      <calculatedColumnFormula>INDEX($C$1:$E$1, MATCH(MAX(C2:E2), C2:E2, 0))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D6E3F-5B6B-4E7F-ACB8-3CF0F0367EC4}" name="Table3" displayName="Table3" ref="A1:K10" totalsRowShown="0" headerRowDxfId="0">
  <autoFilter ref="A1:K10" xr:uid="{57BD6E3F-5B6B-4E7F-ACB8-3CF0F0367EC4}"/>
  <sortState xmlns:xlrd2="http://schemas.microsoft.com/office/spreadsheetml/2017/richdata2" ref="A2:K10">
    <sortCondition descending="1" ref="I2:I10"/>
  </sortState>
  <tableColumns count="11">
    <tableColumn id="1" xr3:uid="{AC306200-DAB6-4803-A640-02307F7ECF69}" name="learning rate" dataDxfId="8"/>
    <tableColumn id="2" xr3:uid="{A866EA20-688C-4C50-BC4C-AACEEB863D0B}" name="anneal epochs" dataDxfId="7"/>
    <tableColumn id="3" xr3:uid="{FF80AC86-07D9-4BE3-A408-B8D2F2899035}" name="21" dataDxfId="6"/>
    <tableColumn id="4" xr3:uid="{965DD8C6-30DC-43A1-A829-48EBAED3E0A0}" name="31" dataDxfId="5"/>
    <tableColumn id="5" xr3:uid="{ABE36A0C-E448-455B-B3B1-4431A6130F79}" name="41" dataDxfId="4"/>
    <tableColumn id="6" xr3:uid="{D025C314-77C6-453E-BACF-2048432BCC9E}" name="51" dataDxfId="3"/>
    <tableColumn id="7" xr3:uid="{ADCCDE2B-6C01-46DF-9983-DB18357269B2}" name="61" dataDxfId="2"/>
    <tableColumn id="8" xr3:uid="{9F56D2E5-E2B6-435B-BFBA-65235A5A9732}" name="71" dataDxfId="1"/>
    <tableColumn id="9" xr3:uid="{A83BC85D-3B45-4503-BCC9-61956A9D7E6F}" name="STD">
      <calculatedColumnFormula>STDEV(C2:H2)</calculatedColumnFormula>
    </tableColumn>
    <tableColumn id="10" xr3:uid="{4704BDE9-D8A0-4D10-8A1E-34DE2473C216}" name="min">
      <calculatedColumnFormula>INDEX($C$1:$H$1, MATCH(MIN(C2:H2),C2:H2, 0))</calculatedColumnFormula>
    </tableColumn>
    <tableColumn id="11" xr3:uid="{4C0EEEFF-4F15-42DB-A2FB-AA9510EC907E}" name="max">
      <calculatedColumnFormula>INDEX($C$1:$H$1, MATCH(MAX(D2:I2),D2:I2, 0))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Normal="100" workbookViewId="0">
      <selection activeCell="F2" sqref="F2:F10"/>
    </sheetView>
  </sheetViews>
  <sheetFormatPr defaultRowHeight="15" x14ac:dyDescent="0.25"/>
  <cols>
    <col min="1" max="1" width="14.42578125" customWidth="1"/>
    <col min="2" max="2" width="15.85546875" customWidth="1"/>
    <col min="3" max="5" width="6" bestFit="1" customWidth="1"/>
    <col min="6" max="6" width="12" bestFit="1" customWidth="1"/>
    <col min="7" max="7" width="6.85546875" customWidth="1"/>
    <col min="8" max="8" width="7.28515625" customWidth="1"/>
    <col min="9" max="11" width="12" bestFit="1" customWidth="1"/>
    <col min="12" max="13" width="3" bestFit="1" customWidth="1"/>
  </cols>
  <sheetData>
    <row r="1" spans="1:13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6" t="s">
        <v>8</v>
      </c>
      <c r="M1" s="6"/>
    </row>
    <row r="2" spans="1:13" x14ac:dyDescent="0.25">
      <c r="A2" s="2">
        <v>1E-3</v>
      </c>
      <c r="B2" s="1">
        <v>71</v>
      </c>
      <c r="C2" s="1">
        <v>0.252</v>
      </c>
      <c r="D2" s="1">
        <v>0.247</v>
      </c>
      <c r="E2" s="1">
        <v>0.245</v>
      </c>
      <c r="F2" s="1">
        <f>STDEV(C2:E2)</f>
        <v>3.6055512754639926E-3</v>
      </c>
      <c r="G2" s="1" t="str">
        <f>INDEX($C$1:$E$1,MATCH(MIN(C2:E2),C2:E2,0))</f>
        <v>30</v>
      </c>
      <c r="H2" s="1" t="str">
        <f>INDEX($C$1:$E$1, MATCH(MAX(C2:E2), C2:E2, 0))</f>
        <v>10</v>
      </c>
      <c r="I2" s="1">
        <f>MEDIAN(F2:F19)</f>
        <v>2.8867513459481317E-4</v>
      </c>
      <c r="J2" s="1">
        <f>AVERAGE(F2:F19)</f>
        <v>8.1752245564813033E-4</v>
      </c>
      <c r="K2" s="1">
        <f>STDEV(F2:F19)</f>
        <v>1.1623967790024342E-3</v>
      </c>
      <c r="L2" s="1" t="str" cm="1">
        <f t="array" ref="L2">INDEX(G2:G10, MODE(MATCH(G2:G10, G2:G10, 0)))</f>
        <v>10</v>
      </c>
      <c r="M2" s="1" t="str" cm="1">
        <f t="array" ref="M2">INDEX(H2:H10, MODE(MATCH(H2:H10, H2:H10, 0)))</f>
        <v>10</v>
      </c>
    </row>
    <row r="3" spans="1:13" x14ac:dyDescent="0.25">
      <c r="A3" s="2">
        <v>1E-3</v>
      </c>
      <c r="B3" s="1">
        <v>61</v>
      </c>
      <c r="C3" s="1">
        <v>0.26</v>
      </c>
      <c r="D3" s="1">
        <v>0.25700000000000001</v>
      </c>
      <c r="E3" s="1">
        <v>0.254</v>
      </c>
      <c r="F3" s="1">
        <f>STDEV(C3:E3)</f>
        <v>3.0000000000000027E-3</v>
      </c>
      <c r="G3" s="1" t="str">
        <f>INDEX($C$1:$E$1,MATCH(MIN(C3:E3),C3:E3,0))</f>
        <v>30</v>
      </c>
      <c r="H3" s="1" t="str">
        <f>INDEX($C$1:$E$1, MATCH(MAX(C3:E3), C3:E3, 0))</f>
        <v>10</v>
      </c>
      <c r="I3" s="1"/>
      <c r="J3" s="1"/>
      <c r="K3" s="1"/>
      <c r="L3" s="1"/>
      <c r="M3" s="1"/>
    </row>
    <row r="4" spans="1:13" x14ac:dyDescent="0.25">
      <c r="A4" s="2">
        <v>1E-3</v>
      </c>
      <c r="B4" s="1">
        <v>51</v>
      </c>
      <c r="C4" s="1">
        <v>0.26400000000000001</v>
      </c>
      <c r="D4" s="1">
        <v>0.26300000000000001</v>
      </c>
      <c r="E4" s="1">
        <v>0.25900000000000001</v>
      </c>
      <c r="F4" s="1">
        <f>STDEV(C4:E4)</f>
        <v>2.6457513110645929E-3</v>
      </c>
      <c r="G4" s="1" t="str">
        <f>INDEX($C$1:$E$1,MATCH(MIN(C4:E4),C4:E4,0))</f>
        <v>30</v>
      </c>
      <c r="H4" s="1" t="str">
        <f>INDEX($C$1:$E$1, MATCH(MAX(C4:E4), C4:E4, 0))</f>
        <v>10</v>
      </c>
      <c r="I4" s="1"/>
      <c r="J4" s="1">
        <f>J2+K2</f>
        <v>1.9799192346505647E-3</v>
      </c>
      <c r="K4" s="1"/>
      <c r="L4" s="1"/>
      <c r="M4" s="1"/>
    </row>
    <row r="5" spans="1:13" x14ac:dyDescent="0.25">
      <c r="A5" s="2">
        <v>1E-3</v>
      </c>
      <c r="B5" s="1">
        <v>41</v>
      </c>
      <c r="C5" s="1">
        <v>0.26500000000000001</v>
      </c>
      <c r="D5" s="1">
        <v>0.26500000000000001</v>
      </c>
      <c r="E5" s="1">
        <v>0.26200000000000001</v>
      </c>
      <c r="F5" s="1">
        <f>STDEV(C5:E5)</f>
        <v>1.7320508075688789E-3</v>
      </c>
      <c r="G5" s="1" t="str">
        <f>INDEX($C$1:$E$1,MATCH(MIN(C5:E5),C5:E5,0))</f>
        <v>30</v>
      </c>
      <c r="H5" s="1" t="str">
        <f>INDEX($C$1:$E$1, MATCH(MAX(C5:E5), C5:E5, 0))</f>
        <v>10</v>
      </c>
      <c r="I5" s="1"/>
      <c r="J5" s="1" t="s">
        <v>20</v>
      </c>
      <c r="K5" s="1"/>
      <c r="L5" s="1"/>
      <c r="M5" s="1"/>
    </row>
    <row r="6" spans="1:13" x14ac:dyDescent="0.25">
      <c r="A6" s="2">
        <v>1E-3</v>
      </c>
      <c r="B6" s="1">
        <v>21</v>
      </c>
      <c r="C6" s="1">
        <v>0.26500000000000001</v>
      </c>
      <c r="D6" s="1">
        <v>0.26600000000000001</v>
      </c>
      <c r="E6" s="1">
        <v>0.26700000000000002</v>
      </c>
      <c r="F6" s="1">
        <f>STDEV(C6:E6)</f>
        <v>1.0000000000000009E-3</v>
      </c>
      <c r="G6" s="1" t="str">
        <f>INDEX($C$1:$E$1,MATCH(MIN(C6:E6),C6:E6,0))</f>
        <v>10</v>
      </c>
      <c r="H6" s="1" t="str">
        <f>INDEX($C$1:$E$1, MATCH(MAX(C6:E6), C6:E6, 0))</f>
        <v>30</v>
      </c>
      <c r="I6" s="1"/>
      <c r="J6" s="1"/>
      <c r="K6" s="1">
        <f>SKEW(Table2[STD])</f>
        <v>1.4324105710789736</v>
      </c>
      <c r="L6" s="1"/>
      <c r="M6" s="1"/>
    </row>
    <row r="7" spans="1:13" x14ac:dyDescent="0.25">
      <c r="A7" s="2">
        <v>1E-4</v>
      </c>
      <c r="B7" s="1">
        <v>31</v>
      </c>
      <c r="C7" s="1">
        <v>0.27400000000000002</v>
      </c>
      <c r="D7" s="1">
        <v>0.27600000000000002</v>
      </c>
      <c r="E7" s="1">
        <v>0.27500000000000002</v>
      </c>
      <c r="F7" s="1">
        <f>STDEV(C7:E7)</f>
        <v>1.0000000000000009E-3</v>
      </c>
      <c r="G7" s="1" t="str">
        <f>INDEX($C$1:$E$1,MATCH(MIN(C7:E7),C7:E7,0))</f>
        <v>10</v>
      </c>
      <c r="H7" s="1" t="str">
        <f>INDEX($C$1:$E$1, MATCH(MAX(C7:E7), C7:E7, 0))</f>
        <v>20</v>
      </c>
      <c r="I7" s="1"/>
      <c r="J7" s="1"/>
      <c r="K7" s="1"/>
      <c r="L7" s="1"/>
      <c r="M7" s="1"/>
    </row>
    <row r="8" spans="1:13" x14ac:dyDescent="0.25">
      <c r="A8" s="2">
        <v>1E-3</v>
      </c>
      <c r="B8" s="1">
        <v>31</v>
      </c>
      <c r="C8" s="1">
        <v>0.26500000000000001</v>
      </c>
      <c r="D8" s="1">
        <v>0.26600000000000001</v>
      </c>
      <c r="E8" s="1">
        <v>0.26500000000000001</v>
      </c>
      <c r="F8" s="1">
        <f>STDEV(C8:E8)</f>
        <v>5.7735026918962634E-4</v>
      </c>
      <c r="G8" s="1" t="str">
        <f>INDEX($C$1:$E$1,MATCH(MIN(C8:E8),C8:E8,0))</f>
        <v>10</v>
      </c>
      <c r="H8" s="1" t="str">
        <f>INDEX($C$1:$E$1, MATCH(MAX(C8:E8), C8:E8, 0))</f>
        <v>20</v>
      </c>
      <c r="I8" s="1"/>
      <c r="J8" s="1"/>
      <c r="K8" s="1">
        <f>PEARSON(F2:F10,A2:A10)</f>
        <v>0.59000424059774437</v>
      </c>
      <c r="L8" s="1"/>
      <c r="M8" s="1"/>
    </row>
    <row r="9" spans="1:13" x14ac:dyDescent="0.25">
      <c r="A9" s="2">
        <v>1E-4</v>
      </c>
      <c r="B9" s="1">
        <v>21</v>
      </c>
      <c r="C9" s="1">
        <v>0.27700000000000002</v>
      </c>
      <c r="D9" s="1">
        <v>0.27800000000000002</v>
      </c>
      <c r="E9" s="1">
        <v>0.27800000000000002</v>
      </c>
      <c r="F9" s="1">
        <f>STDEV(C9:E9)</f>
        <v>5.7735026918962634E-4</v>
      </c>
      <c r="G9" s="1" t="str">
        <f>INDEX($C$1:$E$1,MATCH(MIN(C9:E9),C9:E9,0))</f>
        <v>10</v>
      </c>
      <c r="H9" s="1" t="str">
        <f>INDEX($C$1:$E$1, MATCH(MAX(C9:E9), C9:E9, 0))</f>
        <v>20</v>
      </c>
      <c r="I9" s="1"/>
      <c r="J9" s="1"/>
      <c r="K9" s="1"/>
      <c r="L9" s="1"/>
      <c r="M9" s="1"/>
    </row>
    <row r="10" spans="1:13" x14ac:dyDescent="0.25">
      <c r="A10" s="2">
        <v>1.0000000000000001E-5</v>
      </c>
      <c r="B10" s="1">
        <v>71</v>
      </c>
      <c r="C10" s="1">
        <v>0.24099999999999999</v>
      </c>
      <c r="D10" s="1">
        <v>0.24099999999999999</v>
      </c>
      <c r="E10" s="1">
        <v>0.24199999999999999</v>
      </c>
      <c r="F10" s="1">
        <f>STDEV(C10:E10)</f>
        <v>5.7735026918962634E-4</v>
      </c>
      <c r="G10" s="1" t="str">
        <f>INDEX($C$1:$E$1,MATCH(MIN(C10:E10),C10:E10,0))</f>
        <v>10</v>
      </c>
      <c r="H10" s="1" t="str">
        <f>INDEX($C$1:$E$1, MATCH(MAX(C10:E10), C10:E10, 0))</f>
        <v>30</v>
      </c>
      <c r="I10" s="1"/>
      <c r="J10" s="1"/>
      <c r="K10" s="1"/>
      <c r="L10" s="1"/>
      <c r="M10" s="1"/>
    </row>
    <row r="11" spans="1:13" x14ac:dyDescent="0.25">
      <c r="A11" s="2">
        <v>1E-4</v>
      </c>
      <c r="B11" s="1">
        <v>41</v>
      </c>
      <c r="C11" s="1">
        <v>0.27200000000000002</v>
      </c>
      <c r="D11" s="1">
        <v>0.27200000000000002</v>
      </c>
      <c r="E11" s="1">
        <v>0.27200000000000002</v>
      </c>
      <c r="F11" s="1">
        <f>STDEV(C11:E11)</f>
        <v>0</v>
      </c>
      <c r="G11" s="1" t="str">
        <f>INDEX($C$1:$E$1,MATCH(MIN(C11:E11),C11:E11,0))</f>
        <v>10</v>
      </c>
      <c r="H11" s="1" t="str">
        <f>INDEX($C$1:$E$1, MATCH(MAX(C11:E11), C11:E11, 0))</f>
        <v>10</v>
      </c>
      <c r="I11" s="1"/>
      <c r="J11" s="1"/>
      <c r="K11" s="1"/>
      <c r="L11" s="1"/>
      <c r="M11" s="1"/>
    </row>
    <row r="12" spans="1:13" x14ac:dyDescent="0.25">
      <c r="A12" s="2">
        <v>1E-4</v>
      </c>
      <c r="B12" s="1">
        <v>51</v>
      </c>
      <c r="C12" s="1">
        <v>0.26800000000000002</v>
      </c>
      <c r="D12" s="1">
        <v>0.26800000000000002</v>
      </c>
      <c r="E12" s="1">
        <v>0.26800000000000002</v>
      </c>
      <c r="F12" s="1">
        <f>STDEV(C12:E12)</f>
        <v>0</v>
      </c>
      <c r="G12" s="1" t="str">
        <f>INDEX($C$1:$E$1,MATCH(MIN(C12:E12),C12:E12,0))</f>
        <v>10</v>
      </c>
      <c r="H12" s="1" t="str">
        <f>INDEX($C$1:$E$1, MATCH(MAX(C12:E12), C12:E12, 0))</f>
        <v>10</v>
      </c>
      <c r="I12" s="1"/>
      <c r="J12" s="1"/>
      <c r="K12" s="1"/>
      <c r="L12" s="1"/>
      <c r="M12" s="1"/>
    </row>
    <row r="13" spans="1:13" x14ac:dyDescent="0.25">
      <c r="A13" s="2">
        <v>1E-4</v>
      </c>
      <c r="B13" s="1">
        <v>61</v>
      </c>
      <c r="C13" s="1">
        <v>0.26200000000000001</v>
      </c>
      <c r="D13" s="1">
        <v>0.26200000000000001</v>
      </c>
      <c r="E13" s="1">
        <v>0.26200000000000001</v>
      </c>
      <c r="F13" s="1">
        <f>STDEV(C13:E13)</f>
        <v>0</v>
      </c>
      <c r="G13" s="1" t="str">
        <f>INDEX($C$1:$E$1,MATCH(MIN(C13:E13),C13:E13,0))</f>
        <v>10</v>
      </c>
      <c r="H13" s="1" t="str">
        <f>INDEX($C$1:$E$1, MATCH(MAX(C13:E13), C13:E13, 0))</f>
        <v>10</v>
      </c>
      <c r="I13" s="1"/>
      <c r="J13" s="1"/>
      <c r="K13" s="1"/>
      <c r="L13" s="1"/>
      <c r="M13" s="1"/>
    </row>
    <row r="14" spans="1:13" x14ac:dyDescent="0.25">
      <c r="A14" s="2">
        <v>1E-4</v>
      </c>
      <c r="B14" s="1">
        <v>71</v>
      </c>
      <c r="C14" s="1">
        <v>0.255</v>
      </c>
      <c r="D14" s="1">
        <v>0.255</v>
      </c>
      <c r="E14" s="1">
        <v>0.255</v>
      </c>
      <c r="F14" s="1">
        <f>STDEV(C14:E14)</f>
        <v>0</v>
      </c>
      <c r="G14" s="1" t="str">
        <f>INDEX($C$1:$E$1,MATCH(MIN(C14:E14),C14:E14,0))</f>
        <v>10</v>
      </c>
      <c r="H14" s="1" t="str">
        <f>INDEX($C$1:$E$1, MATCH(MAX(C14:E14), C14:E14, 0))</f>
        <v>10</v>
      </c>
      <c r="I14" s="1"/>
      <c r="J14" s="1"/>
      <c r="K14" s="1"/>
      <c r="L14" s="1"/>
      <c r="M14" s="1"/>
    </row>
    <row r="15" spans="1:13" x14ac:dyDescent="0.25">
      <c r="A15" s="2">
        <v>1.0000000000000001E-5</v>
      </c>
      <c r="B15" s="1">
        <v>21</v>
      </c>
      <c r="C15" s="1">
        <v>0.24299999999999999</v>
      </c>
      <c r="D15" s="1">
        <v>0.24299999999999999</v>
      </c>
      <c r="E15" s="1">
        <v>0.24299999999999999</v>
      </c>
      <c r="F15" s="1">
        <f>STDEV(C15:E15)</f>
        <v>0</v>
      </c>
      <c r="G15" s="1" t="str">
        <f>INDEX($C$1:$E$1,MATCH(MIN(C15:E15),C15:E15,0))</f>
        <v>10</v>
      </c>
      <c r="H15" s="1" t="str">
        <f>INDEX($C$1:$E$1, MATCH(MAX(C15:E15), C15:E15, 0))</f>
        <v>10</v>
      </c>
      <c r="I15" s="1"/>
      <c r="J15" s="1"/>
      <c r="K15" s="1"/>
      <c r="L15" s="1"/>
      <c r="M15" s="1"/>
    </row>
    <row r="16" spans="1:13" x14ac:dyDescent="0.25">
      <c r="A16" s="2">
        <v>1.0000000000000001E-5</v>
      </c>
      <c r="B16" s="1">
        <v>31</v>
      </c>
      <c r="C16" s="1">
        <v>0.24299999999999999</v>
      </c>
      <c r="D16" s="1">
        <v>0.24299999999999999</v>
      </c>
      <c r="E16" s="1">
        <v>0.24299999999999999</v>
      </c>
      <c r="F16" s="1">
        <f>STDEV(C16:E16)</f>
        <v>0</v>
      </c>
      <c r="G16" s="1" t="str">
        <f>INDEX($C$1:$E$1,MATCH(MIN(C16:E16),C16:E16,0))</f>
        <v>10</v>
      </c>
      <c r="H16" s="1" t="str">
        <f>INDEX($C$1:$E$1, MATCH(MAX(C16:E16), C16:E16, 0))</f>
        <v>10</v>
      </c>
      <c r="I16" s="1"/>
      <c r="J16" s="1"/>
      <c r="K16" s="1"/>
      <c r="L16" s="1"/>
      <c r="M16" s="1"/>
    </row>
    <row r="17" spans="1:13" x14ac:dyDescent="0.25">
      <c r="A17" s="2">
        <v>1.0000000000000001E-5</v>
      </c>
      <c r="B17" s="1">
        <v>41</v>
      </c>
      <c r="C17" s="1">
        <v>0.24199999999999999</v>
      </c>
      <c r="D17" s="1">
        <v>0.24199999999999999</v>
      </c>
      <c r="E17" s="1">
        <v>0.24199999999999999</v>
      </c>
      <c r="F17" s="1">
        <f>STDEV(C17:E17)</f>
        <v>0</v>
      </c>
      <c r="G17" s="1" t="str">
        <f>INDEX($C$1:$E$1,MATCH(MIN(C17:E17),C17:E17,0))</f>
        <v>10</v>
      </c>
      <c r="H17" s="1" t="str">
        <f>INDEX($C$1:$E$1, MATCH(MAX(C17:E17), C17:E17, 0))</f>
        <v>10</v>
      </c>
      <c r="I17" s="1"/>
      <c r="J17" s="1"/>
      <c r="K17" s="1"/>
      <c r="L17" s="1"/>
      <c r="M17" s="1"/>
    </row>
    <row r="18" spans="1:13" x14ac:dyDescent="0.25">
      <c r="A18" s="2">
        <v>1.0000000000000001E-5</v>
      </c>
      <c r="B18" s="1">
        <v>51</v>
      </c>
      <c r="C18" s="1">
        <v>0.24199999999999999</v>
      </c>
      <c r="D18" s="1">
        <v>0.24199999999999999</v>
      </c>
      <c r="E18" s="1">
        <v>0.24199999999999999</v>
      </c>
      <c r="F18" s="1">
        <f>STDEV(C18:E18)</f>
        <v>0</v>
      </c>
      <c r="G18" s="1" t="str">
        <f>INDEX($C$1:$E$1,MATCH(MIN(C18:E18),C18:E18,0))</f>
        <v>10</v>
      </c>
      <c r="H18" s="1" t="str">
        <f>INDEX($C$1:$E$1, MATCH(MAX(C18:E18), C18:E18, 0))</f>
        <v>10</v>
      </c>
      <c r="I18" s="1"/>
      <c r="J18" s="1"/>
      <c r="K18" s="1"/>
      <c r="L18" s="1"/>
      <c r="M18" s="1"/>
    </row>
    <row r="19" spans="1:13" x14ac:dyDescent="0.25">
      <c r="A19" s="2">
        <v>1.0000000000000001E-5</v>
      </c>
      <c r="B19" s="1">
        <v>61</v>
      </c>
      <c r="C19" s="1">
        <v>0.24199999999999999</v>
      </c>
      <c r="D19" s="1">
        <v>0.24199999999999999</v>
      </c>
      <c r="E19" s="1">
        <v>0.24199999999999999</v>
      </c>
      <c r="F19" s="1">
        <f>STDEV(C19:E19)</f>
        <v>0</v>
      </c>
      <c r="G19" s="1" t="str">
        <f>INDEX($C$1:$E$1,MATCH(MIN(C19:E19),C19:E19,0))</f>
        <v>10</v>
      </c>
      <c r="H19" s="1" t="str">
        <f>INDEX($C$1:$E$1, MATCH(MAX(C19:E19), C19:E19, 0))</f>
        <v>10</v>
      </c>
      <c r="I19" s="1"/>
      <c r="J19" s="1"/>
      <c r="K19" s="1"/>
      <c r="L19" s="1"/>
      <c r="M19" s="1"/>
    </row>
  </sheetData>
  <mergeCells count="1">
    <mergeCell ref="L1:M1"/>
  </mergeCells>
  <conditionalFormatting sqref="F2:F19">
    <cfRule type="cellIs" dxfId="12" priority="1" operator="greaterThan">
      <formula>$J$2+$K$2</formula>
    </cfRule>
    <cfRule type="cellIs" dxfId="11" priority="2" operator="greaterThan">
      <formula>$J$2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AC07-A344-449F-907E-140DF901ED0B}">
  <dimension ref="A1:M19"/>
  <sheetViews>
    <sheetView zoomScale="160" zoomScaleNormal="160" workbookViewId="0">
      <selection activeCell="J7" sqref="J7:J14"/>
    </sheetView>
  </sheetViews>
  <sheetFormatPr defaultRowHeight="15" x14ac:dyDescent="0.25"/>
  <cols>
    <col min="1" max="2" width="15.85546875" customWidth="1"/>
    <col min="3" max="5" width="10.42578125" customWidth="1"/>
  </cols>
  <sheetData>
    <row r="1" spans="1:13" x14ac:dyDescent="0.25">
      <c r="A1" s="1" t="s">
        <v>9</v>
      </c>
      <c r="B1" s="1" t="s">
        <v>1</v>
      </c>
      <c r="C1" s="2" t="s">
        <v>13</v>
      </c>
      <c r="D1" s="2" t="s">
        <v>14</v>
      </c>
      <c r="E1" s="2" t="s">
        <v>15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6</v>
      </c>
      <c r="K1" s="1" t="s">
        <v>7</v>
      </c>
      <c r="L1" s="6" t="s">
        <v>8</v>
      </c>
      <c r="M1" s="6"/>
    </row>
    <row r="2" spans="1:13" x14ac:dyDescent="0.25">
      <c r="A2" s="1">
        <v>30</v>
      </c>
      <c r="B2" s="1">
        <v>21</v>
      </c>
      <c r="C2" s="1">
        <v>0.26700000000000002</v>
      </c>
      <c r="D2" s="1">
        <v>0.27800000000000002</v>
      </c>
      <c r="E2" s="1">
        <v>0.24299999999999999</v>
      </c>
      <c r="F2" s="1">
        <f>STDEV(C2:E2)</f>
        <v>1.7897858344878417E-2</v>
      </c>
      <c r="G2" s="2" t="str">
        <f>INDEX($C$1:$E$1, MATCH(MIN(C2:E2), C2:E2, 0))</f>
        <v>1.00E-05</v>
      </c>
      <c r="H2" s="2" t="str">
        <f>INDEX($C$1:$E$1, MATCH(MAX(C2:E2), C2:E2, 0))</f>
        <v>1.00E-04</v>
      </c>
      <c r="I2" s="3">
        <f>MEDIAN(F2:F19)</f>
        <v>1.4637626158259746E-2</v>
      </c>
      <c r="J2" s="3">
        <f>AVERAGE(F2:F19)</f>
        <v>1.3466938510098567E-2</v>
      </c>
      <c r="K2" s="1">
        <f>STDEV(F2:F19)</f>
        <v>3.7720453361645666E-3</v>
      </c>
      <c r="L2" s="2" t="str" cm="1">
        <f t="array" ref="L2">INDEX(G2:G19, MODE(MATCH(G2:G19, G2:G19, 0)))</f>
        <v>1.00E-05</v>
      </c>
      <c r="M2" s="2" t="str" cm="1">
        <f t="array" ref="M2">INDEX(H2:H19, MODE(MATCH(H2:H19, H2:H19, 0)))</f>
        <v>1.00E-04</v>
      </c>
    </row>
    <row r="3" spans="1:13" x14ac:dyDescent="0.25">
      <c r="A3" s="1">
        <v>20</v>
      </c>
      <c r="B3" s="1">
        <v>21</v>
      </c>
      <c r="C3" s="1">
        <v>0.26600000000000001</v>
      </c>
      <c r="D3" s="1">
        <v>0.27800000000000002</v>
      </c>
      <c r="E3" s="1">
        <v>0.24299999999999999</v>
      </c>
      <c r="F3" s="1">
        <f>STDEV(C3:E3)</f>
        <v>1.7785762095938816E-2</v>
      </c>
      <c r="G3" s="2" t="str">
        <f>INDEX($C$1:$E$1, MATCH(MIN(C3:E3), C3:E3, 0))</f>
        <v>1.00E-05</v>
      </c>
      <c r="H3" s="2" t="str">
        <f>INDEX($C$1:$E$1, MATCH(MAX(C3:E3), C3:E3, 0))</f>
        <v>1.00E-04</v>
      </c>
      <c r="I3" s="2"/>
      <c r="J3" s="2"/>
      <c r="K3" s="2"/>
      <c r="L3" s="1"/>
      <c r="M3" s="1"/>
    </row>
    <row r="4" spans="1:13" x14ac:dyDescent="0.25">
      <c r="A4" s="1">
        <v>10</v>
      </c>
      <c r="B4" s="1">
        <v>21</v>
      </c>
      <c r="C4" s="1">
        <v>0.26500000000000001</v>
      </c>
      <c r="D4" s="1">
        <v>0.27700000000000002</v>
      </c>
      <c r="E4" s="1">
        <v>0.24299999999999999</v>
      </c>
      <c r="F4" s="1">
        <f>STDEV(C4:E4)</f>
        <v>1.7243356208503431E-2</v>
      </c>
      <c r="G4" s="2" t="str">
        <f>INDEX($C$1:$E$1, MATCH(MIN(C4:E4), C4:E4, 0))</f>
        <v>1.00E-05</v>
      </c>
      <c r="H4" s="2" t="str">
        <f>INDEX($C$1:$E$1, MATCH(MAX(C4:E4), C4:E4, 0))</f>
        <v>1.00E-04</v>
      </c>
      <c r="I4" s="2"/>
      <c r="J4" s="2"/>
      <c r="K4" s="2"/>
      <c r="L4" s="1"/>
      <c r="M4" s="1"/>
    </row>
    <row r="5" spans="1:13" x14ac:dyDescent="0.25">
      <c r="A5" s="1">
        <v>20</v>
      </c>
      <c r="B5" s="1">
        <v>31</v>
      </c>
      <c r="C5" s="1">
        <v>0.26500000000000001</v>
      </c>
      <c r="D5" s="1">
        <v>0.27600000000000002</v>
      </c>
      <c r="E5" s="1">
        <v>0.24299999999999999</v>
      </c>
      <c r="F5" s="1">
        <f>STDEV(C5:E5)</f>
        <v>1.680277754817143E-2</v>
      </c>
      <c r="G5" s="2" t="str">
        <f>INDEX($C$1:$E$1, MATCH(MIN(C5:E5), C5:E5, 0))</f>
        <v>1.00E-05</v>
      </c>
      <c r="H5" s="2" t="str">
        <f>INDEX($C$1:$E$1, MATCH(MAX(C5:E5), C5:E5, 0))</f>
        <v>1.00E-04</v>
      </c>
      <c r="I5" s="2"/>
      <c r="J5" s="2"/>
      <c r="K5" s="2"/>
      <c r="L5" s="1">
        <f>PEARSON(A2:A19,F2:F19)</f>
        <v>-3.0659477731336891E-2</v>
      </c>
      <c r="M5" s="1"/>
    </row>
    <row r="6" spans="1:13" x14ac:dyDescent="0.25">
      <c r="A6" s="1">
        <v>30</v>
      </c>
      <c r="B6" s="1">
        <v>31</v>
      </c>
      <c r="C6" s="1">
        <v>0.26500000000000001</v>
      </c>
      <c r="D6" s="1">
        <v>0.27500000000000002</v>
      </c>
      <c r="E6" s="1">
        <v>0.24299999999999999</v>
      </c>
      <c r="F6" s="1">
        <f>STDEV(C6:E6)</f>
        <v>1.6370705543744913E-2</v>
      </c>
      <c r="G6" s="2" t="str">
        <f>INDEX($C$1:$E$1, MATCH(MIN(C6:E6), C6:E6, 0))</f>
        <v>1.00E-05</v>
      </c>
      <c r="H6" s="2" t="str">
        <f>INDEX($C$1:$E$1, MATCH(MAX(C6:E6), C6:E6, 0))</f>
        <v>1.00E-04</v>
      </c>
      <c r="I6" s="2"/>
      <c r="J6" s="2"/>
      <c r="K6" s="2"/>
      <c r="L6" s="1"/>
      <c r="M6" s="1"/>
    </row>
    <row r="7" spans="1:13" x14ac:dyDescent="0.25">
      <c r="A7" s="1">
        <v>10</v>
      </c>
      <c r="B7" s="1">
        <v>31</v>
      </c>
      <c r="C7" s="1">
        <v>0.26500000000000001</v>
      </c>
      <c r="D7" s="1">
        <v>0.27400000000000002</v>
      </c>
      <c r="E7" s="1">
        <v>0.24299999999999999</v>
      </c>
      <c r="F7" s="1">
        <f>STDEV(C7:E7)</f>
        <v>1.5947831618540929E-2</v>
      </c>
      <c r="G7" s="2" t="str">
        <f>INDEX($C$1:$E$1, MATCH(MIN(C7:E7), C7:E7, 0))</f>
        <v>1.00E-05</v>
      </c>
      <c r="H7" s="2" t="str">
        <f>INDEX($C$1:$E$1, MATCH(MAX(C7:E7), C7:E7, 0))</f>
        <v>1.00E-04</v>
      </c>
      <c r="I7" s="2"/>
      <c r="J7" s="2"/>
      <c r="K7" s="2"/>
      <c r="L7" s="1"/>
      <c r="M7" s="1"/>
    </row>
    <row r="8" spans="1:13" x14ac:dyDescent="0.25">
      <c r="A8" s="1">
        <v>10</v>
      </c>
      <c r="B8" s="1">
        <v>41</v>
      </c>
      <c r="C8" s="1">
        <v>0.26500000000000001</v>
      </c>
      <c r="D8" s="1">
        <v>0.27200000000000002</v>
      </c>
      <c r="E8" s="1">
        <v>0.24199999999999999</v>
      </c>
      <c r="F8" s="1">
        <f>STDEV(C8:E8)</f>
        <v>1.5695009822658083E-2</v>
      </c>
      <c r="G8" s="2" t="str">
        <f>INDEX($C$1:$E$1, MATCH(MIN(C8:E8), C8:E8, 0))</f>
        <v>1.00E-05</v>
      </c>
      <c r="H8" s="2" t="str">
        <f>INDEX($C$1:$E$1, MATCH(MAX(C8:E8), C8:E8, 0))</f>
        <v>1.00E-04</v>
      </c>
      <c r="I8" s="2"/>
      <c r="J8" s="3">
        <f>J2+K2</f>
        <v>1.7238983846263135E-2</v>
      </c>
      <c r="K8" s="2"/>
      <c r="L8" s="1"/>
      <c r="M8" s="1"/>
    </row>
    <row r="9" spans="1:13" x14ac:dyDescent="0.25">
      <c r="A9" s="1">
        <v>20</v>
      </c>
      <c r="B9" s="1">
        <v>41</v>
      </c>
      <c r="C9" s="1">
        <v>0.26500000000000001</v>
      </c>
      <c r="D9" s="1">
        <v>0.27200000000000002</v>
      </c>
      <c r="E9" s="1">
        <v>0.24199999999999999</v>
      </c>
      <c r="F9" s="1">
        <f>STDEV(C9:E9)</f>
        <v>1.5695009822658083E-2</v>
      </c>
      <c r="G9" s="2" t="str">
        <f>INDEX($C$1:$E$1, MATCH(MIN(C9:E9), C9:E9, 0))</f>
        <v>1.00E-05</v>
      </c>
      <c r="H9" s="2" t="str">
        <f>INDEX($C$1:$E$1, MATCH(MAX(C9:E9), C9:E9, 0))</f>
        <v>1.00E-04</v>
      </c>
      <c r="I9" s="2"/>
      <c r="J9" s="2" t="s">
        <v>16</v>
      </c>
      <c r="K9" s="2"/>
      <c r="L9" s="1"/>
      <c r="M9" s="1"/>
    </row>
    <row r="10" spans="1:13" x14ac:dyDescent="0.25">
      <c r="A10" s="1">
        <v>30</v>
      </c>
      <c r="B10" s="1">
        <v>41</v>
      </c>
      <c r="C10" s="1">
        <v>0.26200000000000001</v>
      </c>
      <c r="D10" s="1">
        <v>0.27200000000000002</v>
      </c>
      <c r="E10" s="1">
        <v>0.24199999999999999</v>
      </c>
      <c r="F10" s="1">
        <f>STDEV(C10:E10)</f>
        <v>1.527525231651948E-2</v>
      </c>
      <c r="G10" s="2" t="str">
        <f>INDEX($C$1:$E$1, MATCH(MIN(C10:E10), C10:E10, 0))</f>
        <v>1.00E-05</v>
      </c>
      <c r="H10" s="2" t="str">
        <f>INDEX($C$1:$E$1, MATCH(MAX(C10:E10), C10:E10, 0))</f>
        <v>1.00E-04</v>
      </c>
      <c r="I10" s="2"/>
      <c r="J10" s="2"/>
      <c r="K10" s="7">
        <f>SKEW(Table1[STD])</f>
        <v>-0.67275075381860971</v>
      </c>
      <c r="L10" s="1"/>
      <c r="M10" s="1"/>
    </row>
    <row r="11" spans="1:13" x14ac:dyDescent="0.25">
      <c r="A11" s="1">
        <v>10</v>
      </c>
      <c r="B11" s="1">
        <v>51</v>
      </c>
      <c r="C11" s="1">
        <v>0.26400000000000001</v>
      </c>
      <c r="D11" s="1">
        <v>0.26800000000000002</v>
      </c>
      <c r="E11" s="1">
        <v>0.24199999999999999</v>
      </c>
      <c r="F11" s="1">
        <f>STDEV(C11:E11)</f>
        <v>1.4000000000000014E-2</v>
      </c>
      <c r="G11" s="2" t="str">
        <f>INDEX($C$1:$E$1, MATCH(MIN(C11:E11), C11:E11, 0))</f>
        <v>1.00E-05</v>
      </c>
      <c r="H11" s="2" t="str">
        <f>INDEX($C$1:$E$1, MATCH(MAX(C11:E11), C11:E11, 0))</f>
        <v>1.00E-04</v>
      </c>
      <c r="I11" s="2"/>
      <c r="J11" s="7">
        <f>J2-K2</f>
        <v>9.6948931739340004E-3</v>
      </c>
      <c r="K11" s="2"/>
      <c r="L11" s="1"/>
      <c r="M11" s="1"/>
    </row>
    <row r="12" spans="1:13" x14ac:dyDescent="0.25">
      <c r="A12" s="1">
        <v>20</v>
      </c>
      <c r="B12" s="1">
        <v>51</v>
      </c>
      <c r="C12" s="1">
        <v>0.26300000000000001</v>
      </c>
      <c r="D12" s="1">
        <v>0.26800000000000002</v>
      </c>
      <c r="E12" s="1">
        <v>0.24199999999999999</v>
      </c>
      <c r="F12" s="1">
        <f>STDEV(C12:E12)</f>
        <v>1.3796134724383263E-2</v>
      </c>
      <c r="G12" s="2" t="str">
        <f>INDEX($C$1:$E$1, MATCH(MIN(C12:E12), C12:E12, 0))</f>
        <v>1.00E-05</v>
      </c>
      <c r="H12" s="2" t="str">
        <f>INDEX($C$1:$E$1, MATCH(MAX(C12:E12), C12:E12, 0))</f>
        <v>1.00E-04</v>
      </c>
      <c r="I12" s="1"/>
      <c r="J12" s="2" t="s">
        <v>16</v>
      </c>
      <c r="K12" s="1"/>
      <c r="L12" s="1"/>
      <c r="M12" s="1"/>
    </row>
    <row r="13" spans="1:13" x14ac:dyDescent="0.25">
      <c r="A13" s="1">
        <v>30</v>
      </c>
      <c r="B13" s="1">
        <v>51</v>
      </c>
      <c r="C13" s="1">
        <v>0.25900000000000001</v>
      </c>
      <c r="D13" s="1">
        <v>0.26800000000000002</v>
      </c>
      <c r="E13" s="1">
        <v>0.24199999999999999</v>
      </c>
      <c r="F13" s="1">
        <f>STDEV(C13:E13)</f>
        <v>1.3203534880225585E-2</v>
      </c>
      <c r="G13" s="2" t="str">
        <f>INDEX($C$1:$E$1, MATCH(MIN(C13:E13), C13:E13, 0))</f>
        <v>1.00E-05</v>
      </c>
      <c r="H13" s="2" t="str">
        <f>INDEX($C$1:$E$1, MATCH(MAX(C13:E13), C13:E13, 0))</f>
        <v>1.00E-04</v>
      </c>
      <c r="I13" s="2"/>
      <c r="J13" s="2"/>
      <c r="K13" s="2"/>
      <c r="L13" s="1"/>
      <c r="M13" s="1"/>
    </row>
    <row r="14" spans="1:13" x14ac:dyDescent="0.25">
      <c r="A14" s="1">
        <v>10</v>
      </c>
      <c r="B14" s="1">
        <v>61</v>
      </c>
      <c r="C14" s="1">
        <v>0.26</v>
      </c>
      <c r="D14" s="1">
        <v>0.26200000000000001</v>
      </c>
      <c r="E14" s="1">
        <v>0.24199999999999999</v>
      </c>
      <c r="F14" s="1">
        <f>STDEV(C14:E14)</f>
        <v>1.1015141094572214E-2</v>
      </c>
      <c r="G14" s="2" t="str">
        <f>INDEX($C$1:$E$1, MATCH(MIN(C14:E14), C14:E14, 0))</f>
        <v>1.00E-05</v>
      </c>
      <c r="H14" s="2" t="str">
        <f>INDEX($C$1:$E$1, MATCH(MAX(C14:E14), C14:E14, 0))</f>
        <v>1.00E-04</v>
      </c>
      <c r="I14" s="2"/>
      <c r="J14" s="2"/>
      <c r="K14" s="2"/>
      <c r="L14" s="1"/>
      <c r="M14" s="1"/>
    </row>
    <row r="15" spans="1:13" x14ac:dyDescent="0.25">
      <c r="A15" s="1">
        <v>20</v>
      </c>
      <c r="B15" s="1">
        <v>61</v>
      </c>
      <c r="C15" s="1">
        <v>0.25700000000000001</v>
      </c>
      <c r="D15" s="1">
        <v>0.26200000000000001</v>
      </c>
      <c r="E15" s="1">
        <v>0.24199999999999999</v>
      </c>
      <c r="F15" s="1">
        <f>STDEV(C15:E15)</f>
        <v>1.0408329997330672E-2</v>
      </c>
      <c r="G15" s="2" t="str">
        <f>INDEX($C$1:$E$1, MATCH(MIN(C15:E15), C15:E15, 0))</f>
        <v>1.00E-05</v>
      </c>
      <c r="H15" s="2" t="str">
        <f>INDEX($C$1:$E$1, MATCH(MAX(C15:E15), C15:E15, 0))</f>
        <v>1.00E-04</v>
      </c>
      <c r="I15" s="2"/>
      <c r="J15" s="2"/>
      <c r="K15" s="2"/>
      <c r="L15" s="1"/>
      <c r="M15" s="1"/>
    </row>
    <row r="16" spans="1:13" x14ac:dyDescent="0.25">
      <c r="A16" s="1">
        <v>30</v>
      </c>
      <c r="B16" s="1">
        <v>61</v>
      </c>
      <c r="C16" s="1">
        <v>0.254</v>
      </c>
      <c r="D16" s="1">
        <v>0.26200000000000001</v>
      </c>
      <c r="E16" s="1">
        <v>0.24199999999999999</v>
      </c>
      <c r="F16" s="1">
        <f>STDEV(C16:E16)</f>
        <v>1.0066445913694341E-2</v>
      </c>
      <c r="G16" s="2" t="str">
        <f>INDEX($C$1:$E$1, MATCH(MIN(C16:E16), C16:E16, 0))</f>
        <v>1.00E-05</v>
      </c>
      <c r="H16" s="2" t="str">
        <f>INDEX($C$1:$E$1, MATCH(MAX(C16:E16), C16:E16, 0))</f>
        <v>1.00E-04</v>
      </c>
      <c r="I16" s="2"/>
      <c r="J16" s="2"/>
      <c r="K16" s="2"/>
      <c r="L16" s="1"/>
      <c r="M16" s="1"/>
    </row>
    <row r="17" spans="1:13" x14ac:dyDescent="0.25">
      <c r="A17" s="1">
        <v>10</v>
      </c>
      <c r="B17" s="1">
        <v>71</v>
      </c>
      <c r="C17" s="1">
        <v>0.252</v>
      </c>
      <c r="D17" s="1">
        <v>0.255</v>
      </c>
      <c r="E17" s="1">
        <v>0.24099999999999999</v>
      </c>
      <c r="F17" s="1">
        <f>STDEV(C17:E17)</f>
        <v>7.3711147958319999E-3</v>
      </c>
      <c r="G17" s="2" t="str">
        <f>INDEX($C$1:$E$1, MATCH(MIN(C17:E17), C17:E17, 0))</f>
        <v>1.00E-05</v>
      </c>
      <c r="H17" s="2" t="str">
        <f>INDEX($C$1:$E$1, MATCH(MAX(C17:E17), C17:E17, 0))</f>
        <v>1.00E-04</v>
      </c>
      <c r="I17" s="2"/>
      <c r="J17" s="2"/>
      <c r="K17" s="2"/>
      <c r="L17" s="1"/>
      <c r="M17" s="1"/>
    </row>
    <row r="18" spans="1:13" x14ac:dyDescent="0.25">
      <c r="A18" s="1">
        <v>20</v>
      </c>
      <c r="B18" s="1">
        <v>71</v>
      </c>
      <c r="C18" s="1">
        <v>0.247</v>
      </c>
      <c r="D18" s="1">
        <v>0.255</v>
      </c>
      <c r="E18" s="1">
        <v>0.24099999999999999</v>
      </c>
      <c r="F18" s="1">
        <f>STDEV(C18:E18)</f>
        <v>7.0237691685684995E-3</v>
      </c>
      <c r="G18" s="2" t="str">
        <f>INDEX($C$1:$E$1, MATCH(MIN(C18:E18), C18:E18, 0))</f>
        <v>1.00E-05</v>
      </c>
      <c r="H18" s="2" t="str">
        <f>INDEX($C$1:$E$1, MATCH(MAX(C18:E18), C18:E18, 0))</f>
        <v>1.00E-04</v>
      </c>
      <c r="I18" s="2"/>
      <c r="J18" s="2"/>
      <c r="K18" s="2"/>
      <c r="L18" s="1"/>
      <c r="M18" s="1"/>
    </row>
    <row r="19" spans="1:13" x14ac:dyDescent="0.25">
      <c r="A19" s="1">
        <v>30</v>
      </c>
      <c r="B19" s="1">
        <v>71</v>
      </c>
      <c r="C19" s="1">
        <v>0.245</v>
      </c>
      <c r="D19" s="1">
        <v>0.255</v>
      </c>
      <c r="E19" s="1">
        <v>0.24199999999999999</v>
      </c>
      <c r="F19" s="1">
        <f>STDEV(C19:E19)</f>
        <v>6.8068592855540519E-3</v>
      </c>
      <c r="G19" s="2" t="str">
        <f>INDEX($C$1:$E$1, MATCH(MIN(C19:E19), C19:E19, 0))</f>
        <v>1.00E-05</v>
      </c>
      <c r="H19" s="2" t="str">
        <f>INDEX($C$1:$E$1, MATCH(MAX(C19:E19), C19:E19, 0))</f>
        <v>1.00E-04</v>
      </c>
      <c r="I19" s="2"/>
      <c r="J19" s="2"/>
      <c r="K19" s="2"/>
      <c r="L19" s="1"/>
      <c r="M19" s="1"/>
    </row>
  </sheetData>
  <sortState xmlns:xlrd2="http://schemas.microsoft.com/office/spreadsheetml/2017/richdata2" ref="F2:F19">
    <sortCondition descending="1" ref="F1:F19"/>
  </sortState>
  <mergeCells count="1">
    <mergeCell ref="L1:M1"/>
  </mergeCells>
  <conditionalFormatting sqref="F2:F19">
    <cfRule type="cellIs" dxfId="10" priority="1" operator="greaterThan">
      <formula>$J$2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3051-EE1C-43EC-8549-1A7315E8D4FC}">
  <dimension ref="A1:P10"/>
  <sheetViews>
    <sheetView tabSelected="1" topLeftCell="B1" workbookViewId="0">
      <selection activeCell="K15" sqref="K15"/>
    </sheetView>
  </sheetViews>
  <sheetFormatPr defaultRowHeight="15" x14ac:dyDescent="0.25"/>
  <cols>
    <col min="1" max="1" width="14.42578125" customWidth="1"/>
    <col min="2" max="2" width="15.85546875" customWidth="1"/>
    <col min="3" max="8" width="6" bestFit="1" customWidth="1"/>
    <col min="9" max="9" width="12" bestFit="1" customWidth="1"/>
    <col min="10" max="10" width="6.5703125" customWidth="1"/>
    <col min="11" max="11" width="6.85546875" customWidth="1"/>
    <col min="12" max="12" width="13.140625" bestFit="1" customWidth="1"/>
    <col min="13" max="13" width="11.140625" bestFit="1" customWidth="1"/>
    <col min="14" max="14" width="12" bestFit="1" customWidth="1"/>
    <col min="15" max="15" width="12.7109375" bestFit="1" customWidth="1"/>
    <col min="16" max="16" width="3" bestFit="1" customWidth="1"/>
  </cols>
  <sheetData>
    <row r="1" spans="1:16" x14ac:dyDescent="0.25">
      <c r="A1" t="s">
        <v>0</v>
      </c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</v>
      </c>
      <c r="J1" t="s">
        <v>10</v>
      </c>
      <c r="K1" t="s">
        <v>11</v>
      </c>
      <c r="L1" t="s">
        <v>12</v>
      </c>
      <c r="M1" t="s">
        <v>6</v>
      </c>
      <c r="N1" t="s">
        <v>7</v>
      </c>
      <c r="O1" s="6" t="s">
        <v>8</v>
      </c>
      <c r="P1" s="6"/>
    </row>
    <row r="2" spans="1:16" x14ac:dyDescent="0.25">
      <c r="A2" s="2">
        <v>1E-4</v>
      </c>
      <c r="B2" s="1">
        <v>20</v>
      </c>
      <c r="C2" s="1">
        <v>0.27800000000000002</v>
      </c>
      <c r="D2" s="1">
        <v>0.27600000000000002</v>
      </c>
      <c r="E2" s="1">
        <v>0.27200000000000002</v>
      </c>
      <c r="F2" s="1">
        <v>0.26800000000000002</v>
      </c>
      <c r="G2" s="1">
        <v>0.26200000000000001</v>
      </c>
      <c r="H2" s="1">
        <v>0.255</v>
      </c>
      <c r="I2">
        <f>STDEV(C2:H2)</f>
        <v>8.7578536183245351E-3</v>
      </c>
      <c r="J2" t="str">
        <f>INDEX($C$1:$H$1, MATCH(MIN(C2:H2),C2:H2, 0))</f>
        <v>71</v>
      </c>
      <c r="K2" t="str">
        <f>INDEX($C$1:$H$1, MATCH(MAX(D2:I2),D2:I2, 0))</f>
        <v>21</v>
      </c>
      <c r="L2" s="4">
        <f>MEDIAN(I2:I10)</f>
        <v>7.501111028818782E-3</v>
      </c>
      <c r="M2" s="4">
        <f>AVERAGE(I2:I10)</f>
        <v>5.4428023335090815E-3</v>
      </c>
      <c r="N2">
        <f>STDEV(I2:I10)</f>
        <v>3.5878810742751344E-3</v>
      </c>
      <c r="O2" t="str" cm="1">
        <f t="array" ref="O2">INDEX(J2:J10, MODE(MATCH(J2:J10, J2:J10, 0)))</f>
        <v>71</v>
      </c>
      <c r="P2" t="str" cm="1">
        <f t="array" ref="P2">INDEX(K2:K10, MODE(MATCH(K2:K10, K2:K10, 0)))</f>
        <v>21</v>
      </c>
    </row>
    <row r="3" spans="1:16" x14ac:dyDescent="0.25">
      <c r="A3" s="2">
        <v>1E-4</v>
      </c>
      <c r="B3" s="1">
        <v>30</v>
      </c>
      <c r="C3" s="1">
        <v>0.27800000000000002</v>
      </c>
      <c r="D3" s="1">
        <v>0.27500000000000002</v>
      </c>
      <c r="E3" s="1">
        <v>0.27200000000000002</v>
      </c>
      <c r="F3" s="1">
        <v>0.26800000000000002</v>
      </c>
      <c r="G3" s="1">
        <v>0.26200000000000001</v>
      </c>
      <c r="H3" s="1">
        <v>0.255</v>
      </c>
      <c r="I3">
        <f>STDEV(C3:H3)</f>
        <v>8.5945719303911119E-3</v>
      </c>
      <c r="J3" t="str">
        <f>INDEX($C$1:$H$1, MATCH(MIN(C3:H3),C3:H3, 0))</f>
        <v>71</v>
      </c>
      <c r="K3" t="str">
        <f>INDEX($C$1:$H$1, MATCH(MAX(D3:I3),D3:I3, 0))</f>
        <v>21</v>
      </c>
      <c r="L3" s="5"/>
      <c r="N3" s="5"/>
    </row>
    <row r="4" spans="1:16" x14ac:dyDescent="0.25">
      <c r="A4" s="2">
        <v>1E-4</v>
      </c>
      <c r="B4" s="1">
        <v>10</v>
      </c>
      <c r="C4" s="1">
        <v>0.27700000000000002</v>
      </c>
      <c r="D4" s="1">
        <v>0.27400000000000002</v>
      </c>
      <c r="E4" s="1">
        <v>0.27200000000000002</v>
      </c>
      <c r="F4" s="1">
        <v>0.26800000000000002</v>
      </c>
      <c r="G4" s="1">
        <v>0.26200000000000001</v>
      </c>
      <c r="H4" s="1">
        <v>0.255</v>
      </c>
      <c r="I4">
        <f>STDEV(C4:H4)</f>
        <v>8.2219219164377938E-3</v>
      </c>
      <c r="J4" t="str">
        <f>INDEX($C$1:$H$1, MATCH(MIN(C4:H4),C4:H4, 0))</f>
        <v>71</v>
      </c>
      <c r="K4" t="str">
        <f>INDEX($C$1:$H$1, MATCH(MAX(D4:I4),D4:I4, 0))</f>
        <v>21</v>
      </c>
      <c r="L4" s="5"/>
      <c r="M4" s="4">
        <f>M2-N2</f>
        <v>1.8549212592339471E-3</v>
      </c>
      <c r="N4" s="5"/>
    </row>
    <row r="5" spans="1:16" x14ac:dyDescent="0.25">
      <c r="A5" s="2">
        <v>1E-3</v>
      </c>
      <c r="B5" s="1">
        <v>30</v>
      </c>
      <c r="C5" s="1">
        <v>0.26700000000000002</v>
      </c>
      <c r="D5" s="1">
        <v>0.26500000000000001</v>
      </c>
      <c r="E5" s="1">
        <v>0.26200000000000001</v>
      </c>
      <c r="F5" s="1">
        <v>0.25900000000000001</v>
      </c>
      <c r="G5" s="1">
        <v>0.254</v>
      </c>
      <c r="H5" s="1">
        <v>0.245</v>
      </c>
      <c r="I5">
        <f>STDEV(C5:H5)</f>
        <v>8.1158281565510484E-3</v>
      </c>
      <c r="J5" t="str">
        <f>INDEX($C$1:$H$1, MATCH(MIN(C5:H5),C5:H5, 0))</f>
        <v>71</v>
      </c>
      <c r="K5" t="str">
        <f>INDEX($C$1:$H$1, MATCH(MAX(D5:I5),D5:I5, 0))</f>
        <v>21</v>
      </c>
      <c r="L5" s="5"/>
      <c r="M5" s="5" t="s">
        <v>16</v>
      </c>
      <c r="N5" s="5"/>
    </row>
    <row r="6" spans="1:16" x14ac:dyDescent="0.25">
      <c r="A6" s="2">
        <v>1E-3</v>
      </c>
      <c r="B6" s="1">
        <v>20</v>
      </c>
      <c r="C6" s="1">
        <v>0.26600000000000001</v>
      </c>
      <c r="D6" s="1">
        <v>0.26600000000000001</v>
      </c>
      <c r="E6" s="1">
        <v>0.26500000000000001</v>
      </c>
      <c r="F6" s="1">
        <v>0.26300000000000001</v>
      </c>
      <c r="G6" s="1">
        <v>0.25700000000000001</v>
      </c>
      <c r="H6" s="1">
        <v>0.247</v>
      </c>
      <c r="I6">
        <f>STDEV(C6:H6)</f>
        <v>7.501111028818782E-3</v>
      </c>
      <c r="J6" t="str">
        <f>INDEX($C$1:$H$1, MATCH(MIN(C6:H6),C6:H6, 0))</f>
        <v>71</v>
      </c>
      <c r="K6" t="str">
        <f>INDEX($C$1:$H$1, MATCH(MAX(D6:I6),D6:I6, 0))</f>
        <v>21</v>
      </c>
      <c r="L6" s="5"/>
      <c r="M6" s="5"/>
      <c r="N6" s="8">
        <f>SKEW(Table3[STD])</f>
        <v>-0.5967057706744554</v>
      </c>
    </row>
    <row r="7" spans="1:16" x14ac:dyDescent="0.25">
      <c r="A7" s="2">
        <v>1E-3</v>
      </c>
      <c r="B7" s="1">
        <v>10</v>
      </c>
      <c r="C7" s="1">
        <v>0.26500000000000001</v>
      </c>
      <c r="D7" s="1">
        <v>0.26500000000000001</v>
      </c>
      <c r="E7" s="1">
        <v>0.26500000000000001</v>
      </c>
      <c r="F7" s="1">
        <v>0.26400000000000001</v>
      </c>
      <c r="G7" s="1">
        <v>0.26</v>
      </c>
      <c r="H7" s="1">
        <v>0.252</v>
      </c>
      <c r="I7">
        <f>STDEV(C7:H7)</f>
        <v>5.1929439306299769E-3</v>
      </c>
      <c r="J7" t="str">
        <f>INDEX($C$1:$H$1, MATCH(MIN(C7:H7),C7:H7, 0))</f>
        <v>71</v>
      </c>
      <c r="K7" t="str">
        <f>INDEX($C$1:$H$1, MATCH(MAX(D7:I7),D7:I7, 0))</f>
        <v>21</v>
      </c>
      <c r="L7" s="5"/>
      <c r="M7" s="5"/>
      <c r="N7" s="5"/>
      <c r="O7">
        <f>PEARSON(A2:A10,I2:I10)</f>
        <v>0.38717682481294702</v>
      </c>
    </row>
    <row r="8" spans="1:16" x14ac:dyDescent="0.25">
      <c r="A8" s="2">
        <v>1.0000000000000001E-5</v>
      </c>
      <c r="B8" s="1">
        <v>30</v>
      </c>
      <c r="C8" s="1">
        <v>0.24299999999999999</v>
      </c>
      <c r="D8" s="1">
        <v>0.24299999999999999</v>
      </c>
      <c r="E8" s="1">
        <v>0.24199999999999999</v>
      </c>
      <c r="F8" s="1">
        <v>0.24199999999999999</v>
      </c>
      <c r="G8" s="1">
        <v>0.24</v>
      </c>
      <c r="H8" s="1">
        <v>0.24199999999999999</v>
      </c>
      <c r="I8">
        <f>STDEV(C8:H8)</f>
        <v>1.0954451150103333E-3</v>
      </c>
      <c r="J8" t="str">
        <f>INDEX($C$1:$H$1, MATCH(MIN(C8:H8),C8:H8, 0))</f>
        <v>61</v>
      </c>
      <c r="K8" t="str">
        <f>INDEX($C$1:$H$1, MATCH(MAX(D8:I8),D8:I8, 0))</f>
        <v>21</v>
      </c>
      <c r="L8" s="5"/>
      <c r="M8" s="5"/>
      <c r="N8" s="5"/>
    </row>
    <row r="9" spans="1:16" x14ac:dyDescent="0.25">
      <c r="A9" s="2">
        <v>1.0000000000000001E-5</v>
      </c>
      <c r="B9" s="1">
        <v>10</v>
      </c>
      <c r="C9" s="1">
        <v>0.24299999999999999</v>
      </c>
      <c r="D9" s="1">
        <v>0.24299999999999999</v>
      </c>
      <c r="E9" s="1">
        <v>0.24199999999999999</v>
      </c>
      <c r="F9" s="1">
        <v>0.24199999999999999</v>
      </c>
      <c r="G9" s="1">
        <v>0.24199999999999999</v>
      </c>
      <c r="H9" s="1">
        <v>0.24099999999999999</v>
      </c>
      <c r="I9">
        <f>STDEV(C9:H9)</f>
        <v>7.5277265270908163E-4</v>
      </c>
      <c r="J9" t="str">
        <f>INDEX($C$1:$H$1, MATCH(MIN(C9:H9),C9:H9, 0))</f>
        <v>71</v>
      </c>
      <c r="K9" t="str">
        <f>INDEX($C$1:$H$1, MATCH(MAX(D9:I9),D9:I9, 0))</f>
        <v>21</v>
      </c>
      <c r="L9" s="5"/>
      <c r="M9" s="5"/>
      <c r="N9" s="5"/>
    </row>
    <row r="10" spans="1:16" x14ac:dyDescent="0.25">
      <c r="A10" s="2">
        <v>1.0000000000000001E-5</v>
      </c>
      <c r="B10" s="1">
        <v>20</v>
      </c>
      <c r="C10" s="1">
        <v>0.24299999999999999</v>
      </c>
      <c r="D10" s="1">
        <v>0.24299999999999999</v>
      </c>
      <c r="E10" s="1">
        <v>0.24199999999999999</v>
      </c>
      <c r="F10" s="1">
        <v>0.24199999999999999</v>
      </c>
      <c r="G10" s="1">
        <v>0.24199999999999999</v>
      </c>
      <c r="H10" s="1">
        <v>0.24099999999999999</v>
      </c>
      <c r="I10">
        <f>STDEV(C10:H10)</f>
        <v>7.5277265270908163E-4</v>
      </c>
      <c r="J10" t="str">
        <f>INDEX($C$1:$H$1, MATCH(MIN(C10:H10),C10:H10, 0))</f>
        <v>71</v>
      </c>
      <c r="K10" t="str">
        <f>INDEX($C$1:$H$1, MATCH(MAX(D10:I10),D10:I10, 0))</f>
        <v>21</v>
      </c>
      <c r="L10" s="5"/>
      <c r="M10" s="5"/>
      <c r="N10" s="5"/>
    </row>
  </sheetData>
  <sortState xmlns:xlrd2="http://schemas.microsoft.com/office/spreadsheetml/2017/richdata2" ref="I2:I12">
    <sortCondition ref="I1:I12"/>
  </sortState>
  <mergeCells count="1">
    <mergeCell ref="O1:P1"/>
  </mergeCells>
  <conditionalFormatting sqref="I2:I10">
    <cfRule type="cellIs" dxfId="9" priority="1" operator="greaterThan">
      <formula>$M$2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anneal_epochs</vt:lpstr>
      <vt:lpstr>learning rate</vt:lpstr>
      <vt:lpstr>ensemble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levy3</dc:creator>
  <cp:lastModifiedBy>Yuval Levy</cp:lastModifiedBy>
  <dcterms:created xsi:type="dcterms:W3CDTF">2015-06-05T18:17:20Z</dcterms:created>
  <dcterms:modified xsi:type="dcterms:W3CDTF">2024-03-20T16:46:01Z</dcterms:modified>
</cp:coreProperties>
</file>