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13_ncr:1_{27C76E35-3154-4850-9CBA-4E917E35020F}" xr6:coauthVersionLast="47" xr6:coauthVersionMax="47" xr10:uidLastSave="{00000000-0000-0000-0000-000000000000}"/>
  <bookViews>
    <workbookView xWindow="-108" yWindow="-108" windowWidth="23256" windowHeight="12576" xr2:uid="{4D6E4BC2-ACBD-4A5A-8BED-4FEB766A3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N36" i="1"/>
  <c r="N35" i="1"/>
  <c r="J37" i="1"/>
  <c r="I37" i="1"/>
  <c r="I36" i="1"/>
  <c r="K31" i="1"/>
  <c r="G31" i="1" l="1"/>
  <c r="G32" i="1"/>
  <c r="G24" i="1" l="1"/>
  <c r="G17" i="1"/>
  <c r="G19" i="1" s="1"/>
  <c r="I20" i="1"/>
  <c r="G18" i="1" l="1"/>
  <c r="G22" i="1" s="1"/>
  <c r="G21" i="1"/>
  <c r="I27" i="1"/>
  <c r="J28" i="1" s="1"/>
  <c r="G23" i="1"/>
  <c r="N27" i="1" s="1"/>
  <c r="I17" i="1"/>
  <c r="I19" i="1"/>
  <c r="I21" i="1"/>
  <c r="I18" i="1"/>
  <c r="I22" i="1"/>
  <c r="N28" i="1" l="1"/>
  <c r="I28" i="1"/>
  <c r="G28" i="1"/>
  <c r="G20" i="1" l="1"/>
  <c r="G27" i="1" l="1"/>
  <c r="G30" i="1" s="1"/>
</calcChain>
</file>

<file path=xl/sharedStrings.xml><?xml version="1.0" encoding="utf-8"?>
<sst xmlns="http://schemas.openxmlformats.org/spreadsheetml/2006/main" count="33" uniqueCount="33">
  <si>
    <r>
      <t>C = S e</t>
    </r>
    <r>
      <rPr>
        <b/>
        <vertAlign val="superscript"/>
        <sz val="11"/>
        <color theme="1"/>
        <rFont val="Calibri"/>
        <family val="2"/>
      </rPr>
      <t>-δT</t>
    </r>
    <r>
      <rPr>
        <b/>
        <sz val="11"/>
        <color theme="1"/>
        <rFont val="Calibri"/>
        <family val="2"/>
      </rPr>
      <t xml:space="preserve"> N(d1)–K e</t>
    </r>
    <r>
      <rPr>
        <b/>
        <vertAlign val="superscript"/>
        <sz val="11"/>
        <color theme="1"/>
        <rFont val="Calibri"/>
        <family val="2"/>
      </rPr>
      <t>-rT</t>
    </r>
    <r>
      <rPr>
        <b/>
        <sz val="11"/>
        <color theme="1"/>
        <rFont val="Calibri"/>
        <family val="2"/>
      </rPr>
      <t xml:space="preserve"> N(d2)                      P = K e</t>
    </r>
    <r>
      <rPr>
        <b/>
        <vertAlign val="superscript"/>
        <sz val="11"/>
        <color theme="1"/>
        <rFont val="Calibri"/>
        <family val="2"/>
      </rPr>
      <t>-rT</t>
    </r>
    <r>
      <rPr>
        <b/>
        <sz val="11"/>
        <color theme="1"/>
        <rFont val="Calibri"/>
        <family val="2"/>
      </rPr>
      <t xml:space="preserve"> N(-d2) – S e</t>
    </r>
    <r>
      <rPr>
        <b/>
        <vertAlign val="superscript"/>
        <sz val="11"/>
        <color theme="1"/>
        <rFont val="Calibri"/>
        <family val="2"/>
      </rPr>
      <t>-δT</t>
    </r>
    <r>
      <rPr>
        <b/>
        <sz val="11"/>
        <color theme="1"/>
        <rFont val="Calibri"/>
        <family val="2"/>
      </rPr>
      <t xml:space="preserve"> N(-d1)</t>
    </r>
  </si>
  <si>
    <r>
      <t xml:space="preserve">     </t>
    </r>
    <r>
      <rPr>
        <sz val="11"/>
        <color theme="1"/>
        <rFont val="Calibri"/>
        <family val="2"/>
      </rPr>
      <t xml:space="preserve">where </t>
    </r>
    <r>
      <rPr>
        <b/>
        <sz val="11"/>
        <color theme="1"/>
        <rFont val="Calibri"/>
        <family val="2"/>
      </rPr>
      <t>d1 = [ln(S/K)+(r-δ + ½ σ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)T]  / σ√T</t>
    </r>
    <r>
      <rPr>
        <sz val="11"/>
        <color theme="1"/>
        <rFont val="Calibri"/>
        <family val="2"/>
      </rPr>
      <t xml:space="preserve">   and </t>
    </r>
    <r>
      <rPr>
        <b/>
        <sz val="11"/>
        <color theme="1"/>
        <rFont val="Calibri"/>
        <family val="2"/>
      </rPr>
      <t xml:space="preserve">d2=d1 – σ√T </t>
    </r>
  </si>
  <si>
    <r>
      <t xml:space="preserve">      Call </t>
    </r>
    <r>
      <rPr>
        <b/>
        <sz val="11"/>
        <color theme="1"/>
        <rFont val="Calibri"/>
        <family val="2"/>
      </rPr>
      <t>Δ=</t>
    </r>
    <r>
      <rPr>
        <sz val="11"/>
        <color theme="1"/>
        <rFont val="Calibri"/>
        <family val="2"/>
      </rPr>
      <t xml:space="preserve"> e</t>
    </r>
    <r>
      <rPr>
        <vertAlign val="superscript"/>
        <sz val="11"/>
        <color theme="1"/>
        <rFont val="Calibri"/>
        <family val="2"/>
      </rPr>
      <t>-δT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N(d1)</t>
    </r>
    <r>
      <rPr>
        <sz val="11"/>
        <color theme="1"/>
        <rFont val="Calibri"/>
        <family val="2"/>
      </rPr>
      <t xml:space="preserve">,   Put </t>
    </r>
    <r>
      <rPr>
        <b/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</rPr>
      <t>= e</t>
    </r>
    <r>
      <rPr>
        <vertAlign val="superscript"/>
        <sz val="11"/>
        <color theme="1"/>
        <rFont val="Calibri"/>
        <family val="2"/>
      </rPr>
      <t>-δT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[N(d1) – 1]</t>
    </r>
    <r>
      <rPr>
        <sz val="11"/>
        <color theme="1"/>
        <rFont val="Calibri"/>
        <family val="2"/>
      </rPr>
      <t>;        Call and Put Γ =e</t>
    </r>
    <r>
      <rPr>
        <vertAlign val="superscript"/>
        <sz val="11"/>
        <color theme="1"/>
        <rFont val="Calibri"/>
        <family val="2"/>
      </rPr>
      <t>-δT</t>
    </r>
    <r>
      <rPr>
        <sz val="11"/>
        <color theme="1"/>
        <rFont val="Calibri"/>
        <family val="2"/>
      </rPr>
      <t xml:space="preserve"> n(d1) / S σ√T , V = e</t>
    </r>
    <r>
      <rPr>
        <vertAlign val="superscript"/>
        <sz val="11"/>
        <color theme="1"/>
        <rFont val="Calibri"/>
        <family val="2"/>
      </rPr>
      <t>-δT</t>
    </r>
    <r>
      <rPr>
        <sz val="11"/>
        <color theme="1"/>
        <rFont val="Calibri"/>
        <family val="2"/>
      </rPr>
      <t xml:space="preserve"> n(d1) S σ√T   </t>
    </r>
  </si>
  <si>
    <r>
      <t>A non-dividend paying stock (δ=0, e</t>
    </r>
    <r>
      <rPr>
        <vertAlign val="superscript"/>
        <sz val="11"/>
        <color theme="1"/>
        <rFont val="Times New Roman"/>
        <family val="1"/>
      </rPr>
      <t>-δT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=1) is trading at 100, the volatility is 20% and the cont. interest rate is 4%. </t>
    </r>
  </si>
  <si>
    <t>S</t>
  </si>
  <si>
    <t>K</t>
  </si>
  <si>
    <t>T</t>
  </si>
  <si>
    <t>Div</t>
  </si>
  <si>
    <t>Vol</t>
  </si>
  <si>
    <t>r</t>
  </si>
  <si>
    <t>d1</t>
  </si>
  <si>
    <t>d2</t>
  </si>
  <si>
    <t>N(d1)</t>
  </si>
  <si>
    <t>N(d2)</t>
  </si>
  <si>
    <t>N(-d1)</t>
  </si>
  <si>
    <t>N(-d2)</t>
  </si>
  <si>
    <t>Call</t>
  </si>
  <si>
    <t>Put</t>
  </si>
  <si>
    <t>Call-Put</t>
  </si>
  <si>
    <t>S-PV(K)</t>
  </si>
  <si>
    <t xml:space="preserve"> </t>
  </si>
  <si>
    <t>EXP function 自然係數指數函數</t>
  </si>
  <si>
    <t>It's N(d1)</t>
  </si>
  <si>
    <t>It's N(d1)-1</t>
  </si>
  <si>
    <t>Delta Call</t>
  </si>
  <si>
    <t>Delta Put</t>
  </si>
  <si>
    <t>Gamma Γ</t>
  </si>
  <si>
    <t>n(d1)</t>
  </si>
  <si>
    <t>We use False</t>
  </si>
  <si>
    <t>T is in year</t>
  </si>
  <si>
    <t>so 6 months 6/12, for 3 days 3/365, for 4 weeks 4/52</t>
  </si>
  <si>
    <t>Vega</t>
  </si>
  <si>
    <t xml:space="preserve"> e-δT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</si>
</sst>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%"/>
    <numFmt numFmtId="166" formatCode="0.000"/>
    <numFmt numFmtId="167" formatCode="0.000%"/>
    <numFmt numFmtId="168" formatCode="0.0000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 indent="6"/>
    </xf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3A07-91F0-4D9C-93C2-5C37F6A770A0}">
  <dimension ref="B3:T37"/>
  <sheetViews>
    <sheetView tabSelected="1" topLeftCell="C12" zoomScale="110" zoomScaleNormal="110" workbookViewId="0">
      <selection activeCell="G18" sqref="G18"/>
    </sheetView>
  </sheetViews>
  <sheetFormatPr defaultRowHeight="14.4" x14ac:dyDescent="0.3"/>
  <cols>
    <col min="5" max="5" width="16" customWidth="1"/>
    <col min="7" max="7" width="10.5546875" bestFit="1" customWidth="1"/>
    <col min="11" max="11" width="9.77734375" bestFit="1" customWidth="1"/>
    <col min="14" max="14" width="9.5546875" bestFit="1" customWidth="1"/>
    <col min="19" max="19" width="9.5546875" bestFit="1" customWidth="1"/>
    <col min="20" max="20" width="11.5546875" bestFit="1" customWidth="1"/>
  </cols>
  <sheetData>
    <row r="3" spans="2:20" ht="16.2" x14ac:dyDescent="0.3">
      <c r="E3" s="1" t="s">
        <v>0</v>
      </c>
    </row>
    <row r="4" spans="2:20" ht="16.2" x14ac:dyDescent="0.3">
      <c r="G4" s="1" t="s">
        <v>1</v>
      </c>
    </row>
    <row r="5" spans="2:20" ht="16.2" x14ac:dyDescent="0.3">
      <c r="E5" s="2" t="s">
        <v>2</v>
      </c>
    </row>
    <row r="7" spans="2:20" ht="16.8" x14ac:dyDescent="0.3">
      <c r="E7" s="3" t="s">
        <v>3</v>
      </c>
    </row>
    <row r="10" spans="2:20" x14ac:dyDescent="0.3">
      <c r="F10" t="s">
        <v>4</v>
      </c>
      <c r="G10">
        <v>135.4</v>
      </c>
      <c r="J10" t="s">
        <v>21</v>
      </c>
    </row>
    <row r="11" spans="2:20" x14ac:dyDescent="0.3">
      <c r="F11" t="s">
        <v>5</v>
      </c>
      <c r="G11">
        <v>140</v>
      </c>
      <c r="J11" t="s">
        <v>20</v>
      </c>
    </row>
    <row r="12" spans="2:20" x14ac:dyDescent="0.3">
      <c r="B12" t="s">
        <v>29</v>
      </c>
      <c r="F12" t="s">
        <v>6</v>
      </c>
      <c r="G12" s="5">
        <f>4/365</f>
        <v>1.0958904109589041E-2</v>
      </c>
      <c r="K12" s="10"/>
    </row>
    <row r="13" spans="2:20" x14ac:dyDescent="0.3">
      <c r="B13" t="s">
        <v>30</v>
      </c>
      <c r="F13" t="s">
        <v>7</v>
      </c>
      <c r="G13" s="8">
        <v>0</v>
      </c>
    </row>
    <row r="14" spans="2:20" x14ac:dyDescent="0.3">
      <c r="F14" t="s">
        <v>8</v>
      </c>
      <c r="G14" s="8">
        <v>0.4622</v>
      </c>
    </row>
    <row r="15" spans="2:20" x14ac:dyDescent="0.3">
      <c r="F15" t="s">
        <v>9</v>
      </c>
      <c r="G15" s="8">
        <v>4.4999999999999998E-2</v>
      </c>
      <c r="T15" s="7"/>
    </row>
    <row r="16" spans="2:20" x14ac:dyDescent="0.3">
      <c r="S16" s="6"/>
    </row>
    <row r="17" spans="3:19" x14ac:dyDescent="0.3">
      <c r="F17" t="s">
        <v>10</v>
      </c>
      <c r="G17">
        <f>(LN(G10/G11)+(G15-G13+0.5*G14^2)*G12)/(G14*SQRT(G12))</f>
        <v>-0.65609467342384475</v>
      </c>
      <c r="I17" t="str">
        <f ca="1">_xlfn.FORMULATEXT(G17)</f>
        <v>=(LN(G10/G11)+(G15-G13+0.5*G14^2)*G12)/(G14*SQRT(G12))</v>
      </c>
      <c r="S17" s="7"/>
    </row>
    <row r="18" spans="3:19" x14ac:dyDescent="0.3">
      <c r="F18" t="s">
        <v>11</v>
      </c>
      <c r="G18">
        <f>G17-G14*SQRT(G12)</f>
        <v>-0.70447998082808416</v>
      </c>
      <c r="I18" t="str">
        <f t="shared" ref="I18:I22" ca="1" si="0">_xlfn.FORMULATEXT(G18)</f>
        <v>=G17-G14*SQRT(G12)</v>
      </c>
    </row>
    <row r="19" spans="3:19" x14ac:dyDescent="0.3">
      <c r="F19" t="s">
        <v>12</v>
      </c>
      <c r="G19">
        <f>_xlfn.NORM.S.DIST(G17,TRUE)</f>
        <v>0.255881605722453</v>
      </c>
      <c r="I19" t="str">
        <f t="shared" ca="1" si="0"/>
        <v>=NORM.S.DIST(G17,TRUE)</v>
      </c>
    </row>
    <row r="20" spans="3:19" x14ac:dyDescent="0.3">
      <c r="F20" t="s">
        <v>13</v>
      </c>
      <c r="G20">
        <f>_xlfn.NORM.S.DIST(G18,TRUE)</f>
        <v>0.24056695641804965</v>
      </c>
      <c r="I20" t="str">
        <f ca="1">_xlfn.FORMULATEXT(G20)</f>
        <v>=NORM.S.DIST(G18,TRUE)</v>
      </c>
    </row>
    <row r="21" spans="3:19" x14ac:dyDescent="0.3">
      <c r="F21" t="s">
        <v>14</v>
      </c>
      <c r="G21">
        <f>_xlfn.NORM.S.DIST(-G17,TRUE)</f>
        <v>0.744118394277547</v>
      </c>
      <c r="I21" t="str">
        <f t="shared" ca="1" si="0"/>
        <v>=NORM.S.DIST(-G17,TRUE)</v>
      </c>
    </row>
    <row r="22" spans="3:19" x14ac:dyDescent="0.3">
      <c r="F22" t="s">
        <v>15</v>
      </c>
      <c r="G22">
        <f>_xlfn.NORM.S.DIST(-G18,TRUE)</f>
        <v>0.7594330435819503</v>
      </c>
      <c r="I22" t="str">
        <f t="shared" ca="1" si="0"/>
        <v>=NORM.S.DIST(-G18,TRUE)</v>
      </c>
    </row>
    <row r="23" spans="3:19" x14ac:dyDescent="0.3">
      <c r="C23" s="4"/>
      <c r="E23" t="s">
        <v>28</v>
      </c>
      <c r="F23" t="s">
        <v>27</v>
      </c>
      <c r="G23">
        <f>_xlfn.NORM.S.DIST(G17,FALSE)</f>
        <v>0.32168944882638989</v>
      </c>
    </row>
    <row r="24" spans="3:19" x14ac:dyDescent="0.3">
      <c r="C24" s="4"/>
      <c r="F24" t="s">
        <v>32</v>
      </c>
      <c r="G24">
        <f>EXP(-G13*G12)</f>
        <v>1</v>
      </c>
    </row>
    <row r="25" spans="3:19" x14ac:dyDescent="0.3">
      <c r="C25" s="4"/>
    </row>
    <row r="26" spans="3:19" x14ac:dyDescent="0.3">
      <c r="C26" s="4"/>
    </row>
    <row r="27" spans="3:19" x14ac:dyDescent="0.3">
      <c r="F27" t="s">
        <v>16</v>
      </c>
      <c r="G27" s="4">
        <f>G10*EXP(-G13*G12)*G19-G11*EXP(-G15*G12)*G20</f>
        <v>0.98360042790101687</v>
      </c>
      <c r="H27" t="s">
        <v>24</v>
      </c>
      <c r="I27" s="4">
        <f>EXP(-G13*G12)*G19</f>
        <v>0.255881605722453</v>
      </c>
      <c r="K27" t="s">
        <v>22</v>
      </c>
      <c r="M27" t="s">
        <v>26</v>
      </c>
      <c r="N27" s="4">
        <f>EXP(-G13*G12)*G23/(G10*G14*SQRT(G12))</f>
        <v>4.9102617965149316E-2</v>
      </c>
    </row>
    <row r="28" spans="3:19" x14ac:dyDescent="0.3">
      <c r="F28" t="s">
        <v>17</v>
      </c>
      <c r="G28" s="4">
        <f>G11*EXP(-G15*G12)*G22-G10*EXP(-G13*G12)*G21</f>
        <v>5.5145763530443759</v>
      </c>
      <c r="H28" t="s">
        <v>25</v>
      </c>
      <c r="I28" s="4">
        <f>-G21*EXP(-G13*G12)</f>
        <v>-0.744118394277547</v>
      </c>
      <c r="J28" s="4">
        <f>I27-1</f>
        <v>-0.744118394277547</v>
      </c>
      <c r="K28" t="s">
        <v>23</v>
      </c>
      <c r="M28" t="s">
        <v>31</v>
      </c>
      <c r="N28" s="4">
        <f>G24*G23*G10*G14*SQRT(G12)</f>
        <v>2.107506804620368</v>
      </c>
    </row>
    <row r="30" spans="3:19" x14ac:dyDescent="0.3">
      <c r="F30" t="s">
        <v>18</v>
      </c>
      <c r="G30" s="4">
        <f>G27-G28</f>
        <v>-4.530975925143359</v>
      </c>
    </row>
    <row r="31" spans="3:19" x14ac:dyDescent="0.3">
      <c r="F31" t="s">
        <v>19</v>
      </c>
      <c r="G31" s="4">
        <f>G10-G11*EXP(-G15*G12)</f>
        <v>-4.5309759251433661</v>
      </c>
      <c r="I31" s="4">
        <v>2.4464803229450141</v>
      </c>
      <c r="J31" s="4">
        <v>2.3506999999999998</v>
      </c>
      <c r="K31" s="4">
        <f>-(I31-J31)*100</f>
        <v>-9.5780322945014262</v>
      </c>
    </row>
    <row r="32" spans="3:19" x14ac:dyDescent="0.3">
      <c r="G32">
        <f>G11*EXP(-G15*G12)</f>
        <v>139.93097592514337</v>
      </c>
      <c r="I32" s="4"/>
    </row>
    <row r="33" spans="5:14" x14ac:dyDescent="0.3">
      <c r="E33" s="4"/>
      <c r="I33" s="4"/>
      <c r="J33" s="4"/>
      <c r="L33" s="4"/>
    </row>
    <row r="35" spans="5:14" x14ac:dyDescent="0.3">
      <c r="I35">
        <v>0.5</v>
      </c>
      <c r="J35">
        <v>60</v>
      </c>
      <c r="K35">
        <v>0.5</v>
      </c>
      <c r="L35">
        <v>10</v>
      </c>
      <c r="N35">
        <f>10/18258</f>
        <v>5.4770511556577939E-4</v>
      </c>
    </row>
    <row r="36" spans="5:14" x14ac:dyDescent="0.3">
      <c r="I36">
        <f>0.5*60-0.5*9.57</f>
        <v>25.215</v>
      </c>
      <c r="N36" s="9">
        <f>N35*3</f>
        <v>1.6431153466973381E-3</v>
      </c>
    </row>
    <row r="37" spans="5:14" x14ac:dyDescent="0.3">
      <c r="I37">
        <f>-0.5*40+0.5*9.57</f>
        <v>-15.215</v>
      </c>
      <c r="J37">
        <f>I36+I37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Dubil</dc:creator>
  <cp:lastModifiedBy>Ming-Jen Chang</cp:lastModifiedBy>
  <dcterms:created xsi:type="dcterms:W3CDTF">2025-02-20T22:33:26Z</dcterms:created>
  <dcterms:modified xsi:type="dcterms:W3CDTF">2025-05-18T16:04:15Z</dcterms:modified>
</cp:coreProperties>
</file>