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drawings/drawing6.xml" ContentType="application/vnd.openxmlformats-officedocument.drawingml.chartshapes+xml"/>
  <Override PartName="/xl/charts/chart5.xml" ContentType="application/vnd.openxmlformats-officedocument.drawingml.chart+xml"/>
  <Override PartName="/xl/drawings/drawing7.xml" ContentType="application/vnd.openxmlformats-officedocument.drawingml.chartshapes+xml"/>
  <Override PartName="/xl/drawings/drawing8.xml" ContentType="application/vnd.openxmlformats-officedocument.drawingml.chartshap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charts/chart3.xml" ContentType="application/vnd.openxmlformats-officedocument.drawingml.chart+xml"/>
  <Override PartName="/xl/drawings/drawing5.xml" ContentType="application/vnd.openxmlformats-officedocument.drawingml.chartshap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ml.chartshap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drawings/drawing11.xml" ContentType="application/vnd.openxmlformats-officedocument.drawingml.chartshapes+xml"/>
  <Override PartName="/xl/drawings/drawing12.xml" ContentType="application/vnd.openxmlformats-officedocument.drawingml.chartshap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drawings/drawing10.xml" ContentType="application/vnd.openxmlformats-officedocument.drawingml.chartshape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docProps/core.xml" ContentType="application/vnd.openxmlformats-package.core-properties+xml"/>
  <Default Extension="bin" ContentType="application/vnd.openxmlformats-officedocument.spreadsheetml.printerSettings"/>
  <Override PartName="/xl/charts/chart7.xml" ContentType="application/vnd.openxmlformats-officedocument.drawingml.chart+xml"/>
  <Override PartName="/xl/drawings/drawing9.xml" ContentType="application/vnd.openxmlformats-officedocument.drawingml.chartshapes+xml"/>
  <Override PartName="/xl/charts/chart10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5600" windowHeight="11760" tabRatio="722" activeTab="1"/>
  </bookViews>
  <sheets>
    <sheet name="Jahresübersicht" sheetId="7" r:id="rId1"/>
    <sheet name="Werte KWh" sheetId="1" r:id="rId2"/>
    <sheet name="Werte KWh Bezug" sheetId="12" r:id="rId3"/>
    <sheet name="Werte KWhp" sheetId="2" r:id="rId4"/>
    <sheet name="Überschuss" sheetId="4" r:id="rId5"/>
    <sheet name="EÜR 09" sheetId="3" r:id="rId6"/>
    <sheet name="EÜR 10" sheetId="5" r:id="rId7"/>
    <sheet name="EÜR 11" sheetId="6" r:id="rId8"/>
    <sheet name="EÜR 12" sheetId="8" r:id="rId9"/>
    <sheet name="EÜR 13" sheetId="9" r:id="rId10"/>
    <sheet name="EÜR 14" sheetId="10" r:id="rId11"/>
    <sheet name="EÜR 15" sheetId="11" r:id="rId12"/>
  </sheets>
  <definedNames>
    <definedName name="_xlnm.Print_Area" localSheetId="11">'EÜR 15'!$A$1:$H$22</definedName>
  </definedNames>
  <calcPr calcId="125725"/>
</workbook>
</file>

<file path=xl/calcChain.xml><?xml version="1.0" encoding="utf-8"?>
<calcChain xmlns="http://schemas.openxmlformats.org/spreadsheetml/2006/main">
  <c r="F5" i="7"/>
  <c r="F4"/>
  <c r="D5"/>
  <c r="D4"/>
  <c r="I5"/>
  <c r="I4"/>
  <c r="I3"/>
  <c r="DF43" i="1"/>
  <c r="DF42"/>
  <c r="M39" i="12"/>
  <c r="L39"/>
  <c r="K39"/>
  <c r="J39"/>
  <c r="I39"/>
  <c r="H39"/>
  <c r="G39"/>
  <c r="E39"/>
  <c r="D39"/>
  <c r="C39"/>
  <c r="B39"/>
  <c r="M38"/>
  <c r="L38"/>
  <c r="K38"/>
  <c r="J38"/>
  <c r="I38"/>
  <c r="H38"/>
  <c r="G38"/>
  <c r="E38"/>
  <c r="D38"/>
  <c r="C38"/>
  <c r="B38"/>
  <c r="M4" i="7"/>
  <c r="K4"/>
  <c r="DC3" i="1"/>
  <c r="DD3"/>
  <c r="DE3"/>
  <c r="DF3"/>
  <c r="DG3"/>
  <c r="DH3"/>
  <c r="DI3"/>
  <c r="DJ3"/>
  <c r="DK3"/>
  <c r="DL3"/>
  <c r="DM3"/>
  <c r="DN3"/>
  <c r="DC4"/>
  <c r="DD4"/>
  <c r="DE4"/>
  <c r="DF4"/>
  <c r="DG4"/>
  <c r="DH4"/>
  <c r="DI4"/>
  <c r="DJ4"/>
  <c r="DK4"/>
  <c r="DL4"/>
  <c r="DM4"/>
  <c r="DN4"/>
  <c r="DC38"/>
  <c r="DC40" s="1"/>
  <c r="DE38"/>
  <c r="D3" i="12" s="1"/>
  <c r="D4" s="1"/>
  <c r="DF38" i="1"/>
  <c r="DF40" s="1"/>
  <c r="DH38"/>
  <c r="DI38"/>
  <c r="DJ38"/>
  <c r="I3" i="12" s="1"/>
  <c r="I4" s="1"/>
  <c r="DK38" i="1"/>
  <c r="J3" i="12" s="1"/>
  <c r="J4" s="1"/>
  <c r="DL38" i="1"/>
  <c r="DM38"/>
  <c r="DN38"/>
  <c r="DN40" s="1"/>
  <c r="DC39"/>
  <c r="DE39"/>
  <c r="DF39"/>
  <c r="DH39"/>
  <c r="DI39"/>
  <c r="DJ39"/>
  <c r="DK39"/>
  <c r="DL39"/>
  <c r="DM39"/>
  <c r="DN39"/>
  <c r="DK40"/>
  <c r="E18" i="11"/>
  <c r="B19" s="1"/>
  <c r="F6"/>
  <c r="B20" s="1"/>
  <c r="O4" i="7" s="1"/>
  <c r="B19" i="10"/>
  <c r="E18"/>
  <c r="F6"/>
  <c r="B20" s="1"/>
  <c r="E18" i="9"/>
  <c r="F6"/>
  <c r="B21"/>
  <c r="M5" i="7" s="1"/>
  <c r="CZ39" i="1"/>
  <c r="CY39"/>
  <c r="CW39"/>
  <c r="CV39"/>
  <c r="CU39"/>
  <c r="CT39"/>
  <c r="CS39"/>
  <c r="CR39"/>
  <c r="CQ39"/>
  <c r="CP39"/>
  <c r="CO39"/>
  <c r="CZ38"/>
  <c r="CY38"/>
  <c r="CW38"/>
  <c r="CV38"/>
  <c r="CU38"/>
  <c r="CT38"/>
  <c r="CS38"/>
  <c r="CR38"/>
  <c r="CQ38"/>
  <c r="CP38"/>
  <c r="CO38"/>
  <c r="CZ3"/>
  <c r="CZ4" s="1"/>
  <c r="CY3"/>
  <c r="CY4" s="1"/>
  <c r="CX3"/>
  <c r="CX4" s="1"/>
  <c r="CW3"/>
  <c r="CW4" s="1"/>
  <c r="CV3"/>
  <c r="CV4" s="1"/>
  <c r="CU3"/>
  <c r="CU4" s="1"/>
  <c r="CT3"/>
  <c r="CT4" s="1"/>
  <c r="CS3"/>
  <c r="CS4" s="1"/>
  <c r="CR3"/>
  <c r="CR4" s="1"/>
  <c r="CQ3"/>
  <c r="CQ4" s="1"/>
  <c r="CP3"/>
  <c r="CP4" s="1"/>
  <c r="CO3"/>
  <c r="CO4" s="1"/>
  <c r="J4" i="7"/>
  <c r="B4"/>
  <c r="E29" i="8"/>
  <c r="I19"/>
  <c r="B31" s="1"/>
  <c r="B32" s="1"/>
  <c r="L5" i="7" s="1"/>
  <c r="H19" i="8"/>
  <c r="G19"/>
  <c r="CL39" i="1"/>
  <c r="CK39"/>
  <c r="CJ39"/>
  <c r="CI39"/>
  <c r="CH39"/>
  <c r="CG39"/>
  <c r="CF39"/>
  <c r="CE39"/>
  <c r="CD39"/>
  <c r="CC39"/>
  <c r="CB39"/>
  <c r="CA39"/>
  <c r="CL38"/>
  <c r="CK38"/>
  <c r="CJ38"/>
  <c r="CI38"/>
  <c r="CH38"/>
  <c r="CG38"/>
  <c r="CF38"/>
  <c r="CE38"/>
  <c r="CD38"/>
  <c r="CC38"/>
  <c r="CB38"/>
  <c r="CA38"/>
  <c r="CL3"/>
  <c r="CL4" s="1"/>
  <c r="CK3"/>
  <c r="CK4" s="1"/>
  <c r="CJ3"/>
  <c r="CJ4" s="1"/>
  <c r="CI3"/>
  <c r="CI4" s="1"/>
  <c r="CH3"/>
  <c r="CH4" s="1"/>
  <c r="CG3"/>
  <c r="CG4" s="1"/>
  <c r="CF3"/>
  <c r="CF4" s="1"/>
  <c r="CE3"/>
  <c r="CE4" s="1"/>
  <c r="CD3"/>
  <c r="CD4" s="1"/>
  <c r="CC3"/>
  <c r="CC4" s="1"/>
  <c r="CB3"/>
  <c r="CB4" s="1"/>
  <c r="CA3"/>
  <c r="CA4" s="1"/>
  <c r="BX39"/>
  <c r="BW39"/>
  <c r="BV39"/>
  <c r="BU39"/>
  <c r="BT39"/>
  <c r="BS39"/>
  <c r="BR39"/>
  <c r="BQ39"/>
  <c r="BP39"/>
  <c r="BO39"/>
  <c r="BN39"/>
  <c r="BM39"/>
  <c r="BX38"/>
  <c r="BW38"/>
  <c r="BV38"/>
  <c r="BU38"/>
  <c r="BT38"/>
  <c r="BS38"/>
  <c r="BR38"/>
  <c r="BQ38"/>
  <c r="BP38"/>
  <c r="BO38"/>
  <c r="BN38"/>
  <c r="BM38"/>
  <c r="BX3"/>
  <c r="BX4" s="1"/>
  <c r="BW3"/>
  <c r="BW4" s="1"/>
  <c r="BV3"/>
  <c r="BV40" s="1"/>
  <c r="BU3"/>
  <c r="BU4" s="1"/>
  <c r="BT3"/>
  <c r="BT4" s="1"/>
  <c r="BS3"/>
  <c r="BS4" s="1"/>
  <c r="BR3"/>
  <c r="BR40" s="1"/>
  <c r="BQ3"/>
  <c r="BQ4" s="1"/>
  <c r="BP3"/>
  <c r="BP4" s="1"/>
  <c r="BO3"/>
  <c r="BO4" s="1"/>
  <c r="BN3"/>
  <c r="BN40" s="1"/>
  <c r="BM3"/>
  <c r="BM4" s="1"/>
  <c r="BE38"/>
  <c r="E29" i="6"/>
  <c r="B32"/>
  <c r="K5" i="7" s="1"/>
  <c r="I19" i="6"/>
  <c r="H19"/>
  <c r="G19"/>
  <c r="E29" i="5"/>
  <c r="I19"/>
  <c r="H19"/>
  <c r="G19"/>
  <c r="B32"/>
  <c r="J5" i="7" s="1"/>
  <c r="AN38" i="1"/>
  <c r="AM38"/>
  <c r="BJ39"/>
  <c r="BI39"/>
  <c r="BH39"/>
  <c r="BG39"/>
  <c r="BF39"/>
  <c r="BE39"/>
  <c r="BD39"/>
  <c r="BC39"/>
  <c r="BB39"/>
  <c r="BA39"/>
  <c r="AZ39"/>
  <c r="AY39"/>
  <c r="BJ38"/>
  <c r="BI38"/>
  <c r="BH38"/>
  <c r="BG38"/>
  <c r="BF38"/>
  <c r="BD38"/>
  <c r="BC38"/>
  <c r="BB38"/>
  <c r="BA38"/>
  <c r="AZ38"/>
  <c r="AY38"/>
  <c r="BJ3"/>
  <c r="BJ4" s="1"/>
  <c r="BI3"/>
  <c r="BI4" s="1"/>
  <c r="BH3"/>
  <c r="BH4" s="1"/>
  <c r="BG3"/>
  <c r="BG4" s="1"/>
  <c r="BF3"/>
  <c r="BF4" s="1"/>
  <c r="BE3"/>
  <c r="BD3"/>
  <c r="BD4" s="1"/>
  <c r="BC3"/>
  <c r="BC4" s="1"/>
  <c r="BB3"/>
  <c r="BB4" s="1"/>
  <c r="BA3"/>
  <c r="BA40" s="1"/>
  <c r="AZ3"/>
  <c r="AZ4" s="1"/>
  <c r="AY3"/>
  <c r="AY4" s="1"/>
  <c r="R23" i="2"/>
  <c r="R24"/>
  <c r="R25"/>
  <c r="R26"/>
  <c r="R27"/>
  <c r="R28"/>
  <c r="R29"/>
  <c r="R30"/>
  <c r="R31"/>
  <c r="R32"/>
  <c r="R33"/>
  <c r="R34"/>
  <c r="R35"/>
  <c r="R36"/>
  <c r="R37"/>
  <c r="R22"/>
  <c r="E31" i="3"/>
  <c r="W39" i="1"/>
  <c r="AV39"/>
  <c r="AU39"/>
  <c r="AT39"/>
  <c r="AS39"/>
  <c r="AR39"/>
  <c r="AQ39"/>
  <c r="AP39"/>
  <c r="AO39"/>
  <c r="AN39"/>
  <c r="AM39"/>
  <c r="AL39"/>
  <c r="AK39"/>
  <c r="AV38"/>
  <c r="AU38"/>
  <c r="AT38"/>
  <c r="AS38"/>
  <c r="AR38"/>
  <c r="AQ38"/>
  <c r="AP38"/>
  <c r="AO38"/>
  <c r="AL38"/>
  <c r="AK38"/>
  <c r="AV3"/>
  <c r="AV4" s="1"/>
  <c r="AU3"/>
  <c r="AU4" s="1"/>
  <c r="AT3"/>
  <c r="AT4" s="1"/>
  <c r="AS3"/>
  <c r="AS4" s="1"/>
  <c r="AR3"/>
  <c r="AR4" s="1"/>
  <c r="AQ3"/>
  <c r="AQ4" s="1"/>
  <c r="AP3"/>
  <c r="AP4" s="1"/>
  <c r="AO3"/>
  <c r="AO4" s="1"/>
  <c r="AN3"/>
  <c r="AN4" s="1"/>
  <c r="AM3"/>
  <c r="AM4" s="1"/>
  <c r="AL3"/>
  <c r="AL4" s="1"/>
  <c r="AK3"/>
  <c r="AK4" s="1"/>
  <c r="B34" i="3"/>
  <c r="B5" i="7" s="1"/>
  <c r="E21" i="3"/>
  <c r="G2" i="2"/>
  <c r="T2"/>
  <c r="AE8"/>
  <c r="AE9"/>
  <c r="AE10"/>
  <c r="AE11"/>
  <c r="AE12"/>
  <c r="AE13"/>
  <c r="AE14"/>
  <c r="AE15"/>
  <c r="AE16"/>
  <c r="AE17"/>
  <c r="AE18"/>
  <c r="AE19"/>
  <c r="AE20"/>
  <c r="AE21"/>
  <c r="AE22"/>
  <c r="AE23"/>
  <c r="AE24"/>
  <c r="AE25"/>
  <c r="AE26"/>
  <c r="AE27"/>
  <c r="AE28"/>
  <c r="AE29"/>
  <c r="AE30"/>
  <c r="AE31"/>
  <c r="AE32"/>
  <c r="AE33"/>
  <c r="AE34"/>
  <c r="AE35"/>
  <c r="AE36"/>
  <c r="AE37"/>
  <c r="AE7"/>
  <c r="AD37"/>
  <c r="AC37"/>
  <c r="AB37"/>
  <c r="AA37"/>
  <c r="Z37"/>
  <c r="Y37"/>
  <c r="X37"/>
  <c r="W37"/>
  <c r="V37"/>
  <c r="U37"/>
  <c r="T37"/>
  <c r="AD36"/>
  <c r="AC36"/>
  <c r="AB36"/>
  <c r="AA36"/>
  <c r="Z36"/>
  <c r="Y36"/>
  <c r="X36"/>
  <c r="W36"/>
  <c r="V36"/>
  <c r="U36"/>
  <c r="T36"/>
  <c r="AD35"/>
  <c r="AC35"/>
  <c r="AB35"/>
  <c r="AA35"/>
  <c r="Z35"/>
  <c r="Y35"/>
  <c r="X35"/>
  <c r="W35"/>
  <c r="V35"/>
  <c r="U35"/>
  <c r="T35"/>
  <c r="AD34"/>
  <c r="AC34"/>
  <c r="AB34"/>
  <c r="AA34"/>
  <c r="Z34"/>
  <c r="Y34"/>
  <c r="X34"/>
  <c r="W34"/>
  <c r="V34"/>
  <c r="U34"/>
  <c r="T34"/>
  <c r="AD33"/>
  <c r="AC33"/>
  <c r="AB33"/>
  <c r="AA33"/>
  <c r="Z33"/>
  <c r="Y33"/>
  <c r="X33"/>
  <c r="W33"/>
  <c r="V33"/>
  <c r="U33"/>
  <c r="T33"/>
  <c r="AD32"/>
  <c r="AC32"/>
  <c r="AB32"/>
  <c r="AA32"/>
  <c r="Z32"/>
  <c r="Y32"/>
  <c r="X32"/>
  <c r="W32"/>
  <c r="V32"/>
  <c r="U32"/>
  <c r="T32"/>
  <c r="AD31"/>
  <c r="AC31"/>
  <c r="AB31"/>
  <c r="AA31"/>
  <c r="Z31"/>
  <c r="Y31"/>
  <c r="X31"/>
  <c r="W31"/>
  <c r="V31"/>
  <c r="U31"/>
  <c r="T31"/>
  <c r="AD30"/>
  <c r="AC30"/>
  <c r="AB30"/>
  <c r="AA30"/>
  <c r="Z30"/>
  <c r="Y30"/>
  <c r="X30"/>
  <c r="W30"/>
  <c r="V30"/>
  <c r="U30"/>
  <c r="T30"/>
  <c r="AD29"/>
  <c r="AC29"/>
  <c r="AB29"/>
  <c r="AA29"/>
  <c r="Z29"/>
  <c r="Y29"/>
  <c r="X29"/>
  <c r="W29"/>
  <c r="V29"/>
  <c r="U29"/>
  <c r="T29"/>
  <c r="AD28"/>
  <c r="AC28"/>
  <c r="AB28"/>
  <c r="AA28"/>
  <c r="Z28"/>
  <c r="Y28"/>
  <c r="X28"/>
  <c r="W28"/>
  <c r="V28"/>
  <c r="U28"/>
  <c r="T28"/>
  <c r="AD27"/>
  <c r="AC27"/>
  <c r="AB27"/>
  <c r="AA27"/>
  <c r="Z27"/>
  <c r="Y27"/>
  <c r="X27"/>
  <c r="W27"/>
  <c r="V27"/>
  <c r="U27"/>
  <c r="T27"/>
  <c r="AD26"/>
  <c r="AC26"/>
  <c r="AB26"/>
  <c r="AA26"/>
  <c r="Z26"/>
  <c r="Y26"/>
  <c r="X26"/>
  <c r="W26"/>
  <c r="V26"/>
  <c r="U26"/>
  <c r="T26"/>
  <c r="AD25"/>
  <c r="AC25"/>
  <c r="AB25"/>
  <c r="AA25"/>
  <c r="Z25"/>
  <c r="Y25"/>
  <c r="X25"/>
  <c r="W25"/>
  <c r="V25"/>
  <c r="U25"/>
  <c r="T25"/>
  <c r="AD24"/>
  <c r="AC24"/>
  <c r="AB24"/>
  <c r="AA24"/>
  <c r="Z24"/>
  <c r="Y24"/>
  <c r="X24"/>
  <c r="W24"/>
  <c r="V24"/>
  <c r="U24"/>
  <c r="T24"/>
  <c r="AD23"/>
  <c r="AC23"/>
  <c r="AB23"/>
  <c r="AA23"/>
  <c r="Z23"/>
  <c r="Y23"/>
  <c r="X23"/>
  <c r="W23"/>
  <c r="V23"/>
  <c r="U23"/>
  <c r="T23"/>
  <c r="AD22"/>
  <c r="AC22"/>
  <c r="AB22"/>
  <c r="AA22"/>
  <c r="Z22"/>
  <c r="Y22"/>
  <c r="X22"/>
  <c r="W22"/>
  <c r="V22"/>
  <c r="U22"/>
  <c r="T22"/>
  <c r="AD21"/>
  <c r="AC21"/>
  <c r="AB21"/>
  <c r="AA21"/>
  <c r="Z21"/>
  <c r="Y21"/>
  <c r="X21"/>
  <c r="W21"/>
  <c r="V21"/>
  <c r="U21"/>
  <c r="T21"/>
  <c r="AD20"/>
  <c r="AC20"/>
  <c r="AB20"/>
  <c r="AA20"/>
  <c r="Z20"/>
  <c r="Y20"/>
  <c r="X20"/>
  <c r="W20"/>
  <c r="V20"/>
  <c r="U20"/>
  <c r="T20"/>
  <c r="AD19"/>
  <c r="AC19"/>
  <c r="AB19"/>
  <c r="AA19"/>
  <c r="Z19"/>
  <c r="Y19"/>
  <c r="X19"/>
  <c r="W19"/>
  <c r="V19"/>
  <c r="U19"/>
  <c r="T19"/>
  <c r="AD18"/>
  <c r="AC18"/>
  <c r="AB18"/>
  <c r="AA18"/>
  <c r="Z18"/>
  <c r="Y18"/>
  <c r="X18"/>
  <c r="W18"/>
  <c r="V18"/>
  <c r="U18"/>
  <c r="T18"/>
  <c r="AD17"/>
  <c r="AC17"/>
  <c r="AB17"/>
  <c r="AA17"/>
  <c r="Z17"/>
  <c r="Y17"/>
  <c r="X17"/>
  <c r="W17"/>
  <c r="V17"/>
  <c r="U17"/>
  <c r="T17"/>
  <c r="AD16"/>
  <c r="AC16"/>
  <c r="AB16"/>
  <c r="AA16"/>
  <c r="Z16"/>
  <c r="Y16"/>
  <c r="X16"/>
  <c r="W16"/>
  <c r="V16"/>
  <c r="U16"/>
  <c r="T16"/>
  <c r="AD15"/>
  <c r="AC15"/>
  <c r="AB15"/>
  <c r="AA15"/>
  <c r="Z15"/>
  <c r="Y15"/>
  <c r="X15"/>
  <c r="W15"/>
  <c r="V15"/>
  <c r="U15"/>
  <c r="T15"/>
  <c r="AD14"/>
  <c r="AC14"/>
  <c r="AB14"/>
  <c r="AA14"/>
  <c r="Z14"/>
  <c r="Y14"/>
  <c r="X14"/>
  <c r="W14"/>
  <c r="V14"/>
  <c r="U14"/>
  <c r="T14"/>
  <c r="AD13"/>
  <c r="AC13"/>
  <c r="AB13"/>
  <c r="AA13"/>
  <c r="Z13"/>
  <c r="Y13"/>
  <c r="X13"/>
  <c r="W13"/>
  <c r="V13"/>
  <c r="U13"/>
  <c r="T13"/>
  <c r="AD12"/>
  <c r="AC12"/>
  <c r="AB12"/>
  <c r="AA12"/>
  <c r="Z12"/>
  <c r="Y12"/>
  <c r="X12"/>
  <c r="W12"/>
  <c r="V12"/>
  <c r="U12"/>
  <c r="T12"/>
  <c r="AD11"/>
  <c r="AC11"/>
  <c r="AB11"/>
  <c r="AA11"/>
  <c r="Z11"/>
  <c r="Y11"/>
  <c r="X11"/>
  <c r="W11"/>
  <c r="V11"/>
  <c r="U11"/>
  <c r="T11"/>
  <c r="AD10"/>
  <c r="AC10"/>
  <c r="AB10"/>
  <c r="AA10"/>
  <c r="Z10"/>
  <c r="Y10"/>
  <c r="X10"/>
  <c r="W10"/>
  <c r="V10"/>
  <c r="U10"/>
  <c r="T10"/>
  <c r="AD9"/>
  <c r="AC9"/>
  <c r="AB9"/>
  <c r="AA9"/>
  <c r="Z9"/>
  <c r="Y9"/>
  <c r="X9"/>
  <c r="W9"/>
  <c r="V9"/>
  <c r="U9"/>
  <c r="T9"/>
  <c r="AD8"/>
  <c r="AC8"/>
  <c r="AB8"/>
  <c r="AA8"/>
  <c r="Z8"/>
  <c r="Y8"/>
  <c r="X8"/>
  <c r="W8"/>
  <c r="V8"/>
  <c r="U8"/>
  <c r="T8"/>
  <c r="AD7"/>
  <c r="AC7"/>
  <c r="AB7"/>
  <c r="AA7"/>
  <c r="Z7"/>
  <c r="Y7"/>
  <c r="X7"/>
  <c r="W7"/>
  <c r="V7"/>
  <c r="U7"/>
  <c r="T7"/>
  <c r="AH39" i="1"/>
  <c r="AG39"/>
  <c r="AF39"/>
  <c r="AE39"/>
  <c r="AD39"/>
  <c r="AC39"/>
  <c r="AB39"/>
  <c r="AA39"/>
  <c r="Z39"/>
  <c r="Y39"/>
  <c r="X39"/>
  <c r="AH38"/>
  <c r="AG38"/>
  <c r="AF38"/>
  <c r="AE38"/>
  <c r="AD38"/>
  <c r="AC38"/>
  <c r="AB38"/>
  <c r="AA38"/>
  <c r="Z38"/>
  <c r="Y38"/>
  <c r="X38"/>
  <c r="W38"/>
  <c r="AH3"/>
  <c r="AH4" s="1"/>
  <c r="AE4" i="2" s="1"/>
  <c r="AG3" i="1"/>
  <c r="AG4" s="1"/>
  <c r="AD4" i="2" s="1"/>
  <c r="AF3" i="1"/>
  <c r="AF4" s="1"/>
  <c r="AC4" i="2" s="1"/>
  <c r="AE3" i="1"/>
  <c r="AE4" s="1"/>
  <c r="AB4" i="2" s="1"/>
  <c r="AD3" i="1"/>
  <c r="AD4" s="1"/>
  <c r="AA4" i="2" s="1"/>
  <c r="AC3" i="1"/>
  <c r="AC4" s="1"/>
  <c r="Z4" i="2" s="1"/>
  <c r="AB3" i="1"/>
  <c r="AB4" s="1"/>
  <c r="Y4" i="2" s="1"/>
  <c r="AA3" i="1"/>
  <c r="AA4" s="1"/>
  <c r="X4" i="2" s="1"/>
  <c r="Z3" i="1"/>
  <c r="Z4" s="1"/>
  <c r="W4" i="2" s="1"/>
  <c r="Y3" i="1"/>
  <c r="Y4" s="1"/>
  <c r="V4" i="2" s="1"/>
  <c r="X3" i="1"/>
  <c r="X4" s="1"/>
  <c r="U4" i="2" s="1"/>
  <c r="W3" i="1"/>
  <c r="W4" s="1"/>
  <c r="T4" i="2" s="1"/>
  <c r="I39" i="1"/>
  <c r="J39"/>
  <c r="L39"/>
  <c r="N39"/>
  <c r="O39"/>
  <c r="K39"/>
  <c r="M39"/>
  <c r="P39"/>
  <c r="Q39"/>
  <c r="R39"/>
  <c r="S39"/>
  <c r="H39"/>
  <c r="H21" i="3"/>
  <c r="I21"/>
  <c r="G21"/>
  <c r="D39" i="1"/>
  <c r="E39"/>
  <c r="C39"/>
  <c r="A2" i="2"/>
  <c r="D3" i="1"/>
  <c r="D4" s="1"/>
  <c r="D4" i="2" s="1"/>
  <c r="C5"/>
  <c r="A3"/>
  <c r="A4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R7"/>
  <c r="R8"/>
  <c r="R9"/>
  <c r="R10"/>
  <c r="R11"/>
  <c r="R12"/>
  <c r="R13"/>
  <c r="R14"/>
  <c r="R15"/>
  <c r="R16"/>
  <c r="R17"/>
  <c r="R18"/>
  <c r="R19"/>
  <c r="R20"/>
  <c r="R21"/>
  <c r="Q37"/>
  <c r="O7"/>
  <c r="P7"/>
  <c r="Q7"/>
  <c r="O8"/>
  <c r="P8"/>
  <c r="Q8"/>
  <c r="O9"/>
  <c r="P9"/>
  <c r="Q9"/>
  <c r="O10"/>
  <c r="P10"/>
  <c r="Q10"/>
  <c r="O11"/>
  <c r="P11"/>
  <c r="Q11"/>
  <c r="O12"/>
  <c r="P12"/>
  <c r="Q12"/>
  <c r="O13"/>
  <c r="P13"/>
  <c r="Q13"/>
  <c r="O14"/>
  <c r="P14"/>
  <c r="Q14"/>
  <c r="O15"/>
  <c r="P15"/>
  <c r="Q15"/>
  <c r="O16"/>
  <c r="P16"/>
  <c r="Q16"/>
  <c r="O17"/>
  <c r="P17"/>
  <c r="Q17"/>
  <c r="O18"/>
  <c r="P18"/>
  <c r="Q18"/>
  <c r="O19"/>
  <c r="P19"/>
  <c r="Q19"/>
  <c r="O20"/>
  <c r="P20"/>
  <c r="Q20"/>
  <c r="O21"/>
  <c r="P21"/>
  <c r="Q21"/>
  <c r="O22"/>
  <c r="P22"/>
  <c r="Q22"/>
  <c r="O23"/>
  <c r="P23"/>
  <c r="Q23"/>
  <c r="O24"/>
  <c r="P24"/>
  <c r="Q24"/>
  <c r="O25"/>
  <c r="P25"/>
  <c r="Q25"/>
  <c r="O26"/>
  <c r="P26"/>
  <c r="Q26"/>
  <c r="O27"/>
  <c r="P27"/>
  <c r="Q27"/>
  <c r="O28"/>
  <c r="P28"/>
  <c r="Q28"/>
  <c r="O29"/>
  <c r="P29"/>
  <c r="Q29"/>
  <c r="O30"/>
  <c r="P30"/>
  <c r="Q30"/>
  <c r="O31"/>
  <c r="P31"/>
  <c r="Q31"/>
  <c r="O32"/>
  <c r="P32"/>
  <c r="Q32"/>
  <c r="O33"/>
  <c r="P33"/>
  <c r="Q33"/>
  <c r="O34"/>
  <c r="P34"/>
  <c r="Q34"/>
  <c r="O35"/>
  <c r="P35"/>
  <c r="Q35"/>
  <c r="O36"/>
  <c r="P36"/>
  <c r="Q36"/>
  <c r="O37"/>
  <c r="P37"/>
  <c r="J7"/>
  <c r="K7"/>
  <c r="L7"/>
  <c r="M7"/>
  <c r="N7"/>
  <c r="J8"/>
  <c r="K8"/>
  <c r="L8"/>
  <c r="M8"/>
  <c r="N8"/>
  <c r="J9"/>
  <c r="K9"/>
  <c r="L9"/>
  <c r="M9"/>
  <c r="N9"/>
  <c r="J10"/>
  <c r="K10"/>
  <c r="L10"/>
  <c r="M10"/>
  <c r="N10"/>
  <c r="J11"/>
  <c r="K11"/>
  <c r="L11"/>
  <c r="M11"/>
  <c r="N11"/>
  <c r="J12"/>
  <c r="K12"/>
  <c r="L12"/>
  <c r="M12"/>
  <c r="N12"/>
  <c r="J13"/>
  <c r="K13"/>
  <c r="L13"/>
  <c r="M13"/>
  <c r="N13"/>
  <c r="J14"/>
  <c r="K14"/>
  <c r="L14"/>
  <c r="M14"/>
  <c r="N14"/>
  <c r="J15"/>
  <c r="K15"/>
  <c r="L15"/>
  <c r="M15"/>
  <c r="N15"/>
  <c r="J16"/>
  <c r="K16"/>
  <c r="L16"/>
  <c r="M16"/>
  <c r="N16"/>
  <c r="J17"/>
  <c r="K17"/>
  <c r="L17"/>
  <c r="M17"/>
  <c r="N17"/>
  <c r="J18"/>
  <c r="K18"/>
  <c r="L18"/>
  <c r="M18"/>
  <c r="N18"/>
  <c r="J19"/>
  <c r="K19"/>
  <c r="L19"/>
  <c r="M19"/>
  <c r="N19"/>
  <c r="J20"/>
  <c r="K20"/>
  <c r="L20"/>
  <c r="M20"/>
  <c r="N20"/>
  <c r="J21"/>
  <c r="K21"/>
  <c r="L21"/>
  <c r="M21"/>
  <c r="N21"/>
  <c r="J22"/>
  <c r="K22"/>
  <c r="L22"/>
  <c r="M22"/>
  <c r="N22"/>
  <c r="J23"/>
  <c r="K23"/>
  <c r="L23"/>
  <c r="M23"/>
  <c r="N23"/>
  <c r="J24"/>
  <c r="K24"/>
  <c r="L24"/>
  <c r="M24"/>
  <c r="N24"/>
  <c r="J25"/>
  <c r="K25"/>
  <c r="L25"/>
  <c r="M25"/>
  <c r="N25"/>
  <c r="J26"/>
  <c r="K26"/>
  <c r="L26"/>
  <c r="M26"/>
  <c r="N26"/>
  <c r="J27"/>
  <c r="K27"/>
  <c r="L27"/>
  <c r="M27"/>
  <c r="N27"/>
  <c r="J28"/>
  <c r="K28"/>
  <c r="L28"/>
  <c r="M28"/>
  <c r="N28"/>
  <c r="J29"/>
  <c r="K29"/>
  <c r="L29"/>
  <c r="M29"/>
  <c r="N29"/>
  <c r="J30"/>
  <c r="K30"/>
  <c r="L30"/>
  <c r="M30"/>
  <c r="N30"/>
  <c r="J31"/>
  <c r="K31"/>
  <c r="L31"/>
  <c r="M31"/>
  <c r="N31"/>
  <c r="J32"/>
  <c r="K32"/>
  <c r="L32"/>
  <c r="M32"/>
  <c r="N32"/>
  <c r="J33"/>
  <c r="K33"/>
  <c r="L33"/>
  <c r="M33"/>
  <c r="N33"/>
  <c r="J34"/>
  <c r="K34"/>
  <c r="L34"/>
  <c r="M34"/>
  <c r="N34"/>
  <c r="J35"/>
  <c r="K35"/>
  <c r="L35"/>
  <c r="M35"/>
  <c r="N35"/>
  <c r="J36"/>
  <c r="K36"/>
  <c r="L36"/>
  <c r="M36"/>
  <c r="N36"/>
  <c r="J37"/>
  <c r="K37"/>
  <c r="L37"/>
  <c r="M37"/>
  <c r="N37"/>
  <c r="G7"/>
  <c r="H7"/>
  <c r="I7"/>
  <c r="G8"/>
  <c r="H8"/>
  <c r="I8"/>
  <c r="G9"/>
  <c r="H9"/>
  <c r="I9"/>
  <c r="G10"/>
  <c r="H10"/>
  <c r="I10"/>
  <c r="G11"/>
  <c r="H11"/>
  <c r="I11"/>
  <c r="G12"/>
  <c r="H12"/>
  <c r="I12"/>
  <c r="G13"/>
  <c r="H13"/>
  <c r="I13"/>
  <c r="G14"/>
  <c r="H14"/>
  <c r="I14"/>
  <c r="G15"/>
  <c r="H15"/>
  <c r="I15"/>
  <c r="G16"/>
  <c r="H16"/>
  <c r="I16"/>
  <c r="G17"/>
  <c r="H17"/>
  <c r="I17"/>
  <c r="G18"/>
  <c r="H18"/>
  <c r="I18"/>
  <c r="G19"/>
  <c r="H19"/>
  <c r="I19"/>
  <c r="G20"/>
  <c r="H20"/>
  <c r="I20"/>
  <c r="G21"/>
  <c r="H21"/>
  <c r="I21"/>
  <c r="G22"/>
  <c r="H22"/>
  <c r="I22"/>
  <c r="G23"/>
  <c r="H23"/>
  <c r="I23"/>
  <c r="G24"/>
  <c r="H24"/>
  <c r="I24"/>
  <c r="G25"/>
  <c r="H25"/>
  <c r="I25"/>
  <c r="G26"/>
  <c r="H26"/>
  <c r="I26"/>
  <c r="G27"/>
  <c r="H27"/>
  <c r="I27"/>
  <c r="G28"/>
  <c r="H28"/>
  <c r="I28"/>
  <c r="G29"/>
  <c r="H29"/>
  <c r="I29"/>
  <c r="G30"/>
  <c r="H30"/>
  <c r="I30"/>
  <c r="G31"/>
  <c r="H31"/>
  <c r="I31"/>
  <c r="G32"/>
  <c r="H32"/>
  <c r="I32"/>
  <c r="G33"/>
  <c r="H33"/>
  <c r="I33"/>
  <c r="G34"/>
  <c r="H34"/>
  <c r="I34"/>
  <c r="G35"/>
  <c r="H35"/>
  <c r="I35"/>
  <c r="G36"/>
  <c r="H36"/>
  <c r="I36"/>
  <c r="G37"/>
  <c r="H37"/>
  <c r="I37"/>
  <c r="D7"/>
  <c r="E7"/>
  <c r="D8"/>
  <c r="E8"/>
  <c r="D9"/>
  <c r="E9"/>
  <c r="D10"/>
  <c r="E10"/>
  <c r="D11"/>
  <c r="E11"/>
  <c r="D12"/>
  <c r="E12"/>
  <c r="D13"/>
  <c r="E13"/>
  <c r="D14"/>
  <c r="E14"/>
  <c r="D15"/>
  <c r="E15"/>
  <c r="D16"/>
  <c r="E16"/>
  <c r="D17"/>
  <c r="E17"/>
  <c r="D18"/>
  <c r="E18"/>
  <c r="D19"/>
  <c r="E19"/>
  <c r="D20"/>
  <c r="E20"/>
  <c r="D21"/>
  <c r="E21"/>
  <c r="D22"/>
  <c r="E22"/>
  <c r="D23"/>
  <c r="E23"/>
  <c r="D24"/>
  <c r="E24"/>
  <c r="D25"/>
  <c r="E25"/>
  <c r="D26"/>
  <c r="E26"/>
  <c r="D27"/>
  <c r="E27"/>
  <c r="D28"/>
  <c r="E28"/>
  <c r="D29"/>
  <c r="E29"/>
  <c r="D30"/>
  <c r="E30"/>
  <c r="D31"/>
  <c r="E31"/>
  <c r="D32"/>
  <c r="E32"/>
  <c r="D33"/>
  <c r="E33"/>
  <c r="D34"/>
  <c r="E34"/>
  <c r="D35"/>
  <c r="E35"/>
  <c r="D36"/>
  <c r="E36"/>
  <c r="D37"/>
  <c r="E37"/>
  <c r="C36"/>
  <c r="C3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7"/>
  <c r="B3" i="1"/>
  <c r="B4" s="1"/>
  <c r="B4" i="2" s="1"/>
  <c r="D38" i="1"/>
  <c r="D40" s="1"/>
  <c r="E38"/>
  <c r="H38"/>
  <c r="I38"/>
  <c r="J38"/>
  <c r="K38"/>
  <c r="L38"/>
  <c r="M38"/>
  <c r="N38"/>
  <c r="O38"/>
  <c r="P38"/>
  <c r="Q38"/>
  <c r="R38"/>
  <c r="S38"/>
  <c r="E3"/>
  <c r="E4" s="1"/>
  <c r="E4" i="2" s="1"/>
  <c r="C3" i="1"/>
  <c r="C4" s="1"/>
  <c r="C4" i="2" s="1"/>
  <c r="S3" i="1"/>
  <c r="S4" s="1"/>
  <c r="R4" i="2" s="1"/>
  <c r="R3" i="1"/>
  <c r="R4" s="1"/>
  <c r="Q4" i="2" s="1"/>
  <c r="Q3" i="1"/>
  <c r="Q4" s="1"/>
  <c r="P4" i="2" s="1"/>
  <c r="P3" i="1"/>
  <c r="P4" s="1"/>
  <c r="O4" i="2" s="1"/>
  <c r="O3" i="1"/>
  <c r="O4" s="1"/>
  <c r="N4" i="2" s="1"/>
  <c r="N3" i="1"/>
  <c r="M3" i="2" s="1"/>
  <c r="M3" i="1"/>
  <c r="M4" s="1"/>
  <c r="L4" i="2" s="1"/>
  <c r="L3" i="1"/>
  <c r="L4" s="1"/>
  <c r="K4" i="2" s="1"/>
  <c r="K3" i="1"/>
  <c r="K4" s="1"/>
  <c r="J4" i="2" s="1"/>
  <c r="H3" i="1"/>
  <c r="H4" s="1"/>
  <c r="G4" i="2" s="1"/>
  <c r="J3" i="1"/>
  <c r="J4" s="1"/>
  <c r="I4" i="2" s="1"/>
  <c r="I3" i="1"/>
  <c r="I4" s="1"/>
  <c r="H4" i="2" s="1"/>
  <c r="C38" i="1"/>
  <c r="DJ40" l="1"/>
  <c r="AQ40"/>
  <c r="CM42"/>
  <c r="CY40"/>
  <c r="AP40"/>
  <c r="D3" i="2"/>
  <c r="CZ40" i="1"/>
  <c r="DG38"/>
  <c r="F3" i="12" s="1"/>
  <c r="F4" s="1"/>
  <c r="DG39" i="1"/>
  <c r="B21" i="10"/>
  <c r="N5" i="7" s="1"/>
  <c r="N4"/>
  <c r="CT40" i="1"/>
  <c r="CB40"/>
  <c r="CF40"/>
  <c r="CJ40"/>
  <c r="CR40"/>
  <c r="CV40"/>
  <c r="CM38"/>
  <c r="DL40"/>
  <c r="DH40"/>
  <c r="K3" i="12"/>
  <c r="K4" s="1"/>
  <c r="G3"/>
  <c r="G4" s="1"/>
  <c r="AW42" i="1"/>
  <c r="CE40"/>
  <c r="CI40"/>
  <c r="CQ40"/>
  <c r="CU40"/>
  <c r="DM40"/>
  <c r="DI40"/>
  <c r="L4" i="7"/>
  <c r="L3" i="12"/>
  <c r="L4" s="1"/>
  <c r="H3"/>
  <c r="H4" s="1"/>
  <c r="M3"/>
  <c r="M4" s="1"/>
  <c r="CP40" i="1"/>
  <c r="CC40"/>
  <c r="CG40"/>
  <c r="CK40"/>
  <c r="CS40"/>
  <c r="CW40"/>
  <c r="B3" i="12"/>
  <c r="B4" s="1"/>
  <c r="E3"/>
  <c r="E4"/>
  <c r="D40"/>
  <c r="I40"/>
  <c r="M40"/>
  <c r="J40"/>
  <c r="DD39" i="1"/>
  <c r="DC41"/>
  <c r="DE40"/>
  <c r="CX38"/>
  <c r="CX40" s="1"/>
  <c r="CV41"/>
  <c r="B21" i="11"/>
  <c r="O5" i="7" s="1"/>
  <c r="CO40" i="1"/>
  <c r="CA40"/>
  <c r="CD40"/>
  <c r="CH40"/>
  <c r="CL40"/>
  <c r="AU40"/>
  <c r="BP40"/>
  <c r="BT40"/>
  <c r="BO40"/>
  <c r="BS40"/>
  <c r="BW40"/>
  <c r="BQ40"/>
  <c r="BU40"/>
  <c r="BK42"/>
  <c r="BY42"/>
  <c r="BY38"/>
  <c r="M3" i="7" s="1"/>
  <c r="BM40" i="1"/>
  <c r="BN4"/>
  <c r="BR4"/>
  <c r="BV4"/>
  <c r="BX40"/>
  <c r="BE40"/>
  <c r="AL40"/>
  <c r="BI40"/>
  <c r="AK40"/>
  <c r="AT40"/>
  <c r="AZ40"/>
  <c r="BD40"/>
  <c r="BH40"/>
  <c r="AN40"/>
  <c r="AO40"/>
  <c r="AS40"/>
  <c r="BK38"/>
  <c r="L3" i="7" s="1"/>
  <c r="BC40" i="1"/>
  <c r="BG40"/>
  <c r="AM40"/>
  <c r="AR40"/>
  <c r="BB40"/>
  <c r="BF40"/>
  <c r="BA4"/>
  <c r="BE4"/>
  <c r="AY40"/>
  <c r="BJ40"/>
  <c r="R39" i="2"/>
  <c r="AV40" i="1"/>
  <c r="AW38"/>
  <c r="T3" i="2"/>
  <c r="X3"/>
  <c r="AB3"/>
  <c r="V3"/>
  <c r="Z3"/>
  <c r="AE3"/>
  <c r="U3"/>
  <c r="Y3"/>
  <c r="AC3"/>
  <c r="W3"/>
  <c r="AA3"/>
  <c r="AD3"/>
  <c r="U39"/>
  <c r="Y39"/>
  <c r="AC39"/>
  <c r="X39"/>
  <c r="AB39"/>
  <c r="T39"/>
  <c r="W39"/>
  <c r="AA39"/>
  <c r="V39"/>
  <c r="Z39"/>
  <c r="AD39"/>
  <c r="N4" i="1"/>
  <c r="M4" i="2" s="1"/>
  <c r="P40" i="1"/>
  <c r="L40"/>
  <c r="H40"/>
  <c r="Q40"/>
  <c r="M40"/>
  <c r="I40"/>
  <c r="R40"/>
  <c r="N40"/>
  <c r="J40"/>
  <c r="O3" i="2"/>
  <c r="K3"/>
  <c r="G3"/>
  <c r="R3"/>
  <c r="F3" i="1"/>
  <c r="X40"/>
  <c r="AB40"/>
  <c r="AF40"/>
  <c r="S40"/>
  <c r="O40"/>
  <c r="K40"/>
  <c r="E40"/>
  <c r="L3" i="2"/>
  <c r="H3"/>
  <c r="B3"/>
  <c r="C3"/>
  <c r="C40" i="1"/>
  <c r="AA40"/>
  <c r="AE40"/>
  <c r="I3" i="2"/>
  <c r="P3"/>
  <c r="Z40" i="1"/>
  <c r="AD40"/>
  <c r="AH40"/>
  <c r="N3" i="2"/>
  <c r="J3"/>
  <c r="E3"/>
  <c r="Q3"/>
  <c r="Y40" i="1"/>
  <c r="AC40"/>
  <c r="AG40"/>
  <c r="AI38"/>
  <c r="J3" i="7" s="1"/>
  <c r="W40" i="1"/>
  <c r="C39" i="2"/>
  <c r="T38" i="1"/>
  <c r="D39" i="2"/>
  <c r="N39"/>
  <c r="O39"/>
  <c r="I39"/>
  <c r="L39"/>
  <c r="Q39"/>
  <c r="J39"/>
  <c r="E39"/>
  <c r="G39"/>
  <c r="M39"/>
  <c r="H39"/>
  <c r="K39"/>
  <c r="P39"/>
  <c r="F38" i="1"/>
  <c r="K40" i="12" l="1"/>
  <c r="H40"/>
  <c r="CW41" i="1"/>
  <c r="L40" i="12"/>
  <c r="DO44" i="1"/>
  <c r="DR44" s="1"/>
  <c r="DG40"/>
  <c r="DA38"/>
  <c r="AW41"/>
  <c r="K3" i="7"/>
  <c r="DA42" i="1"/>
  <c r="CI41"/>
  <c r="CE41"/>
  <c r="CA41"/>
  <c r="CF41"/>
  <c r="CK41"/>
  <c r="CG41"/>
  <c r="CC41"/>
  <c r="CL41"/>
  <c r="CH41"/>
  <c r="CD41"/>
  <c r="CJ41"/>
  <c r="CB41"/>
  <c r="CR41"/>
  <c r="CS41"/>
  <c r="DA40"/>
  <c r="CT41"/>
  <c r="CP41"/>
  <c r="CU41"/>
  <c r="CQ41"/>
  <c r="CO41"/>
  <c r="CZ41"/>
  <c r="B40" i="12"/>
  <c r="B41" s="1"/>
  <c r="G40"/>
  <c r="E40"/>
  <c r="DD38" i="1"/>
  <c r="CX41"/>
  <c r="CY41"/>
  <c r="N3" i="7"/>
  <c r="CM40" i="1"/>
  <c r="CM41"/>
  <c r="CM39"/>
  <c r="T41"/>
  <c r="T42"/>
  <c r="AI42"/>
  <c r="AI41"/>
  <c r="F42"/>
  <c r="F43" s="1"/>
  <c r="F41"/>
  <c r="AW40"/>
  <c r="BY41"/>
  <c r="BY44"/>
  <c r="CM44" s="1"/>
  <c r="DA44" s="1"/>
  <c r="DF44" s="1"/>
  <c r="BK41"/>
  <c r="BY39"/>
  <c r="BY40"/>
  <c r="BK40"/>
  <c r="BK39"/>
  <c r="AW39"/>
  <c r="T39"/>
  <c r="F39"/>
  <c r="F44"/>
  <c r="T44" s="1"/>
  <c r="T40"/>
  <c r="AI40"/>
  <c r="F40"/>
  <c r="AI39"/>
  <c r="T43" l="1"/>
  <c r="AI43" s="1"/>
  <c r="AW43" s="1"/>
  <c r="BK43" s="1"/>
  <c r="BY43" s="1"/>
  <c r="CM43" s="1"/>
  <c r="DA43" s="1"/>
  <c r="O3" i="7"/>
  <c r="DA41" i="1"/>
  <c r="DA39"/>
  <c r="C3" i="12"/>
  <c r="DO42" i="1"/>
  <c r="AI44"/>
  <c r="DD40"/>
  <c r="DO38"/>
  <c r="F39" i="12" l="1"/>
  <c r="F38"/>
  <c r="C4"/>
  <c r="C40"/>
  <c r="AW44" i="1"/>
  <c r="DO43"/>
  <c r="DD41"/>
  <c r="DJ41"/>
  <c r="DI41"/>
  <c r="DO40"/>
  <c r="DE41"/>
  <c r="DK41"/>
  <c r="DF41"/>
  <c r="DL41"/>
  <c r="DM41"/>
  <c r="DN41"/>
  <c r="DG41"/>
  <c r="DH41"/>
  <c r="P3" i="7"/>
  <c r="DO41" i="1"/>
  <c r="DO39"/>
  <c r="CX39"/>
  <c r="N38" i="12" l="1"/>
  <c r="N42"/>
  <c r="F40"/>
  <c r="M41" s="1"/>
  <c r="D41"/>
  <c r="N40"/>
  <c r="H41"/>
  <c r="C41"/>
  <c r="E41"/>
  <c r="F41"/>
  <c r="L41"/>
  <c r="G41"/>
  <c r="BK44" i="1"/>
  <c r="DR47"/>
  <c r="I41" i="12" l="1"/>
  <c r="K41"/>
  <c r="J41"/>
  <c r="N44"/>
  <c r="Q44" s="1"/>
  <c r="Q47" s="1"/>
  <c r="P6" i="7"/>
  <c r="N41" i="12"/>
  <c r="N39"/>
</calcChain>
</file>

<file path=xl/comments1.xml><?xml version="1.0" encoding="utf-8"?>
<comments xmlns="http://schemas.openxmlformats.org/spreadsheetml/2006/main">
  <authors>
    <author>Harald</author>
  </authors>
  <commentList>
    <comment ref="DF17" authorId="0">
      <text>
        <r>
          <rPr>
            <b/>
            <sz val="9"/>
            <color indexed="81"/>
            <rFont val="Tahoma"/>
            <charset val="1"/>
          </rPr>
          <t>Harald:</t>
        </r>
        <r>
          <rPr>
            <sz val="9"/>
            <color indexed="81"/>
            <rFont val="Tahoma"/>
            <charset val="1"/>
          </rPr>
          <t xml:space="preserve">
neuer Zähler!
-32191
</t>
        </r>
      </text>
    </comment>
  </commentList>
</comments>
</file>

<file path=xl/sharedStrings.xml><?xml version="1.0" encoding="utf-8"?>
<sst xmlns="http://schemas.openxmlformats.org/spreadsheetml/2006/main" count="523" uniqueCount="166">
  <si>
    <t>Photovoltaikanlage Daten 2008</t>
  </si>
  <si>
    <t>Sep.</t>
  </si>
  <si>
    <t>Okt.</t>
  </si>
  <si>
    <t>Nov.</t>
  </si>
  <si>
    <t>Dez.</t>
  </si>
  <si>
    <t>Gesamt Jahr</t>
  </si>
  <si>
    <t>Soll</t>
  </si>
  <si>
    <t>Jan.</t>
  </si>
  <si>
    <t>Febr.</t>
  </si>
  <si>
    <t>März</t>
  </si>
  <si>
    <t>April</t>
  </si>
  <si>
    <t>Mai</t>
  </si>
  <si>
    <t>Juni</t>
  </si>
  <si>
    <t>Juli</t>
  </si>
  <si>
    <t>Sept.</t>
  </si>
  <si>
    <t>Aug.</t>
  </si>
  <si>
    <t>Durchschnitt</t>
  </si>
  <si>
    <t>mtl. Durchsch.</t>
  </si>
  <si>
    <t>http://www.sonnenertrag.eu/detail.php?pk=3188&amp;plant=3127</t>
  </si>
  <si>
    <t>http://www.sonnenertrag.eu/plantimg_daily.php?pk=3188&amp;profile_id=3127</t>
  </si>
  <si>
    <t>www.sonnenertrag.eu/plantimg_daily.php?pk=3188&amp;profile_id=3127</t>
  </si>
  <si>
    <t>Gesamt</t>
  </si>
  <si>
    <t>Tage</t>
  </si>
  <si>
    <t>Photovoltaikanlage Daten 2009</t>
  </si>
  <si>
    <t>Überschuss</t>
  </si>
  <si>
    <t>Einnahmen- und Überschussrechnung Photovoltaikanlage Geschke 2009</t>
  </si>
  <si>
    <t xml:space="preserve">Datum </t>
  </si>
  <si>
    <t>Mwst</t>
  </si>
  <si>
    <t>Brutto</t>
  </si>
  <si>
    <t>Datum</t>
  </si>
  <si>
    <t>Darl.zins</t>
  </si>
  <si>
    <t>Solarvers.</t>
  </si>
  <si>
    <t>Telefon-Internetpauschale 10,00 € mtl.</t>
  </si>
  <si>
    <t>LEW</t>
  </si>
  <si>
    <t>Haben</t>
  </si>
  <si>
    <t>Umst. Nov</t>
  </si>
  <si>
    <t>Umst. Dez</t>
  </si>
  <si>
    <t>Umst. Jan</t>
  </si>
  <si>
    <t>27.02.2009</t>
  </si>
  <si>
    <t>Zählermiete LEW für 2008</t>
  </si>
  <si>
    <t>LEW Abr. 08 GH</t>
  </si>
  <si>
    <t>Ausgaben:</t>
  </si>
  <si>
    <t>Einnahmen:</t>
  </si>
  <si>
    <t>Verlust</t>
  </si>
  <si>
    <t>(bereits in Jahresumst.erkl.08 abgerechnet)</t>
  </si>
  <si>
    <t>Umst. Febr.</t>
  </si>
  <si>
    <t>LEW-Jahresabr. 2008</t>
  </si>
  <si>
    <t>LEW Zahl. Wg. Tilgunsfrei</t>
  </si>
  <si>
    <t>Gewinn rechnerisch</t>
  </si>
  <si>
    <t>Photovoltaikanlage Daten 2010</t>
  </si>
  <si>
    <t>bis 12/2008</t>
  </si>
  <si>
    <t>Ertrag</t>
  </si>
  <si>
    <t>Gesamtertrag</t>
  </si>
  <si>
    <t>bis 12/2009</t>
  </si>
  <si>
    <t>bis 12/2010</t>
  </si>
  <si>
    <t>Summe kWh</t>
  </si>
  <si>
    <t>KWh</t>
  </si>
  <si>
    <t>Gesamtleistung</t>
  </si>
  <si>
    <t>Jahr 2010:</t>
  </si>
  <si>
    <t>Jahr 2009:</t>
  </si>
  <si>
    <t>Jahr 2008:</t>
  </si>
  <si>
    <t>Finanzamt Rückerstattung</t>
  </si>
  <si>
    <t>Umst. März</t>
  </si>
  <si>
    <t>Umst. April</t>
  </si>
  <si>
    <t>Umst. Mai</t>
  </si>
  <si>
    <t>Umst. Juni</t>
  </si>
  <si>
    <t>Umst. Juli</t>
  </si>
  <si>
    <t>Umst. August</t>
  </si>
  <si>
    <t>Umst. Sep</t>
  </si>
  <si>
    <t>Umst. Okt</t>
  </si>
  <si>
    <t>PC-/Drucker Pauschale jährl.</t>
  </si>
  <si>
    <t>Kto.f.gebühr pauschale 2,50 € mtl.</t>
  </si>
  <si>
    <t>von Dez-Nov</t>
  </si>
  <si>
    <t>gezahlte Ums.st. An Finanzamt</t>
  </si>
  <si>
    <t>lineare Abschr. Anteil 09 (2009-2012 jährl.)</t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</si>
  <si>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</si>
  <si>
    <r>
      <t>Ersparnis 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</t>
    </r>
  </si>
  <si>
    <t>Photovoltaikanlage Daten 2011</t>
  </si>
  <si>
    <t>Photovoltaikanlage Daten 2012</t>
  </si>
  <si>
    <t>Jahr 2011:</t>
  </si>
  <si>
    <t>bis 12/2011</t>
  </si>
  <si>
    <t>Jahr 2012:</t>
  </si>
  <si>
    <t>bis 12/2012</t>
  </si>
  <si>
    <t>0,,3</t>
  </si>
  <si>
    <t>Einnahmen- und Überschussrechnung Photovoltaikanlage Geschke 2010</t>
  </si>
  <si>
    <t>lineare Abschr. Anteil 10 (2009-2012 jährl.)</t>
  </si>
  <si>
    <t>Darl.zins 2010 lt. Zinsbescheinigung</t>
  </si>
  <si>
    <t>Einzug wg. Jährl. Umsatzssteuererklärung</t>
  </si>
  <si>
    <t>28.02.2010</t>
  </si>
  <si>
    <t>gezahlte Ums.st. An Finanzamt 2011 für 2010</t>
  </si>
  <si>
    <t>GH Abr. 09</t>
  </si>
  <si>
    <t>2011 erl.</t>
  </si>
  <si>
    <t>siehe Abr. 2010</t>
  </si>
  <si>
    <t>Gewinn</t>
  </si>
  <si>
    <t>Zählermiete LEW für 2009</t>
  </si>
  <si>
    <t>Einnahmen- und Überschussrechnung Photovoltaikanlage Geschke 2011</t>
  </si>
  <si>
    <t>2012 erl.</t>
  </si>
  <si>
    <t>lineare Abschr. Anteil 11 (2009-2012 jährl.)</t>
  </si>
  <si>
    <t>Darl.zins 2011 lt. Zinsbescheinigung</t>
  </si>
  <si>
    <t>Zählermiete LEW für 2010</t>
  </si>
  <si>
    <t>GH Abr.10</t>
  </si>
  <si>
    <t>28.02.2011</t>
  </si>
  <si>
    <t xml:space="preserve">Telefon-Internetpauschale </t>
  </si>
  <si>
    <t>gezahlte Ums.st. An Finanzamt 2011für 2010</t>
  </si>
  <si>
    <t>berichtigt, nach Steuerberatung Mai 2012</t>
  </si>
  <si>
    <t>Photovoltaikanlage Daten 2013</t>
  </si>
  <si>
    <t>Jahr 2013:</t>
  </si>
  <si>
    <t>bis 12/2013</t>
  </si>
  <si>
    <t>eZähler</t>
  </si>
  <si>
    <t>WR-Wert</t>
  </si>
  <si>
    <t>Zählerwert</t>
  </si>
  <si>
    <t>Tagesproduktion</t>
  </si>
  <si>
    <t>kopieren und Inhalte einfüge!</t>
  </si>
  <si>
    <t>Jahr 2014:</t>
  </si>
  <si>
    <t>bis 12/2014</t>
  </si>
  <si>
    <t>Photovoltaikanlage Daten 2014</t>
  </si>
  <si>
    <t>Jahr</t>
  </si>
  <si>
    <t>Jahressoll /KWh</t>
  </si>
  <si>
    <t>Jahresist /KWh</t>
  </si>
  <si>
    <t>2013 erl.</t>
  </si>
  <si>
    <t>Einnahmen- und Überschussrechnung Photovoltaikanlage Geschke 2012</t>
  </si>
  <si>
    <t>berichtigt, nach Steuerberatung Mai 2013</t>
  </si>
  <si>
    <t>Einnahmen</t>
  </si>
  <si>
    <t>Gewin/Verlust</t>
  </si>
  <si>
    <t>_</t>
  </si>
  <si>
    <t>Jahr 2015:</t>
  </si>
  <si>
    <t>bis 12/2015</t>
  </si>
  <si>
    <t>Photovoltaikanlage Daten 2015</t>
  </si>
  <si>
    <t>Einnahmen- und Überschussrechnung Photovoltaikanlage Geschke 2013</t>
  </si>
  <si>
    <t>Darl.zins 2013 lt. Zinsbescheinigung</t>
  </si>
  <si>
    <t>Betriebseinnahmen netto</t>
  </si>
  <si>
    <t>Mehrwertsteuer</t>
  </si>
  <si>
    <t>LEW Betriebsmittelnutzung 2012</t>
  </si>
  <si>
    <t>lineare Abschr. Anteil 13</t>
  </si>
  <si>
    <t>Telefon, Internet, Porto pauschal</t>
  </si>
  <si>
    <t>Kontoführung pauschal</t>
  </si>
  <si>
    <t>PC-/Drucker pauschal</t>
  </si>
  <si>
    <t>Vorsteuer</t>
  </si>
  <si>
    <t>Umsatzsteuer 2012</t>
  </si>
  <si>
    <t>Buchwert 1.1.13</t>
  </si>
  <si>
    <t>Wert 31.12.13</t>
  </si>
  <si>
    <t>Einnahmen- und Überschussrechnung Photovoltaikanlage Geschke 2014</t>
  </si>
  <si>
    <t>LEW Betriebsmittelnutzung 2013</t>
  </si>
  <si>
    <t>Darl.zins 2014 lt. Zinsbescheinigung</t>
  </si>
  <si>
    <t>Umsatzsteuer 2013</t>
  </si>
  <si>
    <t>lineare Abschr. Anteil 14</t>
  </si>
  <si>
    <t>Buchwert 1.1.14</t>
  </si>
  <si>
    <t>Wert 31.12.14</t>
  </si>
  <si>
    <t>Ergebnis</t>
  </si>
  <si>
    <t>durch</t>
  </si>
  <si>
    <t>eintragen</t>
  </si>
  <si>
    <t>Betriebseinnahmen netto lt. Re. LVN vom 17.01.2014</t>
  </si>
  <si>
    <t>Einnahmen- und Überschussrechnung Photovoltaikanlage Geschke 2015</t>
  </si>
  <si>
    <t>Betriebseinnahmen netto lt. Re. LVN vom 13.01.2015</t>
  </si>
  <si>
    <t>Darl.zins 2015 lt. Zinsbescheinigung</t>
  </si>
  <si>
    <t>Umsatzsteuer 2014 (6.3.15 abgeb.v.Kto. 9054995)</t>
  </si>
  <si>
    <t>Buchwert 1.1.15</t>
  </si>
  <si>
    <t>Wert 31.12.15</t>
  </si>
  <si>
    <t>Soll aus PV</t>
  </si>
  <si>
    <t>Photovoltaikanlage Daten 2016</t>
  </si>
  <si>
    <t>Jahr 2016:</t>
  </si>
  <si>
    <t>bis 12/2016</t>
  </si>
  <si>
    <t>bis 11.04.2016</t>
  </si>
  <si>
    <t>eZähler bis 11.04.2016</t>
  </si>
  <si>
    <t>Zählerstand</t>
  </si>
  <si>
    <t>Jahresbezug /KWh</t>
  </si>
</sst>
</file>

<file path=xl/styles.xml><?xml version="1.0" encoding="utf-8"?>
<styleSheet xmlns="http://schemas.openxmlformats.org/spreadsheetml/2006/main">
  <numFmts count="4">
    <numFmt numFmtId="44" formatCode="_-* #,##0.00\ &quot;€&quot;_-;\-* #,##0.00\ &quot;€&quot;_-;_-* &quot;-&quot;??\ &quot;€&quot;_-;_-@_-"/>
    <numFmt numFmtId="164" formatCode="0.00_ ;[Red]\-0.00\ "/>
    <numFmt numFmtId="165" formatCode="0_ ;[Red]\-0\ "/>
    <numFmt numFmtId="166" formatCode="_-* #,##0.00\ [$€-407]_-;\-* #,##0.00\ [$€-407]_-;_-* &quot;-&quot;??\ [$€-407]_-;_-@_-"/>
  </numFmts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C036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gradientFill degree="90">
        <stop position="0">
          <color theme="3" tint="0.40000610370189521"/>
        </stop>
        <stop position="1">
          <color theme="3" tint="-0.25098422193060094"/>
        </stop>
      </gradientFill>
    </fill>
    <fill>
      <patternFill patternType="solid">
        <fgColor theme="3" tint="-0.499984740745262"/>
        <bgColor indexed="64"/>
      </patternFill>
    </fill>
    <fill>
      <patternFill patternType="solid">
        <fgColor rgb="FFC0361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749992370372631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theme="3"/>
      </top>
      <bottom style="thin">
        <color auto="1"/>
      </bottom>
      <diagonal/>
    </border>
    <border>
      <left/>
      <right style="thin">
        <color auto="1"/>
      </right>
      <top style="thick">
        <color theme="3"/>
      </top>
      <bottom style="thin">
        <color auto="1"/>
      </bottom>
      <diagonal/>
    </border>
    <border>
      <left style="thin">
        <color auto="1"/>
      </left>
      <right/>
      <top style="thick">
        <color theme="3"/>
      </top>
      <bottom style="thin">
        <color auto="1"/>
      </bottom>
      <diagonal/>
    </border>
    <border>
      <left style="thick">
        <color theme="3"/>
      </left>
      <right/>
      <top/>
      <bottom/>
      <diagonal/>
    </border>
    <border>
      <left style="thick">
        <color theme="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3"/>
      </left>
      <right/>
      <top/>
      <bottom style="thick">
        <color theme="3"/>
      </bottom>
      <diagonal/>
    </border>
    <border>
      <left/>
      <right/>
      <top/>
      <bottom style="thick">
        <color theme="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ck">
        <color theme="3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4" fontId="13" fillId="0" borderId="0" applyFont="0" applyFill="0" applyBorder="0" applyAlignment="0" applyProtection="0"/>
  </cellStyleXfs>
  <cellXfs count="14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right"/>
    </xf>
    <xf numFmtId="0" fontId="2" fillId="0" borderId="0" xfId="1" applyAlignment="1" applyProtection="1"/>
    <xf numFmtId="0" fontId="1" fillId="0" borderId="0" xfId="0" applyFont="1" applyAlignment="1">
      <alignment horizontal="right"/>
    </xf>
    <xf numFmtId="0" fontId="3" fillId="0" borderId="0" xfId="1" applyFont="1" applyAlignment="1" applyProtection="1"/>
    <xf numFmtId="2" fontId="1" fillId="0" borderId="0" xfId="0" applyNumberFormat="1" applyFont="1"/>
    <xf numFmtId="0" fontId="1" fillId="3" borderId="1" xfId="0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6" fillId="0" borderId="0" xfId="0" applyFont="1"/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right"/>
    </xf>
    <xf numFmtId="0" fontId="1" fillId="3" borderId="0" xfId="0" applyFont="1" applyFill="1" applyBorder="1" applyAlignment="1">
      <alignment horizontal="center"/>
    </xf>
    <xf numFmtId="0" fontId="0" fillId="3" borderId="0" xfId="0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right"/>
    </xf>
    <xf numFmtId="0" fontId="0" fillId="3" borderId="5" xfId="0" applyFill="1" applyBorder="1"/>
    <xf numFmtId="0" fontId="1" fillId="3" borderId="5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3" borderId="5" xfId="0" applyFont="1" applyFill="1" applyBorder="1" applyAlignment="1">
      <alignment horizontal="right"/>
    </xf>
    <xf numFmtId="0" fontId="0" fillId="3" borderId="7" xfId="0" applyFill="1" applyBorder="1"/>
    <xf numFmtId="0" fontId="0" fillId="3" borderId="8" xfId="0" applyFill="1" applyBorder="1"/>
    <xf numFmtId="0" fontId="0" fillId="3" borderId="8" xfId="0" applyFill="1" applyBorder="1" applyAlignment="1">
      <alignment horizontal="center"/>
    </xf>
    <xf numFmtId="2" fontId="0" fillId="3" borderId="0" xfId="0" applyNumberFormat="1" applyFont="1" applyFill="1" applyBorder="1" applyAlignment="1">
      <alignment horizontal="right"/>
    </xf>
    <xf numFmtId="164" fontId="0" fillId="3" borderId="0" xfId="0" applyNumberFormat="1" applyFont="1" applyFill="1" applyBorder="1" applyAlignment="1">
      <alignment horizontal="right"/>
    </xf>
    <xf numFmtId="164" fontId="0" fillId="3" borderId="0" xfId="0" applyNumberFormat="1" applyFont="1" applyFill="1" applyBorder="1" applyAlignment="1">
      <alignment horizontal="center"/>
    </xf>
    <xf numFmtId="0" fontId="1" fillId="4" borderId="5" xfId="0" applyFont="1" applyFill="1" applyBorder="1"/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/>
    <xf numFmtId="0" fontId="7" fillId="5" borderId="2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right"/>
    </xf>
    <xf numFmtId="0" fontId="8" fillId="5" borderId="3" xfId="0" applyFont="1" applyFill="1" applyBorder="1" applyAlignment="1">
      <alignment horizontal="center"/>
    </xf>
    <xf numFmtId="0" fontId="7" fillId="5" borderId="4" xfId="0" applyFont="1" applyFill="1" applyBorder="1"/>
    <xf numFmtId="0" fontId="7" fillId="5" borderId="2" xfId="0" applyFont="1" applyFill="1" applyBorder="1"/>
    <xf numFmtId="2" fontId="10" fillId="2" borderId="1" xfId="0" applyNumberFormat="1" applyFont="1" applyFill="1" applyBorder="1" applyAlignment="1">
      <alignment horizontal="right"/>
    </xf>
    <xf numFmtId="2" fontId="11" fillId="2" borderId="1" xfId="0" applyNumberFormat="1" applyFont="1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2" fontId="12" fillId="2" borderId="1" xfId="0" applyNumberFormat="1" applyFont="1" applyFill="1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44" fontId="0" fillId="0" borderId="0" xfId="2" applyFont="1"/>
    <xf numFmtId="44" fontId="0" fillId="0" borderId="9" xfId="2" applyFont="1" applyBorder="1"/>
    <xf numFmtId="14" fontId="0" fillId="0" borderId="11" xfId="0" applyNumberFormat="1" applyBorder="1"/>
    <xf numFmtId="14" fontId="0" fillId="0" borderId="0" xfId="0" applyNumberFormat="1"/>
    <xf numFmtId="0" fontId="0" fillId="0" borderId="12" xfId="0" applyBorder="1"/>
    <xf numFmtId="44" fontId="0" fillId="0" borderId="12" xfId="2" applyFont="1" applyBorder="1"/>
    <xf numFmtId="0" fontId="0" fillId="0" borderId="13" xfId="0" applyBorder="1"/>
    <xf numFmtId="16" fontId="0" fillId="0" borderId="11" xfId="0" quotePrefix="1" applyNumberFormat="1" applyBorder="1" applyAlignment="1">
      <alignment horizontal="right"/>
    </xf>
    <xf numFmtId="0" fontId="14" fillId="0" borderId="0" xfId="0" applyFont="1"/>
    <xf numFmtId="44" fontId="14" fillId="0" borderId="0" xfId="2" applyFont="1"/>
    <xf numFmtId="44" fontId="0" fillId="0" borderId="14" xfId="2" applyFont="1" applyBorder="1"/>
    <xf numFmtId="44" fontId="0" fillId="0" borderId="15" xfId="2" applyFont="1" applyBorder="1"/>
    <xf numFmtId="44" fontId="0" fillId="0" borderId="16" xfId="2" applyFont="1" applyBorder="1"/>
    <xf numFmtId="44" fontId="0" fillId="0" borderId="17" xfId="2" applyFont="1" applyBorder="1"/>
    <xf numFmtId="0" fontId="0" fillId="0" borderId="18" xfId="0" applyBorder="1"/>
    <xf numFmtId="44" fontId="0" fillId="0" borderId="18" xfId="2" applyFont="1" applyBorder="1"/>
    <xf numFmtId="0" fontId="1" fillId="0" borderId="0" xfId="0" applyFont="1" applyFill="1" applyBorder="1"/>
    <xf numFmtId="0" fontId="1" fillId="0" borderId="12" xfId="0" applyFont="1" applyFill="1" applyBorder="1"/>
    <xf numFmtId="44" fontId="1" fillId="3" borderId="0" xfId="2" applyFont="1" applyFill="1" applyBorder="1" applyAlignment="1">
      <alignment horizontal="center"/>
    </xf>
    <xf numFmtId="0" fontId="0" fillId="0" borderId="20" xfId="0" applyBorder="1"/>
    <xf numFmtId="44" fontId="0" fillId="0" borderId="20" xfId="2" applyFont="1" applyBorder="1"/>
    <xf numFmtId="44" fontId="0" fillId="0" borderId="19" xfId="2" applyFont="1" applyBorder="1"/>
    <xf numFmtId="2" fontId="15" fillId="2" borderId="1" xfId="0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164" fontId="0" fillId="3" borderId="0" xfId="0" applyNumberFormat="1" applyFill="1" applyBorder="1" applyAlignment="1">
      <alignment horizontal="left"/>
    </xf>
    <xf numFmtId="0" fontId="1" fillId="3" borderId="0" xfId="2" applyNumberFormat="1" applyFont="1" applyFill="1" applyBorder="1" applyAlignment="1">
      <alignment horizontal="right"/>
    </xf>
    <xf numFmtId="164" fontId="1" fillId="3" borderId="0" xfId="0" applyNumberFormat="1" applyFont="1" applyFill="1" applyBorder="1" applyAlignment="1">
      <alignment horizontal="left"/>
    </xf>
    <xf numFmtId="0" fontId="0" fillId="0" borderId="0" xfId="0" applyBorder="1"/>
    <xf numFmtId="0" fontId="8" fillId="5" borderId="2" xfId="0" applyFont="1" applyFill="1" applyBorder="1" applyAlignment="1">
      <alignment horizontal="center"/>
    </xf>
    <xf numFmtId="2" fontId="0" fillId="3" borderId="0" xfId="0" applyNumberForma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2" fontId="16" fillId="2" borderId="1" xfId="0" applyNumberFormat="1" applyFont="1" applyFill="1" applyBorder="1" applyAlignment="1">
      <alignment horizontal="right"/>
    </xf>
    <xf numFmtId="2" fontId="0" fillId="2" borderId="15" xfId="0" applyNumberFormat="1" applyFill="1" applyBorder="1" applyAlignment="1">
      <alignment horizontal="right"/>
    </xf>
    <xf numFmtId="44" fontId="0" fillId="0" borderId="0" xfId="2" applyFont="1" applyBorder="1"/>
    <xf numFmtId="44" fontId="0" fillId="0" borderId="21" xfId="2" applyFont="1" applyBorder="1"/>
    <xf numFmtId="44" fontId="0" fillId="0" borderId="0" xfId="0" applyNumberFormat="1"/>
    <xf numFmtId="14" fontId="0" fillId="0" borderId="0" xfId="0" applyNumberFormat="1" applyBorder="1"/>
    <xf numFmtId="44" fontId="0" fillId="0" borderId="22" xfId="2" applyFont="1" applyBorder="1"/>
    <xf numFmtId="14" fontId="0" fillId="0" borderId="0" xfId="0" quotePrefix="1" applyNumberFormat="1"/>
    <xf numFmtId="2" fontId="19" fillId="2" borderId="1" xfId="0" applyNumberFormat="1" applyFont="1" applyFill="1" applyBorder="1" applyAlignment="1">
      <alignment horizontal="right"/>
    </xf>
    <xf numFmtId="2" fontId="0" fillId="2" borderId="1" xfId="0" applyNumberFormat="1" applyFont="1" applyFill="1" applyBorder="1" applyAlignment="1">
      <alignment horizontal="right"/>
    </xf>
    <xf numFmtId="2" fontId="20" fillId="2" borderId="1" xfId="0" applyNumberFormat="1" applyFont="1" applyFill="1" applyBorder="1" applyAlignment="1">
      <alignment horizontal="right"/>
    </xf>
    <xf numFmtId="165" fontId="0" fillId="0" borderId="0" xfId="0" applyNumberFormat="1"/>
    <xf numFmtId="0" fontId="21" fillId="3" borderId="0" xfId="0" applyFont="1" applyFill="1" applyBorder="1" applyAlignment="1">
      <alignment horizontal="left"/>
    </xf>
    <xf numFmtId="165" fontId="1" fillId="3" borderId="23" xfId="0" applyNumberFormat="1" applyFont="1" applyFill="1" applyBorder="1" applyAlignment="1">
      <alignment horizontal="right"/>
    </xf>
    <xf numFmtId="0" fontId="1" fillId="2" borderId="1" xfId="0" applyFont="1" applyFill="1" applyBorder="1"/>
    <xf numFmtId="165" fontId="5" fillId="2" borderId="24" xfId="0" applyNumberFormat="1" applyFont="1" applyFill="1" applyBorder="1"/>
    <xf numFmtId="0" fontId="1" fillId="2" borderId="20" xfId="0" applyFont="1" applyFill="1" applyBorder="1"/>
    <xf numFmtId="0" fontId="1" fillId="2" borderId="19" xfId="0" applyFont="1" applyFill="1" applyBorder="1"/>
    <xf numFmtId="0" fontId="1" fillId="2" borderId="10" xfId="0" applyFont="1" applyFill="1" applyBorder="1"/>
    <xf numFmtId="0" fontId="1" fillId="2" borderId="9" xfId="0" applyFont="1" applyFill="1" applyBorder="1"/>
    <xf numFmtId="0" fontId="1" fillId="2" borderId="25" xfId="0" applyFont="1" applyFill="1" applyBorder="1"/>
    <xf numFmtId="0" fontId="1" fillId="0" borderId="0" xfId="0" applyFont="1" applyFill="1"/>
    <xf numFmtId="0" fontId="9" fillId="6" borderId="6" xfId="0" applyFont="1" applyFill="1" applyBorder="1" applyAlignment="1">
      <alignment shrinkToFit="1"/>
    </xf>
    <xf numFmtId="2" fontId="9" fillId="6" borderId="1" xfId="0" applyNumberFormat="1" applyFont="1" applyFill="1" applyBorder="1" applyAlignment="1">
      <alignment horizontal="center" shrinkToFit="1"/>
    </xf>
    <xf numFmtId="2" fontId="9" fillId="6" borderId="1" xfId="0" applyNumberFormat="1" applyFont="1" applyFill="1" applyBorder="1" applyAlignment="1">
      <alignment horizontal="right" shrinkToFit="1"/>
    </xf>
    <xf numFmtId="0" fontId="9" fillId="6" borderId="10" xfId="0" applyFont="1" applyFill="1" applyBorder="1" applyAlignment="1">
      <alignment shrinkToFit="1"/>
    </xf>
    <xf numFmtId="0" fontId="9" fillId="6" borderId="9" xfId="0" applyFont="1" applyFill="1" applyBorder="1" applyAlignment="1">
      <alignment shrinkToFit="1"/>
    </xf>
    <xf numFmtId="0" fontId="5" fillId="0" borderId="0" xfId="0" applyFont="1" applyAlignment="1">
      <alignment shrinkToFit="1"/>
    </xf>
    <xf numFmtId="0" fontId="4" fillId="6" borderId="6" xfId="0" applyFont="1" applyFill="1" applyBorder="1" applyAlignment="1">
      <alignment shrinkToFit="1"/>
    </xf>
    <xf numFmtId="2" fontId="4" fillId="6" borderId="1" xfId="0" applyNumberFormat="1" applyFont="1" applyFill="1" applyBorder="1" applyAlignment="1">
      <alignment horizontal="center" shrinkToFit="1"/>
    </xf>
    <xf numFmtId="2" fontId="4" fillId="6" borderId="1" xfId="0" applyNumberFormat="1" applyFont="1" applyFill="1" applyBorder="1" applyAlignment="1">
      <alignment horizontal="right" shrinkToFit="1"/>
    </xf>
    <xf numFmtId="2" fontId="4" fillId="6" borderId="10" xfId="0" applyNumberFormat="1" applyFont="1" applyFill="1" applyBorder="1" applyAlignment="1">
      <alignment shrinkToFit="1"/>
    </xf>
    <xf numFmtId="2" fontId="4" fillId="6" borderId="9" xfId="0" applyNumberFormat="1" applyFont="1" applyFill="1" applyBorder="1" applyAlignment="1">
      <alignment shrinkToFit="1"/>
    </xf>
    <xf numFmtId="0" fontId="1" fillId="0" borderId="0" xfId="0" applyFont="1" applyAlignment="1">
      <alignment shrinkToFit="1"/>
    </xf>
    <xf numFmtId="0" fontId="5" fillId="3" borderId="5" xfId="0" applyFont="1" applyFill="1" applyBorder="1" applyAlignment="1">
      <alignment horizontal="center" shrinkToFit="1"/>
    </xf>
    <xf numFmtId="2" fontId="5" fillId="3" borderId="0" xfId="0" applyNumberFormat="1" applyFont="1" applyFill="1" applyBorder="1" applyAlignment="1">
      <alignment horizontal="center" shrinkToFit="1"/>
    </xf>
    <xf numFmtId="2" fontId="5" fillId="3" borderId="0" xfId="0" applyNumberFormat="1" applyFont="1" applyFill="1" applyBorder="1" applyAlignment="1">
      <alignment horizontal="right" shrinkToFit="1"/>
    </xf>
    <xf numFmtId="2" fontId="5" fillId="3" borderId="0" xfId="0" applyNumberFormat="1" applyFont="1" applyFill="1" applyBorder="1" applyAlignment="1">
      <alignment horizontal="left" shrinkToFit="1"/>
    </xf>
    <xf numFmtId="0" fontId="9" fillId="7" borderId="6" xfId="0" applyFont="1" applyFill="1" applyBorder="1" applyAlignment="1">
      <alignment shrinkToFit="1"/>
    </xf>
    <xf numFmtId="44" fontId="1" fillId="3" borderId="0" xfId="0" applyNumberFormat="1" applyFont="1" applyFill="1" applyBorder="1" applyAlignment="1">
      <alignment horizontal="center"/>
    </xf>
    <xf numFmtId="1" fontId="9" fillId="6" borderId="6" xfId="0" applyNumberFormat="1" applyFont="1" applyFill="1" applyBorder="1" applyAlignment="1">
      <alignment shrinkToFit="1"/>
    </xf>
    <xf numFmtId="0" fontId="22" fillId="0" borderId="0" xfId="0" applyFont="1"/>
    <xf numFmtId="0" fontId="22" fillId="0" borderId="20" xfId="0" applyFont="1" applyBorder="1"/>
    <xf numFmtId="0" fontId="14" fillId="0" borderId="20" xfId="0" applyFont="1" applyBorder="1"/>
    <xf numFmtId="44" fontId="14" fillId="0" borderId="20" xfId="2" applyFont="1" applyBorder="1"/>
    <xf numFmtId="166" fontId="14" fillId="0" borderId="0" xfId="0" applyNumberFormat="1" applyFont="1"/>
    <xf numFmtId="166" fontId="0" fillId="0" borderId="0" xfId="0" applyNumberFormat="1"/>
    <xf numFmtId="166" fontId="0" fillId="0" borderId="18" xfId="0" applyNumberFormat="1" applyBorder="1"/>
    <xf numFmtId="166" fontId="14" fillId="0" borderId="14" xfId="0" applyNumberFormat="1" applyFont="1" applyBorder="1"/>
    <xf numFmtId="166" fontId="14" fillId="0" borderId="17" xfId="0" applyNumberFormat="1" applyFont="1" applyBorder="1"/>
    <xf numFmtId="44" fontId="0" fillId="0" borderId="26" xfId="2" applyFont="1" applyBorder="1"/>
    <xf numFmtId="1" fontId="0" fillId="0" borderId="0" xfId="0" applyNumberFormat="1" applyAlignment="1">
      <alignment horizontal="center"/>
    </xf>
    <xf numFmtId="44" fontId="0" fillId="0" borderId="1" xfId="2" applyFont="1" applyBorder="1"/>
    <xf numFmtId="164" fontId="1" fillId="3" borderId="0" xfId="0" applyNumberFormat="1" applyFont="1" applyFill="1" applyBorder="1" applyAlignment="1">
      <alignment horizontal="center"/>
    </xf>
    <xf numFmtId="165" fontId="0" fillId="3" borderId="0" xfId="0" applyNumberFormat="1" applyFont="1" applyFill="1" applyBorder="1" applyAlignment="1">
      <alignment horizontal="right"/>
    </xf>
    <xf numFmtId="0" fontId="1" fillId="3" borderId="23" xfId="2" applyNumberFormat="1" applyFont="1" applyFill="1" applyBorder="1" applyAlignment="1">
      <alignment horizontal="right"/>
    </xf>
    <xf numFmtId="165" fontId="1" fillId="3" borderId="0" xfId="0" applyNumberFormat="1" applyFont="1" applyFill="1" applyBorder="1"/>
    <xf numFmtId="0" fontId="9" fillId="8" borderId="6" xfId="0" applyFont="1" applyFill="1" applyBorder="1" applyAlignment="1">
      <alignment shrinkToFit="1"/>
    </xf>
    <xf numFmtId="1" fontId="9" fillId="8" borderId="6" xfId="0" applyNumberFormat="1" applyFont="1" applyFill="1" applyBorder="1" applyAlignment="1">
      <alignment shrinkToFit="1"/>
    </xf>
    <xf numFmtId="1" fontId="9" fillId="8" borderId="27" xfId="0" applyNumberFormat="1" applyFont="1" applyFill="1" applyBorder="1" applyAlignment="1">
      <alignment shrinkToFit="1"/>
    </xf>
    <xf numFmtId="1" fontId="9" fillId="8" borderId="9" xfId="0" applyNumberFormat="1" applyFont="1" applyFill="1" applyBorder="1" applyAlignment="1">
      <alignment shrinkToFit="1"/>
    </xf>
    <xf numFmtId="0" fontId="9" fillId="7" borderId="27" xfId="0" applyFont="1" applyFill="1" applyBorder="1" applyAlignment="1">
      <alignment shrinkToFit="1"/>
    </xf>
    <xf numFmtId="1" fontId="9" fillId="6" borderId="27" xfId="0" applyNumberFormat="1" applyFont="1" applyFill="1" applyBorder="1" applyAlignment="1">
      <alignment shrinkToFit="1"/>
    </xf>
    <xf numFmtId="0" fontId="9" fillId="7" borderId="0" xfId="0" applyFont="1" applyFill="1" applyBorder="1" applyAlignment="1">
      <alignment shrinkToFit="1"/>
    </xf>
    <xf numFmtId="1" fontId="9" fillId="6" borderId="0" xfId="0" applyNumberFormat="1" applyFont="1" applyFill="1" applyBorder="1" applyAlignment="1">
      <alignment shrinkToFit="1"/>
    </xf>
    <xf numFmtId="0" fontId="7" fillId="5" borderId="0" xfId="0" applyFont="1" applyFill="1" applyBorder="1"/>
  </cellXfs>
  <cellStyles count="3">
    <cellStyle name="Hyperlink" xfId="1" builtinId="8"/>
    <cellStyle name="Standard" xfId="0" builtinId="0"/>
    <cellStyle name="Währung" xfId="2" builtinId="4"/>
  </cellStyles>
  <dxfs count="4"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9" defaultPivotStyle="PivotStyleLight16"/>
  <colors>
    <mruColors>
      <color rgb="FFFF5050"/>
      <color rgb="FFC03610"/>
      <color rgb="FF709C7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Anlagenleistung 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Soll</c:v>
          </c:tx>
          <c:cat>
            <c:numRef>
              <c:f>Jahresübersicht!$B$1:$U$1</c:f>
              <c:numCache>
                <c:formatCode>General</c:formatCode>
                <c:ptCount val="20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</c:numCache>
            </c:numRef>
          </c:cat>
          <c:val>
            <c:numRef>
              <c:f>Jahresübersicht!$B$2:$U$2</c:f>
              <c:numCache>
                <c:formatCode>General</c:formatCode>
                <c:ptCount val="20"/>
                <c:pt idx="7">
                  <c:v>4081</c:v>
                </c:pt>
                <c:pt idx="8">
                  <c:v>4081</c:v>
                </c:pt>
                <c:pt idx="9">
                  <c:v>4081</c:v>
                </c:pt>
                <c:pt idx="10">
                  <c:v>4081</c:v>
                </c:pt>
                <c:pt idx="11">
                  <c:v>4081</c:v>
                </c:pt>
                <c:pt idx="12">
                  <c:v>4081</c:v>
                </c:pt>
                <c:pt idx="13">
                  <c:v>4081</c:v>
                </c:pt>
                <c:pt idx="14">
                  <c:v>4081</c:v>
                </c:pt>
                <c:pt idx="15">
                  <c:v>4081</c:v>
                </c:pt>
                <c:pt idx="16">
                  <c:v>4081</c:v>
                </c:pt>
                <c:pt idx="17">
                  <c:v>4081</c:v>
                </c:pt>
                <c:pt idx="18">
                  <c:v>4081</c:v>
                </c:pt>
                <c:pt idx="19">
                  <c:v>4081</c:v>
                </c:pt>
              </c:numCache>
            </c:numRef>
          </c:val>
        </c:ser>
        <c:ser>
          <c:idx val="1"/>
          <c:order val="1"/>
          <c:tx>
            <c:v>Ist</c:v>
          </c:tx>
          <c:spPr>
            <a:solidFill>
              <a:srgbClr val="00B050"/>
            </a:solidFill>
          </c:spPr>
          <c:cat>
            <c:numRef>
              <c:f>Jahresübersicht!$B$1:$U$1</c:f>
              <c:numCache>
                <c:formatCode>General</c:formatCode>
                <c:ptCount val="20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</c:numCache>
            </c:numRef>
          </c:cat>
          <c:val>
            <c:numRef>
              <c:f>Jahresübersicht!$B$3:$U$3</c:f>
              <c:numCache>
                <c:formatCode>0</c:formatCode>
                <c:ptCount val="20"/>
                <c:pt idx="7">
                  <c:v>0</c:v>
                </c:pt>
                <c:pt idx="8">
                  <c:v>4077.0569999999993</c:v>
                </c:pt>
                <c:pt idx="9">
                  <c:v>4789.21</c:v>
                </c:pt>
                <c:pt idx="10">
                  <c:v>4455.28</c:v>
                </c:pt>
                <c:pt idx="11">
                  <c:v>4079.4100000000003</c:v>
                </c:pt>
                <c:pt idx="12">
                  <c:v>4342.59</c:v>
                </c:pt>
                <c:pt idx="13">
                  <c:v>4611.9999999999991</c:v>
                </c:pt>
                <c:pt idx="14">
                  <c:v>4100</c:v>
                </c:pt>
              </c:numCache>
            </c:numRef>
          </c:val>
        </c:ser>
        <c:ser>
          <c:idx val="2"/>
          <c:order val="2"/>
          <c:tx>
            <c:v>Bezug</c:v>
          </c:tx>
          <c:spPr>
            <a:solidFill>
              <a:schemeClr val="bg2">
                <a:lumMod val="25000"/>
              </a:schemeClr>
            </a:solidFill>
          </c:spPr>
          <c:val>
            <c:numRef>
              <c:f>Jahresübersicht!$B$6:$U$6</c:f>
              <c:numCache>
                <c:formatCode>0</c:formatCode>
                <c:ptCount val="20"/>
                <c:pt idx="0">
                  <c:v>4900</c:v>
                </c:pt>
                <c:pt idx="1">
                  <c:v>4874</c:v>
                </c:pt>
                <c:pt idx="2">
                  <c:v>5100</c:v>
                </c:pt>
                <c:pt idx="3">
                  <c:v>5349</c:v>
                </c:pt>
                <c:pt idx="4">
                  <c:v>4925</c:v>
                </c:pt>
                <c:pt idx="5">
                  <c:v>4832</c:v>
                </c:pt>
                <c:pt idx="6">
                  <c:v>5019</c:v>
                </c:pt>
                <c:pt idx="7">
                  <c:v>4860</c:v>
                </c:pt>
                <c:pt idx="8">
                  <c:v>5129</c:v>
                </c:pt>
                <c:pt idx="9">
                  <c:v>5105</c:v>
                </c:pt>
                <c:pt idx="10">
                  <c:v>4928</c:v>
                </c:pt>
                <c:pt idx="11">
                  <c:v>4881</c:v>
                </c:pt>
                <c:pt idx="12">
                  <c:v>4309</c:v>
                </c:pt>
                <c:pt idx="13">
                  <c:v>3520</c:v>
                </c:pt>
                <c:pt idx="14">
                  <c:v>1828</c:v>
                </c:pt>
              </c:numCache>
            </c:numRef>
          </c:val>
        </c:ser>
        <c:axId val="106728832"/>
        <c:axId val="106747008"/>
      </c:barChart>
      <c:catAx>
        <c:axId val="106728832"/>
        <c:scaling>
          <c:orientation val="minMax"/>
        </c:scaling>
        <c:axPos val="b"/>
        <c:numFmt formatCode="General" sourceLinked="1"/>
        <c:tickLblPos val="nextTo"/>
        <c:crossAx val="106747008"/>
        <c:crosses val="autoZero"/>
        <c:auto val="1"/>
        <c:lblAlgn val="ctr"/>
        <c:lblOffset val="100"/>
      </c:catAx>
      <c:valAx>
        <c:axId val="106747008"/>
        <c:scaling>
          <c:orientation val="minMax"/>
        </c:scaling>
        <c:axPos val="l"/>
        <c:majorGridlines/>
        <c:numFmt formatCode="General" sourceLinked="1"/>
        <c:tickLblPos val="nextTo"/>
        <c:crossAx val="106728832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0.89134270294933216"/>
          <c:y val="6.3004287584619317E-2"/>
          <c:w val="4.0325223774088786E-2"/>
          <c:h val="0.17099681688725091"/>
        </c:manualLayout>
      </c:layout>
      <c:txPr>
        <a:bodyPr/>
        <a:lstStyle/>
        <a:p>
          <a:pPr>
            <a:defRPr>
              <a:noFill/>
            </a:defRPr>
          </a:pPr>
          <a:endParaRPr lang="de-DE"/>
        </a:p>
      </c:txPr>
    </c:legend>
    <c:plotVisOnly val="1"/>
  </c:chart>
  <c:spPr>
    <a:gradFill>
      <a:gsLst>
        <a:gs pos="0">
          <a:srgbClr val="DCEBF5"/>
        </a:gs>
        <a:gs pos="8000">
          <a:srgbClr val="83A7C3"/>
        </a:gs>
        <a:gs pos="13000">
          <a:srgbClr val="768FB9"/>
        </a:gs>
        <a:gs pos="21001">
          <a:srgbClr val="83A7C3"/>
        </a:gs>
        <a:gs pos="52000">
          <a:srgbClr val="FFFFFF"/>
        </a:gs>
        <a:gs pos="56000">
          <a:srgbClr val="9C6563"/>
        </a:gs>
        <a:gs pos="58000">
          <a:srgbClr val="80302D"/>
        </a:gs>
        <a:gs pos="71001">
          <a:srgbClr val="C0524E"/>
        </a:gs>
        <a:gs pos="94000">
          <a:srgbClr val="EBDAD4"/>
        </a:gs>
        <a:gs pos="100000">
          <a:srgbClr val="55261C"/>
        </a:gs>
      </a:gsLst>
      <a:lin ang="5400000" scaled="0"/>
    </a:gradFill>
    <a:ln>
      <a:noFill/>
    </a:ln>
  </c:sp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Jahresleistung 2008</a:t>
            </a:r>
          </a:p>
        </c:rich>
      </c:tx>
      <c:layout>
        <c:manualLayout>
          <c:xMode val="edge"/>
          <c:yMode val="edge"/>
          <c:x val="0.2460528100689468"/>
          <c:y val="1.8677775285773981E-2"/>
        </c:manualLayout>
      </c:layout>
    </c:title>
    <c:plotArea>
      <c:layout/>
      <c:barChart>
        <c:barDir val="col"/>
        <c:grouping val="clustered"/>
        <c:ser>
          <c:idx val="0"/>
          <c:order val="0"/>
          <c:tx>
            <c:v>Soll</c:v>
          </c:tx>
          <c:cat>
            <c:multiLvlStrRef>
              <c:f>'Werte KWh'!$B$6:$E$6</c:f>
            </c:multiLvlStrRef>
          </c:cat>
          <c:val>
            <c:numRef>
              <c:f>'Werte KWh'!$B$3:$E$3</c:f>
            </c:numRef>
          </c:val>
        </c:ser>
        <c:ser>
          <c:idx val="1"/>
          <c:order val="1"/>
          <c:tx>
            <c:v>Ist</c:v>
          </c:tx>
          <c:cat>
            <c:multiLvlStrRef>
              <c:f>'Werte KWh'!$B$6:$E$6</c:f>
            </c:multiLvlStrRef>
          </c:cat>
          <c:val>
            <c:numRef>
              <c:f>'Werte KWh'!$B$38:$E$38</c:f>
            </c:numRef>
          </c:val>
        </c:ser>
        <c:axId val="107099264"/>
        <c:axId val="107687936"/>
      </c:barChart>
      <c:catAx>
        <c:axId val="107099264"/>
        <c:scaling>
          <c:orientation val="minMax"/>
        </c:scaling>
        <c:axPos val="b"/>
        <c:tickLblPos val="nextTo"/>
        <c:crossAx val="107687936"/>
        <c:crosses val="autoZero"/>
        <c:auto val="1"/>
        <c:lblAlgn val="ctr"/>
        <c:lblOffset val="100"/>
      </c:catAx>
      <c:valAx>
        <c:axId val="107687936"/>
        <c:scaling>
          <c:orientation val="minMax"/>
        </c:scaling>
        <c:axPos val="l"/>
        <c:majorGridlines/>
        <c:numFmt formatCode="0.00" sourceLinked="1"/>
        <c:tickLblPos val="nextTo"/>
        <c:crossAx val="107099264"/>
        <c:crosses val="autoZero"/>
        <c:crossBetween val="between"/>
      </c:valAx>
      <c:spPr>
        <a:noFill/>
      </c:spPr>
    </c:plotArea>
    <c:legend>
      <c:legendPos val="r"/>
    </c:legend>
    <c:plotVisOnly val="1"/>
  </c:chart>
  <c:spPr>
    <a:gradFill>
      <a:gsLst>
        <a:gs pos="0">
          <a:srgbClr val="DCEBF5"/>
        </a:gs>
        <a:gs pos="8000">
          <a:srgbClr val="83A7C3"/>
        </a:gs>
        <a:gs pos="13000">
          <a:srgbClr val="768FB9"/>
        </a:gs>
        <a:gs pos="21001">
          <a:srgbClr val="83A7C3"/>
        </a:gs>
        <a:gs pos="52000">
          <a:srgbClr val="FFFFFF"/>
        </a:gs>
        <a:gs pos="56000">
          <a:srgbClr val="9C6563"/>
        </a:gs>
        <a:gs pos="58000">
          <a:srgbClr val="80302D"/>
        </a:gs>
        <a:gs pos="71001">
          <a:srgbClr val="C0524E"/>
        </a:gs>
        <a:gs pos="94000">
          <a:srgbClr val="EBDAD4"/>
        </a:gs>
        <a:gs pos="100000">
          <a:srgbClr val="55261C"/>
        </a:gs>
      </a:gsLst>
      <a:lin ang="5400000" scaled="0"/>
    </a:gradFill>
    <a:ln>
      <a:noFill/>
    </a:ln>
  </c:sp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Jahresleistung 2009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v>Soll</c:v>
          </c:tx>
          <c:cat>
            <c:multiLvlStrRef>
              <c:f>'Werte KWh'!$H$6:$S$6</c:f>
            </c:multiLvlStrRef>
          </c:cat>
          <c:val>
            <c:numRef>
              <c:f>'Werte KWh'!$H$3:$S$3</c:f>
            </c:numRef>
          </c:val>
        </c:ser>
        <c:ser>
          <c:idx val="1"/>
          <c:order val="1"/>
          <c:tx>
            <c:v>Ist</c:v>
          </c:tx>
          <c:cat>
            <c:multiLvlStrRef>
              <c:f>'Werte KWh'!$H$6:$S$6</c:f>
            </c:multiLvlStrRef>
          </c:cat>
          <c:val>
            <c:numRef>
              <c:f>'Werte KWh'!$H$38:$S$38</c:f>
            </c:numRef>
          </c:val>
        </c:ser>
        <c:axId val="107712896"/>
        <c:axId val="107714432"/>
      </c:barChart>
      <c:catAx>
        <c:axId val="107712896"/>
        <c:scaling>
          <c:orientation val="minMax"/>
        </c:scaling>
        <c:axPos val="b"/>
        <c:tickLblPos val="nextTo"/>
        <c:crossAx val="107714432"/>
        <c:crosses val="autoZero"/>
        <c:auto val="1"/>
        <c:lblAlgn val="ctr"/>
        <c:lblOffset val="100"/>
      </c:catAx>
      <c:valAx>
        <c:axId val="107714432"/>
        <c:scaling>
          <c:orientation val="minMax"/>
        </c:scaling>
        <c:axPos val="l"/>
        <c:majorGridlines/>
        <c:numFmt formatCode="0.00" sourceLinked="1"/>
        <c:tickLblPos val="nextTo"/>
        <c:crossAx val="107712896"/>
        <c:crosses val="autoZero"/>
        <c:crossBetween val="between"/>
      </c:valAx>
      <c:spPr>
        <a:noFill/>
      </c:spPr>
    </c:plotArea>
    <c:legend>
      <c:legendPos val="r"/>
    </c:legend>
    <c:plotVisOnly val="1"/>
  </c:chart>
  <c:spPr>
    <a:gradFill>
      <a:gsLst>
        <a:gs pos="0">
          <a:srgbClr val="DCEBF5"/>
        </a:gs>
        <a:gs pos="8000">
          <a:srgbClr val="83A7C3"/>
        </a:gs>
        <a:gs pos="13000">
          <a:srgbClr val="768FB9"/>
        </a:gs>
        <a:gs pos="21001">
          <a:srgbClr val="83A7C3"/>
        </a:gs>
        <a:gs pos="52000">
          <a:srgbClr val="FFFFFF"/>
        </a:gs>
        <a:gs pos="56000">
          <a:srgbClr val="9C6563"/>
        </a:gs>
        <a:gs pos="58000">
          <a:srgbClr val="80302D"/>
        </a:gs>
        <a:gs pos="71001">
          <a:srgbClr val="C0524E"/>
        </a:gs>
        <a:gs pos="94000">
          <a:srgbClr val="EBDAD4"/>
        </a:gs>
        <a:gs pos="100000">
          <a:srgbClr val="55261C"/>
        </a:gs>
      </a:gsLst>
      <a:lin ang="5400000" scaled="0"/>
    </a:gradFill>
    <a:ln>
      <a:noFill/>
    </a:ln>
  </c:sp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Jahresleistung 2010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v>Soll</c:v>
          </c:tx>
          <c:cat>
            <c:multiLvlStrRef>
              <c:f>'Werte KWh'!$W$6:$AH$6</c:f>
            </c:multiLvlStrRef>
          </c:cat>
          <c:val>
            <c:numRef>
              <c:f>'Werte KWh'!$W$3:$AH$3</c:f>
            </c:numRef>
          </c:val>
        </c:ser>
        <c:ser>
          <c:idx val="1"/>
          <c:order val="1"/>
          <c:tx>
            <c:v>Ist</c:v>
          </c:tx>
          <c:cat>
            <c:multiLvlStrRef>
              <c:f>'Werte KWh'!$W$6:$AH$6</c:f>
            </c:multiLvlStrRef>
          </c:cat>
          <c:val>
            <c:numRef>
              <c:f>'Werte KWh'!$W$38:$AH$38</c:f>
            </c:numRef>
          </c:val>
        </c:ser>
        <c:axId val="107777024"/>
        <c:axId val="107799296"/>
      </c:barChart>
      <c:catAx>
        <c:axId val="107777024"/>
        <c:scaling>
          <c:orientation val="minMax"/>
        </c:scaling>
        <c:axPos val="b"/>
        <c:tickLblPos val="nextTo"/>
        <c:crossAx val="107799296"/>
        <c:crosses val="autoZero"/>
        <c:auto val="1"/>
        <c:lblAlgn val="ctr"/>
        <c:lblOffset val="100"/>
      </c:catAx>
      <c:valAx>
        <c:axId val="107799296"/>
        <c:scaling>
          <c:orientation val="minMax"/>
        </c:scaling>
        <c:axPos val="l"/>
        <c:majorGridlines/>
        <c:numFmt formatCode="0.00" sourceLinked="1"/>
        <c:tickLblPos val="nextTo"/>
        <c:crossAx val="107777024"/>
        <c:crosses val="autoZero"/>
        <c:crossBetween val="between"/>
      </c:valAx>
      <c:spPr>
        <a:noFill/>
      </c:spPr>
    </c:plotArea>
    <c:legend>
      <c:legendPos val="r"/>
    </c:legend>
    <c:plotVisOnly val="1"/>
  </c:chart>
  <c:spPr>
    <a:gradFill>
      <a:gsLst>
        <a:gs pos="0">
          <a:srgbClr val="DCEBF5"/>
        </a:gs>
        <a:gs pos="8000">
          <a:srgbClr val="83A7C3"/>
        </a:gs>
        <a:gs pos="13000">
          <a:srgbClr val="768FB9"/>
        </a:gs>
        <a:gs pos="21001">
          <a:srgbClr val="83A7C3"/>
        </a:gs>
        <a:gs pos="52000">
          <a:srgbClr val="FFFFFF"/>
        </a:gs>
        <a:gs pos="56000">
          <a:srgbClr val="9C6563"/>
        </a:gs>
        <a:gs pos="58000">
          <a:srgbClr val="80302D"/>
        </a:gs>
        <a:gs pos="71001">
          <a:srgbClr val="C0524E"/>
        </a:gs>
        <a:gs pos="94000">
          <a:srgbClr val="EBDAD4"/>
        </a:gs>
        <a:gs pos="100000">
          <a:srgbClr val="55261C"/>
        </a:gs>
      </a:gsLst>
      <a:lin ang="5400000" scaled="0"/>
    </a:gradFill>
    <a:ln>
      <a:noFill/>
    </a:ln>
  </c:sp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Jahresleistung 2011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v>Soll</c:v>
          </c:tx>
          <c:cat>
            <c:multiLvlStrRef>
              <c:f>'Werte KWh'!$AK$6:$AV$6</c:f>
            </c:multiLvlStrRef>
          </c:cat>
          <c:val>
            <c:numRef>
              <c:f>'Werte KWh'!$AK$3:$AV$3</c:f>
            </c:numRef>
          </c:val>
        </c:ser>
        <c:ser>
          <c:idx val="1"/>
          <c:order val="1"/>
          <c:tx>
            <c:v>Ist</c:v>
          </c:tx>
          <c:cat>
            <c:multiLvlStrRef>
              <c:f>'Werte KWh'!$AK$6:$AV$6</c:f>
            </c:multiLvlStrRef>
          </c:cat>
          <c:val>
            <c:numRef>
              <c:f>'Werte KWh'!$AK$38:$AV$38</c:f>
            </c:numRef>
          </c:val>
        </c:ser>
        <c:axId val="107443328"/>
        <c:axId val="107444864"/>
      </c:barChart>
      <c:catAx>
        <c:axId val="107443328"/>
        <c:scaling>
          <c:orientation val="minMax"/>
        </c:scaling>
        <c:axPos val="b"/>
        <c:tickLblPos val="nextTo"/>
        <c:crossAx val="107444864"/>
        <c:crosses val="autoZero"/>
        <c:auto val="1"/>
        <c:lblAlgn val="ctr"/>
        <c:lblOffset val="100"/>
      </c:catAx>
      <c:valAx>
        <c:axId val="107444864"/>
        <c:scaling>
          <c:orientation val="minMax"/>
        </c:scaling>
        <c:axPos val="l"/>
        <c:majorGridlines/>
        <c:numFmt formatCode="0.00" sourceLinked="1"/>
        <c:tickLblPos val="nextTo"/>
        <c:crossAx val="107443328"/>
        <c:crosses val="autoZero"/>
        <c:crossBetween val="between"/>
      </c:valAx>
      <c:spPr>
        <a:noFill/>
      </c:spPr>
    </c:plotArea>
    <c:legend>
      <c:legendPos val="r"/>
    </c:legend>
    <c:plotVisOnly val="1"/>
  </c:chart>
  <c:spPr>
    <a:gradFill>
      <a:gsLst>
        <a:gs pos="0">
          <a:srgbClr val="DCEBF5"/>
        </a:gs>
        <a:gs pos="8000">
          <a:srgbClr val="83A7C3"/>
        </a:gs>
        <a:gs pos="13000">
          <a:srgbClr val="768FB9"/>
        </a:gs>
        <a:gs pos="21001">
          <a:srgbClr val="83A7C3"/>
        </a:gs>
        <a:gs pos="52000">
          <a:srgbClr val="FFFFFF"/>
        </a:gs>
        <a:gs pos="56000">
          <a:srgbClr val="9C6563"/>
        </a:gs>
        <a:gs pos="58000">
          <a:srgbClr val="80302D"/>
        </a:gs>
        <a:gs pos="71001">
          <a:srgbClr val="C0524E"/>
        </a:gs>
        <a:gs pos="94000">
          <a:srgbClr val="EBDAD4"/>
        </a:gs>
        <a:gs pos="100000">
          <a:srgbClr val="55261C"/>
        </a:gs>
      </a:gsLst>
      <a:lin ang="5400000" scaled="0"/>
    </a:gradFill>
    <a:ln>
      <a:noFill/>
    </a:ln>
  </c:sp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Jahresleistung 2013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v>Soll</c:v>
          </c:tx>
          <c:cat>
            <c:multiLvlStrRef>
              <c:f>'Werte KWh'!$BM$6:$BX$6</c:f>
            </c:multiLvlStrRef>
          </c:cat>
          <c:val>
            <c:numRef>
              <c:f>'Werte KWh'!$BM$3:$BX$3</c:f>
            </c:numRef>
          </c:val>
        </c:ser>
        <c:ser>
          <c:idx val="1"/>
          <c:order val="1"/>
          <c:tx>
            <c:v>Ist</c:v>
          </c:tx>
          <c:cat>
            <c:multiLvlStrRef>
              <c:f>'Werte KWh'!$BM$6:$BX$6</c:f>
            </c:multiLvlStrRef>
          </c:cat>
          <c:val>
            <c:numRef>
              <c:f>'Werte KWh'!$BM$38:$BX$38</c:f>
            </c:numRef>
          </c:val>
        </c:ser>
        <c:axId val="107773312"/>
        <c:axId val="107349120"/>
      </c:barChart>
      <c:catAx>
        <c:axId val="107773312"/>
        <c:scaling>
          <c:orientation val="minMax"/>
        </c:scaling>
        <c:axPos val="b"/>
        <c:numFmt formatCode="General" sourceLinked="1"/>
        <c:tickLblPos val="nextTo"/>
        <c:crossAx val="107349120"/>
        <c:crosses val="autoZero"/>
        <c:auto val="1"/>
        <c:lblAlgn val="ctr"/>
        <c:lblOffset val="100"/>
      </c:catAx>
      <c:valAx>
        <c:axId val="107349120"/>
        <c:scaling>
          <c:orientation val="minMax"/>
        </c:scaling>
        <c:axPos val="l"/>
        <c:majorGridlines/>
        <c:numFmt formatCode="0.00" sourceLinked="1"/>
        <c:tickLblPos val="nextTo"/>
        <c:crossAx val="107773312"/>
        <c:crosses val="autoZero"/>
        <c:crossBetween val="between"/>
      </c:valAx>
      <c:spPr>
        <a:noFill/>
      </c:spPr>
    </c:plotArea>
    <c:legend>
      <c:legendPos val="r"/>
    </c:legend>
    <c:plotVisOnly val="1"/>
  </c:chart>
  <c:spPr>
    <a:gradFill>
      <a:gsLst>
        <a:gs pos="0">
          <a:srgbClr val="DCEBF5"/>
        </a:gs>
        <a:gs pos="8000">
          <a:srgbClr val="83A7C3"/>
        </a:gs>
        <a:gs pos="13000">
          <a:srgbClr val="768FB9"/>
        </a:gs>
        <a:gs pos="21001">
          <a:srgbClr val="83A7C3"/>
        </a:gs>
        <a:gs pos="52000">
          <a:srgbClr val="FFFFFF"/>
        </a:gs>
        <a:gs pos="56000">
          <a:srgbClr val="9C6563"/>
        </a:gs>
        <a:gs pos="58000">
          <a:srgbClr val="80302D"/>
        </a:gs>
        <a:gs pos="71001">
          <a:srgbClr val="C0524E"/>
        </a:gs>
        <a:gs pos="94000">
          <a:srgbClr val="EBDAD4"/>
        </a:gs>
        <a:gs pos="100000">
          <a:srgbClr val="55261C"/>
        </a:gs>
      </a:gsLst>
      <a:lin ang="5400000" scaled="0"/>
    </a:gradFill>
    <a:ln>
      <a:noFill/>
    </a:ln>
  </c:sp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Jahresleistung 2012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v>Soll</c:v>
          </c:tx>
          <c:cat>
            <c:multiLvlStrRef>
              <c:f>'Werte KWh'!$AY$6:$BJ$6</c:f>
            </c:multiLvlStrRef>
          </c:cat>
          <c:val>
            <c:numRef>
              <c:f>'Werte KWh'!$AY$3:$BJ$3</c:f>
            </c:numRef>
          </c:val>
        </c:ser>
        <c:ser>
          <c:idx val="1"/>
          <c:order val="1"/>
          <c:tx>
            <c:v>Ist</c:v>
          </c:tx>
          <c:cat>
            <c:multiLvlStrRef>
              <c:f>'Werte KWh'!$AY$6:$BJ$6</c:f>
            </c:multiLvlStrRef>
          </c:cat>
          <c:val>
            <c:numRef>
              <c:f>'Werte KWh'!$AY$38:$BJ$38</c:f>
            </c:numRef>
          </c:val>
        </c:ser>
        <c:axId val="107381888"/>
        <c:axId val="107383424"/>
      </c:barChart>
      <c:catAx>
        <c:axId val="107381888"/>
        <c:scaling>
          <c:orientation val="minMax"/>
        </c:scaling>
        <c:axPos val="b"/>
        <c:tickLblPos val="nextTo"/>
        <c:crossAx val="107383424"/>
        <c:crosses val="autoZero"/>
        <c:auto val="1"/>
        <c:lblAlgn val="ctr"/>
        <c:lblOffset val="100"/>
      </c:catAx>
      <c:valAx>
        <c:axId val="107383424"/>
        <c:scaling>
          <c:orientation val="minMax"/>
        </c:scaling>
        <c:axPos val="l"/>
        <c:majorGridlines/>
        <c:numFmt formatCode="0.00" sourceLinked="1"/>
        <c:tickLblPos val="nextTo"/>
        <c:crossAx val="107381888"/>
        <c:crosses val="autoZero"/>
        <c:crossBetween val="between"/>
      </c:valAx>
      <c:spPr>
        <a:noFill/>
      </c:spPr>
    </c:plotArea>
    <c:legend>
      <c:legendPos val="r"/>
    </c:legend>
    <c:plotVisOnly val="1"/>
  </c:chart>
  <c:spPr>
    <a:gradFill>
      <a:gsLst>
        <a:gs pos="0">
          <a:srgbClr val="DCEBF5"/>
        </a:gs>
        <a:gs pos="8000">
          <a:srgbClr val="83A7C3"/>
        </a:gs>
        <a:gs pos="13000">
          <a:srgbClr val="768FB9"/>
        </a:gs>
        <a:gs pos="21001">
          <a:srgbClr val="83A7C3"/>
        </a:gs>
        <a:gs pos="52000">
          <a:srgbClr val="FFFFFF"/>
        </a:gs>
        <a:gs pos="56000">
          <a:srgbClr val="9C6563"/>
        </a:gs>
        <a:gs pos="58000">
          <a:srgbClr val="80302D"/>
        </a:gs>
        <a:gs pos="71001">
          <a:srgbClr val="C0524E"/>
        </a:gs>
        <a:gs pos="94000">
          <a:srgbClr val="EBDAD4"/>
        </a:gs>
        <a:gs pos="100000">
          <a:srgbClr val="55261C"/>
        </a:gs>
      </a:gsLst>
      <a:lin ang="5400000" scaled="0"/>
    </a:gradFill>
    <a:ln>
      <a:noFill/>
    </a:ln>
  </c:sp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Jahresleistung 2014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v>Soll</c:v>
          </c:tx>
          <c:cat>
            <c:multiLvlStrRef>
              <c:f>'Werte KWh'!$CA$6:$CL$6</c:f>
            </c:multiLvlStrRef>
          </c:cat>
          <c:val>
            <c:numRef>
              <c:f>'Werte KWh'!$CA$3:$CL$3</c:f>
            </c:numRef>
          </c:val>
        </c:ser>
        <c:ser>
          <c:idx val="1"/>
          <c:order val="1"/>
          <c:tx>
            <c:v>Ist</c:v>
          </c:tx>
          <c:cat>
            <c:multiLvlStrRef>
              <c:f>'Werte KWh'!$CA$6:$CL$6</c:f>
            </c:multiLvlStrRef>
          </c:cat>
          <c:val>
            <c:numRef>
              <c:f>'Werte KWh'!$CA$38:$CL$38</c:f>
            </c:numRef>
          </c:val>
        </c:ser>
        <c:axId val="107408000"/>
        <c:axId val="109150592"/>
      </c:barChart>
      <c:catAx>
        <c:axId val="107408000"/>
        <c:scaling>
          <c:orientation val="minMax"/>
        </c:scaling>
        <c:axPos val="b"/>
        <c:numFmt formatCode="General" sourceLinked="1"/>
        <c:tickLblPos val="nextTo"/>
        <c:crossAx val="109150592"/>
        <c:crosses val="autoZero"/>
        <c:auto val="1"/>
        <c:lblAlgn val="ctr"/>
        <c:lblOffset val="100"/>
      </c:catAx>
      <c:valAx>
        <c:axId val="109150592"/>
        <c:scaling>
          <c:orientation val="minMax"/>
        </c:scaling>
        <c:axPos val="l"/>
        <c:majorGridlines/>
        <c:numFmt formatCode="0.00" sourceLinked="1"/>
        <c:tickLblPos val="nextTo"/>
        <c:crossAx val="107408000"/>
        <c:crosses val="autoZero"/>
        <c:crossBetween val="between"/>
      </c:valAx>
      <c:spPr>
        <a:noFill/>
      </c:spPr>
    </c:plotArea>
    <c:legend>
      <c:legendPos val="r"/>
    </c:legend>
    <c:plotVisOnly val="1"/>
  </c:chart>
  <c:spPr>
    <a:gradFill>
      <a:gsLst>
        <a:gs pos="0">
          <a:srgbClr val="DCEBF5"/>
        </a:gs>
        <a:gs pos="8000">
          <a:srgbClr val="83A7C3"/>
        </a:gs>
        <a:gs pos="13000">
          <a:srgbClr val="768FB9"/>
        </a:gs>
        <a:gs pos="21001">
          <a:srgbClr val="83A7C3"/>
        </a:gs>
        <a:gs pos="52000">
          <a:srgbClr val="FFFFFF"/>
        </a:gs>
        <a:gs pos="56000">
          <a:srgbClr val="9C6563"/>
        </a:gs>
        <a:gs pos="58000">
          <a:srgbClr val="80302D"/>
        </a:gs>
        <a:gs pos="71001">
          <a:srgbClr val="C0524E"/>
        </a:gs>
        <a:gs pos="94000">
          <a:srgbClr val="EBDAD4"/>
        </a:gs>
        <a:gs pos="100000">
          <a:srgbClr val="55261C"/>
        </a:gs>
      </a:gsLst>
      <a:lin ang="5400000" scaled="0"/>
    </a:gradFill>
    <a:ln>
      <a:noFill/>
    </a:ln>
  </c:sp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Jahresleistung 2015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v>Soll</c:v>
          </c:tx>
          <c:cat>
            <c:multiLvlStrRef>
              <c:f>'Werte KWh'!$CO$6:$CZ$6</c:f>
            </c:multiLvlStrRef>
          </c:cat>
          <c:val>
            <c:numRef>
              <c:f>'Werte KWh'!$CO$3:$CZ$3</c:f>
            </c:numRef>
          </c:val>
        </c:ser>
        <c:ser>
          <c:idx val="1"/>
          <c:order val="1"/>
          <c:tx>
            <c:v>Ist</c:v>
          </c:tx>
          <c:cat>
            <c:multiLvlStrRef>
              <c:f>'Werte KWh'!$CO$6:$CZ$6</c:f>
            </c:multiLvlStrRef>
          </c:cat>
          <c:val>
            <c:numRef>
              <c:f>'Werte KWh'!$CO$38:$CZ$38</c:f>
            </c:numRef>
          </c:val>
        </c:ser>
        <c:axId val="107807488"/>
        <c:axId val="107809024"/>
      </c:barChart>
      <c:catAx>
        <c:axId val="107807488"/>
        <c:scaling>
          <c:orientation val="minMax"/>
        </c:scaling>
        <c:axPos val="b"/>
        <c:numFmt formatCode="General" sourceLinked="1"/>
        <c:tickLblPos val="nextTo"/>
        <c:crossAx val="107809024"/>
        <c:crosses val="autoZero"/>
        <c:auto val="1"/>
        <c:lblAlgn val="ctr"/>
        <c:lblOffset val="100"/>
      </c:catAx>
      <c:valAx>
        <c:axId val="107809024"/>
        <c:scaling>
          <c:orientation val="minMax"/>
        </c:scaling>
        <c:axPos val="l"/>
        <c:majorGridlines/>
        <c:numFmt formatCode="0.00" sourceLinked="1"/>
        <c:tickLblPos val="nextTo"/>
        <c:crossAx val="107807488"/>
        <c:crosses val="autoZero"/>
        <c:crossBetween val="between"/>
      </c:valAx>
      <c:spPr>
        <a:noFill/>
      </c:spPr>
    </c:plotArea>
    <c:legend>
      <c:legendPos val="r"/>
    </c:legend>
    <c:plotVisOnly val="1"/>
  </c:chart>
  <c:spPr>
    <a:gradFill>
      <a:gsLst>
        <a:gs pos="0">
          <a:srgbClr val="DCEBF5"/>
        </a:gs>
        <a:gs pos="8000">
          <a:srgbClr val="83A7C3"/>
        </a:gs>
        <a:gs pos="13000">
          <a:srgbClr val="768FB9"/>
        </a:gs>
        <a:gs pos="21001">
          <a:srgbClr val="83A7C3"/>
        </a:gs>
        <a:gs pos="52000">
          <a:srgbClr val="FFFFFF"/>
        </a:gs>
        <a:gs pos="56000">
          <a:srgbClr val="9C6563"/>
        </a:gs>
        <a:gs pos="58000">
          <a:srgbClr val="80302D"/>
        </a:gs>
        <a:gs pos="71001">
          <a:srgbClr val="C0524E"/>
        </a:gs>
        <a:gs pos="94000">
          <a:srgbClr val="EBDAD4"/>
        </a:gs>
        <a:gs pos="100000">
          <a:srgbClr val="55261C"/>
        </a:gs>
      </a:gsLst>
      <a:lin ang="5400000" scaled="0"/>
    </a:gradFill>
    <a:ln>
      <a:noFill/>
    </a:ln>
  </c:sp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Jahresleistung 2016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Soll</c:v>
          </c:tx>
          <c:spPr>
            <a:ln>
              <a:solidFill>
                <a:schemeClr val="accent1"/>
              </a:solidFill>
            </a:ln>
          </c:spPr>
          <c:cat>
            <c:strRef>
              <c:f>'Werte KWh'!$DC$6:$DN$6</c:f>
              <c:strCache>
                <c:ptCount val="12"/>
                <c:pt idx="0">
                  <c:v>Jan.</c:v>
                </c:pt>
                <c:pt idx="1">
                  <c:v>Febr.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Aug.</c:v>
                </c:pt>
                <c:pt idx="8">
                  <c:v>Sept.</c:v>
                </c:pt>
                <c:pt idx="9">
                  <c:v>Okt.</c:v>
                </c:pt>
                <c:pt idx="10">
                  <c:v>Nov.</c:v>
                </c:pt>
                <c:pt idx="11">
                  <c:v>Dez.</c:v>
                </c:pt>
              </c:strCache>
            </c:strRef>
          </c:cat>
          <c:val>
            <c:numRef>
              <c:f>'Werte KWh'!$DC$3:$DN$3</c:f>
              <c:numCache>
                <c:formatCode>0.00</c:formatCode>
                <c:ptCount val="12"/>
                <c:pt idx="0">
                  <c:v>106.10600000000001</c:v>
                </c:pt>
                <c:pt idx="1">
                  <c:v>236.69799999999998</c:v>
                </c:pt>
                <c:pt idx="2">
                  <c:v>346.88499999999999</c:v>
                </c:pt>
                <c:pt idx="3">
                  <c:v>457.07199999999995</c:v>
                </c:pt>
                <c:pt idx="4">
                  <c:v>510.125</c:v>
                </c:pt>
                <c:pt idx="5">
                  <c:v>534.61099999999999</c:v>
                </c:pt>
                <c:pt idx="6">
                  <c:v>514.20600000000002</c:v>
                </c:pt>
                <c:pt idx="7">
                  <c:v>510.125</c:v>
                </c:pt>
                <c:pt idx="8">
                  <c:v>391.77600000000001</c:v>
                </c:pt>
                <c:pt idx="9">
                  <c:v>257.10300000000001</c:v>
                </c:pt>
                <c:pt idx="10">
                  <c:v>122.43</c:v>
                </c:pt>
                <c:pt idx="11">
                  <c:v>93.863</c:v>
                </c:pt>
              </c:numCache>
            </c:numRef>
          </c:val>
        </c:ser>
        <c:ser>
          <c:idx val="1"/>
          <c:order val="1"/>
          <c:tx>
            <c:v>Ist</c:v>
          </c:tx>
          <c:spPr>
            <a:solidFill>
              <a:srgbClr val="00B050"/>
            </a:solidFill>
          </c:spPr>
          <c:cat>
            <c:strRef>
              <c:f>'Werte KWh'!$DC$6:$DN$6</c:f>
              <c:strCache>
                <c:ptCount val="12"/>
                <c:pt idx="0">
                  <c:v>Jan.</c:v>
                </c:pt>
                <c:pt idx="1">
                  <c:v>Febr.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Aug.</c:v>
                </c:pt>
                <c:pt idx="8">
                  <c:v>Sept.</c:v>
                </c:pt>
                <c:pt idx="9">
                  <c:v>Okt.</c:v>
                </c:pt>
                <c:pt idx="10">
                  <c:v>Nov.</c:v>
                </c:pt>
                <c:pt idx="11">
                  <c:v>Dez.</c:v>
                </c:pt>
              </c:strCache>
            </c:strRef>
          </c:cat>
          <c:val>
            <c:numRef>
              <c:f>'Werte KWh'!$DC$38:$DN$38</c:f>
              <c:numCache>
                <c:formatCode>0.00</c:formatCode>
                <c:ptCount val="12"/>
                <c:pt idx="0">
                  <c:v>125.99999999999996</c:v>
                </c:pt>
                <c:pt idx="1">
                  <c:v>182.64285714285717</c:v>
                </c:pt>
                <c:pt idx="2">
                  <c:v>377.35714285714272</c:v>
                </c:pt>
                <c:pt idx="3">
                  <c:v>436.00000000000011</c:v>
                </c:pt>
                <c:pt idx="4">
                  <c:v>535.88888888888903</c:v>
                </c:pt>
                <c:pt idx="5">
                  <c:v>522.11111111111086</c:v>
                </c:pt>
                <c:pt idx="6">
                  <c:v>588.99999999999989</c:v>
                </c:pt>
                <c:pt idx="7">
                  <c:v>570.25</c:v>
                </c:pt>
                <c:pt idx="8">
                  <c:v>498.75</c:v>
                </c:pt>
                <c:pt idx="9">
                  <c:v>262.00000000000011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axId val="107859968"/>
        <c:axId val="107861504"/>
      </c:barChart>
      <c:catAx>
        <c:axId val="107859968"/>
        <c:scaling>
          <c:orientation val="minMax"/>
        </c:scaling>
        <c:axPos val="b"/>
        <c:numFmt formatCode="General" sourceLinked="1"/>
        <c:tickLblPos val="nextTo"/>
        <c:crossAx val="107861504"/>
        <c:crosses val="autoZero"/>
        <c:auto val="1"/>
        <c:lblAlgn val="ctr"/>
        <c:lblOffset val="100"/>
      </c:catAx>
      <c:valAx>
        <c:axId val="107861504"/>
        <c:scaling>
          <c:orientation val="minMax"/>
        </c:scaling>
        <c:axPos val="l"/>
        <c:majorGridlines/>
        <c:numFmt formatCode="0.00" sourceLinked="1"/>
        <c:tickLblPos val="nextTo"/>
        <c:crossAx val="107859968"/>
        <c:crosses val="autoZero"/>
        <c:crossBetween val="between"/>
      </c:valAx>
      <c:spPr>
        <a:noFill/>
      </c:spPr>
    </c:plotArea>
    <c:legend>
      <c:legendPos val="r"/>
      <c:legendEntry>
        <c:idx val="0"/>
        <c:txPr>
          <a:bodyPr/>
          <a:lstStyle/>
          <a:p>
            <a:pPr>
              <a:defRPr>
                <a:noFill/>
              </a:defRPr>
            </a:pPr>
            <a:endParaRPr lang="de-DE"/>
          </a:p>
        </c:txPr>
      </c:legendEntry>
      <c:legendEntry>
        <c:idx val="1"/>
        <c:txPr>
          <a:bodyPr/>
          <a:lstStyle/>
          <a:p>
            <a:pPr>
              <a:defRPr>
                <a:noFill/>
              </a:defRPr>
            </a:pPr>
            <a:endParaRPr lang="de-DE"/>
          </a:p>
        </c:txPr>
      </c:legendEntry>
      <c:layout/>
    </c:legend>
    <c:plotVisOnly val="1"/>
  </c:chart>
  <c:spPr>
    <a:gradFill>
      <a:gsLst>
        <a:gs pos="0">
          <a:srgbClr val="DCEBF5"/>
        </a:gs>
        <a:gs pos="8000">
          <a:srgbClr val="83A7C3"/>
        </a:gs>
        <a:gs pos="13000">
          <a:srgbClr val="768FB9"/>
        </a:gs>
        <a:gs pos="21001">
          <a:srgbClr val="83A7C3"/>
        </a:gs>
        <a:gs pos="52000">
          <a:srgbClr val="FFFFFF"/>
        </a:gs>
        <a:gs pos="56000">
          <a:srgbClr val="9C6563"/>
        </a:gs>
        <a:gs pos="58000">
          <a:srgbClr val="80302D"/>
        </a:gs>
        <a:gs pos="71001">
          <a:srgbClr val="C0524E"/>
        </a:gs>
        <a:gs pos="94000">
          <a:srgbClr val="EBDAD4"/>
        </a:gs>
        <a:gs pos="100000">
          <a:srgbClr val="55261C"/>
        </a:gs>
      </a:gsLst>
      <a:lin ang="5400000" scaled="0"/>
    </a:gradFill>
    <a:ln>
      <a:noFill/>
    </a:ln>
  </c:sp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Bezug 2016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Soll</c:v>
          </c:tx>
          <c:cat>
            <c:strRef>
              <c:f>'Werte KWh Bezug'!$B$6:$M$6</c:f>
              <c:strCache>
                <c:ptCount val="12"/>
                <c:pt idx="0">
                  <c:v>Jan.</c:v>
                </c:pt>
                <c:pt idx="1">
                  <c:v>Febr.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Aug.</c:v>
                </c:pt>
                <c:pt idx="8">
                  <c:v>Sept.</c:v>
                </c:pt>
                <c:pt idx="9">
                  <c:v>Okt.</c:v>
                </c:pt>
                <c:pt idx="10">
                  <c:v>Nov.</c:v>
                </c:pt>
                <c:pt idx="11">
                  <c:v>Dez.</c:v>
                </c:pt>
              </c:strCache>
            </c:strRef>
          </c:cat>
          <c:val>
            <c:numRef>
              <c:f>'Werte KWh Bezug'!$B$3:$M$3</c:f>
              <c:numCache>
                <c:formatCode>0.00</c:formatCode>
                <c:ptCount val="12"/>
                <c:pt idx="0">
                  <c:v>125.99999999999996</c:v>
                </c:pt>
                <c:pt idx="1">
                  <c:v>182.64285714285717</c:v>
                </c:pt>
                <c:pt idx="2">
                  <c:v>377.35714285714272</c:v>
                </c:pt>
                <c:pt idx="3">
                  <c:v>436.00000000000011</c:v>
                </c:pt>
                <c:pt idx="4">
                  <c:v>535.88888888888903</c:v>
                </c:pt>
                <c:pt idx="5">
                  <c:v>522.11111111111086</c:v>
                </c:pt>
                <c:pt idx="6">
                  <c:v>588.99999999999989</c:v>
                </c:pt>
                <c:pt idx="7">
                  <c:v>570.25</c:v>
                </c:pt>
                <c:pt idx="8">
                  <c:v>498.75</c:v>
                </c:pt>
                <c:pt idx="9">
                  <c:v>262.00000000000011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v>Ist</c:v>
          </c:tx>
          <c:cat>
            <c:strRef>
              <c:f>'Werte KWh Bezug'!$B$6:$M$6</c:f>
              <c:strCache>
                <c:ptCount val="12"/>
                <c:pt idx="0">
                  <c:v>Jan.</c:v>
                </c:pt>
                <c:pt idx="1">
                  <c:v>Febr.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Aug.</c:v>
                </c:pt>
                <c:pt idx="8">
                  <c:v>Sept.</c:v>
                </c:pt>
                <c:pt idx="9">
                  <c:v>Okt.</c:v>
                </c:pt>
                <c:pt idx="10">
                  <c:v>Nov.</c:v>
                </c:pt>
                <c:pt idx="11">
                  <c:v>Dez.</c:v>
                </c:pt>
              </c:strCache>
            </c:strRef>
          </c:cat>
          <c:val>
            <c:numRef>
              <c:f>'Werte KWh Bezug'!$B$38:$M$38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272.98999999999995</c:v>
                </c:pt>
                <c:pt idx="4">
                  <c:v>272.78777777777782</c:v>
                </c:pt>
                <c:pt idx="5">
                  <c:v>250.22222222222231</c:v>
                </c:pt>
                <c:pt idx="6">
                  <c:v>257.99999999999989</c:v>
                </c:pt>
                <c:pt idx="7">
                  <c:v>231.75</c:v>
                </c:pt>
                <c:pt idx="8">
                  <c:v>269.25</c:v>
                </c:pt>
                <c:pt idx="9">
                  <c:v>272.99999999999994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axId val="109291776"/>
        <c:axId val="109301760"/>
      </c:barChart>
      <c:catAx>
        <c:axId val="109291776"/>
        <c:scaling>
          <c:orientation val="minMax"/>
        </c:scaling>
        <c:axPos val="b"/>
        <c:numFmt formatCode="0" sourceLinked="0"/>
        <c:tickLblPos val="nextTo"/>
        <c:crossAx val="109301760"/>
        <c:crosses val="autoZero"/>
        <c:auto val="1"/>
        <c:lblAlgn val="ctr"/>
        <c:lblOffset val="100"/>
      </c:catAx>
      <c:valAx>
        <c:axId val="109301760"/>
        <c:scaling>
          <c:orientation val="minMax"/>
        </c:scaling>
        <c:axPos val="l"/>
        <c:majorGridlines/>
        <c:numFmt formatCode="0" sourceLinked="0"/>
        <c:tickLblPos val="nextTo"/>
        <c:crossAx val="109291776"/>
        <c:crosses val="autoZero"/>
        <c:crossBetween val="between"/>
      </c:valAx>
      <c:spPr>
        <a:noFill/>
      </c:spPr>
    </c:plotArea>
    <c:legend>
      <c:legendPos val="r"/>
      <c:legendEntry>
        <c:idx val="0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de-DE"/>
          </a:p>
        </c:txPr>
      </c:legendEntry>
      <c:legendEntry>
        <c:idx val="1"/>
        <c:txPr>
          <a:bodyPr/>
          <a:lstStyle/>
          <a:p>
            <a:pPr>
              <a:defRPr>
                <a:solidFill>
                  <a:schemeClr val="accent2">
                    <a:lumMod val="75000"/>
                  </a:schemeClr>
                </a:solidFill>
              </a:defRPr>
            </a:pPr>
            <a:endParaRPr lang="de-DE"/>
          </a:p>
        </c:txPr>
      </c:legendEntry>
      <c:layout/>
    </c:legend>
    <c:plotVisOnly val="1"/>
  </c:chart>
  <c:spPr>
    <a:gradFill>
      <a:gsLst>
        <a:gs pos="0">
          <a:srgbClr val="DCEBF5"/>
        </a:gs>
        <a:gs pos="8000">
          <a:srgbClr val="83A7C3"/>
        </a:gs>
        <a:gs pos="13000">
          <a:srgbClr val="768FB9"/>
        </a:gs>
        <a:gs pos="21001">
          <a:srgbClr val="83A7C3"/>
        </a:gs>
        <a:gs pos="52000">
          <a:srgbClr val="FFFFFF"/>
        </a:gs>
        <a:gs pos="56000">
          <a:srgbClr val="9C6563"/>
        </a:gs>
        <a:gs pos="58000">
          <a:srgbClr val="80302D"/>
        </a:gs>
        <a:gs pos="71001">
          <a:srgbClr val="C0524E"/>
        </a:gs>
        <a:gs pos="94000">
          <a:srgbClr val="EBDAD4"/>
        </a:gs>
        <a:gs pos="100000">
          <a:srgbClr val="55261C"/>
        </a:gs>
      </a:gsLst>
      <a:lin ang="5400000" scaled="0"/>
    </a:gradFill>
    <a:ln>
      <a:noFill/>
    </a:ln>
  </c:sp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9</xdr:row>
      <xdr:rowOff>104775</xdr:rowOff>
    </xdr:from>
    <xdr:to>
      <xdr:col>18</xdr:col>
      <xdr:colOff>579871</xdr:colOff>
      <xdr:row>30</xdr:row>
      <xdr:rowOff>133350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33617</xdr:colOff>
      <xdr:row>10</xdr:row>
      <xdr:rowOff>134471</xdr:rowOff>
    </xdr:from>
    <xdr:to>
      <xdr:col>19</xdr:col>
      <xdr:colOff>134470</xdr:colOff>
      <xdr:row>15</xdr:row>
      <xdr:rowOff>96371</xdr:rowOff>
    </xdr:to>
    <xdr:sp macro="" textlink="">
      <xdr:nvSpPr>
        <xdr:cNvPr id="3" name="Textfeld 1"/>
        <xdr:cNvSpPr txBox="1"/>
      </xdr:nvSpPr>
      <xdr:spPr>
        <a:xfrm>
          <a:off x="13245352" y="2263589"/>
          <a:ext cx="1624853" cy="91440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r>
            <a:rPr lang="de-DE" sz="1050"/>
            <a:t>Regionaler </a:t>
          </a:r>
          <a:r>
            <a:rPr lang="el-GR" sz="1100">
              <a:latin typeface="+mn-lt"/>
              <a:ea typeface="+mn-ea"/>
              <a:cs typeface="+mn-cs"/>
            </a:rPr>
            <a:t>Φ</a:t>
          </a:r>
          <a:r>
            <a:rPr lang="de-DE" sz="1100">
              <a:latin typeface="+mn-lt"/>
              <a:ea typeface="+mn-ea"/>
              <a:cs typeface="+mn-cs"/>
            </a:rPr>
            <a:t> Erzeugt</a:t>
          </a:r>
          <a:endParaRPr lang="de-DE" sz="1050"/>
        </a:p>
        <a:p>
          <a:pPr algn="l"/>
          <a:endParaRPr lang="de-DE" sz="5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050"/>
            <a:t>Erzeugt</a:t>
          </a:r>
          <a:endParaRPr lang="de-DE" sz="1100">
            <a:latin typeface="+mn-lt"/>
            <a:ea typeface="+mn-ea"/>
            <a:cs typeface="+mn-cs"/>
          </a:endParaRPr>
        </a:p>
        <a:p>
          <a:pPr algn="l"/>
          <a:endParaRPr lang="de-DE" sz="400" baseline="0"/>
        </a:p>
        <a:p>
          <a:pPr algn="l"/>
          <a:r>
            <a:rPr lang="de-DE" sz="1050" baseline="0"/>
            <a:t>Verbraucht</a:t>
          </a:r>
          <a:endParaRPr lang="de-DE" sz="105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0.01458</cdr:x>
      <cdr:y>0.02778</cdr:y>
    </cdr:from>
    <cdr:to>
      <cdr:x>0.16458</cdr:x>
      <cdr:y>0.14931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66675" y="76200"/>
          <a:ext cx="685800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de-DE" sz="1100"/>
            <a:t>/ KWh</a:t>
          </a:r>
        </a:p>
      </cdr:txBody>
    </cdr:sp>
  </cdr:relSizeAnchor>
  <cdr:relSizeAnchor xmlns:cdr="http://schemas.openxmlformats.org/drawingml/2006/chartDrawing">
    <cdr:from>
      <cdr:x>0.91732</cdr:x>
      <cdr:y>0.89405</cdr:y>
    </cdr:from>
    <cdr:to>
      <cdr:x>1</cdr:x>
      <cdr:y>0.99704</cdr:y>
    </cdr:to>
    <cdr:sp macro="" textlink="">
      <cdr:nvSpPr>
        <cdr:cNvPr id="3" name="Textfeld 2"/>
        <cdr:cNvSpPr txBox="1"/>
      </cdr:nvSpPr>
      <cdr:spPr>
        <a:xfrm xmlns:a="http://schemas.openxmlformats.org/drawingml/2006/main">
          <a:off x="7089491" y="3647468"/>
          <a:ext cx="639019" cy="4201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de-DE" sz="1100"/>
            <a:t>/ Datum </a:t>
          </a:r>
        </a:p>
        <a:p xmlns:a="http://schemas.openxmlformats.org/drawingml/2006/main">
          <a:r>
            <a:rPr lang="de-DE" sz="1100"/>
            <a:t>(Tag)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24114</xdr:colOff>
      <xdr:row>45</xdr:row>
      <xdr:rowOff>96456</xdr:rowOff>
    </xdr:from>
    <xdr:to>
      <xdr:col>4</xdr:col>
      <xdr:colOff>723419</xdr:colOff>
      <xdr:row>66</xdr:row>
      <xdr:rowOff>145825</xdr:rowOff>
    </xdr:to>
    <xdr:sp macro="" textlink="">
      <xdr:nvSpPr>
        <xdr:cNvPr id="11" name="Rechteck 10"/>
        <xdr:cNvSpPr/>
      </xdr:nvSpPr>
      <xdr:spPr>
        <a:xfrm>
          <a:off x="1048956" y="9175348"/>
          <a:ext cx="2544020" cy="4100509"/>
        </a:xfrm>
        <a:prstGeom prst="rect">
          <a:avLst/>
        </a:prstGeom>
        <a:gradFill flip="none" rotWithShape="1">
          <a:gsLst>
            <a:gs pos="0">
              <a:schemeClr val="accent6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6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6">
                <a:lumMod val="60000"/>
                <a:lumOff val="40000"/>
                <a:tint val="23500"/>
                <a:satMod val="160000"/>
              </a:schemeClr>
            </a:gs>
          </a:gsLst>
          <a:lin ang="27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de-DE" sz="1100"/>
        </a:p>
      </xdr:txBody>
    </xdr:sp>
    <xdr:clientData/>
  </xdr:twoCellAnchor>
  <xdr:twoCellAnchor>
    <xdr:from>
      <xdr:col>0</xdr:col>
      <xdr:colOff>988671</xdr:colOff>
      <xdr:row>45</xdr:row>
      <xdr:rowOff>114299</xdr:rowOff>
    </xdr:from>
    <xdr:to>
      <xdr:col>4</xdr:col>
      <xdr:colOff>735476</xdr:colOff>
      <xdr:row>66</xdr:row>
      <xdr:rowOff>142874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132626</xdr:colOff>
      <xdr:row>45</xdr:row>
      <xdr:rowOff>114299</xdr:rowOff>
    </xdr:from>
    <xdr:to>
      <xdr:col>18</xdr:col>
      <xdr:colOff>639019</xdr:colOff>
      <xdr:row>66</xdr:row>
      <xdr:rowOff>142874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</xdr:col>
      <xdr:colOff>277310</xdr:colOff>
      <xdr:row>3</xdr:row>
      <xdr:rowOff>91148</xdr:rowOff>
    </xdr:from>
    <xdr:ext cx="1941171" cy="736997"/>
    <xdr:sp macro="" textlink="">
      <xdr:nvSpPr>
        <xdr:cNvPr id="12" name="Textfeld 11"/>
        <xdr:cNvSpPr txBox="1"/>
      </xdr:nvSpPr>
      <xdr:spPr>
        <a:xfrm>
          <a:off x="1302152" y="802509"/>
          <a:ext cx="1941171" cy="7369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de-DE" sz="4000">
              <a:latin typeface="Rage Italic" pitchFamily="66" charset="0"/>
            </a:rPr>
            <a:t>Geschke</a:t>
          </a:r>
        </a:p>
      </xdr:txBody>
    </xdr:sp>
    <xdr:clientData/>
  </xdr:oneCellAnchor>
  <xdr:oneCellAnchor>
    <xdr:from>
      <xdr:col>11</xdr:col>
      <xdr:colOff>36171</xdr:colOff>
      <xdr:row>3</xdr:row>
      <xdr:rowOff>103205</xdr:rowOff>
    </xdr:from>
    <xdr:ext cx="1941171" cy="736997"/>
    <xdr:sp macro="" textlink="">
      <xdr:nvSpPr>
        <xdr:cNvPr id="13" name="Textfeld 12"/>
        <xdr:cNvSpPr txBox="1"/>
      </xdr:nvSpPr>
      <xdr:spPr>
        <a:xfrm>
          <a:off x="6727785" y="814566"/>
          <a:ext cx="1941171" cy="7369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de-DE" sz="4000">
              <a:latin typeface="Rage Italic" pitchFamily="66" charset="0"/>
            </a:rPr>
            <a:t>Geschke</a:t>
          </a:r>
        </a:p>
      </xdr:txBody>
    </xdr:sp>
    <xdr:clientData/>
  </xdr:oneCellAnchor>
  <xdr:twoCellAnchor>
    <xdr:from>
      <xdr:col>22</xdr:col>
      <xdr:colOff>36172</xdr:colOff>
      <xdr:row>45</xdr:row>
      <xdr:rowOff>114299</xdr:rowOff>
    </xdr:from>
    <xdr:to>
      <xdr:col>34</xdr:col>
      <xdr:colOff>0</xdr:colOff>
      <xdr:row>66</xdr:row>
      <xdr:rowOff>142874</xdr:rowOff>
    </xdr:to>
    <xdr:graphicFrame macro="">
      <xdr:nvGraphicFramePr>
        <xdr:cNvPr id="16" name="Diagramm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26</xdr:col>
      <xdr:colOff>36171</xdr:colOff>
      <xdr:row>3</xdr:row>
      <xdr:rowOff>103205</xdr:rowOff>
    </xdr:from>
    <xdr:ext cx="1941171" cy="736997"/>
    <xdr:sp macro="" textlink="">
      <xdr:nvSpPr>
        <xdr:cNvPr id="17" name="Textfeld 16"/>
        <xdr:cNvSpPr txBox="1"/>
      </xdr:nvSpPr>
      <xdr:spPr>
        <a:xfrm>
          <a:off x="7005095" y="814566"/>
          <a:ext cx="1941171" cy="7369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de-DE" sz="4000">
              <a:latin typeface="Rage Italic" pitchFamily="66" charset="0"/>
            </a:rPr>
            <a:t>Geschke</a:t>
          </a:r>
        </a:p>
      </xdr:txBody>
    </xdr:sp>
    <xdr:clientData/>
  </xdr:oneCellAnchor>
  <xdr:twoCellAnchor>
    <xdr:from>
      <xdr:col>36</xdr:col>
      <xdr:colOff>36172</xdr:colOff>
      <xdr:row>45</xdr:row>
      <xdr:rowOff>114299</xdr:rowOff>
    </xdr:from>
    <xdr:to>
      <xdr:col>48</xdr:col>
      <xdr:colOff>0</xdr:colOff>
      <xdr:row>66</xdr:row>
      <xdr:rowOff>142874</xdr:rowOff>
    </xdr:to>
    <xdr:graphicFrame macro="">
      <xdr:nvGraphicFramePr>
        <xdr:cNvPr id="10" name="Diagramm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40</xdr:col>
      <xdr:colOff>36171</xdr:colOff>
      <xdr:row>3</xdr:row>
      <xdr:rowOff>103205</xdr:rowOff>
    </xdr:from>
    <xdr:ext cx="1941171" cy="736997"/>
    <xdr:sp macro="" textlink="">
      <xdr:nvSpPr>
        <xdr:cNvPr id="14" name="Textfeld 13"/>
        <xdr:cNvSpPr txBox="1"/>
      </xdr:nvSpPr>
      <xdr:spPr>
        <a:xfrm>
          <a:off x="6245506" y="814566"/>
          <a:ext cx="1941171" cy="7369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de-DE" sz="4000">
              <a:latin typeface="Rage Italic" pitchFamily="66" charset="0"/>
            </a:rPr>
            <a:t>Geschke</a:t>
          </a:r>
        </a:p>
      </xdr:txBody>
    </xdr:sp>
    <xdr:clientData/>
  </xdr:oneCellAnchor>
  <xdr:oneCellAnchor>
    <xdr:from>
      <xdr:col>54</xdr:col>
      <xdr:colOff>36171</xdr:colOff>
      <xdr:row>3</xdr:row>
      <xdr:rowOff>103205</xdr:rowOff>
    </xdr:from>
    <xdr:ext cx="1941171" cy="736997"/>
    <xdr:sp macro="" textlink="">
      <xdr:nvSpPr>
        <xdr:cNvPr id="18" name="Textfeld 17"/>
        <xdr:cNvSpPr txBox="1"/>
      </xdr:nvSpPr>
      <xdr:spPr>
        <a:xfrm>
          <a:off x="25669272" y="814566"/>
          <a:ext cx="1941171" cy="7369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de-DE" sz="4000">
              <a:latin typeface="Rage Italic" pitchFamily="66" charset="0"/>
            </a:rPr>
            <a:t>Geschke</a:t>
          </a:r>
        </a:p>
      </xdr:txBody>
    </xdr:sp>
    <xdr:clientData/>
  </xdr:oneCellAnchor>
  <xdr:twoCellAnchor>
    <xdr:from>
      <xdr:col>64</xdr:col>
      <xdr:colOff>36172</xdr:colOff>
      <xdr:row>45</xdr:row>
      <xdr:rowOff>114299</xdr:rowOff>
    </xdr:from>
    <xdr:to>
      <xdr:col>76</xdr:col>
      <xdr:colOff>0</xdr:colOff>
      <xdr:row>66</xdr:row>
      <xdr:rowOff>142874</xdr:rowOff>
    </xdr:to>
    <xdr:graphicFrame macro="">
      <xdr:nvGraphicFramePr>
        <xdr:cNvPr id="19" name="Diagramm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68</xdr:col>
      <xdr:colOff>36171</xdr:colOff>
      <xdr:row>3</xdr:row>
      <xdr:rowOff>103205</xdr:rowOff>
    </xdr:from>
    <xdr:ext cx="1941171" cy="736997"/>
    <xdr:sp macro="" textlink="">
      <xdr:nvSpPr>
        <xdr:cNvPr id="20" name="Textfeld 19"/>
        <xdr:cNvSpPr txBox="1"/>
      </xdr:nvSpPr>
      <xdr:spPr>
        <a:xfrm>
          <a:off x="16590380" y="814566"/>
          <a:ext cx="1941171" cy="7369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de-DE" sz="4000">
              <a:latin typeface="Rage Italic" pitchFamily="66" charset="0"/>
            </a:rPr>
            <a:t>Geschke</a:t>
          </a:r>
        </a:p>
      </xdr:txBody>
    </xdr:sp>
    <xdr:clientData/>
  </xdr:oneCellAnchor>
  <xdr:twoCellAnchor>
    <xdr:from>
      <xdr:col>50</xdr:col>
      <xdr:colOff>36171</xdr:colOff>
      <xdr:row>45</xdr:row>
      <xdr:rowOff>73477</xdr:rowOff>
    </xdr:from>
    <xdr:to>
      <xdr:col>61</xdr:col>
      <xdr:colOff>748392</xdr:colOff>
      <xdr:row>66</xdr:row>
      <xdr:rowOff>102052</xdr:rowOff>
    </xdr:to>
    <xdr:graphicFrame macro="">
      <xdr:nvGraphicFramePr>
        <xdr:cNvPr id="21" name="Diagramm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78</xdr:col>
      <xdr:colOff>36172</xdr:colOff>
      <xdr:row>45</xdr:row>
      <xdr:rowOff>114299</xdr:rowOff>
    </xdr:from>
    <xdr:to>
      <xdr:col>90</xdr:col>
      <xdr:colOff>0</xdr:colOff>
      <xdr:row>66</xdr:row>
      <xdr:rowOff>142874</xdr:rowOff>
    </xdr:to>
    <xdr:graphicFrame macro="">
      <xdr:nvGraphicFramePr>
        <xdr:cNvPr id="15" name="Diagramm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oneCellAnchor>
    <xdr:from>
      <xdr:col>82</xdr:col>
      <xdr:colOff>36171</xdr:colOff>
      <xdr:row>3</xdr:row>
      <xdr:rowOff>103205</xdr:rowOff>
    </xdr:from>
    <xdr:ext cx="1941171" cy="736997"/>
    <xdr:sp macro="" textlink="">
      <xdr:nvSpPr>
        <xdr:cNvPr id="22" name="Textfeld 21"/>
        <xdr:cNvSpPr txBox="1"/>
      </xdr:nvSpPr>
      <xdr:spPr>
        <a:xfrm>
          <a:off x="19086171" y="810776"/>
          <a:ext cx="1941171" cy="7369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de-DE" sz="4000">
              <a:latin typeface="Rage Italic" pitchFamily="66" charset="0"/>
            </a:rPr>
            <a:t>Geschke</a:t>
          </a:r>
        </a:p>
      </xdr:txBody>
    </xdr:sp>
    <xdr:clientData/>
  </xdr:oneCellAnchor>
  <xdr:twoCellAnchor>
    <xdr:from>
      <xdr:col>92</xdr:col>
      <xdr:colOff>36172</xdr:colOff>
      <xdr:row>45</xdr:row>
      <xdr:rowOff>114299</xdr:rowOff>
    </xdr:from>
    <xdr:to>
      <xdr:col>104</xdr:col>
      <xdr:colOff>0</xdr:colOff>
      <xdr:row>66</xdr:row>
      <xdr:rowOff>142874</xdr:rowOff>
    </xdr:to>
    <xdr:graphicFrame macro="">
      <xdr:nvGraphicFramePr>
        <xdr:cNvPr id="23" name="Diagramm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oneCellAnchor>
    <xdr:from>
      <xdr:col>96</xdr:col>
      <xdr:colOff>36171</xdr:colOff>
      <xdr:row>3</xdr:row>
      <xdr:rowOff>103205</xdr:rowOff>
    </xdr:from>
    <xdr:ext cx="1941171" cy="736997"/>
    <xdr:sp macro="" textlink="">
      <xdr:nvSpPr>
        <xdr:cNvPr id="24" name="Textfeld 23"/>
        <xdr:cNvSpPr txBox="1"/>
      </xdr:nvSpPr>
      <xdr:spPr>
        <a:xfrm>
          <a:off x="20446885" y="810776"/>
          <a:ext cx="1941171" cy="7369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de-DE" sz="4000">
              <a:latin typeface="Rage Italic" pitchFamily="66" charset="0"/>
            </a:rPr>
            <a:t>Geschke</a:t>
          </a:r>
        </a:p>
      </xdr:txBody>
    </xdr:sp>
    <xdr:clientData/>
  </xdr:oneCellAnchor>
  <xdr:twoCellAnchor>
    <xdr:from>
      <xdr:col>106</xdr:col>
      <xdr:colOff>36172</xdr:colOff>
      <xdr:row>45</xdr:row>
      <xdr:rowOff>114299</xdr:rowOff>
    </xdr:from>
    <xdr:to>
      <xdr:col>118</xdr:col>
      <xdr:colOff>0</xdr:colOff>
      <xdr:row>66</xdr:row>
      <xdr:rowOff>142874</xdr:rowOff>
    </xdr:to>
    <xdr:graphicFrame macro="">
      <xdr:nvGraphicFramePr>
        <xdr:cNvPr id="25" name="Diagramm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oneCellAnchor>
    <xdr:from>
      <xdr:col>110</xdr:col>
      <xdr:colOff>36171</xdr:colOff>
      <xdr:row>3</xdr:row>
      <xdr:rowOff>103205</xdr:rowOff>
    </xdr:from>
    <xdr:ext cx="1941171" cy="736997"/>
    <xdr:sp macro="" textlink="">
      <xdr:nvSpPr>
        <xdr:cNvPr id="26" name="Textfeld 25"/>
        <xdr:cNvSpPr txBox="1"/>
      </xdr:nvSpPr>
      <xdr:spPr>
        <a:xfrm>
          <a:off x="14462216" y="813250"/>
          <a:ext cx="1941171" cy="7369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de-DE" sz="4000">
              <a:latin typeface="Rage Italic" pitchFamily="66" charset="0"/>
            </a:rPr>
            <a:t>Geschke</a:t>
          </a:r>
        </a:p>
      </xdr:txBody>
    </xdr:sp>
    <xdr:clientData/>
  </xdr:oneCellAnchor>
  <xdr:twoCellAnchor>
    <xdr:from>
      <xdr:col>116</xdr:col>
      <xdr:colOff>336176</xdr:colOff>
      <xdr:row>55</xdr:row>
      <xdr:rowOff>56031</xdr:rowOff>
    </xdr:from>
    <xdr:to>
      <xdr:col>117</xdr:col>
      <xdr:colOff>869576</xdr:colOff>
      <xdr:row>60</xdr:row>
      <xdr:rowOff>17931</xdr:rowOff>
    </xdr:to>
    <xdr:sp macro="" textlink="">
      <xdr:nvSpPr>
        <xdr:cNvPr id="27" name="Textfeld 1"/>
        <xdr:cNvSpPr txBox="1"/>
      </xdr:nvSpPr>
      <xdr:spPr>
        <a:xfrm>
          <a:off x="20327470" y="11060207"/>
          <a:ext cx="1205753" cy="91440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r"/>
          <a:r>
            <a:rPr lang="de-DE" sz="1050"/>
            <a:t>Regionaler </a:t>
          </a:r>
          <a:r>
            <a:rPr lang="el-GR" sz="1050"/>
            <a:t>Φ</a:t>
          </a:r>
          <a:endParaRPr lang="de-DE" sz="1050"/>
        </a:p>
        <a:p>
          <a:pPr algn="r"/>
          <a:endParaRPr lang="de-DE" sz="1050"/>
        </a:p>
        <a:p>
          <a:pPr algn="r"/>
          <a:endParaRPr lang="de-DE" sz="1050"/>
        </a:p>
        <a:p>
          <a:pPr algn="r"/>
          <a:r>
            <a:rPr lang="de-DE" sz="1050"/>
            <a:t>Erzeugt</a:t>
          </a:r>
        </a:p>
      </xdr:txBody>
    </xdr: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0.01458</cdr:x>
      <cdr:y>0.02778</cdr:y>
    </cdr:from>
    <cdr:to>
      <cdr:x>0.16458</cdr:x>
      <cdr:y>0.14931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66675" y="76200"/>
          <a:ext cx="685800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de-DE" sz="1100"/>
            <a:t>/ KWh</a:t>
          </a:r>
        </a:p>
      </cdr:txBody>
    </cdr:sp>
  </cdr:relSizeAnchor>
  <cdr:relSizeAnchor xmlns:cdr="http://schemas.openxmlformats.org/drawingml/2006/chartDrawing">
    <cdr:from>
      <cdr:x>0.78819</cdr:x>
      <cdr:y>0.87927</cdr:y>
    </cdr:from>
    <cdr:to>
      <cdr:x>1</cdr:x>
      <cdr:y>0.99749</cdr:y>
    </cdr:to>
    <cdr:sp macro="" textlink="">
      <cdr:nvSpPr>
        <cdr:cNvPr id="3" name="Textfeld 2"/>
        <cdr:cNvSpPr txBox="1"/>
      </cdr:nvSpPr>
      <cdr:spPr>
        <a:xfrm xmlns:a="http://schemas.openxmlformats.org/drawingml/2006/main">
          <a:off x="2233237" y="3587171"/>
          <a:ext cx="600148" cy="4822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de-DE" sz="1100"/>
            <a:t>/ Datum </a:t>
          </a:r>
          <a:br>
            <a:rPr lang="de-DE" sz="1100"/>
          </a:br>
          <a:r>
            <a:rPr lang="de-DE" sz="1100"/>
            <a:t>(Tag)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0.01458</cdr:x>
      <cdr:y>0.02778</cdr:y>
    </cdr:from>
    <cdr:to>
      <cdr:x>0.16458</cdr:x>
      <cdr:y>0.14931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66675" y="76200"/>
          <a:ext cx="685800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de-DE" sz="1100"/>
            <a:t>/ KWh</a:t>
          </a:r>
        </a:p>
      </cdr:txBody>
    </cdr:sp>
  </cdr:relSizeAnchor>
  <cdr:relSizeAnchor xmlns:cdr="http://schemas.openxmlformats.org/drawingml/2006/chartDrawing">
    <cdr:from>
      <cdr:x>0.91732</cdr:x>
      <cdr:y>0.89405</cdr:y>
    </cdr:from>
    <cdr:to>
      <cdr:x>1</cdr:x>
      <cdr:y>0.99704</cdr:y>
    </cdr:to>
    <cdr:sp macro="" textlink="">
      <cdr:nvSpPr>
        <cdr:cNvPr id="3" name="Textfeld 2"/>
        <cdr:cNvSpPr txBox="1"/>
      </cdr:nvSpPr>
      <cdr:spPr>
        <a:xfrm xmlns:a="http://schemas.openxmlformats.org/drawingml/2006/main">
          <a:off x="7089491" y="3647468"/>
          <a:ext cx="639019" cy="4201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de-DE" sz="1100"/>
            <a:t>/ Datum </a:t>
          </a:r>
        </a:p>
        <a:p xmlns:a="http://schemas.openxmlformats.org/drawingml/2006/main">
          <a:r>
            <a:rPr lang="de-DE" sz="1100"/>
            <a:t>(Tag)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0.01458</cdr:x>
      <cdr:y>0.02778</cdr:y>
    </cdr:from>
    <cdr:to>
      <cdr:x>0.16458</cdr:x>
      <cdr:y>0.14931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66675" y="76200"/>
          <a:ext cx="685800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de-DE" sz="1100"/>
            <a:t>/ KWh</a:t>
          </a:r>
        </a:p>
      </cdr:txBody>
    </cdr:sp>
  </cdr:relSizeAnchor>
  <cdr:relSizeAnchor xmlns:cdr="http://schemas.openxmlformats.org/drawingml/2006/chartDrawing">
    <cdr:from>
      <cdr:x>0.90923</cdr:x>
      <cdr:y>0.88518</cdr:y>
    </cdr:from>
    <cdr:to>
      <cdr:x>1</cdr:x>
      <cdr:y>0.98817</cdr:y>
    </cdr:to>
    <cdr:sp macro="" textlink="">
      <cdr:nvSpPr>
        <cdr:cNvPr id="3" name="Textfeld 2"/>
        <cdr:cNvSpPr txBox="1"/>
      </cdr:nvSpPr>
      <cdr:spPr>
        <a:xfrm xmlns:a="http://schemas.openxmlformats.org/drawingml/2006/main">
          <a:off x="7005094" y="3611297"/>
          <a:ext cx="699304" cy="4201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de-DE" sz="1100"/>
            <a:t>/ Datum </a:t>
          </a:r>
        </a:p>
        <a:p xmlns:a="http://schemas.openxmlformats.org/drawingml/2006/main">
          <a:r>
            <a:rPr lang="de-DE" sz="1100"/>
            <a:t>(Tag)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0.01458</cdr:x>
      <cdr:y>0.02778</cdr:y>
    </cdr:from>
    <cdr:to>
      <cdr:x>0.16458</cdr:x>
      <cdr:y>0.14931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66675" y="76200"/>
          <a:ext cx="685800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de-DE" sz="1100"/>
            <a:t>/ KWh</a:t>
          </a:r>
        </a:p>
      </cdr:txBody>
    </cdr:sp>
  </cdr:relSizeAnchor>
  <cdr:relSizeAnchor xmlns:cdr="http://schemas.openxmlformats.org/drawingml/2006/chartDrawing">
    <cdr:from>
      <cdr:x>0.90923</cdr:x>
      <cdr:y>0.88518</cdr:y>
    </cdr:from>
    <cdr:to>
      <cdr:x>1</cdr:x>
      <cdr:y>0.98817</cdr:y>
    </cdr:to>
    <cdr:sp macro="" textlink="">
      <cdr:nvSpPr>
        <cdr:cNvPr id="3" name="Textfeld 2"/>
        <cdr:cNvSpPr txBox="1"/>
      </cdr:nvSpPr>
      <cdr:spPr>
        <a:xfrm xmlns:a="http://schemas.openxmlformats.org/drawingml/2006/main">
          <a:off x="7005094" y="3611297"/>
          <a:ext cx="699304" cy="4201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de-DE" sz="1100"/>
            <a:t>/ Datum </a:t>
          </a:r>
        </a:p>
        <a:p xmlns:a="http://schemas.openxmlformats.org/drawingml/2006/main">
          <a:r>
            <a:rPr lang="de-DE" sz="1100"/>
            <a:t>(Tag)</a:t>
          </a: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0.01458</cdr:x>
      <cdr:y>0.02778</cdr:y>
    </cdr:from>
    <cdr:to>
      <cdr:x>0.16458</cdr:x>
      <cdr:y>0.14931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66675" y="76200"/>
          <a:ext cx="685800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de-DE" sz="1100"/>
            <a:t>/ KWh</a:t>
          </a:r>
        </a:p>
      </cdr:txBody>
    </cdr:sp>
  </cdr:relSizeAnchor>
  <cdr:relSizeAnchor xmlns:cdr="http://schemas.openxmlformats.org/drawingml/2006/chartDrawing">
    <cdr:from>
      <cdr:x>0.90923</cdr:x>
      <cdr:y>0.88518</cdr:y>
    </cdr:from>
    <cdr:to>
      <cdr:x>1</cdr:x>
      <cdr:y>0.98817</cdr:y>
    </cdr:to>
    <cdr:sp macro="" textlink="">
      <cdr:nvSpPr>
        <cdr:cNvPr id="3" name="Textfeld 2"/>
        <cdr:cNvSpPr txBox="1"/>
      </cdr:nvSpPr>
      <cdr:spPr>
        <a:xfrm xmlns:a="http://schemas.openxmlformats.org/drawingml/2006/main">
          <a:off x="7005094" y="3611297"/>
          <a:ext cx="699304" cy="4201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de-DE" sz="1100"/>
            <a:t>/ Datum </a:t>
          </a:r>
        </a:p>
        <a:p xmlns:a="http://schemas.openxmlformats.org/drawingml/2006/main">
          <a:r>
            <a:rPr lang="de-DE" sz="1100"/>
            <a:t>(Tag)</a:t>
          </a: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0.01458</cdr:x>
      <cdr:y>0.02778</cdr:y>
    </cdr:from>
    <cdr:to>
      <cdr:x>0.16458</cdr:x>
      <cdr:y>0.14931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66675" y="76200"/>
          <a:ext cx="685800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de-DE" sz="1100"/>
            <a:t>/ KWh</a:t>
          </a:r>
        </a:p>
      </cdr:txBody>
    </cdr:sp>
  </cdr:relSizeAnchor>
  <cdr:relSizeAnchor xmlns:cdr="http://schemas.openxmlformats.org/drawingml/2006/chartDrawing">
    <cdr:from>
      <cdr:x>0.90923</cdr:x>
      <cdr:y>0.88518</cdr:y>
    </cdr:from>
    <cdr:to>
      <cdr:x>1</cdr:x>
      <cdr:y>0.98817</cdr:y>
    </cdr:to>
    <cdr:sp macro="" textlink="">
      <cdr:nvSpPr>
        <cdr:cNvPr id="3" name="Textfeld 2"/>
        <cdr:cNvSpPr txBox="1"/>
      </cdr:nvSpPr>
      <cdr:spPr>
        <a:xfrm xmlns:a="http://schemas.openxmlformats.org/drawingml/2006/main">
          <a:off x="7005094" y="3611297"/>
          <a:ext cx="699304" cy="4201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de-DE" sz="1100"/>
            <a:t>/ Datum </a:t>
          </a:r>
        </a:p>
        <a:p xmlns:a="http://schemas.openxmlformats.org/drawingml/2006/main">
          <a:r>
            <a:rPr lang="de-DE" sz="1100"/>
            <a:t>(Tag)</a:t>
          </a: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0.01458</cdr:x>
      <cdr:y>0.02778</cdr:y>
    </cdr:from>
    <cdr:to>
      <cdr:x>0.16458</cdr:x>
      <cdr:y>0.14931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66675" y="76200"/>
          <a:ext cx="685800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de-DE" sz="1100"/>
            <a:t>/ KWh</a:t>
          </a:r>
        </a:p>
      </cdr:txBody>
    </cdr:sp>
  </cdr:relSizeAnchor>
  <cdr:relSizeAnchor xmlns:cdr="http://schemas.openxmlformats.org/drawingml/2006/chartDrawing">
    <cdr:from>
      <cdr:x>0.90923</cdr:x>
      <cdr:y>0.88518</cdr:y>
    </cdr:from>
    <cdr:to>
      <cdr:x>1</cdr:x>
      <cdr:y>0.98817</cdr:y>
    </cdr:to>
    <cdr:sp macro="" textlink="">
      <cdr:nvSpPr>
        <cdr:cNvPr id="3" name="Textfeld 2"/>
        <cdr:cNvSpPr txBox="1"/>
      </cdr:nvSpPr>
      <cdr:spPr>
        <a:xfrm xmlns:a="http://schemas.openxmlformats.org/drawingml/2006/main">
          <a:off x="7005094" y="3611297"/>
          <a:ext cx="699304" cy="4201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de-DE" sz="1100"/>
            <a:t>/ Datum </a:t>
          </a:r>
        </a:p>
        <a:p xmlns:a="http://schemas.openxmlformats.org/drawingml/2006/main">
          <a:r>
            <a:rPr lang="de-DE" sz="1100"/>
            <a:t>(Tag)</a:t>
          </a: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0.01458</cdr:x>
      <cdr:y>0.02778</cdr:y>
    </cdr:from>
    <cdr:to>
      <cdr:x>0.16458</cdr:x>
      <cdr:y>0.14931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66675" y="76200"/>
          <a:ext cx="685800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de-DE" sz="1100"/>
            <a:t>/ KWh</a:t>
          </a:r>
        </a:p>
      </cdr:txBody>
    </cdr:sp>
  </cdr:relSizeAnchor>
  <cdr:relSizeAnchor xmlns:cdr="http://schemas.openxmlformats.org/drawingml/2006/chartDrawing">
    <cdr:from>
      <cdr:x>0.90923</cdr:x>
      <cdr:y>0.88518</cdr:y>
    </cdr:from>
    <cdr:to>
      <cdr:x>1</cdr:x>
      <cdr:y>0.98817</cdr:y>
    </cdr:to>
    <cdr:sp macro="" textlink="">
      <cdr:nvSpPr>
        <cdr:cNvPr id="3" name="Textfeld 2"/>
        <cdr:cNvSpPr txBox="1"/>
      </cdr:nvSpPr>
      <cdr:spPr>
        <a:xfrm xmlns:a="http://schemas.openxmlformats.org/drawingml/2006/main">
          <a:off x="7005094" y="3611297"/>
          <a:ext cx="699304" cy="4201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de-DE" sz="1100"/>
            <a:t>/ Datum </a:t>
          </a:r>
        </a:p>
        <a:p xmlns:a="http://schemas.openxmlformats.org/drawingml/2006/main">
          <a:r>
            <a:rPr lang="de-DE" sz="1100"/>
            <a:t>(Tag)</a:t>
          </a: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0.01458</cdr:x>
      <cdr:y>0.02778</cdr:y>
    </cdr:from>
    <cdr:to>
      <cdr:x>0.16458</cdr:x>
      <cdr:y>0.14931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66675" y="76200"/>
          <a:ext cx="685800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de-DE" sz="1100"/>
            <a:t>/ KWh</a:t>
          </a:r>
        </a:p>
      </cdr:txBody>
    </cdr:sp>
  </cdr:relSizeAnchor>
  <cdr:relSizeAnchor xmlns:cdr="http://schemas.openxmlformats.org/drawingml/2006/chartDrawing">
    <cdr:from>
      <cdr:x>0.90923</cdr:x>
      <cdr:y>0.88518</cdr:y>
    </cdr:from>
    <cdr:to>
      <cdr:x>1</cdr:x>
      <cdr:y>0.98817</cdr:y>
    </cdr:to>
    <cdr:sp macro="" textlink="">
      <cdr:nvSpPr>
        <cdr:cNvPr id="3" name="Textfeld 2"/>
        <cdr:cNvSpPr txBox="1"/>
      </cdr:nvSpPr>
      <cdr:spPr>
        <a:xfrm xmlns:a="http://schemas.openxmlformats.org/drawingml/2006/main">
          <a:off x="7005094" y="3611297"/>
          <a:ext cx="699304" cy="4201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de-DE" sz="1100"/>
            <a:t>/ Datum </a:t>
          </a:r>
        </a:p>
        <a:p xmlns:a="http://schemas.openxmlformats.org/drawingml/2006/main">
          <a:r>
            <a:rPr lang="de-DE" sz="1100"/>
            <a:t>(Tag)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277310</xdr:colOff>
      <xdr:row>3</xdr:row>
      <xdr:rowOff>91148</xdr:rowOff>
    </xdr:from>
    <xdr:ext cx="1941171" cy="736997"/>
    <xdr:sp macro="" textlink="">
      <xdr:nvSpPr>
        <xdr:cNvPr id="5" name="Textfeld 4"/>
        <xdr:cNvSpPr txBox="1"/>
      </xdr:nvSpPr>
      <xdr:spPr>
        <a:xfrm>
          <a:off x="1276350" y="795998"/>
          <a:ext cx="1941171" cy="7369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de-DE" sz="4000">
              <a:latin typeface="Rage Italic" pitchFamily="66" charset="0"/>
            </a:rPr>
            <a:t>Geschke</a:t>
          </a:r>
        </a:p>
      </xdr:txBody>
    </xdr:sp>
    <xdr:clientData/>
  </xdr:oneCellAnchor>
  <xdr:oneCellAnchor>
    <xdr:from>
      <xdr:col>11</xdr:col>
      <xdr:colOff>36171</xdr:colOff>
      <xdr:row>3</xdr:row>
      <xdr:rowOff>103205</xdr:rowOff>
    </xdr:from>
    <xdr:ext cx="1941171" cy="736997"/>
    <xdr:sp macro="" textlink="">
      <xdr:nvSpPr>
        <xdr:cNvPr id="6" name="Textfeld 5"/>
        <xdr:cNvSpPr txBox="1"/>
      </xdr:nvSpPr>
      <xdr:spPr>
        <a:xfrm>
          <a:off x="2581275" y="808055"/>
          <a:ext cx="1941171" cy="7369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de-DE" sz="4000">
              <a:latin typeface="Rage Italic" pitchFamily="66" charset="0"/>
            </a:rPr>
            <a:t>Geschke</a:t>
          </a:r>
        </a:p>
      </xdr:txBody>
    </xdr:sp>
    <xdr:clientData/>
  </xdr:oneCellAnchor>
  <xdr:twoCellAnchor>
    <xdr:from>
      <xdr:col>1</xdr:col>
      <xdr:colOff>225136</xdr:colOff>
      <xdr:row>45</xdr:row>
      <xdr:rowOff>155863</xdr:rowOff>
    </xdr:from>
    <xdr:to>
      <xdr:col>13</xdr:col>
      <xdr:colOff>177758</xdr:colOff>
      <xdr:row>66</xdr:row>
      <xdr:rowOff>184438</xdr:rowOff>
    </xdr:to>
    <xdr:graphicFrame macro="">
      <xdr:nvGraphicFramePr>
        <xdr:cNvPr id="21" name="Diagramm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515471</xdr:colOff>
      <xdr:row>55</xdr:row>
      <xdr:rowOff>112058</xdr:rowOff>
    </xdr:from>
    <xdr:to>
      <xdr:col>13</xdr:col>
      <xdr:colOff>96371</xdr:colOff>
      <xdr:row>60</xdr:row>
      <xdr:rowOff>73958</xdr:rowOff>
    </xdr:to>
    <xdr:sp macro="" textlink="">
      <xdr:nvSpPr>
        <xdr:cNvPr id="7" name="Textfeld 1"/>
        <xdr:cNvSpPr txBox="1"/>
      </xdr:nvSpPr>
      <xdr:spPr>
        <a:xfrm>
          <a:off x="7967383" y="11116234"/>
          <a:ext cx="1205753" cy="91440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r"/>
          <a:r>
            <a:rPr lang="de-DE" sz="1050"/>
            <a:t>Erzeugt</a:t>
          </a:r>
          <a:endParaRPr lang="de-DE" sz="1050" baseline="0"/>
        </a:p>
        <a:p>
          <a:pPr algn="r"/>
          <a:endParaRPr lang="de-DE" sz="1050" baseline="0"/>
        </a:p>
        <a:p>
          <a:pPr algn="r"/>
          <a:endParaRPr lang="de-DE" sz="1050" baseline="0"/>
        </a:p>
        <a:p>
          <a:pPr algn="r"/>
          <a:r>
            <a:rPr lang="de-DE" sz="1050" baseline="0"/>
            <a:t>Verbraucht</a:t>
          </a:r>
          <a:endParaRPr lang="de-DE" sz="1050"/>
        </a:p>
      </xdr:txBody>
    </xdr:sp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0.01458</cdr:x>
      <cdr:y>0.02778</cdr:y>
    </cdr:from>
    <cdr:to>
      <cdr:x>0.16458</cdr:x>
      <cdr:y>0.14931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66675" y="76200"/>
          <a:ext cx="685800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de-DE" sz="1100"/>
            <a:t>/ KWh</a:t>
          </a:r>
        </a:p>
      </cdr:txBody>
    </cdr:sp>
  </cdr:relSizeAnchor>
  <cdr:relSizeAnchor xmlns:cdr="http://schemas.openxmlformats.org/drawingml/2006/chartDrawing">
    <cdr:from>
      <cdr:x>0.90923</cdr:x>
      <cdr:y>0.88518</cdr:y>
    </cdr:from>
    <cdr:to>
      <cdr:x>1</cdr:x>
      <cdr:y>0.98817</cdr:y>
    </cdr:to>
    <cdr:sp macro="" textlink="">
      <cdr:nvSpPr>
        <cdr:cNvPr id="3" name="Textfeld 2"/>
        <cdr:cNvSpPr txBox="1"/>
      </cdr:nvSpPr>
      <cdr:spPr>
        <a:xfrm xmlns:a="http://schemas.openxmlformats.org/drawingml/2006/main">
          <a:off x="7005094" y="3611297"/>
          <a:ext cx="699304" cy="4201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de-DE" sz="1100"/>
            <a:t>/ Datum </a:t>
          </a:r>
        </a:p>
        <a:p xmlns:a="http://schemas.openxmlformats.org/drawingml/2006/main">
          <a:r>
            <a:rPr lang="de-DE" sz="1100"/>
            <a:t>(Tag)</a:t>
          </a:r>
        </a:p>
      </cdr:txBody>
    </cdr:sp>
  </cdr:relSizeAnchor>
</c:userShape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www.sonnenertrag.eu/plantimg_daily.php?pk=3188&amp;profile_id=3127" TargetMode="External"/><Relationship Id="rId1" Type="http://schemas.openxmlformats.org/officeDocument/2006/relationships/hyperlink" Target="http://www.sonnenertrag.eu/detail.php?pk=3188&amp;plant=312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9"/>
  <sheetViews>
    <sheetView topLeftCell="D1" zoomScale="85" zoomScaleNormal="85" workbookViewId="0">
      <selection activeCell="J44" sqref="J44"/>
    </sheetView>
  </sheetViews>
  <sheetFormatPr baseColWidth="10" defaultRowHeight="15"/>
  <cols>
    <col min="1" max="1" width="15.28515625" style="3" bestFit="1" customWidth="1"/>
  </cols>
  <sheetData>
    <row r="1" spans="1:21" s="3" customFormat="1" ht="21.75" thickTop="1">
      <c r="A1" s="37" t="s">
        <v>116</v>
      </c>
      <c r="B1" s="37">
        <v>2002</v>
      </c>
      <c r="C1" s="37">
        <v>2003</v>
      </c>
      <c r="D1" s="142">
        <v>2004</v>
      </c>
      <c r="E1" s="142">
        <v>2005</v>
      </c>
      <c r="F1" s="142">
        <v>2006</v>
      </c>
      <c r="G1" s="142">
        <v>2007</v>
      </c>
      <c r="H1" s="142">
        <v>2008</v>
      </c>
      <c r="I1" s="142">
        <v>2009</v>
      </c>
      <c r="J1" s="142">
        <v>2010</v>
      </c>
      <c r="K1" s="142">
        <v>2011</v>
      </c>
      <c r="L1" s="142">
        <v>2012</v>
      </c>
      <c r="M1" s="142">
        <v>2013</v>
      </c>
      <c r="N1" s="142">
        <v>2014</v>
      </c>
      <c r="O1" s="142">
        <v>2015</v>
      </c>
      <c r="P1" s="142">
        <v>2016</v>
      </c>
      <c r="Q1" s="142">
        <v>2017</v>
      </c>
      <c r="R1" s="142">
        <v>2018</v>
      </c>
      <c r="S1" s="142">
        <v>2019</v>
      </c>
      <c r="T1" s="142">
        <v>2020</v>
      </c>
      <c r="U1" s="142">
        <v>2021</v>
      </c>
    </row>
    <row r="2" spans="1:21" ht="18.75">
      <c r="A2" s="115" t="s">
        <v>117</v>
      </c>
      <c r="B2" s="115"/>
      <c r="C2" s="138"/>
      <c r="D2" s="140"/>
      <c r="E2" s="140"/>
      <c r="F2" s="140"/>
      <c r="G2" s="140"/>
      <c r="H2" s="140"/>
      <c r="I2" s="140">
        <v>4081</v>
      </c>
      <c r="J2" s="140">
        <v>4081</v>
      </c>
      <c r="K2" s="140">
        <v>4081</v>
      </c>
      <c r="L2" s="140">
        <v>4081</v>
      </c>
      <c r="M2" s="140">
        <v>4081</v>
      </c>
      <c r="N2" s="140">
        <v>4081</v>
      </c>
      <c r="O2" s="140">
        <v>4081</v>
      </c>
      <c r="P2" s="140">
        <v>4081</v>
      </c>
      <c r="Q2" s="140">
        <v>4081</v>
      </c>
      <c r="R2" s="140">
        <v>4081</v>
      </c>
      <c r="S2" s="140">
        <v>4081</v>
      </c>
      <c r="T2" s="140">
        <v>4081</v>
      </c>
      <c r="U2" s="140">
        <v>4081</v>
      </c>
    </row>
    <row r="3" spans="1:21" ht="18.75">
      <c r="A3" s="99" t="s">
        <v>118</v>
      </c>
      <c r="B3" s="117"/>
      <c r="C3" s="139"/>
      <c r="D3" s="141"/>
      <c r="E3" s="141"/>
      <c r="F3" s="141"/>
      <c r="G3" s="141"/>
      <c r="H3" s="141"/>
      <c r="I3" s="141" t="str">
        <f>'Werte KWh'!V38</f>
        <v>KWh</v>
      </c>
      <c r="J3" s="141">
        <f>'Werte KWh'!AI38</f>
        <v>4077.0569999999993</v>
      </c>
      <c r="K3" s="141">
        <f>'Werte KWh'!AW38</f>
        <v>4789.21</v>
      </c>
      <c r="L3" s="141">
        <f>'Werte KWh'!BK38</f>
        <v>4455.28</v>
      </c>
      <c r="M3" s="141">
        <f>'Werte KWh'!BY38</f>
        <v>4079.4100000000003</v>
      </c>
      <c r="N3" s="141">
        <f>'Werte KWh'!CM38</f>
        <v>4342.59</v>
      </c>
      <c r="O3" s="141">
        <f>'Werte KWh'!$DA$38</f>
        <v>4611.9999999999991</v>
      </c>
      <c r="P3" s="141">
        <f>'Werte KWh'!DO38</f>
        <v>4100</v>
      </c>
      <c r="Q3" s="141"/>
      <c r="R3" s="141"/>
      <c r="S3" s="141"/>
      <c r="T3" s="141"/>
      <c r="U3" s="141"/>
    </row>
    <row r="4" spans="1:21">
      <c r="A4" s="16" t="s">
        <v>122</v>
      </c>
      <c r="B4" s="116">
        <f>'EÜR 10'!B31</f>
        <v>2440.59</v>
      </c>
      <c r="C4" s="116"/>
      <c r="D4" s="116">
        <f>'EÜR 10'!D31</f>
        <v>0</v>
      </c>
      <c r="E4" s="116"/>
      <c r="F4" s="116">
        <f>'EÜR 10'!F31</f>
        <v>0</v>
      </c>
      <c r="G4" s="116"/>
      <c r="H4" s="116"/>
      <c r="I4" s="116">
        <f>'EÜR 10'!D31</f>
        <v>0</v>
      </c>
      <c r="J4" s="116">
        <f>'EÜR 11'!B31</f>
        <v>2253.37</v>
      </c>
      <c r="K4" s="116">
        <f>'EÜR 11'!B31</f>
        <v>2253.37</v>
      </c>
      <c r="L4" s="116">
        <f>'EÜR 12'!B31</f>
        <v>0</v>
      </c>
      <c r="M4" s="116">
        <f>'EÜR 13'!B20</f>
        <v>2478.42</v>
      </c>
      <c r="N4" s="116">
        <f>'EÜR 14'!B20</f>
        <v>2233.64</v>
      </c>
      <c r="O4" s="116">
        <f>'EÜR 15'!B20</f>
        <v>2451.7199999999998</v>
      </c>
      <c r="P4" s="16"/>
      <c r="Q4" s="16"/>
      <c r="R4" s="16"/>
      <c r="S4" s="16"/>
      <c r="T4" s="16"/>
      <c r="U4" s="16"/>
    </row>
    <row r="5" spans="1:21">
      <c r="A5" s="16" t="s">
        <v>123</v>
      </c>
      <c r="B5" s="116">
        <f>'EÜR 09'!B34</f>
        <v>-224.49000000000024</v>
      </c>
      <c r="C5" s="116"/>
      <c r="D5" s="116">
        <f>'EÜR 09'!D34</f>
        <v>0</v>
      </c>
      <c r="E5" s="116"/>
      <c r="F5" s="116">
        <f>'EÜR 09'!F34</f>
        <v>0</v>
      </c>
      <c r="G5" s="116"/>
      <c r="H5" s="116"/>
      <c r="I5" s="116">
        <f>'EÜR 09'!D34</f>
        <v>0</v>
      </c>
      <c r="J5" s="116">
        <f>'EÜR 10'!B32</f>
        <v>35.890000000000327</v>
      </c>
      <c r="K5" s="116">
        <f>'EÜR 11'!B32</f>
        <v>-120.67000000000007</v>
      </c>
      <c r="L5" s="116">
        <f>'EÜR 12'!B32</f>
        <v>-2374.04</v>
      </c>
      <c r="M5" s="116">
        <f>'EÜR 13'!B21</f>
        <v>687.92000000000007</v>
      </c>
      <c r="N5" s="116">
        <f>'EÜR 14'!B21</f>
        <v>547.79999999999973</v>
      </c>
      <c r="O5" s="116">
        <f>'EÜR 15'!B21</f>
        <v>1020.6599999999999</v>
      </c>
      <c r="P5" s="16"/>
      <c r="Q5" s="16"/>
      <c r="R5" s="16"/>
      <c r="S5" s="16"/>
      <c r="T5" s="16"/>
      <c r="U5" s="16"/>
    </row>
    <row r="6" spans="1:21" ht="18.75">
      <c r="A6" s="134" t="s">
        <v>165</v>
      </c>
      <c r="B6" s="135">
        <v>4900</v>
      </c>
      <c r="C6" s="136">
        <v>4874</v>
      </c>
      <c r="D6" s="137">
        <v>5100</v>
      </c>
      <c r="E6" s="137">
        <v>5349</v>
      </c>
      <c r="F6" s="137">
        <v>4925</v>
      </c>
      <c r="G6" s="137">
        <v>4832</v>
      </c>
      <c r="H6" s="137">
        <v>5019</v>
      </c>
      <c r="I6" s="137">
        <v>4860</v>
      </c>
      <c r="J6" s="137">
        <v>5129</v>
      </c>
      <c r="K6" s="137">
        <v>5105</v>
      </c>
      <c r="L6" s="137">
        <v>4928</v>
      </c>
      <c r="M6" s="137">
        <v>4881</v>
      </c>
      <c r="N6" s="137">
        <v>4309</v>
      </c>
      <c r="O6" s="137">
        <v>3520</v>
      </c>
      <c r="P6" s="137">
        <f>'Werte KWh Bezug'!N38</f>
        <v>1828</v>
      </c>
      <c r="Q6" s="137"/>
      <c r="R6" s="137"/>
      <c r="S6" s="137"/>
      <c r="T6" s="137"/>
      <c r="U6" s="137"/>
    </row>
    <row r="7" spans="1:2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8" spans="1:2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9" spans="1:2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 spans="1:2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 spans="1:2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</row>
    <row r="13" spans="1:2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spans="1:2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 spans="1:2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spans="1:2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 spans="1:2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 spans="1:2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 spans="1:2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 spans="1:2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spans="1: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 spans="1:2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 spans="1:2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 spans="1:2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 spans="1:2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 spans="1:2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 spans="1:2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 spans="1:2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 spans="1:2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 spans="1:2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 spans="1:2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 spans="1:2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 spans="1:2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 spans="1:2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</row>
    <row r="35" spans="1:2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</row>
    <row r="36" spans="1:2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</row>
    <row r="37" spans="1:2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</row>
    <row r="38" spans="1:2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</row>
    <row r="39" spans="1:2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T70"/>
  <sheetViews>
    <sheetView tabSelected="1" topLeftCell="DB25" zoomScale="85" zoomScaleNormal="85" workbookViewId="0">
      <selection activeCell="DO52" sqref="DO52"/>
    </sheetView>
  </sheetViews>
  <sheetFormatPr baseColWidth="10" defaultRowHeight="15" outlineLevelCol="1"/>
  <cols>
    <col min="1" max="1" width="19.140625" customWidth="1"/>
    <col min="2" max="2" width="9.140625" style="1" hidden="1" customWidth="1" outlineLevel="1"/>
    <col min="3" max="3" width="9.28515625" style="5" hidden="1" customWidth="1" outlineLevel="1"/>
    <col min="4" max="4" width="9.140625" style="5" hidden="1" customWidth="1" outlineLevel="1"/>
    <col min="5" max="5" width="11.140625" style="5" hidden="1" customWidth="1" outlineLevel="1"/>
    <col min="6" max="6" width="12.42578125" style="1" bestFit="1" customWidth="1" collapsed="1"/>
    <col min="7" max="7" width="7.140625" style="1" bestFit="1" customWidth="1"/>
    <col min="8" max="8" width="9.140625" style="1" hidden="1" customWidth="1" outlineLevel="1"/>
    <col min="9" max="9" width="11.85546875" style="1" hidden="1" customWidth="1" outlineLevel="1"/>
    <col min="10" max="16" width="9.140625" style="1" hidden="1" customWidth="1" outlineLevel="1"/>
    <col min="17" max="18" width="9.140625" hidden="1" customWidth="1" outlineLevel="1"/>
    <col min="19" max="19" width="11.140625" hidden="1" customWidth="1" outlineLevel="1"/>
    <col min="20" max="20" width="15.85546875" style="73" bestFit="1" customWidth="1" collapsed="1"/>
    <col min="21" max="21" width="6.7109375" style="73" hidden="1" customWidth="1"/>
    <col min="22" max="22" width="7.140625" style="1" customWidth="1"/>
    <col min="23" max="23" width="9.140625" style="1" hidden="1" customWidth="1" outlineLevel="1"/>
    <col min="24" max="24" width="11.85546875" style="1" hidden="1" customWidth="1" outlineLevel="1"/>
    <col min="25" max="31" width="9.140625" style="1" hidden="1" customWidth="1" outlineLevel="1"/>
    <col min="32" max="32" width="9.140625" hidden="1" customWidth="1" outlineLevel="1"/>
    <col min="33" max="33" width="10" hidden="1" customWidth="1" outlineLevel="1"/>
    <col min="34" max="34" width="11.140625" hidden="1" customWidth="1" outlineLevel="1"/>
    <col min="35" max="35" width="15.85546875" style="73" bestFit="1" customWidth="1" collapsed="1"/>
    <col min="36" max="36" width="7.140625" style="1" customWidth="1"/>
    <col min="37" max="37" width="9.140625" style="1" hidden="1" customWidth="1" outlineLevel="1"/>
    <col min="38" max="38" width="11.85546875" style="1" hidden="1" customWidth="1" outlineLevel="1"/>
    <col min="39" max="45" width="9.140625" style="1" hidden="1" customWidth="1" outlineLevel="1"/>
    <col min="46" max="46" width="9.140625" hidden="1" customWidth="1" outlineLevel="1"/>
    <col min="47" max="47" width="10" hidden="1" customWidth="1" outlineLevel="1"/>
    <col min="48" max="48" width="11.140625" hidden="1" customWidth="1" outlineLevel="1"/>
    <col min="49" max="49" width="15.85546875" style="73" bestFit="1" customWidth="1" collapsed="1"/>
    <col min="50" max="50" width="7.140625" style="1" customWidth="1"/>
    <col min="51" max="51" width="9.140625" style="1" hidden="1" customWidth="1" outlineLevel="1"/>
    <col min="52" max="52" width="11.85546875" style="1" hidden="1" customWidth="1" outlineLevel="1"/>
    <col min="53" max="53" width="12.28515625" style="1" hidden="1" customWidth="1" outlineLevel="1"/>
    <col min="54" max="59" width="9.140625" style="1" hidden="1" customWidth="1" outlineLevel="1"/>
    <col min="60" max="60" width="9.140625" hidden="1" customWidth="1" outlineLevel="1"/>
    <col min="61" max="61" width="10" hidden="1" customWidth="1" outlineLevel="1"/>
    <col min="62" max="62" width="12.5703125" hidden="1" customWidth="1" outlineLevel="1"/>
    <col min="63" max="63" width="15.85546875" style="73" customWidth="1" collapsed="1"/>
    <col min="64" max="64" width="7.140625" style="1" customWidth="1"/>
    <col min="65" max="65" width="9.85546875" style="1" hidden="1" customWidth="1" outlineLevel="1"/>
    <col min="66" max="66" width="10" style="1" hidden="1" customWidth="1" outlineLevel="1"/>
    <col min="67" max="73" width="9.140625" style="1" hidden="1" customWidth="1" outlineLevel="1"/>
    <col min="74" max="74" width="9.140625" hidden="1" customWidth="1" outlineLevel="1"/>
    <col min="75" max="75" width="10" hidden="1" customWidth="1" outlineLevel="1"/>
    <col min="76" max="76" width="14.28515625" hidden="1" customWidth="1" outlineLevel="1"/>
    <col min="77" max="77" width="15.85546875" style="73" bestFit="1" customWidth="1" collapsed="1"/>
    <col min="78" max="78" width="7.140625" style="1" customWidth="1"/>
    <col min="79" max="79" width="9.85546875" style="1" hidden="1" customWidth="1" outlineLevel="1"/>
    <col min="80" max="80" width="10" style="1" hidden="1" customWidth="1" outlineLevel="1"/>
    <col min="81" max="87" width="9.140625" style="1" hidden="1" customWidth="1" outlineLevel="1"/>
    <col min="88" max="88" width="9.140625" hidden="1" customWidth="1" outlineLevel="1"/>
    <col min="89" max="89" width="10" hidden="1" customWidth="1" outlineLevel="1"/>
    <col min="90" max="90" width="14.28515625" hidden="1" customWidth="1" outlineLevel="1"/>
    <col min="91" max="91" width="16.42578125" style="73" bestFit="1" customWidth="1" collapsed="1"/>
    <col min="92" max="92" width="7.140625" style="1" customWidth="1"/>
    <col min="93" max="93" width="9.85546875" style="1" hidden="1" customWidth="1" outlineLevel="1"/>
    <col min="94" max="94" width="10" style="1" hidden="1" customWidth="1" outlineLevel="1"/>
    <col min="95" max="101" width="9.140625" style="1" hidden="1" customWidth="1" outlineLevel="1"/>
    <col min="102" max="102" width="9.140625" hidden="1" customWidth="1" outlineLevel="1"/>
    <col min="103" max="103" width="10" hidden="1" customWidth="1" outlineLevel="1"/>
    <col min="104" max="104" width="14.28515625" hidden="1" customWidth="1" outlineLevel="1"/>
    <col min="105" max="105" width="17.7109375" style="73" customWidth="1" collapsed="1"/>
    <col min="106" max="106" width="7.140625" style="1" customWidth="1"/>
    <col min="107" max="107" width="9.85546875" style="1" customWidth="1" outlineLevel="1"/>
    <col min="108" max="108" width="10" style="1" customWidth="1" outlineLevel="1"/>
    <col min="109" max="109" width="9.140625" style="1" customWidth="1" outlineLevel="1"/>
    <col min="110" max="110" width="13.7109375" style="1" customWidth="1" outlineLevel="1"/>
    <col min="111" max="115" width="9.140625" style="1" customWidth="1" outlineLevel="1"/>
    <col min="116" max="116" width="9.140625" customWidth="1" outlineLevel="1"/>
    <col min="117" max="117" width="10" customWidth="1" outlineLevel="1"/>
    <col min="118" max="118" width="14.28515625" customWidth="1" outlineLevel="1"/>
    <col min="119" max="119" width="17.42578125" style="73" customWidth="1"/>
    <col min="120" max="120" width="7.140625" style="1" customWidth="1"/>
    <col min="121" max="121" width="12.42578125" customWidth="1"/>
    <col min="122" max="122" width="12.7109375" bestFit="1" customWidth="1"/>
  </cols>
  <sheetData>
    <row r="1" spans="1:120" s="13" customFormat="1" ht="21.75" thickTop="1">
      <c r="A1" s="34"/>
      <c r="B1" s="37" t="s">
        <v>0</v>
      </c>
      <c r="C1" s="35"/>
      <c r="D1" s="35"/>
      <c r="E1" s="35"/>
      <c r="F1" s="36"/>
      <c r="G1" s="74"/>
      <c r="H1" s="37" t="s">
        <v>23</v>
      </c>
      <c r="I1" s="34"/>
      <c r="J1" s="34"/>
      <c r="K1" s="34"/>
      <c r="L1" s="34"/>
      <c r="M1" s="34"/>
      <c r="N1" s="34"/>
      <c r="O1" s="34"/>
      <c r="P1" s="34"/>
      <c r="Q1" s="38"/>
      <c r="R1" s="38"/>
      <c r="S1" s="38"/>
      <c r="T1" s="38"/>
      <c r="U1" s="38"/>
      <c r="V1" s="74"/>
      <c r="W1" s="37" t="s">
        <v>49</v>
      </c>
      <c r="X1" s="34"/>
      <c r="Y1" s="34"/>
      <c r="Z1" s="34"/>
      <c r="AA1" s="34"/>
      <c r="AB1" s="34"/>
      <c r="AC1" s="34"/>
      <c r="AD1" s="34"/>
      <c r="AE1" s="34"/>
      <c r="AF1" s="38"/>
      <c r="AG1" s="38"/>
      <c r="AH1" s="38"/>
      <c r="AI1" s="38"/>
      <c r="AJ1" s="74"/>
      <c r="AK1" s="37" t="s">
        <v>77</v>
      </c>
      <c r="AL1" s="34"/>
      <c r="AM1" s="34"/>
      <c r="AN1" s="34"/>
      <c r="AO1" s="34"/>
      <c r="AP1" s="34"/>
      <c r="AQ1" s="34"/>
      <c r="AR1" s="34"/>
      <c r="AS1" s="34"/>
      <c r="AT1" s="38"/>
      <c r="AU1" s="38"/>
      <c r="AV1" s="38"/>
      <c r="AW1" s="38"/>
      <c r="AX1" s="74"/>
      <c r="AY1" s="37" t="s">
        <v>78</v>
      </c>
      <c r="AZ1" s="34"/>
      <c r="BA1" s="34"/>
      <c r="BB1" s="34"/>
      <c r="BC1" s="34"/>
      <c r="BD1" s="34"/>
      <c r="BE1" s="34"/>
      <c r="BF1" s="34"/>
      <c r="BG1" s="34"/>
      <c r="BH1" s="38"/>
      <c r="BI1" s="38"/>
      <c r="BJ1" s="38"/>
      <c r="BK1" s="38"/>
      <c r="BL1" s="74"/>
      <c r="BM1" s="37" t="s">
        <v>105</v>
      </c>
      <c r="BN1" s="34"/>
      <c r="BO1" s="34"/>
      <c r="BP1" s="34"/>
      <c r="BQ1" s="34"/>
      <c r="BR1" s="34"/>
      <c r="BS1" s="34"/>
      <c r="BT1" s="34"/>
      <c r="BU1" s="34"/>
      <c r="BV1" s="38"/>
      <c r="BW1" s="38"/>
      <c r="BX1" s="38"/>
      <c r="BY1" s="38"/>
      <c r="BZ1" s="74"/>
      <c r="CA1" s="37" t="s">
        <v>115</v>
      </c>
      <c r="CB1" s="34"/>
      <c r="CC1" s="34"/>
      <c r="CD1" s="34"/>
      <c r="CE1" s="34"/>
      <c r="CF1" s="34"/>
      <c r="CG1" s="34"/>
      <c r="CH1" s="34"/>
      <c r="CI1" s="34"/>
      <c r="CJ1" s="38"/>
      <c r="CK1" s="38"/>
      <c r="CL1" s="38"/>
      <c r="CM1" s="38"/>
      <c r="CN1" s="74"/>
      <c r="CO1" s="37" t="s">
        <v>127</v>
      </c>
      <c r="CP1" s="34"/>
      <c r="CQ1" s="34"/>
      <c r="CR1" s="34"/>
      <c r="CS1" s="34"/>
      <c r="CT1" s="34"/>
      <c r="CU1" s="34"/>
      <c r="CV1" s="34"/>
      <c r="CW1" s="34"/>
      <c r="CX1" s="38"/>
      <c r="CY1" s="38"/>
      <c r="CZ1" s="38"/>
      <c r="DA1" s="38"/>
      <c r="DB1" s="74"/>
      <c r="DC1" s="37" t="s">
        <v>159</v>
      </c>
      <c r="DD1" s="34"/>
      <c r="DE1" s="34"/>
      <c r="DF1" s="34"/>
      <c r="DG1" s="34"/>
      <c r="DH1" s="34"/>
      <c r="DI1" s="34"/>
      <c r="DJ1" s="34"/>
      <c r="DK1" s="34"/>
      <c r="DL1" s="38"/>
      <c r="DM1" s="38"/>
      <c r="DN1" s="38"/>
      <c r="DO1" s="38"/>
      <c r="DP1" s="74"/>
    </row>
    <row r="2" spans="1:120" s="3" customFormat="1">
      <c r="A2" s="30"/>
      <c r="B2" s="31"/>
      <c r="C2" s="32"/>
      <c r="D2" s="32"/>
      <c r="E2" s="32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3"/>
      <c r="R2" s="33"/>
      <c r="S2" s="33"/>
      <c r="T2" s="33"/>
      <c r="U2" s="33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3"/>
      <c r="AG2" s="33"/>
      <c r="AH2" s="33"/>
      <c r="AI2" s="33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3"/>
      <c r="AU2" s="33"/>
      <c r="AV2" s="33"/>
      <c r="AW2" s="33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3"/>
      <c r="BI2" s="33"/>
      <c r="BJ2" s="33"/>
      <c r="BK2" s="33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3"/>
      <c r="BW2" s="33"/>
      <c r="BX2" s="33"/>
      <c r="BY2" s="33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3"/>
      <c r="CK2" s="33"/>
      <c r="CL2" s="33"/>
      <c r="CM2" s="33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3"/>
      <c r="CY2" s="33"/>
      <c r="CZ2" s="33"/>
      <c r="DA2" s="33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3"/>
      <c r="DM2" s="33"/>
      <c r="DN2" s="33"/>
      <c r="DO2" s="33"/>
      <c r="DP2" s="31"/>
    </row>
    <row r="3" spans="1:120" s="104" customFormat="1" ht="18.75">
      <c r="A3" s="99" t="s">
        <v>6</v>
      </c>
      <c r="B3" s="100">
        <f>$T$3*9.6/100</f>
        <v>391.77600000000001</v>
      </c>
      <c r="C3" s="101">
        <f>$T$3*6.3/100</f>
        <v>257.10300000000001</v>
      </c>
      <c r="D3" s="101">
        <f>$T$3*3/100</f>
        <v>122.43</v>
      </c>
      <c r="E3" s="101">
        <f>$T$3*2.3/100</f>
        <v>93.863</v>
      </c>
      <c r="F3" s="100">
        <f>SUM(B3:E3)</f>
        <v>865.17200000000003</v>
      </c>
      <c r="G3" s="100" t="s">
        <v>56</v>
      </c>
      <c r="H3" s="100">
        <f>$T$3*2.6/100</f>
        <v>106.10600000000001</v>
      </c>
      <c r="I3" s="100">
        <f>$T$3*5.8/100</f>
        <v>236.69799999999998</v>
      </c>
      <c r="J3" s="100">
        <f>$T$3*8.5/100</f>
        <v>346.88499999999999</v>
      </c>
      <c r="K3" s="100">
        <f>$T$3*11.2/100</f>
        <v>457.07199999999995</v>
      </c>
      <c r="L3" s="100">
        <f>$T$3*12.5/100</f>
        <v>510.125</v>
      </c>
      <c r="M3" s="100">
        <f>$T$3*13.1/100</f>
        <v>534.61099999999999</v>
      </c>
      <c r="N3" s="100">
        <f>$T$3*12.6/100</f>
        <v>514.20600000000002</v>
      </c>
      <c r="O3" s="100">
        <f>$T$3*12.5/100</f>
        <v>510.125</v>
      </c>
      <c r="P3" s="100">
        <f>$T$3*9.6/100</f>
        <v>391.77600000000001</v>
      </c>
      <c r="Q3" s="100">
        <f>$T$3*6.3/100</f>
        <v>257.10300000000001</v>
      </c>
      <c r="R3" s="100">
        <f>$T$3*3/100</f>
        <v>122.43</v>
      </c>
      <c r="S3" s="100">
        <f>$T$3*2.3/100</f>
        <v>93.863</v>
      </c>
      <c r="T3" s="102">
        <v>4081</v>
      </c>
      <c r="U3" s="103" t="s">
        <v>56</v>
      </c>
      <c r="V3" s="100" t="s">
        <v>56</v>
      </c>
      <c r="W3" s="100">
        <f>$T$3*2.6/100</f>
        <v>106.10600000000001</v>
      </c>
      <c r="X3" s="100">
        <f>$T$3*5.8/100</f>
        <v>236.69799999999998</v>
      </c>
      <c r="Y3" s="100">
        <f>$T$3*8.5/100</f>
        <v>346.88499999999999</v>
      </c>
      <c r="Z3" s="100">
        <f>$T$3*11.2/100</f>
        <v>457.07199999999995</v>
      </c>
      <c r="AA3" s="100">
        <f>$T$3*12.5/100</f>
        <v>510.125</v>
      </c>
      <c r="AB3" s="100">
        <f>$T$3*13.1/100</f>
        <v>534.61099999999999</v>
      </c>
      <c r="AC3" s="100">
        <f>$T$3*12.6/100</f>
        <v>514.20600000000002</v>
      </c>
      <c r="AD3" s="100">
        <f>$T$3*12.5/100</f>
        <v>510.125</v>
      </c>
      <c r="AE3" s="100">
        <f>$T$3*9.6/100</f>
        <v>391.77600000000001</v>
      </c>
      <c r="AF3" s="100">
        <f>$T$3*6.3/100</f>
        <v>257.10300000000001</v>
      </c>
      <c r="AG3" s="100">
        <f>$T$3*3/100</f>
        <v>122.43</v>
      </c>
      <c r="AH3" s="100">
        <f>$T$3*2.3/100</f>
        <v>93.863</v>
      </c>
      <c r="AI3" s="102">
        <v>4081</v>
      </c>
      <c r="AJ3" s="100" t="s">
        <v>56</v>
      </c>
      <c r="AK3" s="100">
        <f>$T$3*2.6/100</f>
        <v>106.10600000000001</v>
      </c>
      <c r="AL3" s="100">
        <f>$T$3*5.8/100</f>
        <v>236.69799999999998</v>
      </c>
      <c r="AM3" s="100">
        <f>$T$3*8.5/100</f>
        <v>346.88499999999999</v>
      </c>
      <c r="AN3" s="100">
        <f>$T$3*11.2/100</f>
        <v>457.07199999999995</v>
      </c>
      <c r="AO3" s="100">
        <f>$T$3*12.5/100</f>
        <v>510.125</v>
      </c>
      <c r="AP3" s="100">
        <f>$T$3*13.1/100</f>
        <v>534.61099999999999</v>
      </c>
      <c r="AQ3" s="100">
        <f>$T$3*12.6/100</f>
        <v>514.20600000000002</v>
      </c>
      <c r="AR3" s="100">
        <f>$T$3*12.5/100</f>
        <v>510.125</v>
      </c>
      <c r="AS3" s="100">
        <f>$T$3*9.6/100</f>
        <v>391.77600000000001</v>
      </c>
      <c r="AT3" s="100">
        <f>$T$3*6.3/100</f>
        <v>257.10300000000001</v>
      </c>
      <c r="AU3" s="100">
        <f>$T$3*3/100</f>
        <v>122.43</v>
      </c>
      <c r="AV3" s="100">
        <f>$T$3*2.3/100</f>
        <v>93.863</v>
      </c>
      <c r="AW3" s="102">
        <v>4081</v>
      </c>
      <c r="AX3" s="100" t="s">
        <v>56</v>
      </c>
      <c r="AY3" s="100">
        <f>$T$3*2.6/100</f>
        <v>106.10600000000001</v>
      </c>
      <c r="AZ3" s="100">
        <f>$T$3*5.8/100</f>
        <v>236.69799999999998</v>
      </c>
      <c r="BA3" s="100">
        <f>$T$3*8.5/100</f>
        <v>346.88499999999999</v>
      </c>
      <c r="BB3" s="100">
        <f>$T$3*11.2/100</f>
        <v>457.07199999999995</v>
      </c>
      <c r="BC3" s="100">
        <f>$T$3*12.5/100</f>
        <v>510.125</v>
      </c>
      <c r="BD3" s="100">
        <f>$T$3*13.1/100</f>
        <v>534.61099999999999</v>
      </c>
      <c r="BE3" s="100">
        <f>$T$3*12.6/100</f>
        <v>514.20600000000002</v>
      </c>
      <c r="BF3" s="100">
        <f>$T$3*12.5/100</f>
        <v>510.125</v>
      </c>
      <c r="BG3" s="100">
        <f>$T$3*9.6/100</f>
        <v>391.77600000000001</v>
      </c>
      <c r="BH3" s="100">
        <f>$T$3*6.3/100</f>
        <v>257.10300000000001</v>
      </c>
      <c r="BI3" s="100">
        <f>$T$3*3/100</f>
        <v>122.43</v>
      </c>
      <c r="BJ3" s="100">
        <f>$T$3*2.3/100</f>
        <v>93.863</v>
      </c>
      <c r="BK3" s="102">
        <v>4081</v>
      </c>
      <c r="BL3" s="100" t="s">
        <v>56</v>
      </c>
      <c r="BM3" s="100">
        <f>$T$3*2.6/100</f>
        <v>106.10600000000001</v>
      </c>
      <c r="BN3" s="100">
        <f>$T$3*5.8/100</f>
        <v>236.69799999999998</v>
      </c>
      <c r="BO3" s="100">
        <f>$T$3*8.5/100</f>
        <v>346.88499999999999</v>
      </c>
      <c r="BP3" s="100">
        <f>$T$3*11.2/100</f>
        <v>457.07199999999995</v>
      </c>
      <c r="BQ3" s="100">
        <f>$T$3*12.5/100</f>
        <v>510.125</v>
      </c>
      <c r="BR3" s="100">
        <f>$T$3*13.1/100</f>
        <v>534.61099999999999</v>
      </c>
      <c r="BS3" s="100">
        <f>$T$3*12.6/100</f>
        <v>514.20600000000002</v>
      </c>
      <c r="BT3" s="100">
        <f>$T$3*12.5/100</f>
        <v>510.125</v>
      </c>
      <c r="BU3" s="100">
        <f>$T$3*9.6/100</f>
        <v>391.77600000000001</v>
      </c>
      <c r="BV3" s="100">
        <f>$T$3*6.3/100</f>
        <v>257.10300000000001</v>
      </c>
      <c r="BW3" s="100">
        <f>$T$3*3/100</f>
        <v>122.43</v>
      </c>
      <c r="BX3" s="100">
        <f>$T$3*2.3/100</f>
        <v>93.863</v>
      </c>
      <c r="BY3" s="102">
        <v>4081</v>
      </c>
      <c r="BZ3" s="100" t="s">
        <v>56</v>
      </c>
      <c r="CA3" s="100">
        <f>$T$3*2.6/100</f>
        <v>106.10600000000001</v>
      </c>
      <c r="CB3" s="100">
        <f>$T$3*5.8/100</f>
        <v>236.69799999999998</v>
      </c>
      <c r="CC3" s="100">
        <f>$T$3*8.5/100</f>
        <v>346.88499999999999</v>
      </c>
      <c r="CD3" s="100">
        <f>$T$3*11.2/100</f>
        <v>457.07199999999995</v>
      </c>
      <c r="CE3" s="100">
        <f>$T$3*12.5/100</f>
        <v>510.125</v>
      </c>
      <c r="CF3" s="100">
        <f>$T$3*13.1/100</f>
        <v>534.61099999999999</v>
      </c>
      <c r="CG3" s="100">
        <f>$T$3*12.6/100</f>
        <v>514.20600000000002</v>
      </c>
      <c r="CH3" s="100">
        <f>$T$3*12.5/100</f>
        <v>510.125</v>
      </c>
      <c r="CI3" s="100">
        <f>$T$3*9.6/100</f>
        <v>391.77600000000001</v>
      </c>
      <c r="CJ3" s="100">
        <f>$T$3*6.3/100</f>
        <v>257.10300000000001</v>
      </c>
      <c r="CK3" s="100">
        <f>$T$3*3/100</f>
        <v>122.43</v>
      </c>
      <c r="CL3" s="100">
        <f>$T$3*2.3/100</f>
        <v>93.863</v>
      </c>
      <c r="CM3" s="102">
        <v>4081</v>
      </c>
      <c r="CN3" s="100" t="s">
        <v>56</v>
      </c>
      <c r="CO3" s="100">
        <f>$T$3*2.6/100</f>
        <v>106.10600000000001</v>
      </c>
      <c r="CP3" s="100">
        <f>$T$3*5.8/100</f>
        <v>236.69799999999998</v>
      </c>
      <c r="CQ3" s="100">
        <f>$T$3*8.5/100</f>
        <v>346.88499999999999</v>
      </c>
      <c r="CR3" s="100">
        <f>$T$3*11.2/100</f>
        <v>457.07199999999995</v>
      </c>
      <c r="CS3" s="100">
        <f>$T$3*12.5/100</f>
        <v>510.125</v>
      </c>
      <c r="CT3" s="100">
        <f>$T$3*13.1/100</f>
        <v>534.61099999999999</v>
      </c>
      <c r="CU3" s="100">
        <f>$T$3*12.6/100</f>
        <v>514.20600000000002</v>
      </c>
      <c r="CV3" s="100">
        <f>$T$3*12.5/100</f>
        <v>510.125</v>
      </c>
      <c r="CW3" s="100">
        <f>$T$3*9.6/100</f>
        <v>391.77600000000001</v>
      </c>
      <c r="CX3" s="100">
        <f>$T$3*6.3/100</f>
        <v>257.10300000000001</v>
      </c>
      <c r="CY3" s="100">
        <f>$T$3*3/100</f>
        <v>122.43</v>
      </c>
      <c r="CZ3" s="100">
        <f>$T$3*2.3/100</f>
        <v>93.863</v>
      </c>
      <c r="DA3" s="102">
        <v>4081</v>
      </c>
      <c r="DB3" s="100" t="s">
        <v>56</v>
      </c>
      <c r="DC3" s="100">
        <f>$T$3*2.6/100</f>
        <v>106.10600000000001</v>
      </c>
      <c r="DD3" s="100">
        <f>$T$3*5.8/100</f>
        <v>236.69799999999998</v>
      </c>
      <c r="DE3" s="100">
        <f>$T$3*8.5/100</f>
        <v>346.88499999999999</v>
      </c>
      <c r="DF3" s="100">
        <f>$T$3*11.2/100</f>
        <v>457.07199999999995</v>
      </c>
      <c r="DG3" s="100">
        <f>$T$3*12.5/100</f>
        <v>510.125</v>
      </c>
      <c r="DH3" s="100">
        <f>$T$3*13.1/100</f>
        <v>534.61099999999999</v>
      </c>
      <c r="DI3" s="100">
        <f>$T$3*12.6/100</f>
        <v>514.20600000000002</v>
      </c>
      <c r="DJ3" s="100">
        <f>$T$3*12.5/100</f>
        <v>510.125</v>
      </c>
      <c r="DK3" s="100">
        <f>$T$3*9.6/100</f>
        <v>391.77600000000001</v>
      </c>
      <c r="DL3" s="100">
        <f>$T$3*6.3/100</f>
        <v>257.10300000000001</v>
      </c>
      <c r="DM3" s="100">
        <f>$T$3*3/100</f>
        <v>122.43</v>
      </c>
      <c r="DN3" s="100">
        <f>$T$3*2.3/100</f>
        <v>93.863</v>
      </c>
      <c r="DO3" s="102">
        <v>4081</v>
      </c>
      <c r="DP3" s="100" t="s">
        <v>56</v>
      </c>
    </row>
    <row r="4" spans="1:120" s="110" customFormat="1">
      <c r="A4" s="105" t="s">
        <v>16</v>
      </c>
      <c r="B4" s="106">
        <f>B3/30</f>
        <v>13.059200000000001</v>
      </c>
      <c r="C4" s="107">
        <f>C3/31</f>
        <v>8.293645161290323</v>
      </c>
      <c r="D4" s="107">
        <f>D3/30</f>
        <v>4.0810000000000004</v>
      </c>
      <c r="E4" s="107">
        <f t="shared" ref="E4:S4" si="0">E3/31</f>
        <v>3.0278387096774195</v>
      </c>
      <c r="F4" s="106"/>
      <c r="G4" s="106" t="s">
        <v>56</v>
      </c>
      <c r="H4" s="106">
        <f t="shared" si="0"/>
        <v>3.4227741935483875</v>
      </c>
      <c r="I4" s="106">
        <f>I3/28</f>
        <v>8.4535</v>
      </c>
      <c r="J4" s="106">
        <f t="shared" si="0"/>
        <v>11.189838709677419</v>
      </c>
      <c r="K4" s="106">
        <f>K3/30</f>
        <v>15.235733333333332</v>
      </c>
      <c r="L4" s="106">
        <f t="shared" si="0"/>
        <v>16.455645161290324</v>
      </c>
      <c r="M4" s="106">
        <f>M3/30</f>
        <v>17.820366666666665</v>
      </c>
      <c r="N4" s="106">
        <f t="shared" si="0"/>
        <v>16.587290322580646</v>
      </c>
      <c r="O4" s="106">
        <f t="shared" si="0"/>
        <v>16.455645161290324</v>
      </c>
      <c r="P4" s="106">
        <f>P3/30</f>
        <v>13.059200000000001</v>
      </c>
      <c r="Q4" s="106">
        <f t="shared" si="0"/>
        <v>8.293645161290323</v>
      </c>
      <c r="R4" s="106">
        <f>R3/30</f>
        <v>4.0810000000000004</v>
      </c>
      <c r="S4" s="106">
        <f t="shared" si="0"/>
        <v>3.0278387096774195</v>
      </c>
      <c r="T4" s="108"/>
      <c r="U4" s="109" t="s">
        <v>56</v>
      </c>
      <c r="V4" s="106" t="s">
        <v>56</v>
      </c>
      <c r="W4" s="106">
        <f t="shared" ref="W4" si="1">W3/31</f>
        <v>3.4227741935483875</v>
      </c>
      <c r="X4" s="106">
        <f>X3/28</f>
        <v>8.4535</v>
      </c>
      <c r="Y4" s="106">
        <f t="shared" ref="Y4" si="2">Y3/31</f>
        <v>11.189838709677419</v>
      </c>
      <c r="Z4" s="106">
        <f>Z3/30</f>
        <v>15.235733333333332</v>
      </c>
      <c r="AA4" s="106">
        <f t="shared" ref="AA4" si="3">AA3/31</f>
        <v>16.455645161290324</v>
      </c>
      <c r="AB4" s="106">
        <f>AB3/30</f>
        <v>17.820366666666665</v>
      </c>
      <c r="AC4" s="106">
        <f t="shared" ref="AC4:AD4" si="4">AC3/31</f>
        <v>16.587290322580646</v>
      </c>
      <c r="AD4" s="106">
        <f t="shared" si="4"/>
        <v>16.455645161290324</v>
      </c>
      <c r="AE4" s="106">
        <f>AE3/30</f>
        <v>13.059200000000001</v>
      </c>
      <c r="AF4" s="106">
        <f t="shared" ref="AF4" si="5">AF3/31</f>
        <v>8.293645161290323</v>
      </c>
      <c r="AG4" s="106">
        <f>AG3/30</f>
        <v>4.0810000000000004</v>
      </c>
      <c r="AH4" s="106">
        <f t="shared" ref="AH4" si="6">AH3/31</f>
        <v>3.0278387096774195</v>
      </c>
      <c r="AI4" s="108"/>
      <c r="AJ4" s="106" t="s">
        <v>56</v>
      </c>
      <c r="AK4" s="106">
        <f t="shared" ref="AK4" si="7">AK3/31</f>
        <v>3.4227741935483875</v>
      </c>
      <c r="AL4" s="106">
        <f>AL3/28</f>
        <v>8.4535</v>
      </c>
      <c r="AM4" s="106">
        <f t="shared" ref="AM4" si="8">AM3/31</f>
        <v>11.189838709677419</v>
      </c>
      <c r="AN4" s="106">
        <f>AN3/30</f>
        <v>15.235733333333332</v>
      </c>
      <c r="AO4" s="106">
        <f t="shared" ref="AO4" si="9">AO3/31</f>
        <v>16.455645161290324</v>
      </c>
      <c r="AP4" s="106">
        <f>AP3/30</f>
        <v>17.820366666666665</v>
      </c>
      <c r="AQ4" s="106">
        <f t="shared" ref="AQ4:AR4" si="10">AQ3/31</f>
        <v>16.587290322580646</v>
      </c>
      <c r="AR4" s="106">
        <f t="shared" si="10"/>
        <v>16.455645161290324</v>
      </c>
      <c r="AS4" s="106">
        <f>AS3/30</f>
        <v>13.059200000000001</v>
      </c>
      <c r="AT4" s="106">
        <f t="shared" ref="AT4" si="11">AT3/31</f>
        <v>8.293645161290323</v>
      </c>
      <c r="AU4" s="106">
        <f>AU3/30</f>
        <v>4.0810000000000004</v>
      </c>
      <c r="AV4" s="106">
        <f t="shared" ref="AV4" si="12">AV3/31</f>
        <v>3.0278387096774195</v>
      </c>
      <c r="AW4" s="108"/>
      <c r="AX4" s="106" t="s">
        <v>56</v>
      </c>
      <c r="AY4" s="106">
        <f t="shared" ref="AY4" si="13">AY3/31</f>
        <v>3.4227741935483875</v>
      </c>
      <c r="AZ4" s="106">
        <f>AZ3/28</f>
        <v>8.4535</v>
      </c>
      <c r="BA4" s="106">
        <f t="shared" ref="BA4" si="14">BA3/31</f>
        <v>11.189838709677419</v>
      </c>
      <c r="BB4" s="106">
        <f>BB3/30</f>
        <v>15.235733333333332</v>
      </c>
      <c r="BC4" s="106">
        <f t="shared" ref="BC4" si="15">BC3/31</f>
        <v>16.455645161290324</v>
      </c>
      <c r="BD4" s="106">
        <f>BD3/30</f>
        <v>17.820366666666665</v>
      </c>
      <c r="BE4" s="106">
        <f t="shared" ref="BE4:BF4" si="16">BE3/31</f>
        <v>16.587290322580646</v>
      </c>
      <c r="BF4" s="106">
        <f t="shared" si="16"/>
        <v>16.455645161290324</v>
      </c>
      <c r="BG4" s="106">
        <f>BG3/30</f>
        <v>13.059200000000001</v>
      </c>
      <c r="BH4" s="106">
        <f t="shared" ref="BH4" si="17">BH3/31</f>
        <v>8.293645161290323</v>
      </c>
      <c r="BI4" s="106">
        <f>BI3/30</f>
        <v>4.0810000000000004</v>
      </c>
      <c r="BJ4" s="106">
        <f t="shared" ref="BJ4" si="18">BJ3/31</f>
        <v>3.0278387096774195</v>
      </c>
      <c r="BK4" s="108"/>
      <c r="BL4" s="106" t="s">
        <v>56</v>
      </c>
      <c r="BM4" s="106">
        <f t="shared" ref="BM4" si="19">BM3/31</f>
        <v>3.4227741935483875</v>
      </c>
      <c r="BN4" s="106">
        <f>BN3/28</f>
        <v>8.4535</v>
      </c>
      <c r="BO4" s="106">
        <f t="shared" ref="BO4" si="20">BO3/31</f>
        <v>11.189838709677419</v>
      </c>
      <c r="BP4" s="106">
        <f>BP3/30</f>
        <v>15.235733333333332</v>
      </c>
      <c r="BQ4" s="106">
        <f t="shared" ref="BQ4" si="21">BQ3/31</f>
        <v>16.455645161290324</v>
      </c>
      <c r="BR4" s="106">
        <f>BR3/30</f>
        <v>17.820366666666665</v>
      </c>
      <c r="BS4" s="106">
        <f t="shared" ref="BS4:BT4" si="22">BS3/31</f>
        <v>16.587290322580646</v>
      </c>
      <c r="BT4" s="106">
        <f t="shared" si="22"/>
        <v>16.455645161290324</v>
      </c>
      <c r="BU4" s="106">
        <f>BU3/30</f>
        <v>13.059200000000001</v>
      </c>
      <c r="BV4" s="106">
        <f t="shared" ref="BV4" si="23">BV3/31</f>
        <v>8.293645161290323</v>
      </c>
      <c r="BW4" s="106">
        <f>BW3/30</f>
        <v>4.0810000000000004</v>
      </c>
      <c r="BX4" s="106">
        <f t="shared" ref="BX4" si="24">BX3/31</f>
        <v>3.0278387096774195</v>
      </c>
      <c r="BY4" s="108"/>
      <c r="BZ4" s="106" t="s">
        <v>56</v>
      </c>
      <c r="CA4" s="106">
        <f t="shared" ref="CA4" si="25">CA3/31</f>
        <v>3.4227741935483875</v>
      </c>
      <c r="CB4" s="106">
        <f>CB3/28</f>
        <v>8.4535</v>
      </c>
      <c r="CC4" s="106">
        <f t="shared" ref="CC4" si="26">CC3/31</f>
        <v>11.189838709677419</v>
      </c>
      <c r="CD4" s="106">
        <f>CD3/30</f>
        <v>15.235733333333332</v>
      </c>
      <c r="CE4" s="106">
        <f t="shared" ref="CE4" si="27">CE3/31</f>
        <v>16.455645161290324</v>
      </c>
      <c r="CF4" s="106">
        <f>CF3/30</f>
        <v>17.820366666666665</v>
      </c>
      <c r="CG4" s="106">
        <f t="shared" ref="CG4:CH4" si="28">CG3/31</f>
        <v>16.587290322580646</v>
      </c>
      <c r="CH4" s="106">
        <f t="shared" si="28"/>
        <v>16.455645161290324</v>
      </c>
      <c r="CI4" s="106">
        <f>CI3/30</f>
        <v>13.059200000000001</v>
      </c>
      <c r="CJ4" s="106">
        <f t="shared" ref="CJ4" si="29">CJ3/31</f>
        <v>8.293645161290323</v>
      </c>
      <c r="CK4" s="106">
        <f>CK3/30</f>
        <v>4.0810000000000004</v>
      </c>
      <c r="CL4" s="106">
        <f t="shared" ref="CL4" si="30">CL3/31</f>
        <v>3.0278387096774195</v>
      </c>
      <c r="CM4" s="108"/>
      <c r="CN4" s="106" t="s">
        <v>56</v>
      </c>
      <c r="CO4" s="106">
        <f t="shared" ref="CO4" si="31">CO3/31</f>
        <v>3.4227741935483875</v>
      </c>
      <c r="CP4" s="106">
        <f>CP3/28</f>
        <v>8.4535</v>
      </c>
      <c r="CQ4" s="106">
        <f t="shared" ref="CQ4" si="32">CQ3/31</f>
        <v>11.189838709677419</v>
      </c>
      <c r="CR4" s="106">
        <f>CR3/30</f>
        <v>15.235733333333332</v>
      </c>
      <c r="CS4" s="106">
        <f t="shared" ref="CS4" si="33">CS3/31</f>
        <v>16.455645161290324</v>
      </c>
      <c r="CT4" s="106">
        <f>CT3/30</f>
        <v>17.820366666666665</v>
      </c>
      <c r="CU4" s="106">
        <f t="shared" ref="CU4:CV4" si="34">CU3/31</f>
        <v>16.587290322580646</v>
      </c>
      <c r="CV4" s="106">
        <f t="shared" si="34"/>
        <v>16.455645161290324</v>
      </c>
      <c r="CW4" s="106">
        <f>CW3/30</f>
        <v>13.059200000000001</v>
      </c>
      <c r="CX4" s="106">
        <f t="shared" ref="CX4" si="35">CX3/31</f>
        <v>8.293645161290323</v>
      </c>
      <c r="CY4" s="106">
        <f>CY3/30</f>
        <v>4.0810000000000004</v>
      </c>
      <c r="CZ4" s="106">
        <f t="shared" ref="CZ4" si="36">CZ3/31</f>
        <v>3.0278387096774195</v>
      </c>
      <c r="DA4" s="108"/>
      <c r="DB4" s="106" t="s">
        <v>56</v>
      </c>
      <c r="DC4" s="106">
        <f t="shared" ref="DC4" si="37">DC3/31</f>
        <v>3.4227741935483875</v>
      </c>
      <c r="DD4" s="106">
        <f>DD3/28</f>
        <v>8.4535</v>
      </c>
      <c r="DE4" s="106">
        <f t="shared" ref="DE4" si="38">DE3/31</f>
        <v>11.189838709677419</v>
      </c>
      <c r="DF4" s="106">
        <f>DF3/30</f>
        <v>15.235733333333332</v>
      </c>
      <c r="DG4" s="106">
        <f t="shared" ref="DG4" si="39">DG3/31</f>
        <v>16.455645161290324</v>
      </c>
      <c r="DH4" s="106">
        <f>DH3/30</f>
        <v>17.820366666666665</v>
      </c>
      <c r="DI4" s="106">
        <f t="shared" ref="DI4:DJ4" si="40">DI3/31</f>
        <v>16.587290322580646</v>
      </c>
      <c r="DJ4" s="106">
        <f t="shared" si="40"/>
        <v>16.455645161290324</v>
      </c>
      <c r="DK4" s="106">
        <f>DK3/30</f>
        <v>13.059200000000001</v>
      </c>
      <c r="DL4" s="106">
        <f t="shared" ref="DL4" si="41">DL3/31</f>
        <v>8.293645161290323</v>
      </c>
      <c r="DM4" s="106">
        <f>DM3/30</f>
        <v>4.0810000000000004</v>
      </c>
      <c r="DN4" s="106">
        <f t="shared" ref="DN4" si="42">DN3/31</f>
        <v>3.0278387096774195</v>
      </c>
      <c r="DO4" s="108"/>
      <c r="DP4" s="106" t="s">
        <v>56</v>
      </c>
    </row>
    <row r="5" spans="1:120" ht="32.25" customHeight="1">
      <c r="A5" s="15"/>
      <c r="B5" s="14"/>
      <c r="C5" s="15"/>
      <c r="D5" s="15"/>
      <c r="E5" s="15"/>
      <c r="F5" s="16"/>
      <c r="G5" s="16"/>
      <c r="H5" s="14"/>
      <c r="I5" s="14"/>
      <c r="J5" s="14"/>
      <c r="K5" s="14"/>
      <c r="L5" s="14"/>
      <c r="M5" s="14"/>
      <c r="N5" s="14"/>
      <c r="O5" s="14"/>
      <c r="P5" s="14"/>
      <c r="Q5" s="17"/>
      <c r="R5" s="17"/>
      <c r="S5" s="17"/>
      <c r="T5" s="17"/>
      <c r="U5" s="17"/>
      <c r="V5" s="16"/>
      <c r="W5" s="14"/>
      <c r="X5" s="14"/>
      <c r="Y5" s="14"/>
      <c r="Z5" s="14"/>
      <c r="AA5" s="14"/>
      <c r="AB5" s="14"/>
      <c r="AC5" s="14"/>
      <c r="AD5" s="14"/>
      <c r="AE5" s="14"/>
      <c r="AF5" s="17"/>
      <c r="AG5" s="17"/>
      <c r="AH5" s="17"/>
      <c r="AI5" s="17"/>
      <c r="AJ5" s="16"/>
      <c r="AK5" s="14"/>
      <c r="AL5" s="14"/>
      <c r="AM5" s="14"/>
      <c r="AN5" s="14"/>
      <c r="AO5" s="14"/>
      <c r="AP5" s="14"/>
      <c r="AQ5" s="14"/>
      <c r="AR5" s="14"/>
      <c r="AS5" s="14"/>
      <c r="AT5" s="17"/>
      <c r="AU5" s="17"/>
      <c r="AV5" s="17"/>
      <c r="AW5" s="17"/>
      <c r="AX5" s="16"/>
      <c r="AY5" s="14"/>
      <c r="AZ5" s="14"/>
      <c r="BA5" s="14"/>
      <c r="BB5" s="14"/>
      <c r="BC5" s="14"/>
      <c r="BD5" s="14"/>
      <c r="BE5" s="14"/>
      <c r="BF5" s="14"/>
      <c r="BG5" s="14"/>
      <c r="BH5" s="17"/>
      <c r="BI5" s="17"/>
      <c r="BJ5" s="17"/>
      <c r="BK5" s="17"/>
      <c r="BL5" s="16"/>
      <c r="BM5" s="14"/>
      <c r="BN5" s="14"/>
      <c r="BO5" s="14"/>
      <c r="BP5" s="14"/>
      <c r="BQ5" s="14"/>
      <c r="BR5" s="14"/>
      <c r="BS5" s="14"/>
      <c r="BT5" s="14"/>
      <c r="BU5" s="14"/>
      <c r="BV5" s="17"/>
      <c r="BW5" s="17"/>
      <c r="BX5" s="17"/>
      <c r="BY5" s="17"/>
      <c r="BZ5" s="16"/>
      <c r="CA5" s="14"/>
      <c r="CB5" s="14"/>
      <c r="CC5" s="14"/>
      <c r="CD5" s="14"/>
      <c r="CE5" s="14"/>
      <c r="CF5" s="14"/>
      <c r="CG5" s="14"/>
      <c r="CH5" s="14"/>
      <c r="CI5" s="14"/>
      <c r="CJ5" s="17"/>
      <c r="CK5" s="17"/>
      <c r="CL5" s="17"/>
      <c r="CM5" s="17"/>
      <c r="CN5" s="16"/>
      <c r="CO5" s="14"/>
      <c r="CP5" s="14"/>
      <c r="CQ5" s="14"/>
      <c r="CR5" s="14"/>
      <c r="CS5" s="14"/>
      <c r="CT5" s="14"/>
      <c r="CU5" s="14"/>
      <c r="CV5" s="14"/>
      <c r="CW5" s="14"/>
      <c r="CX5" s="17"/>
      <c r="CY5" s="17"/>
      <c r="CZ5" s="17"/>
      <c r="DA5" s="17"/>
      <c r="DB5" s="16"/>
      <c r="DC5" s="14"/>
      <c r="DD5" s="14"/>
      <c r="DE5" s="14"/>
      <c r="DF5" s="14"/>
      <c r="DG5" s="14"/>
      <c r="DH5" s="14"/>
      <c r="DI5" s="14"/>
      <c r="DJ5" s="14"/>
      <c r="DK5" s="14"/>
      <c r="DL5" s="17"/>
      <c r="DM5" s="17"/>
      <c r="DN5" s="17"/>
      <c r="DO5" s="17"/>
      <c r="DP5" s="16"/>
    </row>
    <row r="6" spans="1:120" s="3" customFormat="1">
      <c r="A6" s="21" t="s">
        <v>22</v>
      </c>
      <c r="B6" s="10" t="s">
        <v>1</v>
      </c>
      <c r="C6" s="10" t="s">
        <v>2</v>
      </c>
      <c r="D6" s="10" t="s">
        <v>3</v>
      </c>
      <c r="E6" s="10" t="s">
        <v>4</v>
      </c>
      <c r="F6" s="19" t="s">
        <v>5</v>
      </c>
      <c r="G6" s="76">
        <v>2008</v>
      </c>
      <c r="H6" s="10" t="s">
        <v>7</v>
      </c>
      <c r="I6" s="10" t="s">
        <v>8</v>
      </c>
      <c r="J6" s="10" t="s">
        <v>9</v>
      </c>
      <c r="K6" s="10" t="s">
        <v>10</v>
      </c>
      <c r="L6" s="10" t="s">
        <v>11</v>
      </c>
      <c r="M6" s="10" t="s">
        <v>12</v>
      </c>
      <c r="N6" s="10" t="s">
        <v>13</v>
      </c>
      <c r="O6" s="10" t="s">
        <v>15</v>
      </c>
      <c r="P6" s="10" t="s">
        <v>14</v>
      </c>
      <c r="Q6" s="10" t="s">
        <v>2</v>
      </c>
      <c r="R6" s="10" t="s">
        <v>3</v>
      </c>
      <c r="S6" s="10" t="s">
        <v>4</v>
      </c>
      <c r="T6" s="19" t="s">
        <v>5</v>
      </c>
      <c r="U6" s="76">
        <v>2009</v>
      </c>
      <c r="V6" s="76">
        <v>2009</v>
      </c>
      <c r="W6" s="10" t="s">
        <v>7</v>
      </c>
      <c r="X6" s="10" t="s">
        <v>8</v>
      </c>
      <c r="Y6" s="10" t="s">
        <v>9</v>
      </c>
      <c r="Z6" s="10" t="s">
        <v>10</v>
      </c>
      <c r="AA6" s="10" t="s">
        <v>11</v>
      </c>
      <c r="AB6" s="10" t="s">
        <v>12</v>
      </c>
      <c r="AC6" s="10" t="s">
        <v>13</v>
      </c>
      <c r="AD6" s="10" t="s">
        <v>15</v>
      </c>
      <c r="AE6" s="10" t="s">
        <v>14</v>
      </c>
      <c r="AF6" s="10" t="s">
        <v>2</v>
      </c>
      <c r="AG6" s="10" t="s">
        <v>3</v>
      </c>
      <c r="AH6" s="10" t="s">
        <v>4</v>
      </c>
      <c r="AI6" s="19" t="s">
        <v>5</v>
      </c>
      <c r="AJ6" s="76">
        <v>2010</v>
      </c>
      <c r="AK6" s="10" t="s">
        <v>7</v>
      </c>
      <c r="AL6" s="10" t="s">
        <v>8</v>
      </c>
      <c r="AM6" s="10" t="s">
        <v>9</v>
      </c>
      <c r="AN6" s="10" t="s">
        <v>10</v>
      </c>
      <c r="AO6" s="10" t="s">
        <v>11</v>
      </c>
      <c r="AP6" s="10" t="s">
        <v>12</v>
      </c>
      <c r="AQ6" s="10" t="s">
        <v>13</v>
      </c>
      <c r="AR6" s="10" t="s">
        <v>15</v>
      </c>
      <c r="AS6" s="10" t="s">
        <v>14</v>
      </c>
      <c r="AT6" s="10" t="s">
        <v>2</v>
      </c>
      <c r="AU6" s="10" t="s">
        <v>3</v>
      </c>
      <c r="AV6" s="10" t="s">
        <v>4</v>
      </c>
      <c r="AW6" s="19" t="s">
        <v>5</v>
      </c>
      <c r="AX6" s="76">
        <v>2011</v>
      </c>
      <c r="AY6" s="10" t="s">
        <v>7</v>
      </c>
      <c r="AZ6" s="10" t="s">
        <v>8</v>
      </c>
      <c r="BA6" s="10" t="s">
        <v>9</v>
      </c>
      <c r="BB6" s="10" t="s">
        <v>10</v>
      </c>
      <c r="BC6" s="10" t="s">
        <v>11</v>
      </c>
      <c r="BD6" s="10" t="s">
        <v>12</v>
      </c>
      <c r="BE6" s="10" t="s">
        <v>13</v>
      </c>
      <c r="BF6" s="10" t="s">
        <v>15</v>
      </c>
      <c r="BG6" s="10" t="s">
        <v>14</v>
      </c>
      <c r="BH6" s="10" t="s">
        <v>2</v>
      </c>
      <c r="BI6" s="10" t="s">
        <v>3</v>
      </c>
      <c r="BJ6" s="10" t="s">
        <v>4</v>
      </c>
      <c r="BK6" s="19" t="s">
        <v>5</v>
      </c>
      <c r="BL6" s="76">
        <v>2012</v>
      </c>
      <c r="BM6" s="10" t="s">
        <v>7</v>
      </c>
      <c r="BN6" s="10" t="s">
        <v>8</v>
      </c>
      <c r="BO6" s="10" t="s">
        <v>9</v>
      </c>
      <c r="BP6" s="10" t="s">
        <v>10</v>
      </c>
      <c r="BQ6" s="10" t="s">
        <v>11</v>
      </c>
      <c r="BR6" s="10" t="s">
        <v>12</v>
      </c>
      <c r="BS6" s="10" t="s">
        <v>13</v>
      </c>
      <c r="BT6" s="10" t="s">
        <v>15</v>
      </c>
      <c r="BU6" s="10" t="s">
        <v>14</v>
      </c>
      <c r="BV6" s="10" t="s">
        <v>2</v>
      </c>
      <c r="BW6" s="10" t="s">
        <v>3</v>
      </c>
      <c r="BX6" s="10" t="s">
        <v>4</v>
      </c>
      <c r="BY6" s="19" t="s">
        <v>5</v>
      </c>
      <c r="BZ6" s="76">
        <v>2013</v>
      </c>
      <c r="CA6" s="10" t="s">
        <v>7</v>
      </c>
      <c r="CB6" s="10" t="s">
        <v>8</v>
      </c>
      <c r="CC6" s="10" t="s">
        <v>9</v>
      </c>
      <c r="CD6" s="10" t="s">
        <v>10</v>
      </c>
      <c r="CE6" s="10" t="s">
        <v>11</v>
      </c>
      <c r="CF6" s="10" t="s">
        <v>12</v>
      </c>
      <c r="CG6" s="10" t="s">
        <v>13</v>
      </c>
      <c r="CH6" s="10" t="s">
        <v>15</v>
      </c>
      <c r="CI6" s="10" t="s">
        <v>14</v>
      </c>
      <c r="CJ6" s="10" t="s">
        <v>2</v>
      </c>
      <c r="CK6" s="10" t="s">
        <v>3</v>
      </c>
      <c r="CL6" s="10" t="s">
        <v>4</v>
      </c>
      <c r="CM6" s="19" t="s">
        <v>5</v>
      </c>
      <c r="CN6" s="76">
        <v>2014</v>
      </c>
      <c r="CO6" s="10" t="s">
        <v>7</v>
      </c>
      <c r="CP6" s="10" t="s">
        <v>8</v>
      </c>
      <c r="CQ6" s="10" t="s">
        <v>9</v>
      </c>
      <c r="CR6" s="10" t="s">
        <v>10</v>
      </c>
      <c r="CS6" s="10" t="s">
        <v>11</v>
      </c>
      <c r="CT6" s="10" t="s">
        <v>12</v>
      </c>
      <c r="CU6" s="10" t="s">
        <v>13</v>
      </c>
      <c r="CV6" s="10" t="s">
        <v>15</v>
      </c>
      <c r="CW6" s="10" t="s">
        <v>14</v>
      </c>
      <c r="CX6" s="10" t="s">
        <v>2</v>
      </c>
      <c r="CY6" s="10" t="s">
        <v>3</v>
      </c>
      <c r="CZ6" s="10" t="s">
        <v>4</v>
      </c>
      <c r="DA6" s="19" t="s">
        <v>5</v>
      </c>
      <c r="DB6" s="76">
        <v>2015</v>
      </c>
      <c r="DC6" s="10" t="s">
        <v>7</v>
      </c>
      <c r="DD6" s="10" t="s">
        <v>8</v>
      </c>
      <c r="DE6" s="10" t="s">
        <v>9</v>
      </c>
      <c r="DF6" s="10" t="s">
        <v>10</v>
      </c>
      <c r="DG6" s="10" t="s">
        <v>11</v>
      </c>
      <c r="DH6" s="10" t="s">
        <v>12</v>
      </c>
      <c r="DI6" s="10" t="s">
        <v>13</v>
      </c>
      <c r="DJ6" s="10" t="s">
        <v>15</v>
      </c>
      <c r="DK6" s="10" t="s">
        <v>14</v>
      </c>
      <c r="DL6" s="10" t="s">
        <v>2</v>
      </c>
      <c r="DM6" s="10" t="s">
        <v>3</v>
      </c>
      <c r="DN6" s="10" t="s">
        <v>4</v>
      </c>
      <c r="DO6" s="19" t="s">
        <v>5</v>
      </c>
      <c r="DP6" s="76">
        <v>2016</v>
      </c>
    </row>
    <row r="7" spans="1:120">
      <c r="A7" s="22">
        <v>1</v>
      </c>
      <c r="B7" s="12"/>
      <c r="C7" s="11">
        <v>8</v>
      </c>
      <c r="D7" s="11">
        <v>8.3000000000000007</v>
      </c>
      <c r="E7" s="11">
        <v>2.04</v>
      </c>
      <c r="F7" s="16"/>
      <c r="G7" s="22">
        <v>1</v>
      </c>
      <c r="H7" s="11">
        <v>8.52</v>
      </c>
      <c r="I7" s="11">
        <v>2.11</v>
      </c>
      <c r="J7" s="11">
        <v>14.27</v>
      </c>
      <c r="K7" s="11">
        <v>10.34</v>
      </c>
      <c r="L7" s="11">
        <v>23.96</v>
      </c>
      <c r="M7" s="11">
        <v>20</v>
      </c>
      <c r="N7" s="11">
        <v>19.649999999999999</v>
      </c>
      <c r="O7" s="11">
        <v>23.91</v>
      </c>
      <c r="P7" s="11">
        <v>23.14</v>
      </c>
      <c r="Q7" s="11">
        <v>15.76</v>
      </c>
      <c r="R7" s="11">
        <v>13.15</v>
      </c>
      <c r="S7" s="11">
        <v>1.5</v>
      </c>
      <c r="T7" s="17"/>
      <c r="U7" s="17"/>
      <c r="V7" s="22">
        <v>1</v>
      </c>
      <c r="W7" s="11">
        <v>2</v>
      </c>
      <c r="X7" s="11">
        <v>12.6</v>
      </c>
      <c r="Y7" s="11">
        <v>22.24</v>
      </c>
      <c r="Z7" s="11">
        <v>5.39</v>
      </c>
      <c r="AA7" s="11">
        <v>7.9</v>
      </c>
      <c r="AB7" s="11">
        <v>6.14</v>
      </c>
      <c r="AC7" s="11">
        <v>22.76</v>
      </c>
      <c r="AD7" s="11">
        <v>25.14</v>
      </c>
      <c r="AE7" s="11">
        <v>13.5</v>
      </c>
      <c r="AF7" s="11">
        <v>5.13</v>
      </c>
      <c r="AG7" s="11">
        <v>9.27</v>
      </c>
      <c r="AH7" s="11">
        <v>0</v>
      </c>
      <c r="AI7" s="17"/>
      <c r="AJ7" s="22">
        <v>1</v>
      </c>
      <c r="AK7" s="11">
        <v>7.74</v>
      </c>
      <c r="AL7" s="11">
        <v>0</v>
      </c>
      <c r="AM7" s="11">
        <v>17.3</v>
      </c>
      <c r="AN7" s="11">
        <v>12.1</v>
      </c>
      <c r="AO7" s="11">
        <v>14.7</v>
      </c>
      <c r="AP7" s="11">
        <v>17.2</v>
      </c>
      <c r="AQ7" s="11">
        <v>13.64</v>
      </c>
      <c r="AR7" s="11">
        <v>15.19</v>
      </c>
      <c r="AS7" s="11">
        <v>13.86</v>
      </c>
      <c r="AT7" s="11">
        <v>19.440000000000001</v>
      </c>
      <c r="AU7" s="11">
        <v>2.4</v>
      </c>
      <c r="AV7" s="11">
        <v>7.65</v>
      </c>
      <c r="AW7" s="17"/>
      <c r="AX7" s="22">
        <v>1</v>
      </c>
      <c r="AY7" s="11">
        <v>1.76</v>
      </c>
      <c r="AZ7" s="11">
        <v>5.31</v>
      </c>
      <c r="BA7" s="11">
        <v>7.26</v>
      </c>
      <c r="BB7" s="11">
        <v>24.25</v>
      </c>
      <c r="BC7" s="11">
        <v>18.75</v>
      </c>
      <c r="BD7" s="11">
        <v>15</v>
      </c>
      <c r="BE7" s="11">
        <v>18.23</v>
      </c>
      <c r="BF7" s="11">
        <v>18.71</v>
      </c>
      <c r="BG7" s="11">
        <v>14.22</v>
      </c>
      <c r="BH7" s="11">
        <v>13.5</v>
      </c>
      <c r="BI7" s="11">
        <v>8.86</v>
      </c>
      <c r="BJ7" s="11">
        <v>3.44</v>
      </c>
      <c r="BK7" s="17"/>
      <c r="BL7" s="22">
        <v>1</v>
      </c>
      <c r="BM7" s="11">
        <v>2.9</v>
      </c>
      <c r="BN7" s="11">
        <v>1.5</v>
      </c>
      <c r="BO7" s="11">
        <v>12.5</v>
      </c>
      <c r="BP7" s="11">
        <v>6.6</v>
      </c>
      <c r="BQ7" s="11">
        <v>17</v>
      </c>
      <c r="BR7" s="11">
        <v>19.63</v>
      </c>
      <c r="BS7" s="11">
        <v>17.55</v>
      </c>
      <c r="BT7" s="11">
        <v>25.19</v>
      </c>
      <c r="BU7" s="11">
        <v>8.57</v>
      </c>
      <c r="BV7" s="11">
        <v>6.91</v>
      </c>
      <c r="BW7" s="11">
        <v>5.25</v>
      </c>
      <c r="BX7" s="11">
        <v>5.5</v>
      </c>
      <c r="BY7" s="17"/>
      <c r="BZ7" s="22">
        <v>1</v>
      </c>
      <c r="CA7" s="11">
        <v>5</v>
      </c>
      <c r="CB7" s="11">
        <v>6.66</v>
      </c>
      <c r="CC7" s="11">
        <v>8.4</v>
      </c>
      <c r="CD7" s="11">
        <v>17.600000000000001</v>
      </c>
      <c r="CE7" s="11">
        <v>14.6</v>
      </c>
      <c r="CF7" s="11">
        <v>17</v>
      </c>
      <c r="CG7" s="11">
        <v>17</v>
      </c>
      <c r="CH7" s="11">
        <v>19.166666666666668</v>
      </c>
      <c r="CI7" s="11">
        <v>11.2</v>
      </c>
      <c r="CJ7" s="11">
        <v>9</v>
      </c>
      <c r="CK7" s="11">
        <v>9.625</v>
      </c>
      <c r="CL7" s="11">
        <v>1.7833333333332524</v>
      </c>
      <c r="CM7" s="17"/>
      <c r="CN7" s="22">
        <v>1</v>
      </c>
      <c r="CO7" s="11">
        <v>2.6</v>
      </c>
      <c r="CP7" s="11">
        <v>8</v>
      </c>
      <c r="CQ7" s="11">
        <v>9.35</v>
      </c>
      <c r="CR7" s="11">
        <v>17.666666666666668</v>
      </c>
      <c r="CS7" s="11">
        <v>2</v>
      </c>
      <c r="CT7" s="11">
        <v>24.714285714285715</v>
      </c>
      <c r="CU7" s="11">
        <v>20.846153846153847</v>
      </c>
      <c r="CV7" s="11">
        <v>20.545454545454547</v>
      </c>
      <c r="CW7" s="11">
        <v>10.80444444444438</v>
      </c>
      <c r="CX7" s="11">
        <v>10.714285714285714</v>
      </c>
      <c r="CY7" s="11">
        <v>9.9166666666666661</v>
      </c>
      <c r="CZ7" s="11">
        <v>6.25</v>
      </c>
      <c r="DA7" s="17"/>
      <c r="DB7" s="22">
        <v>1</v>
      </c>
      <c r="DC7" s="11">
        <v>4.2857142857142856</v>
      </c>
      <c r="DD7" s="11">
        <v>6.416666666666667</v>
      </c>
      <c r="DE7" s="11">
        <v>10.214285714285714</v>
      </c>
      <c r="DF7" s="11">
        <v>11.125</v>
      </c>
      <c r="DG7" s="11">
        <v>22</v>
      </c>
      <c r="DH7" s="11">
        <v>17.444444444444432</v>
      </c>
      <c r="DI7" s="11">
        <v>21.444444444444443</v>
      </c>
      <c r="DJ7" s="11">
        <v>18</v>
      </c>
      <c r="DK7" s="11">
        <v>19.75</v>
      </c>
      <c r="DL7" s="11">
        <v>8.1578947368421044</v>
      </c>
      <c r="DM7" s="11"/>
      <c r="DN7" s="11"/>
      <c r="DO7" s="17"/>
      <c r="DP7" s="22">
        <v>1</v>
      </c>
    </row>
    <row r="8" spans="1:120">
      <c r="A8" s="22">
        <v>2</v>
      </c>
      <c r="B8" s="12"/>
      <c r="C8" s="11">
        <v>7.87</v>
      </c>
      <c r="D8" s="11">
        <v>10.73</v>
      </c>
      <c r="E8" s="11">
        <v>6.51</v>
      </c>
      <c r="F8" s="16"/>
      <c r="G8" s="22">
        <v>2</v>
      </c>
      <c r="H8" s="11">
        <v>1.27</v>
      </c>
      <c r="I8" s="11">
        <v>2.73</v>
      </c>
      <c r="J8" s="11">
        <v>3.51</v>
      </c>
      <c r="K8" s="11">
        <v>22.17</v>
      </c>
      <c r="L8" s="11">
        <v>16.13</v>
      </c>
      <c r="M8" s="11">
        <v>19.91</v>
      </c>
      <c r="N8" s="11">
        <v>18.71</v>
      </c>
      <c r="O8" s="11">
        <v>14.73</v>
      </c>
      <c r="P8" s="11">
        <v>12.86</v>
      </c>
      <c r="Q8" s="11">
        <v>8.8000000000000007</v>
      </c>
      <c r="R8" s="11">
        <v>1.36</v>
      </c>
      <c r="S8" s="11">
        <v>2.1</v>
      </c>
      <c r="T8" s="17"/>
      <c r="U8" s="17"/>
      <c r="V8" s="22">
        <v>2</v>
      </c>
      <c r="W8" s="11">
        <v>0</v>
      </c>
      <c r="X8" s="11">
        <v>12.76</v>
      </c>
      <c r="Y8" s="11">
        <v>3.32</v>
      </c>
      <c r="Z8" s="11">
        <v>13.5</v>
      </c>
      <c r="AA8" s="11">
        <v>5.46</v>
      </c>
      <c r="AB8" s="11">
        <v>2.5</v>
      </c>
      <c r="AC8" s="11">
        <v>24.59</v>
      </c>
      <c r="AD8" s="11">
        <v>10.24</v>
      </c>
      <c r="AE8" s="11">
        <v>13.5</v>
      </c>
      <c r="AF8" s="11">
        <v>8.14</v>
      </c>
      <c r="AG8" s="11">
        <v>1</v>
      </c>
      <c r="AH8" s="11">
        <v>0</v>
      </c>
      <c r="AI8" s="17"/>
      <c r="AJ8" s="22">
        <v>2</v>
      </c>
      <c r="AK8" s="11">
        <v>2.0499999999999998</v>
      </c>
      <c r="AL8" s="11">
        <v>0</v>
      </c>
      <c r="AM8" s="11">
        <v>22.23</v>
      </c>
      <c r="AN8" s="11">
        <v>24.55</v>
      </c>
      <c r="AO8" s="11">
        <v>23.33</v>
      </c>
      <c r="AP8" s="11">
        <v>17.2</v>
      </c>
      <c r="AQ8" s="11">
        <v>19.23</v>
      </c>
      <c r="AR8" s="11">
        <v>26.24</v>
      </c>
      <c r="AS8" s="11">
        <v>13.86</v>
      </c>
      <c r="AT8" s="11">
        <v>18.579999999999998</v>
      </c>
      <c r="AU8" s="11">
        <v>2.0099999999999998</v>
      </c>
      <c r="AV8" s="11">
        <v>7.39</v>
      </c>
      <c r="AW8" s="17"/>
      <c r="AX8" s="22">
        <v>2</v>
      </c>
      <c r="AY8" s="11">
        <v>0.2</v>
      </c>
      <c r="AZ8" s="11">
        <v>5.31</v>
      </c>
      <c r="BA8" s="11">
        <v>7.26</v>
      </c>
      <c r="BB8" s="11">
        <v>24.25</v>
      </c>
      <c r="BC8" s="11">
        <v>23.33</v>
      </c>
      <c r="BD8" s="11">
        <v>16.8</v>
      </c>
      <c r="BE8" s="11">
        <v>18.23</v>
      </c>
      <c r="BF8" s="11">
        <v>18.71</v>
      </c>
      <c r="BG8" s="11">
        <v>14.22</v>
      </c>
      <c r="BH8" s="11">
        <v>13.5</v>
      </c>
      <c r="BI8" s="11">
        <v>8.86</v>
      </c>
      <c r="BJ8" s="11">
        <v>3.44</v>
      </c>
      <c r="BK8" s="17"/>
      <c r="BL8" s="22">
        <v>2</v>
      </c>
      <c r="BM8" s="11">
        <v>2.9</v>
      </c>
      <c r="BN8" s="11">
        <v>2</v>
      </c>
      <c r="BO8" s="11">
        <v>13</v>
      </c>
      <c r="BP8" s="11">
        <v>6.6</v>
      </c>
      <c r="BQ8" s="11">
        <v>15.375</v>
      </c>
      <c r="BR8" s="11">
        <v>19.63</v>
      </c>
      <c r="BS8" s="11">
        <v>17.55</v>
      </c>
      <c r="BT8" s="11">
        <v>21.5</v>
      </c>
      <c r="BU8" s="11">
        <v>8.57</v>
      </c>
      <c r="BV8" s="11">
        <v>6.91</v>
      </c>
      <c r="BW8" s="11">
        <v>4.2</v>
      </c>
      <c r="BX8" s="11">
        <v>5.5</v>
      </c>
      <c r="BY8" s="17"/>
      <c r="BZ8" s="22">
        <v>2</v>
      </c>
      <c r="CA8" s="11">
        <v>5</v>
      </c>
      <c r="CB8" s="11">
        <v>6.66</v>
      </c>
      <c r="CC8" s="11">
        <v>8.4</v>
      </c>
      <c r="CD8" s="11">
        <v>17.600000000000001</v>
      </c>
      <c r="CE8" s="11">
        <v>6.5</v>
      </c>
      <c r="CF8" s="11">
        <v>18</v>
      </c>
      <c r="CG8" s="11">
        <v>17</v>
      </c>
      <c r="CH8" s="11">
        <v>19.166666666666668</v>
      </c>
      <c r="CI8" s="11">
        <v>11.2</v>
      </c>
      <c r="CJ8" s="11">
        <v>9</v>
      </c>
      <c r="CK8" s="11">
        <v>9.625</v>
      </c>
      <c r="CL8" s="11">
        <v>1.7833333333332524</v>
      </c>
      <c r="CM8" s="17"/>
      <c r="CN8" s="22">
        <v>2</v>
      </c>
      <c r="CO8" s="11">
        <v>2.6</v>
      </c>
      <c r="CP8" s="11">
        <v>8</v>
      </c>
      <c r="CQ8" s="11">
        <v>9.35</v>
      </c>
      <c r="CR8" s="11">
        <v>17.666666666666668</v>
      </c>
      <c r="CS8" s="11">
        <v>6.5</v>
      </c>
      <c r="CT8" s="11">
        <v>24.714285714285715</v>
      </c>
      <c r="CU8" s="11">
        <v>20.846153846153847</v>
      </c>
      <c r="CV8" s="11">
        <v>20.545454545454547</v>
      </c>
      <c r="CW8" s="11">
        <v>10.80444444444438</v>
      </c>
      <c r="CX8" s="11">
        <v>10.714285714285714</v>
      </c>
      <c r="CY8" s="11">
        <v>9.9166666666666661</v>
      </c>
      <c r="CZ8" s="11">
        <v>6.25</v>
      </c>
      <c r="DA8" s="17"/>
      <c r="DB8" s="22">
        <v>2</v>
      </c>
      <c r="DC8" s="11">
        <v>4.2857142857142856</v>
      </c>
      <c r="DD8" s="11">
        <v>6.416666666666667</v>
      </c>
      <c r="DE8" s="11">
        <v>10.214285714285714</v>
      </c>
      <c r="DF8" s="11">
        <v>11.125</v>
      </c>
      <c r="DG8" s="11">
        <v>22</v>
      </c>
      <c r="DH8" s="11">
        <v>17.444444444444432</v>
      </c>
      <c r="DI8" s="11">
        <v>21.444444444444443</v>
      </c>
      <c r="DJ8" s="11">
        <v>18</v>
      </c>
      <c r="DK8" s="11">
        <v>18.777777777777779</v>
      </c>
      <c r="DL8" s="11">
        <v>8.1578947368421044</v>
      </c>
      <c r="DM8" s="11"/>
      <c r="DN8" s="11"/>
      <c r="DO8" s="17"/>
      <c r="DP8" s="22">
        <v>2</v>
      </c>
    </row>
    <row r="9" spans="1:120">
      <c r="A9" s="22">
        <v>3</v>
      </c>
      <c r="B9" s="12"/>
      <c r="C9" s="11">
        <v>3.1</v>
      </c>
      <c r="D9" s="11">
        <v>8.0299999999999994</v>
      </c>
      <c r="E9" s="11">
        <v>12.65</v>
      </c>
      <c r="F9" s="16"/>
      <c r="G9" s="22">
        <v>3</v>
      </c>
      <c r="H9" s="11">
        <v>12.25</v>
      </c>
      <c r="I9" s="11">
        <v>11.69</v>
      </c>
      <c r="J9" s="11">
        <v>4.45</v>
      </c>
      <c r="K9" s="11">
        <v>21.54</v>
      </c>
      <c r="L9" s="11">
        <v>25.93</v>
      </c>
      <c r="M9" s="11">
        <v>26.45</v>
      </c>
      <c r="N9" s="11">
        <v>14.18</v>
      </c>
      <c r="O9" s="11">
        <v>7.36</v>
      </c>
      <c r="P9" s="11">
        <v>15.84</v>
      </c>
      <c r="Q9" s="11">
        <v>18.93</v>
      </c>
      <c r="R9" s="11">
        <v>8.5</v>
      </c>
      <c r="S9" s="11">
        <v>12.1</v>
      </c>
      <c r="T9" s="17"/>
      <c r="U9" s="17"/>
      <c r="V9" s="22">
        <v>3</v>
      </c>
      <c r="W9" s="11">
        <v>1.1000000000000001</v>
      </c>
      <c r="X9" s="11">
        <v>2.5</v>
      </c>
      <c r="Y9" s="11">
        <v>16.89</v>
      </c>
      <c r="Z9" s="11">
        <v>13.5</v>
      </c>
      <c r="AA9" s="11">
        <v>11.74</v>
      </c>
      <c r="AB9" s="11">
        <v>3.4</v>
      </c>
      <c r="AC9" s="11">
        <v>25.73</v>
      </c>
      <c r="AD9" s="11">
        <v>12</v>
      </c>
      <c r="AE9" s="11">
        <v>13.5</v>
      </c>
      <c r="AF9" s="11">
        <v>17.899999999999999</v>
      </c>
      <c r="AG9" s="11">
        <v>9</v>
      </c>
      <c r="AH9" s="11">
        <v>0</v>
      </c>
      <c r="AI9" s="17"/>
      <c r="AJ9" s="22">
        <v>3</v>
      </c>
      <c r="AK9" s="11">
        <v>0.66</v>
      </c>
      <c r="AL9" s="11">
        <v>0.6</v>
      </c>
      <c r="AM9" s="11">
        <v>18.399999999999999</v>
      </c>
      <c r="AN9" s="11">
        <v>22.1</v>
      </c>
      <c r="AO9" s="11">
        <v>8.85</v>
      </c>
      <c r="AP9" s="11">
        <v>17.2</v>
      </c>
      <c r="AQ9" s="11">
        <v>11.5</v>
      </c>
      <c r="AR9" s="11">
        <v>12.93</v>
      </c>
      <c r="AS9" s="11">
        <v>13.86</v>
      </c>
      <c r="AT9" s="11">
        <v>19.309999999999999</v>
      </c>
      <c r="AU9" s="11">
        <v>6.59</v>
      </c>
      <c r="AV9" s="11">
        <v>6.5</v>
      </c>
      <c r="AW9" s="17"/>
      <c r="AX9" s="22">
        <v>3</v>
      </c>
      <c r="AY9" s="11">
        <v>11.5</v>
      </c>
      <c r="AZ9" s="11">
        <v>5.31</v>
      </c>
      <c r="BA9" s="11">
        <v>7.26</v>
      </c>
      <c r="BB9" s="11">
        <v>24.25</v>
      </c>
      <c r="BC9" s="11">
        <v>23.33</v>
      </c>
      <c r="BD9" s="11">
        <v>16.8</v>
      </c>
      <c r="BE9" s="11">
        <v>18.23</v>
      </c>
      <c r="BF9" s="11">
        <v>18.71</v>
      </c>
      <c r="BG9" s="11">
        <v>14.22</v>
      </c>
      <c r="BH9" s="11">
        <v>13.5</v>
      </c>
      <c r="BI9" s="11">
        <v>8.86</v>
      </c>
      <c r="BJ9" s="11">
        <v>3.44</v>
      </c>
      <c r="BK9" s="17"/>
      <c r="BL9" s="22">
        <v>3</v>
      </c>
      <c r="BM9" s="11">
        <v>2.9</v>
      </c>
      <c r="BN9" s="11">
        <v>2</v>
      </c>
      <c r="BO9" s="11">
        <v>13</v>
      </c>
      <c r="BP9" s="11">
        <v>6.6</v>
      </c>
      <c r="BQ9" s="11">
        <v>15.375</v>
      </c>
      <c r="BR9" s="11">
        <v>19.63</v>
      </c>
      <c r="BS9" s="11">
        <v>17.55</v>
      </c>
      <c r="BT9" s="11">
        <v>21.5</v>
      </c>
      <c r="BU9" s="11">
        <v>8.57</v>
      </c>
      <c r="BV9" s="11">
        <v>6.91</v>
      </c>
      <c r="BW9" s="11">
        <v>4.2</v>
      </c>
      <c r="BX9" s="11">
        <v>3.66</v>
      </c>
      <c r="BY9" s="17"/>
      <c r="BZ9" s="22">
        <v>3</v>
      </c>
      <c r="CA9" s="11">
        <v>5</v>
      </c>
      <c r="CB9" s="11">
        <v>6.66</v>
      </c>
      <c r="CC9" s="11">
        <v>8.4</v>
      </c>
      <c r="CD9" s="11">
        <v>17.600000000000001</v>
      </c>
      <c r="CE9" s="11">
        <v>6.5</v>
      </c>
      <c r="CF9" s="11">
        <v>18</v>
      </c>
      <c r="CG9" s="11">
        <v>18.16</v>
      </c>
      <c r="CH9" s="11">
        <v>19.166666666666668</v>
      </c>
      <c r="CI9" s="11">
        <v>11.2</v>
      </c>
      <c r="CJ9" s="11">
        <v>9</v>
      </c>
      <c r="CK9" s="11">
        <v>9.625</v>
      </c>
      <c r="CL9" s="11">
        <v>1.7833333333332524</v>
      </c>
      <c r="CM9" s="17"/>
      <c r="CN9" s="22">
        <v>3</v>
      </c>
      <c r="CO9" s="11">
        <v>2.6</v>
      </c>
      <c r="CP9" s="11">
        <v>8</v>
      </c>
      <c r="CQ9" s="11">
        <v>9.35</v>
      </c>
      <c r="CR9" s="11">
        <v>17.666666666666668</v>
      </c>
      <c r="CS9" s="11">
        <v>6.5</v>
      </c>
      <c r="CT9" s="11">
        <v>24.714285714285715</v>
      </c>
      <c r="CU9" s="11">
        <v>20.846153846153847</v>
      </c>
      <c r="CV9" s="11">
        <v>20.545454545454547</v>
      </c>
      <c r="CW9" s="11">
        <v>10.80444444444438</v>
      </c>
      <c r="CX9" s="11">
        <v>10.714285714285714</v>
      </c>
      <c r="CY9" s="11">
        <v>9.9166666666666661</v>
      </c>
      <c r="CZ9" s="11">
        <v>6.25</v>
      </c>
      <c r="DA9" s="17"/>
      <c r="DB9" s="22">
        <v>3</v>
      </c>
      <c r="DC9" s="11">
        <v>4.2857142857142856</v>
      </c>
      <c r="DD9" s="11">
        <v>6.416666666666667</v>
      </c>
      <c r="DE9" s="11">
        <v>10.214285714285714</v>
      </c>
      <c r="DF9" s="11">
        <v>11.125</v>
      </c>
      <c r="DG9" s="11">
        <v>22</v>
      </c>
      <c r="DH9" s="11">
        <v>17.444444444444432</v>
      </c>
      <c r="DI9" s="11">
        <v>21.444444444444443</v>
      </c>
      <c r="DJ9" s="11">
        <v>18</v>
      </c>
      <c r="DK9" s="11">
        <v>18.777777777777779</v>
      </c>
      <c r="DL9" s="11">
        <v>8.1578947368421044</v>
      </c>
      <c r="DM9" s="11"/>
      <c r="DN9" s="11"/>
      <c r="DO9" s="17"/>
      <c r="DP9" s="22">
        <v>3</v>
      </c>
    </row>
    <row r="10" spans="1:120">
      <c r="A10" s="22">
        <v>4</v>
      </c>
      <c r="B10" s="12"/>
      <c r="C10" s="11">
        <v>7.43</v>
      </c>
      <c r="D10" s="11">
        <v>2</v>
      </c>
      <c r="E10" s="11">
        <v>5.57</v>
      </c>
      <c r="F10" s="16"/>
      <c r="G10" s="22">
        <v>4</v>
      </c>
      <c r="H10" s="11">
        <v>9.52</v>
      </c>
      <c r="I10" s="11">
        <v>14.77</v>
      </c>
      <c r="J10" s="11">
        <v>11.81</v>
      </c>
      <c r="K10" s="11">
        <v>11.17</v>
      </c>
      <c r="L10" s="11">
        <v>9.67</v>
      </c>
      <c r="M10" s="11">
        <v>22.14</v>
      </c>
      <c r="N10" s="11">
        <v>17.39</v>
      </c>
      <c r="O10" s="11">
        <v>15.12</v>
      </c>
      <c r="P10" s="11">
        <v>8.16</v>
      </c>
      <c r="Q10" s="11">
        <v>18.89</v>
      </c>
      <c r="R10" s="11">
        <v>9.52</v>
      </c>
      <c r="S10" s="11">
        <v>1.68</v>
      </c>
      <c r="T10" s="17"/>
      <c r="U10" s="17"/>
      <c r="V10" s="22">
        <v>4</v>
      </c>
      <c r="W10" s="11">
        <v>6.5</v>
      </c>
      <c r="X10" s="11">
        <v>13.8</v>
      </c>
      <c r="Y10" s="11">
        <v>13.92</v>
      </c>
      <c r="Z10" s="11">
        <v>13.5</v>
      </c>
      <c r="AA10" s="11">
        <v>3.56</v>
      </c>
      <c r="AB10" s="11">
        <v>25.57</v>
      </c>
      <c r="AC10" s="11">
        <v>17.61</v>
      </c>
      <c r="AD10" s="11">
        <v>22.53</v>
      </c>
      <c r="AE10" s="11">
        <v>13.5</v>
      </c>
      <c r="AF10" s="11">
        <v>18.05</v>
      </c>
      <c r="AG10" s="11">
        <v>9</v>
      </c>
      <c r="AH10" s="11">
        <v>0</v>
      </c>
      <c r="AI10" s="17"/>
      <c r="AJ10" s="22">
        <v>4</v>
      </c>
      <c r="AK10" s="11">
        <v>1.72</v>
      </c>
      <c r="AL10" s="11">
        <v>9.85</v>
      </c>
      <c r="AM10" s="11">
        <v>8.2200000000000006</v>
      </c>
      <c r="AN10" s="11">
        <v>5.5</v>
      </c>
      <c r="AO10" s="11">
        <v>24.65</v>
      </c>
      <c r="AP10" s="11">
        <v>17.2</v>
      </c>
      <c r="AQ10" s="11">
        <v>23.2</v>
      </c>
      <c r="AR10" s="11">
        <v>18.489999999999998</v>
      </c>
      <c r="AS10" s="11">
        <v>13.86</v>
      </c>
      <c r="AT10" s="11">
        <v>20.41</v>
      </c>
      <c r="AU10" s="11">
        <v>4.0999999999999996</v>
      </c>
      <c r="AV10" s="11">
        <v>1.93</v>
      </c>
      <c r="AW10" s="17"/>
      <c r="AX10" s="22">
        <v>4</v>
      </c>
      <c r="AY10" s="11">
        <v>4.88</v>
      </c>
      <c r="AZ10" s="11">
        <v>5.31</v>
      </c>
      <c r="BA10" s="11">
        <v>7.26</v>
      </c>
      <c r="BB10" s="11">
        <v>14</v>
      </c>
      <c r="BC10" s="11">
        <v>23.33</v>
      </c>
      <c r="BD10" s="11">
        <v>16.8</v>
      </c>
      <c r="BE10" s="11">
        <v>18.23</v>
      </c>
      <c r="BF10" s="11">
        <v>18.71</v>
      </c>
      <c r="BG10" s="11">
        <v>14.22</v>
      </c>
      <c r="BH10" s="11">
        <v>13.5</v>
      </c>
      <c r="BI10" s="11">
        <v>8.86</v>
      </c>
      <c r="BJ10" s="11">
        <v>3.44</v>
      </c>
      <c r="BK10" s="17"/>
      <c r="BL10" s="22">
        <v>4</v>
      </c>
      <c r="BM10" s="11">
        <v>2.9</v>
      </c>
      <c r="BN10" s="11">
        <v>1</v>
      </c>
      <c r="BO10" s="11">
        <v>14</v>
      </c>
      <c r="BP10" s="11">
        <v>10.5</v>
      </c>
      <c r="BQ10" s="11">
        <v>15.375</v>
      </c>
      <c r="BR10" s="11">
        <v>19.63</v>
      </c>
      <c r="BS10" s="11">
        <v>17.55</v>
      </c>
      <c r="BT10" s="11">
        <v>18.7</v>
      </c>
      <c r="BU10" s="11">
        <v>8.57</v>
      </c>
      <c r="BV10" s="11">
        <v>6.91</v>
      </c>
      <c r="BW10" s="11">
        <v>4.2</v>
      </c>
      <c r="BX10" s="11">
        <v>3.66</v>
      </c>
      <c r="BY10" s="17"/>
      <c r="BZ10" s="22">
        <v>4</v>
      </c>
      <c r="CA10" s="11">
        <v>5</v>
      </c>
      <c r="CB10" s="11">
        <v>6.66</v>
      </c>
      <c r="CC10" s="11">
        <v>8.4</v>
      </c>
      <c r="CD10" s="11">
        <v>17.600000000000001</v>
      </c>
      <c r="CE10" s="11">
        <v>22</v>
      </c>
      <c r="CF10" s="11">
        <v>18</v>
      </c>
      <c r="CG10" s="11">
        <v>18.16</v>
      </c>
      <c r="CH10" s="11">
        <v>19.166666666666668</v>
      </c>
      <c r="CI10" s="11">
        <v>11.2</v>
      </c>
      <c r="CJ10" s="11">
        <v>9</v>
      </c>
      <c r="CK10" s="11">
        <v>9.625</v>
      </c>
      <c r="CL10" s="11">
        <v>1.7833333333332524</v>
      </c>
      <c r="CM10" s="17"/>
      <c r="CN10" s="22">
        <v>4</v>
      </c>
      <c r="CO10" s="11">
        <v>2.6</v>
      </c>
      <c r="CP10" s="11">
        <v>8</v>
      </c>
      <c r="CQ10" s="11">
        <v>9.35</v>
      </c>
      <c r="CR10" s="11">
        <v>17.666666666666668</v>
      </c>
      <c r="CS10" s="11">
        <v>14</v>
      </c>
      <c r="CT10" s="11">
        <v>24.714285714285715</v>
      </c>
      <c r="CU10" s="11">
        <v>20.846153846153847</v>
      </c>
      <c r="CV10" s="11">
        <v>20.545454545454547</v>
      </c>
      <c r="CW10" s="11">
        <v>10.80444444444438</v>
      </c>
      <c r="CX10" s="11">
        <v>10.714285714285714</v>
      </c>
      <c r="CY10" s="11">
        <v>9.9166666666666661</v>
      </c>
      <c r="CZ10" s="11">
        <v>6.25</v>
      </c>
      <c r="DA10" s="17"/>
      <c r="DB10" s="22">
        <v>4</v>
      </c>
      <c r="DC10" s="11">
        <v>4.2857142857142856</v>
      </c>
      <c r="DD10" s="11">
        <v>6.416666666666667</v>
      </c>
      <c r="DE10" s="11">
        <v>10.214285714285714</v>
      </c>
      <c r="DF10" s="11">
        <v>11.125</v>
      </c>
      <c r="DG10" s="11">
        <v>22</v>
      </c>
      <c r="DH10" s="11">
        <v>17.444444444444432</v>
      </c>
      <c r="DI10" s="11">
        <v>21.444444444444443</v>
      </c>
      <c r="DJ10" s="11">
        <v>18</v>
      </c>
      <c r="DK10" s="11">
        <v>18.777777777777779</v>
      </c>
      <c r="DL10" s="11">
        <v>8.1578947368421044</v>
      </c>
      <c r="DM10" s="11"/>
      <c r="DN10" s="11"/>
      <c r="DO10" s="17"/>
      <c r="DP10" s="22">
        <v>4</v>
      </c>
    </row>
    <row r="11" spans="1:120">
      <c r="A11" s="22">
        <v>5</v>
      </c>
      <c r="B11" s="12"/>
      <c r="C11" s="11">
        <v>20.96</v>
      </c>
      <c r="D11" s="11">
        <v>8.6199999999999992</v>
      </c>
      <c r="E11" s="11">
        <v>3.01</v>
      </c>
      <c r="F11" s="16"/>
      <c r="G11" s="22">
        <v>5</v>
      </c>
      <c r="H11" s="11">
        <v>1.51</v>
      </c>
      <c r="I11" s="11">
        <v>11.64</v>
      </c>
      <c r="J11" s="11">
        <v>1.25</v>
      </c>
      <c r="K11" s="11">
        <v>16.04</v>
      </c>
      <c r="L11" s="11">
        <v>15.44</v>
      </c>
      <c r="M11" s="11">
        <v>26.48</v>
      </c>
      <c r="N11" s="11">
        <v>17.100000000000001</v>
      </c>
      <c r="O11" s="11">
        <v>24.12</v>
      </c>
      <c r="P11" s="11">
        <v>12.31</v>
      </c>
      <c r="Q11" s="11">
        <v>10.33</v>
      </c>
      <c r="R11" s="11">
        <v>13</v>
      </c>
      <c r="S11" s="11">
        <v>5.5</v>
      </c>
      <c r="T11" s="17"/>
      <c r="U11" s="17"/>
      <c r="V11" s="22">
        <v>5</v>
      </c>
      <c r="W11" s="11">
        <v>1.5</v>
      </c>
      <c r="X11" s="11">
        <v>3.28</v>
      </c>
      <c r="Y11" s="11">
        <v>14.3</v>
      </c>
      <c r="Z11" s="11">
        <v>13.5</v>
      </c>
      <c r="AA11" s="11">
        <v>3.27</v>
      </c>
      <c r="AB11" s="11">
        <v>26.66</v>
      </c>
      <c r="AC11" s="11">
        <v>21.53</v>
      </c>
      <c r="AD11" s="11">
        <v>6.72</v>
      </c>
      <c r="AE11" s="11">
        <v>13.5</v>
      </c>
      <c r="AF11" s="11">
        <v>5.29</v>
      </c>
      <c r="AG11" s="11">
        <v>9</v>
      </c>
      <c r="AH11" s="11">
        <v>0</v>
      </c>
      <c r="AI11" s="17"/>
      <c r="AJ11" s="22">
        <v>5</v>
      </c>
      <c r="AK11" s="11">
        <v>4.62</v>
      </c>
      <c r="AL11" s="11">
        <v>14.96</v>
      </c>
      <c r="AM11" s="11">
        <v>14.52</v>
      </c>
      <c r="AN11" s="11">
        <v>19.22</v>
      </c>
      <c r="AO11" s="85">
        <v>27.67</v>
      </c>
      <c r="AP11" s="11">
        <v>17.2</v>
      </c>
      <c r="AQ11" s="11">
        <v>20.5</v>
      </c>
      <c r="AR11" s="11">
        <v>16.47</v>
      </c>
      <c r="AS11" s="11">
        <v>13.86</v>
      </c>
      <c r="AT11" s="11">
        <v>11</v>
      </c>
      <c r="AU11" s="11">
        <v>13.24</v>
      </c>
      <c r="AV11" s="11">
        <v>2.73</v>
      </c>
      <c r="AW11" s="17"/>
      <c r="AX11" s="22">
        <v>5</v>
      </c>
      <c r="AY11" s="11">
        <v>1</v>
      </c>
      <c r="AZ11" s="11">
        <v>5.31</v>
      </c>
      <c r="BA11" s="11">
        <v>7.26</v>
      </c>
      <c r="BB11" s="11">
        <v>9.3800000000000008</v>
      </c>
      <c r="BC11" s="11">
        <v>18.3</v>
      </c>
      <c r="BD11" s="11">
        <v>16.8</v>
      </c>
      <c r="BE11" s="11">
        <v>18.23</v>
      </c>
      <c r="BF11" s="11">
        <v>18.71</v>
      </c>
      <c r="BG11" s="11">
        <v>14.22</v>
      </c>
      <c r="BH11" s="11">
        <v>13.5</v>
      </c>
      <c r="BI11" s="11">
        <v>5</v>
      </c>
      <c r="BJ11" s="11">
        <v>3.44</v>
      </c>
      <c r="BK11" s="17"/>
      <c r="BL11" s="22">
        <v>5</v>
      </c>
      <c r="BM11" s="11">
        <v>2.9</v>
      </c>
      <c r="BN11" s="11">
        <v>6</v>
      </c>
      <c r="BO11" s="11">
        <v>14.5</v>
      </c>
      <c r="BP11" s="11">
        <v>10.5</v>
      </c>
      <c r="BQ11" s="11">
        <v>15.375</v>
      </c>
      <c r="BR11" s="11">
        <v>19.63</v>
      </c>
      <c r="BS11" s="11">
        <v>17.55</v>
      </c>
      <c r="BT11" s="11">
        <v>23</v>
      </c>
      <c r="BU11" s="11">
        <v>8.57</v>
      </c>
      <c r="BV11" s="11">
        <v>6.91</v>
      </c>
      <c r="BW11" s="11">
        <v>4.2</v>
      </c>
      <c r="BX11" s="11">
        <v>3.66</v>
      </c>
      <c r="BY11" s="17"/>
      <c r="BZ11" s="22">
        <v>5</v>
      </c>
      <c r="CA11" s="11">
        <v>5</v>
      </c>
      <c r="CB11" s="11">
        <v>6.66</v>
      </c>
      <c r="CC11" s="11">
        <v>8.4</v>
      </c>
      <c r="CD11" s="11">
        <v>17.600000000000001</v>
      </c>
      <c r="CE11" s="11">
        <v>22</v>
      </c>
      <c r="CF11" s="11">
        <v>18</v>
      </c>
      <c r="CG11" s="11">
        <v>18.16</v>
      </c>
      <c r="CH11" s="11">
        <v>19.166666666666668</v>
      </c>
      <c r="CI11" s="11">
        <v>11.2</v>
      </c>
      <c r="CJ11" s="11">
        <v>9</v>
      </c>
      <c r="CK11" s="11">
        <v>9.625</v>
      </c>
      <c r="CL11" s="11">
        <v>1.7833333333332524</v>
      </c>
      <c r="CM11" s="17"/>
      <c r="CN11" s="22">
        <v>5</v>
      </c>
      <c r="CO11" s="11">
        <v>2.6</v>
      </c>
      <c r="CP11" s="11">
        <v>8</v>
      </c>
      <c r="CQ11" s="11">
        <v>9.35</v>
      </c>
      <c r="CR11" s="11">
        <v>17.666666666666668</v>
      </c>
      <c r="CS11" s="11">
        <v>14</v>
      </c>
      <c r="CT11" s="11">
        <v>24.714285714285715</v>
      </c>
      <c r="CU11" s="11">
        <v>20.846153846153847</v>
      </c>
      <c r="CV11" s="11">
        <v>20.545454545454547</v>
      </c>
      <c r="CW11" s="11">
        <v>10.80444444444438</v>
      </c>
      <c r="CX11" s="11">
        <v>10.714285714285714</v>
      </c>
      <c r="CY11" s="11">
        <v>9.9166666666666661</v>
      </c>
      <c r="CZ11" s="11">
        <v>6.25</v>
      </c>
      <c r="DA11" s="17"/>
      <c r="DB11" s="22">
        <v>5</v>
      </c>
      <c r="DC11" s="11">
        <v>4.2857142857142856</v>
      </c>
      <c r="DD11" s="11">
        <v>6.416666666666667</v>
      </c>
      <c r="DE11" s="11">
        <v>10.214285714285714</v>
      </c>
      <c r="DF11" s="11">
        <v>11.125</v>
      </c>
      <c r="DG11" s="11">
        <v>22</v>
      </c>
      <c r="DH11" s="11">
        <v>17.444444444444432</v>
      </c>
      <c r="DI11" s="11">
        <v>21.444444444444443</v>
      </c>
      <c r="DJ11" s="11">
        <v>18</v>
      </c>
      <c r="DK11" s="11">
        <v>18.777777777777779</v>
      </c>
      <c r="DL11" s="11">
        <v>8.1578947368421044</v>
      </c>
      <c r="DM11" s="11"/>
      <c r="DN11" s="11"/>
      <c r="DO11" s="17"/>
      <c r="DP11" s="22">
        <v>5</v>
      </c>
    </row>
    <row r="12" spans="1:120">
      <c r="A12" s="22">
        <v>6</v>
      </c>
      <c r="B12" s="12"/>
      <c r="C12" s="11">
        <v>13.5</v>
      </c>
      <c r="D12" s="11">
        <v>2.52</v>
      </c>
      <c r="E12" s="11">
        <v>3.6</v>
      </c>
      <c r="F12" s="16"/>
      <c r="G12" s="22">
        <v>6</v>
      </c>
      <c r="H12" s="11">
        <v>0.09</v>
      </c>
      <c r="I12" s="11">
        <v>1.97</v>
      </c>
      <c r="J12" s="11">
        <v>1.17</v>
      </c>
      <c r="K12" s="11">
        <v>21.28</v>
      </c>
      <c r="L12" s="11">
        <v>9.9700000000000006</v>
      </c>
      <c r="M12" s="11">
        <v>8</v>
      </c>
      <c r="N12" s="11">
        <v>13.32</v>
      </c>
      <c r="O12" s="11">
        <v>24.16</v>
      </c>
      <c r="P12" s="11">
        <v>20.149999999999999</v>
      </c>
      <c r="Q12" s="11">
        <v>9.91</v>
      </c>
      <c r="R12" s="11">
        <v>14.2</v>
      </c>
      <c r="S12" s="11">
        <v>3.03</v>
      </c>
      <c r="T12" s="17"/>
      <c r="U12" s="17"/>
      <c r="V12" s="22">
        <v>6</v>
      </c>
      <c r="W12" s="11">
        <v>1</v>
      </c>
      <c r="X12" s="11">
        <v>1.4</v>
      </c>
      <c r="Y12" s="11">
        <v>4</v>
      </c>
      <c r="Z12" s="11">
        <v>25.55</v>
      </c>
      <c r="AA12" s="11">
        <v>5.68</v>
      </c>
      <c r="AB12" s="11">
        <v>26</v>
      </c>
      <c r="AC12" s="11">
        <v>21.65</v>
      </c>
      <c r="AD12" s="11">
        <v>9.64</v>
      </c>
      <c r="AE12" s="11">
        <v>13.5</v>
      </c>
      <c r="AF12" s="11">
        <v>5.63</v>
      </c>
      <c r="AG12" s="11">
        <v>3.67</v>
      </c>
      <c r="AH12" s="11">
        <v>0</v>
      </c>
      <c r="AI12" s="17"/>
      <c r="AJ12" s="22">
        <v>6</v>
      </c>
      <c r="AK12" s="11">
        <v>1.89</v>
      </c>
      <c r="AL12" s="11">
        <v>17.329999999999998</v>
      </c>
      <c r="AM12" s="11">
        <v>9.42</v>
      </c>
      <c r="AN12" s="11">
        <v>20.5</v>
      </c>
      <c r="AO12" s="42">
        <v>26.02</v>
      </c>
      <c r="AP12" s="11">
        <v>11.55</v>
      </c>
      <c r="AQ12" s="11">
        <v>22.57</v>
      </c>
      <c r="AR12" s="11">
        <v>20.85</v>
      </c>
      <c r="AS12" s="11">
        <v>13.86</v>
      </c>
      <c r="AT12" s="11">
        <v>17.809999999999999</v>
      </c>
      <c r="AU12" s="11">
        <v>3.85</v>
      </c>
      <c r="AV12" s="11">
        <v>3.13</v>
      </c>
      <c r="AW12" s="17"/>
      <c r="AX12" s="22">
        <v>6</v>
      </c>
      <c r="AY12" s="11">
        <v>2.0699999999999998</v>
      </c>
      <c r="AZ12" s="11">
        <v>5.31</v>
      </c>
      <c r="BA12" s="11">
        <v>7.26</v>
      </c>
      <c r="BB12" s="11">
        <v>9.3800000000000008</v>
      </c>
      <c r="BC12" s="11">
        <v>18.3</v>
      </c>
      <c r="BD12" s="11">
        <v>16.8</v>
      </c>
      <c r="BE12" s="11">
        <v>18.23</v>
      </c>
      <c r="BF12" s="11">
        <v>18.71</v>
      </c>
      <c r="BG12" s="11">
        <v>14.22</v>
      </c>
      <c r="BH12" s="11">
        <v>9.6999999999999993</v>
      </c>
      <c r="BI12" s="11">
        <v>5</v>
      </c>
      <c r="BJ12" s="11">
        <v>3.44</v>
      </c>
      <c r="BK12" s="17"/>
      <c r="BL12" s="22">
        <v>6</v>
      </c>
      <c r="BM12" s="11">
        <v>2.9</v>
      </c>
      <c r="BN12" s="11">
        <v>2</v>
      </c>
      <c r="BO12" s="11">
        <v>14.5</v>
      </c>
      <c r="BP12" s="11">
        <v>10</v>
      </c>
      <c r="BQ12" s="11">
        <v>15.375</v>
      </c>
      <c r="BR12" s="11">
        <v>19.63</v>
      </c>
      <c r="BS12" s="11">
        <v>17.55</v>
      </c>
      <c r="BT12" s="11">
        <v>23</v>
      </c>
      <c r="BU12" s="11">
        <v>16.05</v>
      </c>
      <c r="BV12" s="11">
        <v>6.91</v>
      </c>
      <c r="BW12" s="11">
        <v>4.2</v>
      </c>
      <c r="BX12" s="11">
        <v>4.5</v>
      </c>
      <c r="BY12" s="17"/>
      <c r="BZ12" s="22">
        <v>6</v>
      </c>
      <c r="CA12" s="11">
        <v>5</v>
      </c>
      <c r="CB12" s="11">
        <v>6.66</v>
      </c>
      <c r="CC12" s="11">
        <v>19</v>
      </c>
      <c r="CD12" s="11">
        <v>15.5</v>
      </c>
      <c r="CE12" s="11">
        <v>22</v>
      </c>
      <c r="CF12" s="11">
        <v>18</v>
      </c>
      <c r="CG12" s="11">
        <v>18.16</v>
      </c>
      <c r="CH12" s="11">
        <v>19.166666666666668</v>
      </c>
      <c r="CI12" s="11">
        <v>11.2</v>
      </c>
      <c r="CJ12" s="11">
        <v>9</v>
      </c>
      <c r="CK12" s="11">
        <v>9.625</v>
      </c>
      <c r="CL12" s="11">
        <v>1.7833333333332524</v>
      </c>
      <c r="CM12" s="17"/>
      <c r="CN12" s="22">
        <v>6</v>
      </c>
      <c r="CO12" s="11">
        <v>5.3330000000000002</v>
      </c>
      <c r="CP12" s="11">
        <v>8</v>
      </c>
      <c r="CQ12" s="11">
        <v>9.35</v>
      </c>
      <c r="CR12" s="11">
        <v>17.666666666666668</v>
      </c>
      <c r="CS12" s="11">
        <v>14</v>
      </c>
      <c r="CT12" s="11">
        <v>24.714285714285715</v>
      </c>
      <c r="CU12" s="11">
        <v>20.846153846153847</v>
      </c>
      <c r="CV12" s="11">
        <v>20.545454545454547</v>
      </c>
      <c r="CW12" s="11">
        <v>10.80444444444438</v>
      </c>
      <c r="CX12" s="11">
        <v>10.714285714285714</v>
      </c>
      <c r="CY12" s="11">
        <v>9.9166666666666661</v>
      </c>
      <c r="CZ12" s="11">
        <v>6.25</v>
      </c>
      <c r="DA12" s="17"/>
      <c r="DB12" s="22">
        <v>6</v>
      </c>
      <c r="DC12" s="11">
        <v>4.2857142857142856</v>
      </c>
      <c r="DD12" s="11">
        <v>6.416666666666667</v>
      </c>
      <c r="DE12" s="11">
        <v>10.214285714285714</v>
      </c>
      <c r="DF12" s="11">
        <v>11.125</v>
      </c>
      <c r="DG12" s="11">
        <v>22</v>
      </c>
      <c r="DH12" s="11">
        <v>17.444444444444432</v>
      </c>
      <c r="DI12" s="11">
        <v>21.444444444444443</v>
      </c>
      <c r="DJ12" s="11">
        <v>18</v>
      </c>
      <c r="DK12" s="11">
        <v>18.777777777777779</v>
      </c>
      <c r="DL12" s="11">
        <v>8.1578947368421044</v>
      </c>
      <c r="DM12" s="11"/>
      <c r="DN12" s="11"/>
      <c r="DO12" s="17"/>
      <c r="DP12" s="22">
        <v>6</v>
      </c>
    </row>
    <row r="13" spans="1:120">
      <c r="A13" s="22">
        <v>7</v>
      </c>
      <c r="B13" s="12"/>
      <c r="C13" s="11">
        <v>14.22</v>
      </c>
      <c r="D13" s="11">
        <v>2.4900000000000002</v>
      </c>
      <c r="E13" s="11">
        <v>1.21</v>
      </c>
      <c r="F13" s="16"/>
      <c r="G13" s="22">
        <v>7</v>
      </c>
      <c r="H13" s="11">
        <v>0.5</v>
      </c>
      <c r="I13" s="11">
        <v>4.49</v>
      </c>
      <c r="J13" s="11">
        <v>0.04</v>
      </c>
      <c r="K13" s="11">
        <v>22.61</v>
      </c>
      <c r="L13" s="11">
        <v>26.88</v>
      </c>
      <c r="M13" s="11">
        <v>25.57</v>
      </c>
      <c r="N13" s="11">
        <v>9.18</v>
      </c>
      <c r="O13" s="11">
        <v>24.91</v>
      </c>
      <c r="P13" s="11">
        <v>22.92</v>
      </c>
      <c r="Q13" s="11">
        <v>18.86</v>
      </c>
      <c r="R13" s="11">
        <v>5.9</v>
      </c>
      <c r="S13" s="11">
        <v>1.76</v>
      </c>
      <c r="T13" s="17"/>
      <c r="U13" s="17"/>
      <c r="V13" s="22">
        <v>7</v>
      </c>
      <c r="W13" s="11">
        <v>11.01</v>
      </c>
      <c r="X13" s="11">
        <v>2.4900000000000002</v>
      </c>
      <c r="Y13" s="11">
        <v>21.5</v>
      </c>
      <c r="Z13" s="11">
        <v>26.4</v>
      </c>
      <c r="AA13" s="11">
        <v>9.86</v>
      </c>
      <c r="AB13" s="11">
        <v>16</v>
      </c>
      <c r="AC13" s="11">
        <v>26.72</v>
      </c>
      <c r="AD13" s="11">
        <v>9.64</v>
      </c>
      <c r="AE13" s="11">
        <v>13.5</v>
      </c>
      <c r="AF13" s="11">
        <v>3.17</v>
      </c>
      <c r="AG13" s="11">
        <v>3.23</v>
      </c>
      <c r="AH13" s="11">
        <v>3.9</v>
      </c>
      <c r="AI13" s="17"/>
      <c r="AJ13" s="22">
        <v>7</v>
      </c>
      <c r="AK13" s="11">
        <v>2.37</v>
      </c>
      <c r="AL13" s="11">
        <v>18.73</v>
      </c>
      <c r="AM13" s="11">
        <v>22</v>
      </c>
      <c r="AN13" s="11">
        <v>24.27</v>
      </c>
      <c r="AO13" s="11">
        <v>26.24</v>
      </c>
      <c r="AP13" s="11">
        <v>23</v>
      </c>
      <c r="AQ13" s="11">
        <v>23.43</v>
      </c>
      <c r="AR13" s="11">
        <v>6.26</v>
      </c>
      <c r="AS13" s="11">
        <v>13.86</v>
      </c>
      <c r="AT13" s="11">
        <v>10.01</v>
      </c>
      <c r="AU13" s="11">
        <v>2.79</v>
      </c>
      <c r="AV13" s="11">
        <v>1.32</v>
      </c>
      <c r="AW13" s="17"/>
      <c r="AX13" s="22">
        <v>7</v>
      </c>
      <c r="AY13" s="11">
        <v>1.25</v>
      </c>
      <c r="AZ13" s="11">
        <v>5.31</v>
      </c>
      <c r="BA13" s="11">
        <v>7.26</v>
      </c>
      <c r="BB13" s="11">
        <v>9.3800000000000008</v>
      </c>
      <c r="BC13" s="11">
        <v>18.3</v>
      </c>
      <c r="BD13" s="11">
        <v>16.8</v>
      </c>
      <c r="BE13" s="11">
        <v>18.23</v>
      </c>
      <c r="BF13" s="11">
        <v>18.71</v>
      </c>
      <c r="BG13" s="11">
        <v>23.74</v>
      </c>
      <c r="BH13" s="11">
        <v>9.6999999999999993</v>
      </c>
      <c r="BI13" s="11">
        <v>5</v>
      </c>
      <c r="BJ13" s="11">
        <v>3</v>
      </c>
      <c r="BK13" s="17"/>
      <c r="BL13" s="22">
        <v>7</v>
      </c>
      <c r="BM13" s="11">
        <v>2.9</v>
      </c>
      <c r="BN13" s="11">
        <v>1</v>
      </c>
      <c r="BO13" s="11">
        <v>14.5</v>
      </c>
      <c r="BP13" s="11">
        <v>9.5</v>
      </c>
      <c r="BQ13" s="11">
        <v>15.375</v>
      </c>
      <c r="BR13" s="11">
        <v>19.63</v>
      </c>
      <c r="BS13" s="11">
        <v>22</v>
      </c>
      <c r="BT13" s="11">
        <v>18.2</v>
      </c>
      <c r="BU13" s="11">
        <v>16.05</v>
      </c>
      <c r="BV13" s="11">
        <v>6.91</v>
      </c>
      <c r="BW13" s="11">
        <v>4.2</v>
      </c>
      <c r="BX13" s="11">
        <v>4.5</v>
      </c>
      <c r="BY13" s="17"/>
      <c r="BZ13" s="22">
        <v>7</v>
      </c>
      <c r="CA13" s="11">
        <v>5</v>
      </c>
      <c r="CB13" s="11">
        <v>6.66</v>
      </c>
      <c r="CC13" s="11">
        <v>19</v>
      </c>
      <c r="CD13" s="11">
        <v>15.5</v>
      </c>
      <c r="CE13" s="11">
        <v>7</v>
      </c>
      <c r="CF13" s="11">
        <v>26</v>
      </c>
      <c r="CG13" s="11">
        <v>18.16</v>
      </c>
      <c r="CH13" s="11">
        <v>18</v>
      </c>
      <c r="CI13" s="11">
        <v>11.2</v>
      </c>
      <c r="CJ13" s="11">
        <v>8</v>
      </c>
      <c r="CK13" s="11">
        <v>9.625</v>
      </c>
      <c r="CL13" s="11">
        <v>1.7833333333332524</v>
      </c>
      <c r="CM13" s="17"/>
      <c r="CN13" s="22">
        <v>7</v>
      </c>
      <c r="CO13" s="11">
        <v>5.3330000000000002</v>
      </c>
      <c r="CP13" s="11">
        <v>8</v>
      </c>
      <c r="CQ13" s="11">
        <v>9.35</v>
      </c>
      <c r="CR13" s="11">
        <v>17.666666666666668</v>
      </c>
      <c r="CS13" s="11">
        <v>19.75</v>
      </c>
      <c r="CT13" s="11">
        <v>24.714285714285715</v>
      </c>
      <c r="CU13" s="11">
        <v>20.846153846153847</v>
      </c>
      <c r="CV13" s="11">
        <v>20.545454545454547</v>
      </c>
      <c r="CW13" s="11">
        <v>10.80444444444438</v>
      </c>
      <c r="CX13" s="11">
        <v>10.714285714285714</v>
      </c>
      <c r="CY13" s="11">
        <v>9.9166666666666661</v>
      </c>
      <c r="CZ13" s="11">
        <v>6.25</v>
      </c>
      <c r="DA13" s="17"/>
      <c r="DB13" s="22">
        <v>7</v>
      </c>
      <c r="DC13" s="11">
        <v>4.2857142857142856</v>
      </c>
      <c r="DD13" s="11">
        <v>6.416666666666667</v>
      </c>
      <c r="DE13" s="11">
        <v>10.214285714285714</v>
      </c>
      <c r="DF13" s="11">
        <v>11.125</v>
      </c>
      <c r="DG13" s="11">
        <v>22</v>
      </c>
      <c r="DH13" s="11">
        <v>17.444444444444432</v>
      </c>
      <c r="DI13" s="11">
        <v>21.444444444444443</v>
      </c>
      <c r="DJ13" s="11">
        <v>18</v>
      </c>
      <c r="DK13" s="11">
        <v>18.777777777777779</v>
      </c>
      <c r="DL13" s="11">
        <v>8.1578947368421044</v>
      </c>
      <c r="DM13" s="11"/>
      <c r="DN13" s="11"/>
      <c r="DO13" s="17"/>
      <c r="DP13" s="22">
        <v>7</v>
      </c>
    </row>
    <row r="14" spans="1:120">
      <c r="A14" s="22">
        <v>8</v>
      </c>
      <c r="B14" s="12"/>
      <c r="C14" s="11">
        <v>17.3</v>
      </c>
      <c r="D14" s="11">
        <v>4.41</v>
      </c>
      <c r="E14" s="11">
        <v>11.39</v>
      </c>
      <c r="F14" s="16"/>
      <c r="G14" s="22">
        <v>8</v>
      </c>
      <c r="H14" s="11">
        <v>7.46</v>
      </c>
      <c r="I14" s="11">
        <v>1.47</v>
      </c>
      <c r="J14" s="11">
        <v>3.84</v>
      </c>
      <c r="K14" s="11">
        <v>17.47</v>
      </c>
      <c r="L14" s="11">
        <v>19.79</v>
      </c>
      <c r="M14" s="11">
        <v>21.48</v>
      </c>
      <c r="N14" s="11">
        <v>18.5</v>
      </c>
      <c r="O14" s="11">
        <v>19.48</v>
      </c>
      <c r="P14" s="11">
        <v>23.38</v>
      </c>
      <c r="Q14" s="11">
        <v>5.31</v>
      </c>
      <c r="R14" s="11">
        <v>1.1299999999999999</v>
      </c>
      <c r="S14" s="11">
        <v>1.52</v>
      </c>
      <c r="T14" s="17"/>
      <c r="U14" s="17"/>
      <c r="V14" s="22">
        <v>8</v>
      </c>
      <c r="W14" s="11">
        <v>0</v>
      </c>
      <c r="X14" s="11">
        <v>3.89</v>
      </c>
      <c r="Y14" s="11">
        <v>23.58</v>
      </c>
      <c r="Z14" s="11">
        <v>24.55</v>
      </c>
      <c r="AA14" s="11">
        <v>17.43</v>
      </c>
      <c r="AB14" s="11">
        <v>24.8</v>
      </c>
      <c r="AC14" s="11">
        <v>25.31</v>
      </c>
      <c r="AD14" s="11">
        <v>9.64</v>
      </c>
      <c r="AE14" s="11">
        <v>7</v>
      </c>
      <c r="AF14" s="11">
        <v>5.6</v>
      </c>
      <c r="AG14" s="11">
        <v>3.64</v>
      </c>
      <c r="AH14" s="11">
        <v>4.22</v>
      </c>
      <c r="AI14" s="17"/>
      <c r="AJ14" s="22">
        <v>8</v>
      </c>
      <c r="AK14" s="11">
        <v>4.62</v>
      </c>
      <c r="AL14" s="11">
        <v>7.79</v>
      </c>
      <c r="AM14" s="11">
        <v>23.65</v>
      </c>
      <c r="AN14" s="11">
        <v>22.94</v>
      </c>
      <c r="AO14" s="11">
        <v>27.03</v>
      </c>
      <c r="AP14" s="11">
        <v>7.98</v>
      </c>
      <c r="AQ14" s="86">
        <v>24.48</v>
      </c>
      <c r="AR14" s="11">
        <v>19.309999999999999</v>
      </c>
      <c r="AS14" s="11">
        <v>13.86</v>
      </c>
      <c r="AT14" s="11">
        <v>11.39</v>
      </c>
      <c r="AU14" s="11">
        <v>10.68</v>
      </c>
      <c r="AV14" s="11">
        <v>11.45</v>
      </c>
      <c r="AW14" s="17"/>
      <c r="AX14" s="22">
        <v>8</v>
      </c>
      <c r="AY14" s="11">
        <v>1.33</v>
      </c>
      <c r="AZ14" s="11">
        <v>5.31</v>
      </c>
      <c r="BA14" s="11">
        <v>7.26</v>
      </c>
      <c r="BB14" s="11">
        <v>9.3800000000000008</v>
      </c>
      <c r="BC14" s="11">
        <v>18.3</v>
      </c>
      <c r="BD14" s="11">
        <v>16.8</v>
      </c>
      <c r="BE14" s="11">
        <v>18.23</v>
      </c>
      <c r="BF14" s="11">
        <v>18.71</v>
      </c>
      <c r="BG14" s="11">
        <v>17.38</v>
      </c>
      <c r="BH14" s="11">
        <v>9.6999999999999993</v>
      </c>
      <c r="BI14" s="11">
        <v>5</v>
      </c>
      <c r="BJ14" s="11">
        <v>3</v>
      </c>
      <c r="BK14" s="17"/>
      <c r="BL14" s="22">
        <v>8</v>
      </c>
      <c r="BM14" s="11">
        <v>2.9</v>
      </c>
      <c r="BN14" s="11">
        <v>2</v>
      </c>
      <c r="BO14" s="11">
        <v>14.5</v>
      </c>
      <c r="BP14" s="11">
        <v>10</v>
      </c>
      <c r="BQ14" s="11">
        <v>15.375</v>
      </c>
      <c r="BR14" s="11">
        <v>19.63</v>
      </c>
      <c r="BS14" s="11">
        <v>24.18</v>
      </c>
      <c r="BT14" s="11">
        <v>18.2</v>
      </c>
      <c r="BU14" s="11">
        <v>16.05</v>
      </c>
      <c r="BV14" s="11">
        <v>6.91</v>
      </c>
      <c r="BW14" s="11">
        <v>4.2</v>
      </c>
      <c r="BX14" s="11">
        <v>4.5</v>
      </c>
      <c r="BY14" s="17"/>
      <c r="BZ14" s="22">
        <v>8</v>
      </c>
      <c r="CA14" s="11">
        <v>8</v>
      </c>
      <c r="CB14" s="11">
        <v>6.75</v>
      </c>
      <c r="CC14" s="11">
        <v>21.5</v>
      </c>
      <c r="CD14" s="11">
        <v>15.5</v>
      </c>
      <c r="CE14" s="11">
        <v>18</v>
      </c>
      <c r="CF14" s="11">
        <v>26</v>
      </c>
      <c r="CG14" s="11">
        <v>18.16</v>
      </c>
      <c r="CH14" s="11">
        <v>18</v>
      </c>
      <c r="CI14" s="11">
        <v>11.2</v>
      </c>
      <c r="CJ14" s="11">
        <v>9</v>
      </c>
      <c r="CK14" s="11">
        <v>9.625</v>
      </c>
      <c r="CL14" s="11">
        <v>1.7833333333332524</v>
      </c>
      <c r="CM14" s="17"/>
      <c r="CN14" s="22">
        <v>8</v>
      </c>
      <c r="CO14" s="11">
        <v>5.3330000000000002</v>
      </c>
      <c r="CP14" s="11">
        <v>8</v>
      </c>
      <c r="CQ14" s="11">
        <v>16.28</v>
      </c>
      <c r="CR14" s="11">
        <v>17.666666666666668</v>
      </c>
      <c r="CS14" s="11">
        <v>19.75</v>
      </c>
      <c r="CT14" s="11">
        <v>13.125</v>
      </c>
      <c r="CU14" s="11">
        <v>20.846153846153847</v>
      </c>
      <c r="CV14" s="11">
        <v>20.545454545454547</v>
      </c>
      <c r="CW14" s="11">
        <v>10.80444444444438</v>
      </c>
      <c r="CX14" s="11">
        <v>10.714285714285714</v>
      </c>
      <c r="CY14" s="11">
        <v>9.9166666666666661</v>
      </c>
      <c r="CZ14" s="11">
        <v>7.333333333333333</v>
      </c>
      <c r="DA14" s="17"/>
      <c r="DB14" s="22">
        <v>8</v>
      </c>
      <c r="DC14" s="11">
        <v>2.1818181818181817</v>
      </c>
      <c r="DD14" s="11">
        <v>6.416666666666667</v>
      </c>
      <c r="DE14" s="11">
        <v>10.214285714285714</v>
      </c>
      <c r="DF14" s="11">
        <v>11.125</v>
      </c>
      <c r="DG14" s="11">
        <v>22</v>
      </c>
      <c r="DH14" s="11">
        <v>14.75</v>
      </c>
      <c r="DI14" s="11">
        <v>21.444444444444443</v>
      </c>
      <c r="DJ14" s="11">
        <v>18</v>
      </c>
      <c r="DK14" s="11">
        <v>18.777777777777779</v>
      </c>
      <c r="DL14" s="11">
        <v>8.1578947368421044</v>
      </c>
      <c r="DM14" s="11"/>
      <c r="DN14" s="11"/>
      <c r="DO14" s="17"/>
      <c r="DP14" s="22">
        <v>8</v>
      </c>
    </row>
    <row r="15" spans="1:120">
      <c r="A15" s="22">
        <v>9</v>
      </c>
      <c r="B15" s="12"/>
      <c r="C15" s="11">
        <v>7</v>
      </c>
      <c r="D15" s="11">
        <v>9.19</v>
      </c>
      <c r="E15" s="11">
        <v>11.89</v>
      </c>
      <c r="F15" s="16"/>
      <c r="G15" s="22">
        <v>9</v>
      </c>
      <c r="H15" s="11">
        <v>4.2</v>
      </c>
      <c r="I15" s="11">
        <v>8.11</v>
      </c>
      <c r="J15" s="11">
        <v>8.5399999999999991</v>
      </c>
      <c r="K15" s="11">
        <v>24.12</v>
      </c>
      <c r="L15" s="11">
        <v>24.49</v>
      </c>
      <c r="M15" s="11">
        <v>9.44</v>
      </c>
      <c r="N15" s="11">
        <v>16</v>
      </c>
      <c r="O15" s="11">
        <v>13.74</v>
      </c>
      <c r="P15" s="11">
        <v>23.24</v>
      </c>
      <c r="Q15" s="11">
        <v>2.25</v>
      </c>
      <c r="R15" s="11">
        <v>2.2000000000000002</v>
      </c>
      <c r="S15" s="11">
        <v>8.2799999999999994</v>
      </c>
      <c r="T15" s="17"/>
      <c r="U15" s="17"/>
      <c r="V15" s="22">
        <v>9</v>
      </c>
      <c r="W15" s="11">
        <v>0</v>
      </c>
      <c r="X15" s="11">
        <v>0</v>
      </c>
      <c r="Y15" s="11">
        <v>15.4</v>
      </c>
      <c r="Z15" s="11">
        <v>19.64</v>
      </c>
      <c r="AA15" s="11">
        <v>16.39</v>
      </c>
      <c r="AB15" s="11">
        <v>24.27</v>
      </c>
      <c r="AC15" s="11">
        <v>25.22</v>
      </c>
      <c r="AD15" s="11">
        <v>22.36</v>
      </c>
      <c r="AE15" s="11">
        <v>12.35</v>
      </c>
      <c r="AF15" s="11">
        <v>18.670000000000002</v>
      </c>
      <c r="AG15" s="11">
        <v>14.2</v>
      </c>
      <c r="AH15" s="11">
        <v>0</v>
      </c>
      <c r="AI15" s="17"/>
      <c r="AJ15" s="22">
        <v>9</v>
      </c>
      <c r="AK15" s="11">
        <v>3.66</v>
      </c>
      <c r="AL15" s="11">
        <v>5.87</v>
      </c>
      <c r="AM15" s="11">
        <v>20.11</v>
      </c>
      <c r="AN15" s="11">
        <v>25.3</v>
      </c>
      <c r="AO15" s="11">
        <v>27.48</v>
      </c>
      <c r="AP15" s="11">
        <v>9.34</v>
      </c>
      <c r="AQ15" s="11">
        <v>20.85</v>
      </c>
      <c r="AR15" s="11">
        <v>17.29</v>
      </c>
      <c r="AS15" s="11">
        <v>13.86</v>
      </c>
      <c r="AT15" s="11">
        <v>10.24</v>
      </c>
      <c r="AU15" s="11">
        <v>2.76</v>
      </c>
      <c r="AV15" s="11">
        <v>1.57</v>
      </c>
      <c r="AW15" s="17"/>
      <c r="AX15" s="22">
        <v>9</v>
      </c>
      <c r="AY15" s="11">
        <v>1.41</v>
      </c>
      <c r="AZ15" s="11">
        <v>5.31</v>
      </c>
      <c r="BA15" s="11">
        <v>19.8</v>
      </c>
      <c r="BB15" s="11">
        <v>9.3800000000000008</v>
      </c>
      <c r="BC15" s="11">
        <v>18.3</v>
      </c>
      <c r="BD15" s="11">
        <v>16.8</v>
      </c>
      <c r="BE15" s="11">
        <v>18.23</v>
      </c>
      <c r="BF15" s="11">
        <v>18.71</v>
      </c>
      <c r="BG15" s="11">
        <v>17.38</v>
      </c>
      <c r="BH15" s="11">
        <v>9.6999999999999993</v>
      </c>
      <c r="BI15" s="11">
        <v>5</v>
      </c>
      <c r="BJ15" s="11">
        <v>2</v>
      </c>
      <c r="BK15" s="17"/>
      <c r="BL15" s="22">
        <v>9</v>
      </c>
      <c r="BM15" s="11">
        <v>2.9</v>
      </c>
      <c r="BN15" s="11">
        <v>1</v>
      </c>
      <c r="BO15" s="11">
        <v>14.5</v>
      </c>
      <c r="BP15" s="11">
        <v>15</v>
      </c>
      <c r="BQ15" s="11">
        <v>15.375</v>
      </c>
      <c r="BR15" s="11">
        <v>19.63</v>
      </c>
      <c r="BS15" s="11">
        <v>24.18</v>
      </c>
      <c r="BT15" s="11">
        <v>18.2</v>
      </c>
      <c r="BU15" s="11">
        <v>16.05</v>
      </c>
      <c r="BV15" s="11">
        <v>6.91</v>
      </c>
      <c r="BW15" s="11">
        <v>4.2</v>
      </c>
      <c r="BX15" s="11">
        <v>4.5</v>
      </c>
      <c r="BY15" s="17"/>
      <c r="BZ15" s="22">
        <v>9</v>
      </c>
      <c r="CA15" s="11">
        <v>8</v>
      </c>
      <c r="CB15" s="11">
        <v>6.75</v>
      </c>
      <c r="CC15" s="11">
        <v>21.5</v>
      </c>
      <c r="CD15" s="11">
        <v>15.5</v>
      </c>
      <c r="CE15" s="11">
        <v>14</v>
      </c>
      <c r="CF15" s="11">
        <v>23</v>
      </c>
      <c r="CG15" s="11">
        <v>10.66</v>
      </c>
      <c r="CH15" s="11">
        <v>18</v>
      </c>
      <c r="CI15" s="11">
        <v>11.2</v>
      </c>
      <c r="CJ15" s="11">
        <v>9</v>
      </c>
      <c r="CK15" s="11">
        <v>2</v>
      </c>
      <c r="CL15" s="11">
        <v>1.7833333333332524</v>
      </c>
      <c r="CM15" s="17"/>
      <c r="CN15" s="22">
        <v>9</v>
      </c>
      <c r="CO15" s="11">
        <v>5.66</v>
      </c>
      <c r="CP15" s="11">
        <v>6.2857142857142856</v>
      </c>
      <c r="CQ15" s="11">
        <v>16.28</v>
      </c>
      <c r="CR15" s="11">
        <v>17.666666666666668</v>
      </c>
      <c r="CS15" s="11">
        <v>19.75</v>
      </c>
      <c r="CT15" s="11">
        <v>13.125</v>
      </c>
      <c r="CU15" s="11">
        <v>20.846153846153847</v>
      </c>
      <c r="CV15" s="11">
        <v>20.545454545454547</v>
      </c>
      <c r="CW15" s="11">
        <v>10.80444444444438</v>
      </c>
      <c r="CX15" s="11">
        <v>10.714285714285714</v>
      </c>
      <c r="CY15" s="11">
        <v>9.9166666666666661</v>
      </c>
      <c r="CZ15" s="11">
        <v>7.333333333333333</v>
      </c>
      <c r="DA15" s="17"/>
      <c r="DB15" s="22">
        <v>9</v>
      </c>
      <c r="DC15" s="11">
        <v>2.1818181818181817</v>
      </c>
      <c r="DD15" s="11">
        <v>6.416666666666667</v>
      </c>
      <c r="DE15" s="11">
        <v>10.214285714285714</v>
      </c>
      <c r="DF15" s="11">
        <v>10</v>
      </c>
      <c r="DG15" s="11">
        <v>24</v>
      </c>
      <c r="DH15" s="11">
        <v>14.75</v>
      </c>
      <c r="DI15" s="11">
        <v>21.444444444444443</v>
      </c>
      <c r="DJ15" s="11">
        <v>18</v>
      </c>
      <c r="DK15" s="11">
        <v>18.777777777777779</v>
      </c>
      <c r="DL15" s="11">
        <v>8.1578947368421044</v>
      </c>
      <c r="DM15" s="11"/>
      <c r="DN15" s="11"/>
      <c r="DO15" s="17"/>
      <c r="DP15" s="22">
        <v>9</v>
      </c>
    </row>
    <row r="16" spans="1:120">
      <c r="A16" s="22">
        <v>10</v>
      </c>
      <c r="B16" s="12"/>
      <c r="C16" s="11">
        <v>5.92</v>
      </c>
      <c r="D16" s="11">
        <v>13.46</v>
      </c>
      <c r="E16" s="11">
        <v>0.45</v>
      </c>
      <c r="F16" s="16"/>
      <c r="G16" s="22">
        <v>10</v>
      </c>
      <c r="H16" s="11">
        <v>12.07</v>
      </c>
      <c r="I16" s="11">
        <v>5</v>
      </c>
      <c r="J16" s="11">
        <v>7.43</v>
      </c>
      <c r="K16" s="11">
        <v>24.06</v>
      </c>
      <c r="L16" s="11">
        <v>21</v>
      </c>
      <c r="M16" s="11">
        <v>21.3</v>
      </c>
      <c r="N16" s="11">
        <v>17.399999999999999</v>
      </c>
      <c r="O16" s="11">
        <v>12.33</v>
      </c>
      <c r="P16" s="11">
        <v>22.43</v>
      </c>
      <c r="Q16" s="11">
        <v>4.08</v>
      </c>
      <c r="R16" s="11">
        <v>1.1000000000000001</v>
      </c>
      <c r="S16" s="11">
        <v>0.55000000000000004</v>
      </c>
      <c r="T16" s="17"/>
      <c r="U16" s="17"/>
      <c r="V16" s="22">
        <v>10</v>
      </c>
      <c r="W16" s="11">
        <v>0</v>
      </c>
      <c r="X16" s="11">
        <v>0.5</v>
      </c>
      <c r="Y16" s="11">
        <v>18.149999999999999</v>
      </c>
      <c r="Z16" s="11">
        <v>12.48</v>
      </c>
      <c r="AA16" s="11">
        <v>9.35</v>
      </c>
      <c r="AB16" s="11">
        <v>21.78</v>
      </c>
      <c r="AC16" s="11">
        <v>23.8</v>
      </c>
      <c r="AD16" s="11">
        <v>23.33</v>
      </c>
      <c r="AE16" s="11">
        <v>13.4</v>
      </c>
      <c r="AF16" s="11">
        <v>20.99</v>
      </c>
      <c r="AG16" s="11">
        <v>11.4</v>
      </c>
      <c r="AH16" s="11">
        <v>0</v>
      </c>
      <c r="AI16" s="17"/>
      <c r="AJ16" s="22">
        <v>10</v>
      </c>
      <c r="AK16" s="11">
        <v>1.4</v>
      </c>
      <c r="AL16" s="11">
        <v>14.8</v>
      </c>
      <c r="AM16" s="11">
        <v>6.1</v>
      </c>
      <c r="AN16" s="11">
        <v>24.22</v>
      </c>
      <c r="AO16" s="11">
        <v>16.96</v>
      </c>
      <c r="AP16" s="11">
        <v>22.26</v>
      </c>
      <c r="AQ16" s="11">
        <v>21.99</v>
      </c>
      <c r="AR16" s="11">
        <v>19.47</v>
      </c>
      <c r="AS16" s="11">
        <v>23.06</v>
      </c>
      <c r="AT16" s="11">
        <v>2.44</v>
      </c>
      <c r="AU16" s="11">
        <v>1.07</v>
      </c>
      <c r="AV16" s="11">
        <v>0.6</v>
      </c>
      <c r="AW16" s="17"/>
      <c r="AX16" s="22">
        <v>10</v>
      </c>
      <c r="AY16" s="11">
        <v>3.71</v>
      </c>
      <c r="AZ16" s="11">
        <v>5.31</v>
      </c>
      <c r="BA16" s="11">
        <v>7.26</v>
      </c>
      <c r="BB16" s="11">
        <v>9.3800000000000008</v>
      </c>
      <c r="BC16" s="11">
        <v>18.3</v>
      </c>
      <c r="BD16" s="11">
        <v>16.8</v>
      </c>
      <c r="BE16" s="11">
        <v>18.23</v>
      </c>
      <c r="BF16" s="11">
        <v>18.71</v>
      </c>
      <c r="BG16" s="11">
        <v>17.38</v>
      </c>
      <c r="BH16" s="11">
        <v>9.6999999999999993</v>
      </c>
      <c r="BI16" s="11">
        <v>5</v>
      </c>
      <c r="BJ16" s="11">
        <v>2</v>
      </c>
      <c r="BK16" s="17"/>
      <c r="BL16" s="22">
        <v>10</v>
      </c>
      <c r="BM16" s="11">
        <v>2.9</v>
      </c>
      <c r="BN16" s="11">
        <v>1</v>
      </c>
      <c r="BO16" s="11">
        <v>14.5</v>
      </c>
      <c r="BP16" s="11">
        <v>10.3</v>
      </c>
      <c r="BQ16" s="11">
        <v>7</v>
      </c>
      <c r="BR16" s="11">
        <v>19.63</v>
      </c>
      <c r="BS16" s="11">
        <v>24.18</v>
      </c>
      <c r="BT16" s="11">
        <v>18.2</v>
      </c>
      <c r="BU16" s="11">
        <v>16.05</v>
      </c>
      <c r="BV16" s="11">
        <v>6.91</v>
      </c>
      <c r="BW16" s="11">
        <v>4.2</v>
      </c>
      <c r="BX16" s="11">
        <v>6</v>
      </c>
      <c r="BY16" s="17"/>
      <c r="BZ16" s="22">
        <v>10</v>
      </c>
      <c r="CA16" s="11">
        <v>5.5</v>
      </c>
      <c r="CB16" s="11">
        <v>6.75</v>
      </c>
      <c r="CC16" s="11">
        <v>22</v>
      </c>
      <c r="CD16" s="11">
        <v>15.5</v>
      </c>
      <c r="CE16" s="11">
        <v>14</v>
      </c>
      <c r="CF16" s="11">
        <v>23</v>
      </c>
      <c r="CG16" s="11">
        <v>10.66</v>
      </c>
      <c r="CH16" s="11">
        <v>18</v>
      </c>
      <c r="CI16" s="11">
        <v>11.2</v>
      </c>
      <c r="CJ16" s="11">
        <v>9</v>
      </c>
      <c r="CK16" s="11">
        <v>2</v>
      </c>
      <c r="CL16" s="11">
        <v>1.7833333333332524</v>
      </c>
      <c r="CM16" s="17"/>
      <c r="CN16" s="22">
        <v>10</v>
      </c>
      <c r="CO16" s="11">
        <v>5.66</v>
      </c>
      <c r="CP16" s="11">
        <v>6.2857142857142856</v>
      </c>
      <c r="CQ16" s="11">
        <v>16.28</v>
      </c>
      <c r="CR16" s="11">
        <v>20</v>
      </c>
      <c r="CS16" s="11">
        <v>19.75</v>
      </c>
      <c r="CT16" s="11">
        <v>13.125</v>
      </c>
      <c r="CU16" s="11">
        <v>20.846153846153847</v>
      </c>
      <c r="CV16" s="11">
        <v>20.545454545454547</v>
      </c>
      <c r="CW16" s="11">
        <v>10.80444444444438</v>
      </c>
      <c r="CX16" s="11">
        <v>10.714285714285714</v>
      </c>
      <c r="CY16" s="11">
        <v>9.9166666666666661</v>
      </c>
      <c r="CZ16" s="11">
        <v>7.333333333333333</v>
      </c>
      <c r="DA16" s="17"/>
      <c r="DB16" s="22">
        <v>10</v>
      </c>
      <c r="DC16" s="11">
        <v>2.1818181818181817</v>
      </c>
      <c r="DD16" s="11">
        <v>6.416666666666667</v>
      </c>
      <c r="DE16" s="11">
        <v>10.214285714285714</v>
      </c>
      <c r="DF16" s="11">
        <v>10</v>
      </c>
      <c r="DG16" s="11">
        <v>15</v>
      </c>
      <c r="DH16" s="11">
        <v>14.75</v>
      </c>
      <c r="DI16" s="11">
        <v>18.466666666666665</v>
      </c>
      <c r="DJ16" s="11">
        <v>18</v>
      </c>
      <c r="DK16" s="11">
        <v>18.777777777777779</v>
      </c>
      <c r="DL16" s="11">
        <v>8.1578947368421044</v>
      </c>
      <c r="DM16" s="11"/>
      <c r="DN16" s="11"/>
      <c r="DO16" s="17"/>
      <c r="DP16" s="22">
        <v>10</v>
      </c>
    </row>
    <row r="17" spans="1:121">
      <c r="A17" s="22">
        <v>11</v>
      </c>
      <c r="B17" s="12"/>
      <c r="C17" s="11">
        <v>6.9</v>
      </c>
      <c r="D17" s="11">
        <v>10.44</v>
      </c>
      <c r="E17" s="11">
        <v>0.05</v>
      </c>
      <c r="F17" s="16"/>
      <c r="G17" s="22">
        <v>11</v>
      </c>
      <c r="H17" s="11">
        <v>6.86</v>
      </c>
      <c r="I17" s="11">
        <v>5.09</v>
      </c>
      <c r="J17" s="11">
        <v>5.74</v>
      </c>
      <c r="K17" s="11">
        <v>24.82</v>
      </c>
      <c r="L17" s="11">
        <v>15.84</v>
      </c>
      <c r="M17" s="11">
        <v>22.23</v>
      </c>
      <c r="N17" s="11">
        <v>20.83</v>
      </c>
      <c r="O17" s="11">
        <v>14.91</v>
      </c>
      <c r="P17" s="11">
        <v>7.57</v>
      </c>
      <c r="Q17" s="11">
        <v>11.77</v>
      </c>
      <c r="R17" s="11">
        <v>1.33</v>
      </c>
      <c r="S17" s="11">
        <v>0.4</v>
      </c>
      <c r="T17" s="17"/>
      <c r="U17" s="17"/>
      <c r="V17" s="22">
        <v>11</v>
      </c>
      <c r="W17" s="11">
        <v>0</v>
      </c>
      <c r="X17" s="11">
        <v>0</v>
      </c>
      <c r="Y17" s="11">
        <v>4</v>
      </c>
      <c r="Z17" s="11">
        <v>12.99</v>
      </c>
      <c r="AA17" s="11">
        <v>22.32</v>
      </c>
      <c r="AB17" s="11">
        <v>25.89</v>
      </c>
      <c r="AC17" s="11">
        <v>22.4</v>
      </c>
      <c r="AD17" s="11">
        <v>16.77</v>
      </c>
      <c r="AE17" s="11">
        <v>21.69</v>
      </c>
      <c r="AF17" s="11">
        <v>21.17</v>
      </c>
      <c r="AG17" s="11">
        <v>9.1300000000000008</v>
      </c>
      <c r="AH17" s="11">
        <v>0</v>
      </c>
      <c r="AI17" s="17"/>
      <c r="AJ17" s="22">
        <v>11</v>
      </c>
      <c r="AK17" s="11">
        <v>1.4</v>
      </c>
      <c r="AL17" s="11">
        <v>3</v>
      </c>
      <c r="AM17" s="11">
        <v>14</v>
      </c>
      <c r="AN17" s="11">
        <v>23.47</v>
      </c>
      <c r="AO17" s="11">
        <v>16.96</v>
      </c>
      <c r="AP17" s="11">
        <v>5.18</v>
      </c>
      <c r="AQ17" s="11">
        <v>22.68</v>
      </c>
      <c r="AR17" s="11">
        <v>21.59</v>
      </c>
      <c r="AS17" s="11">
        <v>20.73</v>
      </c>
      <c r="AT17" s="11">
        <v>18.34</v>
      </c>
      <c r="AU17" s="11">
        <v>1.01</v>
      </c>
      <c r="AV17" s="11">
        <v>0.6</v>
      </c>
      <c r="AW17" s="17"/>
      <c r="AX17" s="22">
        <v>11</v>
      </c>
      <c r="AY17" s="11">
        <v>6.32</v>
      </c>
      <c r="AZ17" s="11">
        <v>5.31</v>
      </c>
      <c r="BA17" s="11">
        <v>7.26</v>
      </c>
      <c r="BB17" s="11">
        <v>9.3800000000000008</v>
      </c>
      <c r="BC17" s="11">
        <v>18.3</v>
      </c>
      <c r="BD17" s="11">
        <v>16.8</v>
      </c>
      <c r="BE17" s="11">
        <v>18.23</v>
      </c>
      <c r="BF17" s="11">
        <v>18.71</v>
      </c>
      <c r="BG17" s="11">
        <v>17.38</v>
      </c>
      <c r="BH17" s="11">
        <v>9.6999999999999993</v>
      </c>
      <c r="BI17" s="11">
        <v>4</v>
      </c>
      <c r="BJ17" s="11">
        <v>2</v>
      </c>
      <c r="BK17" s="17"/>
      <c r="BL17" s="22">
        <v>11</v>
      </c>
      <c r="BM17" s="11">
        <v>2.9</v>
      </c>
      <c r="BN17" s="11">
        <v>4</v>
      </c>
      <c r="BO17" s="11">
        <v>3</v>
      </c>
      <c r="BP17" s="11">
        <v>10.3</v>
      </c>
      <c r="BQ17" s="11">
        <v>14.1</v>
      </c>
      <c r="BR17" s="11">
        <v>19.63</v>
      </c>
      <c r="BS17" s="11">
        <v>24.18</v>
      </c>
      <c r="BT17" s="11">
        <v>18.2</v>
      </c>
      <c r="BU17" s="11">
        <v>16.05</v>
      </c>
      <c r="BV17" s="11">
        <v>6.91</v>
      </c>
      <c r="BW17" s="11">
        <v>4.2</v>
      </c>
      <c r="BX17" s="11">
        <v>6</v>
      </c>
      <c r="BY17" s="17"/>
      <c r="BZ17" s="22">
        <v>11</v>
      </c>
      <c r="CA17" s="11">
        <v>5.5</v>
      </c>
      <c r="CB17" s="11">
        <v>6.75</v>
      </c>
      <c r="CC17" s="11">
        <v>22</v>
      </c>
      <c r="CD17" s="11">
        <v>15.5</v>
      </c>
      <c r="CE17" s="11">
        <v>14</v>
      </c>
      <c r="CF17" s="11">
        <v>23</v>
      </c>
      <c r="CG17" s="11">
        <v>10.66</v>
      </c>
      <c r="CH17" s="11">
        <v>18</v>
      </c>
      <c r="CI17" s="11">
        <v>11.2</v>
      </c>
      <c r="CJ17" s="11">
        <v>9</v>
      </c>
      <c r="CK17" s="11">
        <v>2</v>
      </c>
      <c r="CL17" s="11">
        <v>1.7833333333332524</v>
      </c>
      <c r="CM17" s="17"/>
      <c r="CN17" s="22">
        <v>11</v>
      </c>
      <c r="CO17" s="11">
        <v>5.66</v>
      </c>
      <c r="CP17" s="11">
        <v>6.2857142857142856</v>
      </c>
      <c r="CQ17" s="11">
        <v>16.28</v>
      </c>
      <c r="CR17" s="11">
        <v>20</v>
      </c>
      <c r="CS17" s="11">
        <v>19.125</v>
      </c>
      <c r="CT17" s="11">
        <v>13.125</v>
      </c>
      <c r="CU17" s="11">
        <v>20.846153846153847</v>
      </c>
      <c r="CV17" s="11">
        <v>20.545454545454547</v>
      </c>
      <c r="CW17" s="11">
        <v>10.80444444444438</v>
      </c>
      <c r="CX17" s="11">
        <v>10.714285714285714</v>
      </c>
      <c r="CY17" s="11">
        <v>9.9166666666666661</v>
      </c>
      <c r="CZ17" s="11">
        <v>7.333333333333333</v>
      </c>
      <c r="DA17" s="17"/>
      <c r="DB17" s="22">
        <v>11</v>
      </c>
      <c r="DC17" s="11">
        <v>2.1818181818181817</v>
      </c>
      <c r="DD17" s="11">
        <v>6.416666666666667</v>
      </c>
      <c r="DE17" s="11">
        <v>10.214285714285714</v>
      </c>
      <c r="DF17" s="11">
        <v>10</v>
      </c>
      <c r="DG17" s="11">
        <v>15</v>
      </c>
      <c r="DH17" s="11">
        <v>14.75</v>
      </c>
      <c r="DI17" s="11">
        <v>18.466666666666665</v>
      </c>
      <c r="DJ17" s="11">
        <v>18</v>
      </c>
      <c r="DK17" s="11">
        <v>15.5</v>
      </c>
      <c r="DL17" s="11">
        <v>8.1578947368421044</v>
      </c>
      <c r="DM17" s="11"/>
      <c r="DN17" s="11"/>
      <c r="DO17" s="17"/>
      <c r="DP17" s="22">
        <v>11</v>
      </c>
    </row>
    <row r="18" spans="1:121">
      <c r="A18" s="22">
        <v>12</v>
      </c>
      <c r="B18" s="12"/>
      <c r="C18" s="11">
        <v>17</v>
      </c>
      <c r="D18" s="11">
        <v>2.4</v>
      </c>
      <c r="E18" s="11">
        <v>0</v>
      </c>
      <c r="F18" s="16"/>
      <c r="G18" s="22">
        <v>12</v>
      </c>
      <c r="H18" s="11">
        <v>12.94</v>
      </c>
      <c r="I18" s="11">
        <v>1.63</v>
      </c>
      <c r="J18" s="11">
        <v>5.43</v>
      </c>
      <c r="K18" s="11">
        <v>24.68</v>
      </c>
      <c r="L18" s="11">
        <v>7.62</v>
      </c>
      <c r="M18" s="11">
        <v>22.43</v>
      </c>
      <c r="N18" s="11">
        <v>13.27</v>
      </c>
      <c r="O18" s="11">
        <v>22.33</v>
      </c>
      <c r="P18" s="11">
        <v>12.15</v>
      </c>
      <c r="Q18" s="11">
        <v>4.4000000000000004</v>
      </c>
      <c r="R18" s="11">
        <v>5.68</v>
      </c>
      <c r="S18" s="11">
        <v>0.04</v>
      </c>
      <c r="T18" s="17"/>
      <c r="U18" s="17"/>
      <c r="V18" s="22">
        <v>12</v>
      </c>
      <c r="W18" s="11">
        <v>0</v>
      </c>
      <c r="X18" s="11">
        <v>0</v>
      </c>
      <c r="Y18" s="11">
        <v>4</v>
      </c>
      <c r="Z18" s="11">
        <v>12.9</v>
      </c>
      <c r="AA18" s="11">
        <v>12.13</v>
      </c>
      <c r="AB18" s="11">
        <v>17.899999999999999</v>
      </c>
      <c r="AC18" s="11">
        <v>22.1</v>
      </c>
      <c r="AD18" s="11">
        <v>10.68</v>
      </c>
      <c r="AE18" s="11">
        <v>21.46</v>
      </c>
      <c r="AF18" s="11">
        <v>20.54</v>
      </c>
      <c r="AG18" s="11">
        <v>2.23</v>
      </c>
      <c r="AH18" s="11">
        <v>2.4</v>
      </c>
      <c r="AI18" s="17"/>
      <c r="AJ18" s="22">
        <v>12</v>
      </c>
      <c r="AK18" s="11">
        <v>1.39</v>
      </c>
      <c r="AL18" s="11">
        <v>2.5299999999999998</v>
      </c>
      <c r="AM18" s="11">
        <v>18.5</v>
      </c>
      <c r="AN18" s="11">
        <v>7.8</v>
      </c>
      <c r="AO18" s="11">
        <v>16.96</v>
      </c>
      <c r="AP18" s="11">
        <v>15.21</v>
      </c>
      <c r="AQ18" s="11">
        <v>25.37</v>
      </c>
      <c r="AR18" s="11">
        <v>19.579999999999998</v>
      </c>
      <c r="AS18" s="11">
        <v>22</v>
      </c>
      <c r="AT18" s="11">
        <v>4.2</v>
      </c>
      <c r="AU18" s="11">
        <v>0.17</v>
      </c>
      <c r="AV18" s="11">
        <v>1.95</v>
      </c>
      <c r="AW18" s="17"/>
      <c r="AX18" s="22">
        <v>12</v>
      </c>
      <c r="AY18" s="11">
        <v>12.22</v>
      </c>
      <c r="AZ18" s="11">
        <v>5.31</v>
      </c>
      <c r="BA18" s="11">
        <v>12.75</v>
      </c>
      <c r="BB18" s="11">
        <v>9.3800000000000008</v>
      </c>
      <c r="BC18" s="11">
        <v>4</v>
      </c>
      <c r="BD18" s="11">
        <v>16.8</v>
      </c>
      <c r="BE18" s="11">
        <v>18.23</v>
      </c>
      <c r="BF18" s="11">
        <v>22.42</v>
      </c>
      <c r="BG18" s="11">
        <v>17.38</v>
      </c>
      <c r="BH18" s="11">
        <v>9.6999999999999993</v>
      </c>
      <c r="BI18" s="11">
        <v>4</v>
      </c>
      <c r="BJ18" s="11">
        <v>2</v>
      </c>
      <c r="BK18" s="17"/>
      <c r="BL18" s="22">
        <v>12</v>
      </c>
      <c r="BM18" s="11">
        <v>2.9</v>
      </c>
      <c r="BN18" s="11">
        <v>5</v>
      </c>
      <c r="BO18" s="11">
        <v>3</v>
      </c>
      <c r="BP18" s="11">
        <v>10.3</v>
      </c>
      <c r="BQ18" s="11">
        <v>14.1</v>
      </c>
      <c r="BR18" s="11">
        <v>19.63</v>
      </c>
      <c r="BS18" s="11">
        <v>24.18</v>
      </c>
      <c r="BT18" s="11">
        <v>18.2</v>
      </c>
      <c r="BU18" s="11">
        <v>16.05</v>
      </c>
      <c r="BV18" s="11">
        <v>6.91</v>
      </c>
      <c r="BW18" s="11">
        <v>4.2</v>
      </c>
      <c r="BX18" s="11">
        <v>3</v>
      </c>
      <c r="BY18" s="17"/>
      <c r="BZ18" s="22">
        <v>12</v>
      </c>
      <c r="CA18" s="11">
        <v>9</v>
      </c>
      <c r="CB18" s="11">
        <v>9</v>
      </c>
      <c r="CC18" s="11">
        <v>22</v>
      </c>
      <c r="CD18" s="11">
        <v>15.5</v>
      </c>
      <c r="CE18" s="11">
        <v>14</v>
      </c>
      <c r="CF18" s="11">
        <v>23</v>
      </c>
      <c r="CG18" s="11">
        <v>17</v>
      </c>
      <c r="CH18" s="11">
        <v>5</v>
      </c>
      <c r="CI18" s="11">
        <v>11.2</v>
      </c>
      <c r="CJ18" s="11">
        <v>9</v>
      </c>
      <c r="CK18" s="11">
        <v>2</v>
      </c>
      <c r="CL18" s="11">
        <v>1.7833333333332524</v>
      </c>
      <c r="CM18" s="17"/>
      <c r="CN18" s="22">
        <v>12</v>
      </c>
      <c r="CO18" s="11">
        <v>2</v>
      </c>
      <c r="CP18" s="11">
        <v>6.2857142857142856</v>
      </c>
      <c r="CQ18" s="11">
        <v>16.28</v>
      </c>
      <c r="CR18" s="11">
        <v>20</v>
      </c>
      <c r="CS18" s="11">
        <v>19.125</v>
      </c>
      <c r="CT18" s="11">
        <v>13.125</v>
      </c>
      <c r="CU18" s="11">
        <v>20.846153846153847</v>
      </c>
      <c r="CV18" s="11">
        <v>16.8125</v>
      </c>
      <c r="CW18" s="11">
        <v>41.608888888888032</v>
      </c>
      <c r="CX18" s="11">
        <v>10.714285714285714</v>
      </c>
      <c r="CY18" s="11">
        <v>9.9166666666666661</v>
      </c>
      <c r="CZ18" s="11">
        <v>7.333333333333333</v>
      </c>
      <c r="DA18" s="17"/>
      <c r="DB18" s="22">
        <v>12</v>
      </c>
      <c r="DC18" s="11">
        <v>2.1818181818181817</v>
      </c>
      <c r="DD18" s="11">
        <v>6.416666666666667</v>
      </c>
      <c r="DE18" s="11">
        <v>12.555555555555555</v>
      </c>
      <c r="DF18" s="11">
        <v>27</v>
      </c>
      <c r="DG18" s="11">
        <v>6.25</v>
      </c>
      <c r="DH18" s="11">
        <v>14.75</v>
      </c>
      <c r="DI18" s="11">
        <v>18.466666666666665</v>
      </c>
      <c r="DJ18" s="11">
        <v>18</v>
      </c>
      <c r="DK18" s="11">
        <v>15.5</v>
      </c>
      <c r="DL18" s="11">
        <v>8.1578947368421044</v>
      </c>
      <c r="DM18" s="11"/>
      <c r="DN18" s="11"/>
      <c r="DO18" s="17"/>
      <c r="DP18" s="22">
        <v>12</v>
      </c>
    </row>
    <row r="19" spans="1:121">
      <c r="A19" s="22">
        <v>13</v>
      </c>
      <c r="B19" s="12"/>
      <c r="C19" s="11">
        <v>15.63</v>
      </c>
      <c r="D19" s="11">
        <v>2.0699999999999998</v>
      </c>
      <c r="E19" s="11">
        <v>0</v>
      </c>
      <c r="F19" s="16"/>
      <c r="G19" s="22">
        <v>13</v>
      </c>
      <c r="H19" s="11">
        <v>13.44</v>
      </c>
      <c r="I19" s="11">
        <v>0</v>
      </c>
      <c r="J19" s="11">
        <v>5.34</v>
      </c>
      <c r="K19" s="11">
        <v>22.286000000000001</v>
      </c>
      <c r="L19" s="11">
        <v>10</v>
      </c>
      <c r="M19" s="11">
        <v>25.67</v>
      </c>
      <c r="N19" s="11">
        <v>17.5</v>
      </c>
      <c r="O19" s="11">
        <v>10.41</v>
      </c>
      <c r="P19" s="11">
        <v>20.87</v>
      </c>
      <c r="Q19" s="11">
        <v>9.23</v>
      </c>
      <c r="R19" s="11">
        <v>10.02</v>
      </c>
      <c r="S19" s="11">
        <v>0</v>
      </c>
      <c r="T19" s="17"/>
      <c r="U19" s="17"/>
      <c r="V19" s="22">
        <v>13</v>
      </c>
      <c r="W19" s="11">
        <v>0</v>
      </c>
      <c r="X19" s="11">
        <v>0</v>
      </c>
      <c r="Y19" s="11">
        <v>4</v>
      </c>
      <c r="Z19" s="11">
        <v>15.42</v>
      </c>
      <c r="AA19" s="11">
        <v>6.32</v>
      </c>
      <c r="AB19" s="11">
        <v>7.62</v>
      </c>
      <c r="AC19" s="11">
        <v>23.26</v>
      </c>
      <c r="AD19" s="11">
        <v>7.55</v>
      </c>
      <c r="AE19" s="11">
        <v>2.86</v>
      </c>
      <c r="AF19" s="11">
        <v>8.14</v>
      </c>
      <c r="AG19" s="11">
        <v>15.15</v>
      </c>
      <c r="AH19" s="11">
        <v>1</v>
      </c>
      <c r="AI19" s="17"/>
      <c r="AJ19" s="22">
        <v>13</v>
      </c>
      <c r="AK19" s="11">
        <v>1.3</v>
      </c>
      <c r="AL19" s="11">
        <v>4.8499999999999996</v>
      </c>
      <c r="AM19" s="11">
        <v>4.17</v>
      </c>
      <c r="AN19" s="11">
        <v>12.28</v>
      </c>
      <c r="AO19" s="11">
        <v>16.96</v>
      </c>
      <c r="AP19" s="11">
        <v>12.42</v>
      </c>
      <c r="AQ19" s="11">
        <v>6.84</v>
      </c>
      <c r="AR19" s="11">
        <v>19.579999999999998</v>
      </c>
      <c r="AS19" s="11">
        <v>19.82</v>
      </c>
      <c r="AT19" s="11">
        <v>6.58</v>
      </c>
      <c r="AU19" s="11">
        <v>10.130000000000001</v>
      </c>
      <c r="AV19" s="11">
        <v>1.9</v>
      </c>
      <c r="AW19" s="17"/>
      <c r="AX19" s="22">
        <v>13</v>
      </c>
      <c r="AY19" s="11">
        <v>9</v>
      </c>
      <c r="AZ19" s="11">
        <v>5.31</v>
      </c>
      <c r="BA19" s="11">
        <v>12.75</v>
      </c>
      <c r="BB19" s="11">
        <v>9.3800000000000008</v>
      </c>
      <c r="BC19" s="11">
        <v>18.3</v>
      </c>
      <c r="BD19" s="11">
        <v>16.8</v>
      </c>
      <c r="BE19" s="11">
        <v>18.23</v>
      </c>
      <c r="BF19" s="11">
        <v>22.42</v>
      </c>
      <c r="BG19" s="11">
        <v>17.38</v>
      </c>
      <c r="BH19" s="11">
        <v>9.6999999999999993</v>
      </c>
      <c r="BI19" s="11">
        <v>4</v>
      </c>
      <c r="BJ19" s="11">
        <v>2</v>
      </c>
      <c r="BK19" s="17"/>
      <c r="BL19" s="22">
        <v>13</v>
      </c>
      <c r="BM19" s="11">
        <v>2.9</v>
      </c>
      <c r="BN19" s="11">
        <v>2.2000000000000002</v>
      </c>
      <c r="BO19" s="11">
        <v>3</v>
      </c>
      <c r="BP19" s="11">
        <v>3.16</v>
      </c>
      <c r="BQ19" s="11">
        <v>14.1</v>
      </c>
      <c r="BR19" s="11">
        <v>19.63</v>
      </c>
      <c r="BS19" s="11">
        <v>24.18</v>
      </c>
      <c r="BT19" s="11">
        <v>18.2</v>
      </c>
      <c r="BU19" s="11">
        <v>16.05</v>
      </c>
      <c r="BV19" s="11">
        <v>9</v>
      </c>
      <c r="BW19" s="11">
        <v>4.2</v>
      </c>
      <c r="BX19" s="11">
        <v>4</v>
      </c>
      <c r="BY19" s="17"/>
      <c r="BZ19" s="22">
        <v>13</v>
      </c>
      <c r="CA19" s="11">
        <v>9</v>
      </c>
      <c r="CB19" s="11">
        <v>9</v>
      </c>
      <c r="CC19" s="11">
        <v>22</v>
      </c>
      <c r="CD19" s="11">
        <v>15.5</v>
      </c>
      <c r="CE19" s="11">
        <v>15</v>
      </c>
      <c r="CF19" s="11">
        <v>23</v>
      </c>
      <c r="CG19" s="11">
        <v>17</v>
      </c>
      <c r="CH19" s="11">
        <v>10.833333333333334</v>
      </c>
      <c r="CI19" s="11">
        <v>11.2</v>
      </c>
      <c r="CJ19" s="11">
        <v>7</v>
      </c>
      <c r="CK19" s="11">
        <v>2</v>
      </c>
      <c r="CL19" s="11">
        <v>1.7833333333332524</v>
      </c>
      <c r="CM19" s="17"/>
      <c r="CN19" s="22">
        <v>13</v>
      </c>
      <c r="CO19" s="11">
        <v>2.9484736842105601</v>
      </c>
      <c r="CP19" s="11">
        <v>6.2857142857142856</v>
      </c>
      <c r="CQ19" s="11">
        <v>16.28</v>
      </c>
      <c r="CR19" s="11">
        <v>20</v>
      </c>
      <c r="CS19" s="11">
        <v>19.125</v>
      </c>
      <c r="CT19" s="11">
        <v>13.125</v>
      </c>
      <c r="CU19" s="11">
        <v>20.846153846153847</v>
      </c>
      <c r="CV19" s="11">
        <v>16.8125</v>
      </c>
      <c r="CW19" s="11">
        <v>41.608888888888032</v>
      </c>
      <c r="CX19" s="11">
        <v>3.8571428571428572</v>
      </c>
      <c r="CY19" s="11">
        <v>8.6666666666666661</v>
      </c>
      <c r="CZ19" s="11">
        <v>7.333333333333333</v>
      </c>
      <c r="DA19" s="17"/>
      <c r="DB19" s="22">
        <v>13</v>
      </c>
      <c r="DC19" s="11">
        <v>2.1818181818181817</v>
      </c>
      <c r="DD19" s="11">
        <v>5.8571428571428568</v>
      </c>
      <c r="DE19" s="11">
        <v>12.555555555555555</v>
      </c>
      <c r="DF19" s="11">
        <v>27</v>
      </c>
      <c r="DG19" s="11">
        <v>6.25</v>
      </c>
      <c r="DH19" s="11">
        <v>14.75</v>
      </c>
      <c r="DI19" s="11">
        <v>18.466666666666665</v>
      </c>
      <c r="DJ19" s="11">
        <v>18</v>
      </c>
      <c r="DK19" s="11">
        <v>15.5</v>
      </c>
      <c r="DL19" s="11">
        <v>8.1578947368421044</v>
      </c>
      <c r="DM19" s="11"/>
      <c r="DN19" s="11"/>
      <c r="DO19" s="17"/>
      <c r="DP19" s="22">
        <v>13</v>
      </c>
    </row>
    <row r="20" spans="1:121">
      <c r="A20" s="22">
        <v>14</v>
      </c>
      <c r="B20" s="12"/>
      <c r="C20" s="11">
        <v>9.5</v>
      </c>
      <c r="D20" s="11">
        <v>3.44</v>
      </c>
      <c r="E20" s="11">
        <v>1.68</v>
      </c>
      <c r="F20" s="16"/>
      <c r="G20" s="22">
        <v>14</v>
      </c>
      <c r="H20" s="11">
        <v>4.08</v>
      </c>
      <c r="I20" s="11">
        <v>0.84</v>
      </c>
      <c r="J20" s="11">
        <v>13.69</v>
      </c>
      <c r="K20" s="11">
        <v>22.52</v>
      </c>
      <c r="L20" s="11">
        <v>9.5</v>
      </c>
      <c r="M20" s="11">
        <v>23.27</v>
      </c>
      <c r="N20" s="11">
        <v>14.9</v>
      </c>
      <c r="O20" s="11">
        <v>17.079999999999998</v>
      </c>
      <c r="P20" s="11">
        <v>5.03</v>
      </c>
      <c r="Q20" s="11">
        <v>6.55</v>
      </c>
      <c r="R20" s="11">
        <v>4.29</v>
      </c>
      <c r="S20" s="11">
        <v>0</v>
      </c>
      <c r="T20" s="17"/>
      <c r="U20" s="17"/>
      <c r="V20" s="22">
        <v>14</v>
      </c>
      <c r="W20" s="11">
        <v>0</v>
      </c>
      <c r="X20" s="11">
        <v>0</v>
      </c>
      <c r="Y20" s="11">
        <v>4</v>
      </c>
      <c r="Z20" s="11">
        <v>4.5</v>
      </c>
      <c r="AA20" s="11">
        <v>6.32</v>
      </c>
      <c r="AB20" s="11">
        <v>17.03</v>
      </c>
      <c r="AC20" s="11">
        <v>24.83</v>
      </c>
      <c r="AD20" s="11">
        <v>11.54</v>
      </c>
      <c r="AE20" s="11">
        <v>10</v>
      </c>
      <c r="AF20" s="11">
        <v>4.8499999999999996</v>
      </c>
      <c r="AG20" s="11">
        <v>15.58</v>
      </c>
      <c r="AH20" s="11">
        <v>0</v>
      </c>
      <c r="AI20" s="17"/>
      <c r="AJ20" s="22">
        <v>14</v>
      </c>
      <c r="AK20" s="11">
        <v>2.4</v>
      </c>
      <c r="AL20" s="11">
        <v>3.74</v>
      </c>
      <c r="AM20" s="11">
        <v>14.6</v>
      </c>
      <c r="AN20" s="11">
        <v>15.9</v>
      </c>
      <c r="AO20" s="11">
        <v>16.96</v>
      </c>
      <c r="AP20" s="11">
        <v>16.989999999999998</v>
      </c>
      <c r="AQ20" s="11">
        <v>8.5299999999999994</v>
      </c>
      <c r="AR20" s="11">
        <v>19.579999999999998</v>
      </c>
      <c r="AS20" s="11">
        <v>14.88</v>
      </c>
      <c r="AT20" s="11">
        <v>20.92</v>
      </c>
      <c r="AU20" s="11">
        <v>1.85</v>
      </c>
      <c r="AV20" s="11">
        <v>2.0499999999999998</v>
      </c>
      <c r="AW20" s="17"/>
      <c r="AX20" s="22">
        <v>14</v>
      </c>
      <c r="AY20" s="11">
        <v>1</v>
      </c>
      <c r="AZ20" s="11">
        <v>5.31</v>
      </c>
      <c r="BA20" s="11">
        <v>12.75</v>
      </c>
      <c r="BB20" s="11">
        <v>9.3800000000000008</v>
      </c>
      <c r="BC20" s="11">
        <v>24</v>
      </c>
      <c r="BD20" s="11">
        <v>16.8</v>
      </c>
      <c r="BE20" s="11">
        <v>18.23</v>
      </c>
      <c r="BF20" s="11">
        <v>22.42</v>
      </c>
      <c r="BG20" s="11">
        <v>17.38</v>
      </c>
      <c r="BH20" s="11">
        <v>9.6999999999999993</v>
      </c>
      <c r="BI20" s="11">
        <v>4</v>
      </c>
      <c r="BJ20" s="11">
        <v>2</v>
      </c>
      <c r="BK20" s="17"/>
      <c r="BL20" s="22">
        <v>14</v>
      </c>
      <c r="BM20" s="11">
        <v>2.9</v>
      </c>
      <c r="BN20" s="11">
        <v>2.2000000000000002</v>
      </c>
      <c r="BO20" s="11">
        <v>9</v>
      </c>
      <c r="BP20" s="11">
        <v>3.16</v>
      </c>
      <c r="BQ20" s="11">
        <v>14.1</v>
      </c>
      <c r="BR20" s="11">
        <v>19.63</v>
      </c>
      <c r="BS20" s="11">
        <v>24.18</v>
      </c>
      <c r="BT20" s="11">
        <v>18.2</v>
      </c>
      <c r="BU20" s="11">
        <v>16.05</v>
      </c>
      <c r="BV20" s="11">
        <v>9</v>
      </c>
      <c r="BW20" s="11">
        <v>4.2</v>
      </c>
      <c r="BX20" s="11">
        <v>5</v>
      </c>
      <c r="BY20" s="17"/>
      <c r="BZ20" s="22">
        <v>14</v>
      </c>
      <c r="CA20" s="11">
        <v>3</v>
      </c>
      <c r="CB20" s="11">
        <v>9</v>
      </c>
      <c r="CC20" s="11">
        <v>22</v>
      </c>
      <c r="CD20" s="11">
        <v>10.66</v>
      </c>
      <c r="CE20" s="11">
        <v>15</v>
      </c>
      <c r="CF20" s="11">
        <v>23</v>
      </c>
      <c r="CG20" s="11">
        <v>17</v>
      </c>
      <c r="CH20" s="11">
        <v>10.833333333333334</v>
      </c>
      <c r="CI20" s="11">
        <v>11.2</v>
      </c>
      <c r="CJ20" s="11">
        <v>7</v>
      </c>
      <c r="CK20" s="11">
        <v>2</v>
      </c>
      <c r="CL20" s="11">
        <v>2.625</v>
      </c>
      <c r="CM20" s="17"/>
      <c r="CN20" s="22">
        <v>14</v>
      </c>
      <c r="CO20" s="11">
        <v>2.9484736842105601</v>
      </c>
      <c r="CP20" s="11">
        <v>6.2857142857142856</v>
      </c>
      <c r="CQ20" s="11">
        <v>16.28</v>
      </c>
      <c r="CR20" s="11">
        <v>20</v>
      </c>
      <c r="CS20" s="11">
        <v>19.125</v>
      </c>
      <c r="CT20" s="11">
        <v>13.125</v>
      </c>
      <c r="CU20" s="11">
        <v>17</v>
      </c>
      <c r="CV20" s="11">
        <v>16.8125</v>
      </c>
      <c r="CW20" s="11">
        <v>11.4</v>
      </c>
      <c r="CX20" s="11">
        <v>3.8571428571428572</v>
      </c>
      <c r="CY20" s="11">
        <v>8.6666666666666661</v>
      </c>
      <c r="CZ20" s="11">
        <v>4</v>
      </c>
      <c r="DA20" s="17"/>
      <c r="DB20" s="22">
        <v>14</v>
      </c>
      <c r="DC20" s="11">
        <v>2.1818181818181817</v>
      </c>
      <c r="DD20" s="11">
        <v>5.8571428571428568</v>
      </c>
      <c r="DE20" s="11">
        <v>12.555555555555555</v>
      </c>
      <c r="DF20" s="11">
        <v>8.75</v>
      </c>
      <c r="DG20" s="11">
        <v>6.25</v>
      </c>
      <c r="DH20" s="11">
        <v>14.75</v>
      </c>
      <c r="DI20" s="11">
        <v>18.466666666666665</v>
      </c>
      <c r="DJ20" s="11">
        <v>18</v>
      </c>
      <c r="DK20" s="11">
        <v>15.5</v>
      </c>
      <c r="DL20" s="11">
        <v>8.1578947368421044</v>
      </c>
      <c r="DM20" s="11"/>
      <c r="DN20" s="11"/>
      <c r="DO20" s="17"/>
      <c r="DP20" s="22">
        <v>14</v>
      </c>
      <c r="DQ20" s="88"/>
    </row>
    <row r="21" spans="1:121">
      <c r="A21" s="22">
        <v>15</v>
      </c>
      <c r="B21" s="12"/>
      <c r="C21" s="11">
        <v>10</v>
      </c>
      <c r="D21" s="11">
        <v>14.56</v>
      </c>
      <c r="E21" s="11">
        <v>8.2100000000000009</v>
      </c>
      <c r="F21" s="16"/>
      <c r="G21" s="22">
        <v>15</v>
      </c>
      <c r="H21" s="11">
        <v>5.68</v>
      </c>
      <c r="I21" s="11">
        <v>3.67</v>
      </c>
      <c r="J21" s="11">
        <v>2.42</v>
      </c>
      <c r="K21" s="11">
        <v>24.59</v>
      </c>
      <c r="L21" s="11">
        <v>5.37</v>
      </c>
      <c r="M21" s="11">
        <v>8.6300000000000008</v>
      </c>
      <c r="N21" s="11">
        <v>9.58</v>
      </c>
      <c r="O21" s="11">
        <v>22.38</v>
      </c>
      <c r="P21" s="11">
        <v>12.14</v>
      </c>
      <c r="Q21" s="11">
        <v>5.87</v>
      </c>
      <c r="R21" s="11">
        <v>4.22</v>
      </c>
      <c r="S21" s="11">
        <v>0</v>
      </c>
      <c r="T21" s="17"/>
      <c r="U21" s="17"/>
      <c r="V21" s="22">
        <v>15</v>
      </c>
      <c r="W21" s="11">
        <v>0</v>
      </c>
      <c r="X21" s="11">
        <v>0</v>
      </c>
      <c r="Y21" s="11">
        <v>4</v>
      </c>
      <c r="Z21" s="11">
        <v>12</v>
      </c>
      <c r="AA21" s="11">
        <v>6.06</v>
      </c>
      <c r="AB21" s="11">
        <v>10.119999999999999</v>
      </c>
      <c r="AC21" s="11">
        <v>10.029999999999999</v>
      </c>
      <c r="AD21" s="11">
        <v>16.350000000000001</v>
      </c>
      <c r="AE21" s="11">
        <v>10</v>
      </c>
      <c r="AF21" s="11">
        <v>2.84</v>
      </c>
      <c r="AG21" s="11">
        <v>5.09</v>
      </c>
      <c r="AH21" s="11">
        <v>0</v>
      </c>
      <c r="AI21" s="17"/>
      <c r="AJ21" s="22">
        <v>15</v>
      </c>
      <c r="AK21" s="11">
        <v>6.53</v>
      </c>
      <c r="AL21" s="11">
        <v>1.76</v>
      </c>
      <c r="AM21" s="11">
        <v>22.59</v>
      </c>
      <c r="AN21" s="11">
        <v>16.84</v>
      </c>
      <c r="AO21" s="11">
        <v>16.96</v>
      </c>
      <c r="AP21" s="11">
        <v>21.9</v>
      </c>
      <c r="AQ21" s="11">
        <v>21</v>
      </c>
      <c r="AR21" s="11">
        <v>19.579999999999998</v>
      </c>
      <c r="AS21" s="11">
        <v>20.21</v>
      </c>
      <c r="AT21" s="11">
        <v>21.02</v>
      </c>
      <c r="AU21" s="11">
        <v>1.34</v>
      </c>
      <c r="AV21" s="11">
        <v>2.1800000000000002</v>
      </c>
      <c r="AW21" s="17"/>
      <c r="AX21" s="22">
        <v>15</v>
      </c>
      <c r="AY21" s="11">
        <v>1</v>
      </c>
      <c r="AZ21" s="11">
        <v>5.31</v>
      </c>
      <c r="BA21" s="11">
        <v>12.75</v>
      </c>
      <c r="BB21" s="11">
        <v>9.3800000000000008</v>
      </c>
      <c r="BC21" s="11">
        <v>21.5</v>
      </c>
      <c r="BD21" s="11">
        <v>16.8</v>
      </c>
      <c r="BE21" s="11">
        <v>15</v>
      </c>
      <c r="BF21" s="11">
        <v>22.42</v>
      </c>
      <c r="BG21" s="11">
        <v>17.38</v>
      </c>
      <c r="BH21" s="11">
        <v>9.6999999999999993</v>
      </c>
      <c r="BI21" s="11">
        <v>4</v>
      </c>
      <c r="BJ21" s="11">
        <v>2</v>
      </c>
      <c r="BK21" s="17"/>
      <c r="BL21" s="22">
        <v>15</v>
      </c>
      <c r="BM21" s="11">
        <v>2.9</v>
      </c>
      <c r="BN21" s="11">
        <v>2.2000000000000002</v>
      </c>
      <c r="BO21" s="11">
        <v>16</v>
      </c>
      <c r="BP21" s="11">
        <v>3.16</v>
      </c>
      <c r="BQ21" s="11">
        <v>14.1</v>
      </c>
      <c r="BR21" s="11">
        <v>19.63</v>
      </c>
      <c r="BS21" s="11">
        <v>24.18</v>
      </c>
      <c r="BT21" s="11">
        <v>18.2</v>
      </c>
      <c r="BU21" s="11">
        <v>16.05</v>
      </c>
      <c r="BV21" s="11">
        <v>15</v>
      </c>
      <c r="BW21" s="11">
        <v>4.2</v>
      </c>
      <c r="BX21" s="11">
        <v>8.5</v>
      </c>
      <c r="BY21" s="17"/>
      <c r="BZ21" s="22">
        <v>15</v>
      </c>
      <c r="CA21" s="11">
        <v>3</v>
      </c>
      <c r="CB21" s="11">
        <v>9</v>
      </c>
      <c r="CC21" s="11">
        <v>13.3</v>
      </c>
      <c r="CD21" s="11">
        <v>10.66</v>
      </c>
      <c r="CE21" s="11">
        <v>15</v>
      </c>
      <c r="CF21" s="11">
        <v>23</v>
      </c>
      <c r="CG21" s="11">
        <v>17</v>
      </c>
      <c r="CH21" s="11">
        <v>10.833333333333334</v>
      </c>
      <c r="CI21" s="11">
        <v>11.2</v>
      </c>
      <c r="CJ21" s="11">
        <v>7</v>
      </c>
      <c r="CK21" s="11">
        <v>2</v>
      </c>
      <c r="CL21" s="11">
        <v>2.625</v>
      </c>
      <c r="CM21" s="17"/>
      <c r="CN21" s="22">
        <v>15</v>
      </c>
      <c r="CO21" s="11">
        <v>2.9484736842105601</v>
      </c>
      <c r="CP21" s="11">
        <v>6.2857142857142856</v>
      </c>
      <c r="CQ21" s="11">
        <v>17.208000000000176</v>
      </c>
      <c r="CR21" s="11">
        <v>13.666666666666666</v>
      </c>
      <c r="CS21" s="11">
        <v>19.125</v>
      </c>
      <c r="CT21" s="11">
        <v>13.125</v>
      </c>
      <c r="CU21" s="11">
        <v>19.666666666666668</v>
      </c>
      <c r="CV21" s="11">
        <v>16.8125</v>
      </c>
      <c r="CW21" s="11">
        <v>11.4</v>
      </c>
      <c r="CX21" s="11">
        <v>3.8571428571428572</v>
      </c>
      <c r="CY21" s="11">
        <v>8.6666666666666661</v>
      </c>
      <c r="CZ21" s="11">
        <v>4</v>
      </c>
      <c r="DA21" s="17"/>
      <c r="DB21" s="22">
        <v>15</v>
      </c>
      <c r="DC21" s="11">
        <v>2.1818181818181817</v>
      </c>
      <c r="DD21" s="11">
        <v>5.8571428571428568</v>
      </c>
      <c r="DE21" s="11">
        <v>12.555555555555555</v>
      </c>
      <c r="DF21" s="11">
        <v>8.75</v>
      </c>
      <c r="DG21" s="11">
        <v>6.25</v>
      </c>
      <c r="DH21" s="11">
        <v>14.75</v>
      </c>
      <c r="DI21" s="11">
        <v>18.466666666666665</v>
      </c>
      <c r="DJ21" s="11">
        <v>18</v>
      </c>
      <c r="DK21" s="11">
        <v>15.5</v>
      </c>
      <c r="DL21" s="11">
        <v>8.1578947368421044</v>
      </c>
      <c r="DM21" s="11"/>
      <c r="DN21" s="11"/>
      <c r="DO21" s="17"/>
      <c r="DP21" s="22">
        <v>15</v>
      </c>
    </row>
    <row r="22" spans="1:121">
      <c r="A22" s="22">
        <v>16</v>
      </c>
      <c r="B22" s="12"/>
      <c r="C22" s="11">
        <v>2.2999999999999998</v>
      </c>
      <c r="D22" s="11">
        <v>1.65</v>
      </c>
      <c r="E22" s="11">
        <v>1.65</v>
      </c>
      <c r="F22" s="16"/>
      <c r="G22" s="22">
        <v>16</v>
      </c>
      <c r="H22" s="42">
        <v>1.52</v>
      </c>
      <c r="I22" s="11">
        <v>3.9</v>
      </c>
      <c r="J22" s="11">
        <v>6.35</v>
      </c>
      <c r="K22" s="11">
        <v>17.18</v>
      </c>
      <c r="L22" s="11">
        <v>18.670000000000002</v>
      </c>
      <c r="M22" s="11">
        <v>24</v>
      </c>
      <c r="N22" s="11">
        <v>22.12</v>
      </c>
      <c r="O22" s="11">
        <v>22.38</v>
      </c>
      <c r="P22" s="11">
        <v>14.27</v>
      </c>
      <c r="Q22" s="11">
        <v>5.8</v>
      </c>
      <c r="R22" s="11">
        <v>1.82</v>
      </c>
      <c r="S22" s="78">
        <v>0</v>
      </c>
      <c r="T22" s="17"/>
      <c r="U22" s="17"/>
      <c r="V22" s="22">
        <v>16</v>
      </c>
      <c r="W22" s="11">
        <v>0</v>
      </c>
      <c r="X22" s="11">
        <v>6.5</v>
      </c>
      <c r="Y22" s="11">
        <v>12</v>
      </c>
      <c r="Z22" s="11">
        <v>16.18</v>
      </c>
      <c r="AA22" s="11">
        <v>10.220000000000001</v>
      </c>
      <c r="AB22" s="11">
        <v>4.8899999999999997</v>
      </c>
      <c r="AC22" s="11">
        <v>23.78</v>
      </c>
      <c r="AD22" s="11">
        <v>12.97</v>
      </c>
      <c r="AE22" s="11">
        <v>14.39</v>
      </c>
      <c r="AF22" s="11">
        <v>2.99</v>
      </c>
      <c r="AG22" s="11">
        <v>0.84</v>
      </c>
      <c r="AH22" s="11">
        <v>0</v>
      </c>
      <c r="AI22" s="17"/>
      <c r="AJ22" s="22">
        <v>16</v>
      </c>
      <c r="AK22" s="42">
        <v>14.72</v>
      </c>
      <c r="AL22" s="11">
        <v>1.74</v>
      </c>
      <c r="AM22" s="11">
        <v>4.1100000000000003</v>
      </c>
      <c r="AN22" s="11">
        <v>21.48</v>
      </c>
      <c r="AO22" s="11">
        <v>16.96</v>
      </c>
      <c r="AP22" s="11">
        <v>23</v>
      </c>
      <c r="AQ22" s="11">
        <v>26.45</v>
      </c>
      <c r="AR22" s="11">
        <v>19.579999999999998</v>
      </c>
      <c r="AS22" s="11">
        <v>21.68</v>
      </c>
      <c r="AT22" s="11">
        <v>19.72</v>
      </c>
      <c r="AU22" s="11">
        <v>1.35</v>
      </c>
      <c r="AV22" s="11">
        <v>1.1499999999999999</v>
      </c>
      <c r="AW22" s="17"/>
      <c r="AX22" s="22">
        <v>16</v>
      </c>
      <c r="AY22" s="11">
        <v>1</v>
      </c>
      <c r="AZ22" s="11">
        <v>5.31</v>
      </c>
      <c r="BA22" s="11">
        <v>22.86</v>
      </c>
      <c r="BB22" s="11">
        <v>9.3800000000000008</v>
      </c>
      <c r="BC22" s="11">
        <v>21.5</v>
      </c>
      <c r="BD22" s="11">
        <v>16.8</v>
      </c>
      <c r="BE22" s="11">
        <v>19</v>
      </c>
      <c r="BF22" s="11">
        <v>22.42</v>
      </c>
      <c r="BG22" s="11">
        <v>17.38</v>
      </c>
      <c r="BH22" s="11">
        <v>9.6999999999999993</v>
      </c>
      <c r="BI22" s="11">
        <v>4</v>
      </c>
      <c r="BJ22" s="11">
        <v>2</v>
      </c>
      <c r="BK22" s="17"/>
      <c r="BL22" s="22">
        <v>16</v>
      </c>
      <c r="BM22" s="11">
        <v>2.9</v>
      </c>
      <c r="BN22" s="11">
        <v>2.2000000000000002</v>
      </c>
      <c r="BO22" s="11">
        <v>23</v>
      </c>
      <c r="BP22" s="11">
        <v>3.16</v>
      </c>
      <c r="BQ22" s="11">
        <v>14.1</v>
      </c>
      <c r="BR22" s="11">
        <v>19.63</v>
      </c>
      <c r="BS22" s="11">
        <v>24.18</v>
      </c>
      <c r="BT22" s="11">
        <v>18.2</v>
      </c>
      <c r="BU22" s="11">
        <v>16.05</v>
      </c>
      <c r="BV22" s="11">
        <v>4</v>
      </c>
      <c r="BW22" s="11">
        <v>4.2</v>
      </c>
      <c r="BX22" s="11">
        <v>8.5</v>
      </c>
      <c r="BY22" s="17"/>
      <c r="BZ22" s="22">
        <v>16</v>
      </c>
      <c r="CA22" s="11">
        <v>3</v>
      </c>
      <c r="CB22" s="11">
        <v>9</v>
      </c>
      <c r="CC22" s="11">
        <v>13.3</v>
      </c>
      <c r="CD22" s="11">
        <v>10.66</v>
      </c>
      <c r="CE22" s="11">
        <v>24</v>
      </c>
      <c r="CF22" s="11">
        <v>24</v>
      </c>
      <c r="CG22" s="11">
        <v>17</v>
      </c>
      <c r="CH22" s="11">
        <v>10.833333333333334</v>
      </c>
      <c r="CI22" s="11">
        <v>7.333333333333333</v>
      </c>
      <c r="CJ22" s="11">
        <v>7</v>
      </c>
      <c r="CK22" s="11">
        <v>4</v>
      </c>
      <c r="CL22" s="11">
        <v>2.625</v>
      </c>
      <c r="CM22" s="17"/>
      <c r="CN22" s="22">
        <v>16</v>
      </c>
      <c r="CO22" s="11">
        <v>2.9484736842105601</v>
      </c>
      <c r="CP22" s="11">
        <v>9.35</v>
      </c>
      <c r="CQ22" s="11">
        <v>17.208000000000176</v>
      </c>
      <c r="CR22" s="11">
        <v>13.666666666666666</v>
      </c>
      <c r="CS22" s="11">
        <v>19.125</v>
      </c>
      <c r="CT22" s="11">
        <v>26</v>
      </c>
      <c r="CU22" s="11">
        <v>19.666666666666668</v>
      </c>
      <c r="CV22" s="11">
        <v>16.8125</v>
      </c>
      <c r="CW22" s="11">
        <v>11.4</v>
      </c>
      <c r="CX22" s="11">
        <v>3.8571428571428572</v>
      </c>
      <c r="CY22" s="11">
        <v>8.6666666666666661</v>
      </c>
      <c r="CZ22" s="11">
        <v>4</v>
      </c>
      <c r="DA22" s="17"/>
      <c r="DB22" s="22">
        <v>16</v>
      </c>
      <c r="DC22" s="11">
        <v>2.1818181818181817</v>
      </c>
      <c r="DD22" s="11">
        <v>5.8571428571428568</v>
      </c>
      <c r="DE22" s="11">
        <v>12.555555555555555</v>
      </c>
      <c r="DF22" s="11">
        <v>8.75</v>
      </c>
      <c r="DG22" s="11">
        <v>15</v>
      </c>
      <c r="DH22" s="11">
        <v>14.75</v>
      </c>
      <c r="DI22" s="11">
        <v>18.466666666666665</v>
      </c>
      <c r="DJ22" s="11">
        <v>18</v>
      </c>
      <c r="DK22" s="11">
        <v>15.5</v>
      </c>
      <c r="DL22" s="11">
        <v>8.1578947368421044</v>
      </c>
      <c r="DM22" s="11"/>
      <c r="DN22" s="11"/>
      <c r="DO22" s="17"/>
      <c r="DP22" s="22">
        <v>16</v>
      </c>
    </row>
    <row r="23" spans="1:121">
      <c r="A23" s="22">
        <v>17</v>
      </c>
      <c r="B23" s="12"/>
      <c r="C23" s="11">
        <v>16.3</v>
      </c>
      <c r="D23" s="11">
        <v>12.31</v>
      </c>
      <c r="E23" s="11">
        <v>1.26</v>
      </c>
      <c r="F23" s="16"/>
      <c r="G23" s="22">
        <v>17</v>
      </c>
      <c r="H23" s="40">
        <v>13.75</v>
      </c>
      <c r="I23" s="11">
        <v>0</v>
      </c>
      <c r="J23" s="11">
        <v>11.22</v>
      </c>
      <c r="K23" s="11">
        <v>7.83</v>
      </c>
      <c r="L23" s="11">
        <v>26.16</v>
      </c>
      <c r="M23" s="11">
        <v>27.16</v>
      </c>
      <c r="N23" s="11">
        <v>11.5</v>
      </c>
      <c r="O23" s="11">
        <v>22.38</v>
      </c>
      <c r="P23" s="11">
        <v>4.54</v>
      </c>
      <c r="Q23" s="11">
        <v>2.9</v>
      </c>
      <c r="R23" s="11">
        <v>7.52</v>
      </c>
      <c r="S23" s="11">
        <v>0</v>
      </c>
      <c r="T23" s="17"/>
      <c r="U23" s="17"/>
      <c r="V23" s="22">
        <v>17</v>
      </c>
      <c r="W23" s="42">
        <v>1.8</v>
      </c>
      <c r="X23" s="11">
        <v>13.16</v>
      </c>
      <c r="Y23" s="11">
        <v>20</v>
      </c>
      <c r="Z23" s="11">
        <v>25.62</v>
      </c>
      <c r="AA23" s="11">
        <v>12.7</v>
      </c>
      <c r="AB23" s="11">
        <v>4.16</v>
      </c>
      <c r="AC23" s="11">
        <v>9.35</v>
      </c>
      <c r="AD23" s="11">
        <v>11</v>
      </c>
      <c r="AE23" s="11">
        <v>15.08</v>
      </c>
      <c r="AF23" s="11">
        <v>3.16</v>
      </c>
      <c r="AG23" s="40">
        <v>1.1100000000000001</v>
      </c>
      <c r="AH23" s="11">
        <v>0</v>
      </c>
      <c r="AI23" s="17"/>
      <c r="AJ23" s="22">
        <v>17</v>
      </c>
      <c r="AK23" s="42">
        <v>14.3</v>
      </c>
      <c r="AL23" s="11">
        <v>1.32</v>
      </c>
      <c r="AM23" s="11">
        <v>1.54</v>
      </c>
      <c r="AN23" s="11">
        <v>25.85</v>
      </c>
      <c r="AO23" s="11">
        <v>14</v>
      </c>
      <c r="AP23" s="11">
        <v>19.559999999999999</v>
      </c>
      <c r="AQ23" s="11">
        <v>8.64</v>
      </c>
      <c r="AR23" s="11">
        <v>19.579999999999998</v>
      </c>
      <c r="AS23" s="11">
        <v>14.94</v>
      </c>
      <c r="AT23" s="11">
        <v>3.09</v>
      </c>
      <c r="AU23" s="11">
        <v>13.92</v>
      </c>
      <c r="AV23" s="11">
        <v>0.78</v>
      </c>
      <c r="AW23" s="17"/>
      <c r="AX23" s="22">
        <v>17</v>
      </c>
      <c r="AY23" s="11">
        <v>1</v>
      </c>
      <c r="AZ23" s="11">
        <v>5.31</v>
      </c>
      <c r="BA23" s="11">
        <v>19.27</v>
      </c>
      <c r="BB23" s="11">
        <v>16</v>
      </c>
      <c r="BC23" s="11">
        <v>21.5</v>
      </c>
      <c r="BD23" s="11">
        <v>16.8</v>
      </c>
      <c r="BE23" s="11">
        <v>19</v>
      </c>
      <c r="BF23" s="11">
        <v>22.42</v>
      </c>
      <c r="BG23" s="11">
        <v>17.38</v>
      </c>
      <c r="BH23" s="11">
        <v>8</v>
      </c>
      <c r="BI23" s="11">
        <v>4</v>
      </c>
      <c r="BJ23" s="11">
        <v>3.44</v>
      </c>
      <c r="BK23" s="17"/>
      <c r="BL23" s="22">
        <v>17</v>
      </c>
      <c r="BM23" s="11">
        <v>2.9</v>
      </c>
      <c r="BN23" s="11">
        <v>2.2000000000000002</v>
      </c>
      <c r="BO23" s="11">
        <v>13</v>
      </c>
      <c r="BP23" s="11">
        <v>3.16</v>
      </c>
      <c r="BQ23" s="11">
        <v>14.1</v>
      </c>
      <c r="BR23" s="11">
        <v>19.63</v>
      </c>
      <c r="BS23" s="11">
        <v>24.18</v>
      </c>
      <c r="BT23" s="11">
        <v>18.2</v>
      </c>
      <c r="BU23" s="11">
        <v>16.05</v>
      </c>
      <c r="BV23" s="11">
        <v>14</v>
      </c>
      <c r="BW23" s="11">
        <v>4.2</v>
      </c>
      <c r="BX23" s="11">
        <v>12</v>
      </c>
      <c r="BY23" s="17"/>
      <c r="BZ23" s="22">
        <v>17</v>
      </c>
      <c r="CA23" s="11">
        <v>2</v>
      </c>
      <c r="CB23" s="11">
        <v>8.5</v>
      </c>
      <c r="CC23" s="11">
        <v>13.3</v>
      </c>
      <c r="CD23" s="11">
        <v>15</v>
      </c>
      <c r="CE23" s="11">
        <v>24</v>
      </c>
      <c r="CF23" s="11">
        <v>20</v>
      </c>
      <c r="CG23" s="11">
        <v>22</v>
      </c>
      <c r="CH23" s="11">
        <v>10.833333333333334</v>
      </c>
      <c r="CI23" s="11">
        <v>7.333333333333333</v>
      </c>
      <c r="CJ23" s="11">
        <v>9.3000000000000007</v>
      </c>
      <c r="CK23" s="11">
        <v>4</v>
      </c>
      <c r="CL23" s="11">
        <v>2.625</v>
      </c>
      <c r="CM23" s="17"/>
      <c r="CN23" s="22">
        <v>17</v>
      </c>
      <c r="CO23" s="11">
        <v>2.9484736842105601</v>
      </c>
      <c r="CP23" s="11">
        <v>9.35</v>
      </c>
      <c r="CQ23" s="11">
        <v>17.208000000000176</v>
      </c>
      <c r="CR23" s="11">
        <v>13.666666666666666</v>
      </c>
      <c r="CS23" s="11">
        <v>19.125</v>
      </c>
      <c r="CT23" s="11">
        <v>13.333333333333334</v>
      </c>
      <c r="CU23" s="11">
        <v>19.666666666666668</v>
      </c>
      <c r="CV23" s="11">
        <v>16.8125</v>
      </c>
      <c r="CW23" s="11">
        <v>11.4</v>
      </c>
      <c r="CX23" s="11">
        <v>3.8571428571428572</v>
      </c>
      <c r="CY23" s="11">
        <v>8.6666666666666661</v>
      </c>
      <c r="CZ23" s="11">
        <v>4</v>
      </c>
      <c r="DA23" s="17"/>
      <c r="DB23" s="22">
        <v>17</v>
      </c>
      <c r="DC23" s="11">
        <v>2.1818181818181817</v>
      </c>
      <c r="DD23" s="11">
        <v>5.8571428571428568</v>
      </c>
      <c r="DE23" s="11">
        <v>12.555555555555555</v>
      </c>
      <c r="DF23" s="11">
        <v>8.75</v>
      </c>
      <c r="DG23" s="11">
        <v>18.428571428571427</v>
      </c>
      <c r="DH23" s="11">
        <v>14.75</v>
      </c>
      <c r="DI23" s="11">
        <v>18.466666666666665</v>
      </c>
      <c r="DJ23" s="11">
        <v>18</v>
      </c>
      <c r="DK23" s="11">
        <v>15.5</v>
      </c>
      <c r="DL23" s="11">
        <v>8.1578947368421044</v>
      </c>
      <c r="DM23" s="11"/>
      <c r="DN23" s="11"/>
      <c r="DO23" s="17"/>
      <c r="DP23" s="22">
        <v>17</v>
      </c>
    </row>
    <row r="24" spans="1:121">
      <c r="A24" s="22">
        <v>18</v>
      </c>
      <c r="B24" s="12"/>
      <c r="C24" s="11">
        <v>19.100000000000001</v>
      </c>
      <c r="D24" s="11">
        <v>4.22</v>
      </c>
      <c r="E24" s="11">
        <v>0.16</v>
      </c>
      <c r="F24" s="16"/>
      <c r="G24" s="22">
        <v>18</v>
      </c>
      <c r="H24" s="42">
        <v>1.83</v>
      </c>
      <c r="I24" s="11">
        <v>0.93</v>
      </c>
      <c r="J24" s="11">
        <v>22.2</v>
      </c>
      <c r="K24" s="11">
        <v>13.87</v>
      </c>
      <c r="L24" s="11">
        <v>13</v>
      </c>
      <c r="M24" s="11">
        <v>22.4</v>
      </c>
      <c r="N24" s="11">
        <v>4.3099999999999996</v>
      </c>
      <c r="O24" s="11">
        <v>22.38</v>
      </c>
      <c r="P24" s="11">
        <v>6.93</v>
      </c>
      <c r="Q24" s="11">
        <v>6.54</v>
      </c>
      <c r="R24" s="11">
        <v>11.41</v>
      </c>
      <c r="S24" s="11">
        <v>0</v>
      </c>
      <c r="T24" s="17"/>
      <c r="U24" s="17"/>
      <c r="V24" s="22">
        <v>18</v>
      </c>
      <c r="W24" s="42">
        <v>5.15</v>
      </c>
      <c r="X24" s="11">
        <v>8.68</v>
      </c>
      <c r="Y24" s="11">
        <v>19.899999999999999</v>
      </c>
      <c r="Z24" s="11">
        <v>13.9</v>
      </c>
      <c r="AA24" s="11">
        <v>10.81</v>
      </c>
      <c r="AB24" s="11">
        <v>4.34</v>
      </c>
      <c r="AC24" s="11">
        <v>15.67</v>
      </c>
      <c r="AD24" s="11">
        <v>5.9</v>
      </c>
      <c r="AE24" s="11">
        <v>15</v>
      </c>
      <c r="AF24" s="11">
        <v>2.33</v>
      </c>
      <c r="AG24" s="11">
        <v>3.18</v>
      </c>
      <c r="AH24" s="11">
        <v>0</v>
      </c>
      <c r="AI24" s="17"/>
      <c r="AJ24" s="22">
        <v>18</v>
      </c>
      <c r="AK24" s="42">
        <v>4.32</v>
      </c>
      <c r="AL24" s="11">
        <v>1.96</v>
      </c>
      <c r="AM24" s="11">
        <v>0.96</v>
      </c>
      <c r="AN24" s="11">
        <v>26.64</v>
      </c>
      <c r="AO24" s="11">
        <v>25.83</v>
      </c>
      <c r="AP24" s="11">
        <v>4.75</v>
      </c>
      <c r="AQ24" s="11">
        <v>15.48</v>
      </c>
      <c r="AR24" s="11">
        <v>19.579999999999998</v>
      </c>
      <c r="AS24" s="11">
        <v>3.27</v>
      </c>
      <c r="AT24" s="11">
        <v>18.57</v>
      </c>
      <c r="AU24" s="11">
        <v>13.7</v>
      </c>
      <c r="AV24" s="11">
        <v>3.54</v>
      </c>
      <c r="AW24" s="17"/>
      <c r="AX24" s="22">
        <v>18</v>
      </c>
      <c r="AY24" s="11">
        <v>1</v>
      </c>
      <c r="AZ24" s="11">
        <v>5.31</v>
      </c>
      <c r="BA24" s="11">
        <v>13</v>
      </c>
      <c r="BB24" s="11">
        <v>9.3800000000000008</v>
      </c>
      <c r="BC24" s="11">
        <v>21.5</v>
      </c>
      <c r="BD24" s="11">
        <v>24.5</v>
      </c>
      <c r="BE24" s="11">
        <v>19</v>
      </c>
      <c r="BF24" s="11">
        <v>22.42</v>
      </c>
      <c r="BG24" s="11">
        <v>17.38</v>
      </c>
      <c r="BH24" s="11">
        <v>8</v>
      </c>
      <c r="BI24" s="11">
        <v>4</v>
      </c>
      <c r="BJ24" s="11">
        <v>3.44</v>
      </c>
      <c r="BK24" s="17"/>
      <c r="BL24" s="22">
        <v>18</v>
      </c>
      <c r="BM24" s="11">
        <v>2.9</v>
      </c>
      <c r="BN24" s="11">
        <v>6</v>
      </c>
      <c r="BO24" s="11">
        <v>11.2</v>
      </c>
      <c r="BP24" s="11">
        <v>3.16</v>
      </c>
      <c r="BQ24" s="11">
        <v>26</v>
      </c>
      <c r="BR24" s="11">
        <v>19.63</v>
      </c>
      <c r="BS24" s="11">
        <v>24.18</v>
      </c>
      <c r="BT24" s="11">
        <v>18.2</v>
      </c>
      <c r="BU24" s="11">
        <v>16.05</v>
      </c>
      <c r="BV24" s="11">
        <v>14</v>
      </c>
      <c r="BW24" s="11">
        <v>5.2</v>
      </c>
      <c r="BX24" s="11">
        <v>3.6</v>
      </c>
      <c r="BY24" s="17"/>
      <c r="BZ24" s="22">
        <v>18</v>
      </c>
      <c r="CA24" s="11">
        <v>1</v>
      </c>
      <c r="CB24" s="11">
        <v>8.5</v>
      </c>
      <c r="CC24" s="11">
        <v>13.3</v>
      </c>
      <c r="CD24" s="11">
        <v>15</v>
      </c>
      <c r="CE24" s="11">
        <v>21</v>
      </c>
      <c r="CF24" s="11">
        <v>20</v>
      </c>
      <c r="CG24" s="11">
        <v>22</v>
      </c>
      <c r="CH24" s="11">
        <v>10.833333333333334</v>
      </c>
      <c r="CI24" s="11">
        <v>7.333333333333333</v>
      </c>
      <c r="CJ24" s="11">
        <v>9.3000000000000007</v>
      </c>
      <c r="CK24" s="11">
        <v>4</v>
      </c>
      <c r="CL24" s="11">
        <v>2.625</v>
      </c>
      <c r="CM24" s="17"/>
      <c r="CN24" s="22">
        <v>18</v>
      </c>
      <c r="CO24" s="11">
        <v>2.9484736842105601</v>
      </c>
      <c r="CP24" s="11">
        <v>9.35</v>
      </c>
      <c r="CQ24" s="11">
        <v>17.208000000000176</v>
      </c>
      <c r="CR24" s="11">
        <v>27.333333333333332</v>
      </c>
      <c r="CS24" s="11">
        <v>19.125</v>
      </c>
      <c r="CT24" s="11">
        <v>13.333333333333334</v>
      </c>
      <c r="CU24" s="11">
        <v>19.666666666666668</v>
      </c>
      <c r="CV24" s="11">
        <v>16.8125</v>
      </c>
      <c r="CW24" s="11">
        <v>11.4</v>
      </c>
      <c r="CX24" s="11">
        <v>3.8571428571428572</v>
      </c>
      <c r="CY24" s="11">
        <v>8.6666666666666661</v>
      </c>
      <c r="CZ24" s="11">
        <v>7.8571428571428568</v>
      </c>
      <c r="DA24" s="17"/>
      <c r="DB24" s="22">
        <v>18</v>
      </c>
      <c r="DC24" s="11">
        <v>2.1818181818181817</v>
      </c>
      <c r="DD24" s="11">
        <v>5.8571428571428568</v>
      </c>
      <c r="DE24" s="11">
        <v>12.555555555555555</v>
      </c>
      <c r="DF24" s="11">
        <v>18.75</v>
      </c>
      <c r="DG24" s="11">
        <v>18.428571428571427</v>
      </c>
      <c r="DH24" s="11">
        <v>14.75</v>
      </c>
      <c r="DI24" s="11">
        <v>18.466666666666665</v>
      </c>
      <c r="DJ24" s="11">
        <v>18</v>
      </c>
      <c r="DK24" s="11">
        <v>15.5</v>
      </c>
      <c r="DL24" s="11">
        <v>8.1578947368421044</v>
      </c>
      <c r="DM24" s="11"/>
      <c r="DN24" s="11"/>
      <c r="DO24" s="17"/>
      <c r="DP24" s="22">
        <v>18</v>
      </c>
    </row>
    <row r="25" spans="1:121">
      <c r="A25" s="22">
        <v>19</v>
      </c>
      <c r="B25" s="12"/>
      <c r="C25" s="11">
        <v>17.7</v>
      </c>
      <c r="D25" s="39">
        <v>2.1</v>
      </c>
      <c r="E25" s="11">
        <v>0.96</v>
      </c>
      <c r="F25" s="16"/>
      <c r="G25" s="22">
        <v>19</v>
      </c>
      <c r="H25" s="11">
        <v>1.82</v>
      </c>
      <c r="I25" s="11">
        <v>3.43</v>
      </c>
      <c r="J25" s="11">
        <v>11.58</v>
      </c>
      <c r="K25" s="11">
        <v>26.45</v>
      </c>
      <c r="L25" s="11">
        <v>26.84</v>
      </c>
      <c r="M25" s="11">
        <v>5.24</v>
      </c>
      <c r="N25" s="11">
        <v>19.02</v>
      </c>
      <c r="O25" s="11">
        <v>23.49</v>
      </c>
      <c r="P25" s="11">
        <v>12.18</v>
      </c>
      <c r="Q25" s="11">
        <v>7.99</v>
      </c>
      <c r="R25" s="40">
        <v>14.71</v>
      </c>
      <c r="S25" s="11">
        <v>1</v>
      </c>
      <c r="T25" s="17"/>
      <c r="U25" s="17"/>
      <c r="V25" s="22">
        <v>19</v>
      </c>
      <c r="W25" s="11">
        <v>12.8</v>
      </c>
      <c r="X25" s="11">
        <v>3.57</v>
      </c>
      <c r="Y25" s="11">
        <v>18</v>
      </c>
      <c r="Z25" s="11">
        <v>22.77</v>
      </c>
      <c r="AA25" s="11">
        <v>9.33</v>
      </c>
      <c r="AB25" s="11">
        <v>9.08</v>
      </c>
      <c r="AC25" s="11">
        <v>26.1</v>
      </c>
      <c r="AD25" s="11">
        <v>17.38</v>
      </c>
      <c r="AE25" s="11">
        <v>17.920000000000002</v>
      </c>
      <c r="AF25" s="11">
        <v>11.75</v>
      </c>
      <c r="AG25" s="11">
        <v>2.04</v>
      </c>
      <c r="AH25" s="11">
        <v>1</v>
      </c>
      <c r="AI25" s="17"/>
      <c r="AJ25" s="22">
        <v>19</v>
      </c>
      <c r="AK25" s="11" t="s">
        <v>83</v>
      </c>
      <c r="AL25" s="11">
        <v>1.94</v>
      </c>
      <c r="AM25" s="11">
        <v>7.75</v>
      </c>
      <c r="AN25" s="11">
        <v>24.9</v>
      </c>
      <c r="AO25" s="11">
        <v>25.68</v>
      </c>
      <c r="AP25" s="11">
        <v>18.350000000000001</v>
      </c>
      <c r="AQ25" s="11">
        <v>22.47</v>
      </c>
      <c r="AR25" s="11">
        <v>19.579999999999998</v>
      </c>
      <c r="AS25" s="11">
        <v>3.99</v>
      </c>
      <c r="AT25" s="11">
        <v>1.27</v>
      </c>
      <c r="AU25" s="11">
        <v>14.2</v>
      </c>
      <c r="AV25" s="11">
        <v>7.43</v>
      </c>
      <c r="AW25" s="17"/>
      <c r="AX25" s="22">
        <v>19</v>
      </c>
      <c r="AY25" s="11">
        <v>1</v>
      </c>
      <c r="AZ25" s="11">
        <v>5.31</v>
      </c>
      <c r="BA25" s="11">
        <v>13</v>
      </c>
      <c r="BB25" s="11">
        <v>18</v>
      </c>
      <c r="BC25" s="11">
        <v>21.5</v>
      </c>
      <c r="BD25" s="11">
        <v>20.6</v>
      </c>
      <c r="BE25" s="11">
        <v>19</v>
      </c>
      <c r="BF25" s="11">
        <v>24.02</v>
      </c>
      <c r="BG25" s="11">
        <v>17.38</v>
      </c>
      <c r="BH25" s="11">
        <v>8</v>
      </c>
      <c r="BI25" s="11">
        <v>3.44</v>
      </c>
      <c r="BJ25" s="11">
        <v>2</v>
      </c>
      <c r="BK25" s="17"/>
      <c r="BL25" s="22">
        <v>19</v>
      </c>
      <c r="BM25" s="11">
        <v>2.9</v>
      </c>
      <c r="BN25" s="11">
        <v>6</v>
      </c>
      <c r="BO25" s="11">
        <v>11.2</v>
      </c>
      <c r="BP25" s="11">
        <v>27</v>
      </c>
      <c r="BQ25" s="11">
        <v>11.125</v>
      </c>
      <c r="BR25" s="11">
        <v>19.63</v>
      </c>
      <c r="BS25" s="11">
        <v>23.66</v>
      </c>
      <c r="BT25" s="11">
        <v>18.2</v>
      </c>
      <c r="BU25" s="11">
        <v>16.05</v>
      </c>
      <c r="BV25" s="11">
        <v>14</v>
      </c>
      <c r="BW25" s="11">
        <v>4.2</v>
      </c>
      <c r="BX25" s="11">
        <v>3.6</v>
      </c>
      <c r="BY25" s="17"/>
      <c r="BZ25" s="22">
        <v>19</v>
      </c>
      <c r="CA25" s="11">
        <v>1</v>
      </c>
      <c r="CB25" s="11">
        <v>8.5</v>
      </c>
      <c r="CC25" s="11">
        <v>13.3</v>
      </c>
      <c r="CD25" s="11">
        <v>15</v>
      </c>
      <c r="CE25" s="11">
        <v>21</v>
      </c>
      <c r="CF25" s="11">
        <v>20</v>
      </c>
      <c r="CG25" s="11">
        <v>22</v>
      </c>
      <c r="CH25" s="11">
        <v>19.333333333333332</v>
      </c>
      <c r="CI25" s="11">
        <v>22</v>
      </c>
      <c r="CJ25" s="11">
        <v>9.3000000000000007</v>
      </c>
      <c r="CK25" s="11">
        <v>2.7</v>
      </c>
      <c r="CL25" s="11">
        <v>2.625</v>
      </c>
      <c r="CM25" s="17"/>
      <c r="CN25" s="22">
        <v>19</v>
      </c>
      <c r="CO25" s="11">
        <v>2.9484736842105601</v>
      </c>
      <c r="CP25" s="11">
        <v>9.35</v>
      </c>
      <c r="CQ25" s="11">
        <v>17.208000000000176</v>
      </c>
      <c r="CR25" s="11">
        <v>27.333333333333332</v>
      </c>
      <c r="CS25" s="11">
        <v>7</v>
      </c>
      <c r="CT25" s="11">
        <v>13.333333333333334</v>
      </c>
      <c r="CU25" s="11">
        <v>19.666666666666668</v>
      </c>
      <c r="CV25" s="11">
        <v>16.8125</v>
      </c>
      <c r="CW25" s="11">
        <v>11.4</v>
      </c>
      <c r="CX25" s="11">
        <v>3.8571428571428572</v>
      </c>
      <c r="CY25" s="11">
        <v>4.333333333333333</v>
      </c>
      <c r="CZ25" s="11">
        <v>7.8571428571428568</v>
      </c>
      <c r="DA25" s="17"/>
      <c r="DB25" s="22">
        <v>19</v>
      </c>
      <c r="DC25" s="11">
        <v>2.3333333333333335</v>
      </c>
      <c r="DD25" s="11">
        <v>5.8571428571428568</v>
      </c>
      <c r="DE25" s="11">
        <v>12.555555555555555</v>
      </c>
      <c r="DF25" s="11">
        <v>18.75</v>
      </c>
      <c r="DG25" s="11">
        <v>18.428571428571427</v>
      </c>
      <c r="DH25" s="11">
        <v>14.75</v>
      </c>
      <c r="DI25" s="11">
        <v>18.466666666666665</v>
      </c>
      <c r="DJ25" s="11">
        <v>18</v>
      </c>
      <c r="DK25" s="11">
        <v>15.5</v>
      </c>
      <c r="DL25" s="11">
        <v>8.1578947368421044</v>
      </c>
      <c r="DM25" s="11"/>
      <c r="DN25" s="11"/>
      <c r="DO25" s="17"/>
      <c r="DP25" s="22">
        <v>19</v>
      </c>
    </row>
    <row r="26" spans="1:121">
      <c r="A26" s="22">
        <v>20</v>
      </c>
      <c r="B26" s="12"/>
      <c r="C26" s="11">
        <v>18.5</v>
      </c>
      <c r="D26" s="11">
        <v>6.35</v>
      </c>
      <c r="E26" s="11">
        <v>0.65</v>
      </c>
      <c r="F26" s="16"/>
      <c r="G26" s="22">
        <v>20</v>
      </c>
      <c r="H26" s="11">
        <v>1.07</v>
      </c>
      <c r="I26" s="11">
        <v>0.49</v>
      </c>
      <c r="J26" s="11">
        <v>9.3000000000000007</v>
      </c>
      <c r="K26" s="11">
        <v>23.45</v>
      </c>
      <c r="L26" s="11">
        <v>26.26</v>
      </c>
      <c r="M26" s="11">
        <v>17.52</v>
      </c>
      <c r="N26" s="11">
        <v>14.25</v>
      </c>
      <c r="O26" s="11">
        <v>23.08</v>
      </c>
      <c r="P26" s="11">
        <v>12.49</v>
      </c>
      <c r="Q26" s="11">
        <v>17</v>
      </c>
      <c r="R26" s="11">
        <v>6.6</v>
      </c>
      <c r="S26" s="11">
        <v>0</v>
      </c>
      <c r="T26" s="17"/>
      <c r="U26" s="17"/>
      <c r="V26" s="22">
        <v>20</v>
      </c>
      <c r="W26" s="11">
        <v>1.07</v>
      </c>
      <c r="X26" s="11">
        <v>10.71</v>
      </c>
      <c r="Y26" s="11">
        <v>13.4</v>
      </c>
      <c r="Z26" s="11">
        <v>19.14</v>
      </c>
      <c r="AA26" s="11">
        <v>4.55</v>
      </c>
      <c r="AB26" s="11">
        <v>10.06</v>
      </c>
      <c r="AC26" s="11">
        <v>26.05</v>
      </c>
      <c r="AD26" s="11">
        <v>22.64</v>
      </c>
      <c r="AE26" s="11">
        <v>21.93</v>
      </c>
      <c r="AF26" s="11">
        <v>7.28</v>
      </c>
      <c r="AG26" s="11">
        <v>5.42</v>
      </c>
      <c r="AH26" s="11">
        <v>4</v>
      </c>
      <c r="AI26" s="17"/>
      <c r="AJ26" s="22">
        <v>20</v>
      </c>
      <c r="AK26" s="11">
        <v>2</v>
      </c>
      <c r="AL26" s="11">
        <v>0</v>
      </c>
      <c r="AM26" s="11">
        <v>24.3</v>
      </c>
      <c r="AN26" s="11">
        <v>25.03</v>
      </c>
      <c r="AO26" s="11">
        <v>24.47</v>
      </c>
      <c r="AP26" s="11">
        <v>12</v>
      </c>
      <c r="AQ26" s="11">
        <v>5.3</v>
      </c>
      <c r="AR26" s="11">
        <v>22.66</v>
      </c>
      <c r="AS26" s="11">
        <v>9</v>
      </c>
      <c r="AT26" s="40">
        <v>6.89</v>
      </c>
      <c r="AU26" s="11">
        <v>5.89</v>
      </c>
      <c r="AV26" s="11">
        <v>1.07</v>
      </c>
      <c r="AW26" s="17"/>
      <c r="AX26" s="22">
        <v>20</v>
      </c>
      <c r="AY26" s="11">
        <v>1</v>
      </c>
      <c r="AZ26" s="11">
        <v>5.31</v>
      </c>
      <c r="BA26" s="11">
        <v>20.41</v>
      </c>
      <c r="BB26" s="11">
        <v>18.75</v>
      </c>
      <c r="BC26" s="11">
        <v>21.5</v>
      </c>
      <c r="BD26" s="11">
        <v>20.6</v>
      </c>
      <c r="BE26" s="11">
        <v>19</v>
      </c>
      <c r="BF26" s="11">
        <v>14.22</v>
      </c>
      <c r="BG26" s="11">
        <v>17.38</v>
      </c>
      <c r="BH26" s="11">
        <v>8</v>
      </c>
      <c r="BI26" s="11">
        <v>3.44</v>
      </c>
      <c r="BJ26" s="11">
        <v>2</v>
      </c>
      <c r="BK26" s="17"/>
      <c r="BL26" s="22">
        <v>20</v>
      </c>
      <c r="BM26" s="11">
        <v>2.9</v>
      </c>
      <c r="BN26" s="11">
        <v>6</v>
      </c>
      <c r="BO26" s="11">
        <v>11.2</v>
      </c>
      <c r="BP26" s="11">
        <v>27</v>
      </c>
      <c r="BQ26" s="11">
        <v>11.125</v>
      </c>
      <c r="BR26" s="11">
        <v>12.75</v>
      </c>
      <c r="BS26" s="11">
        <v>23.66</v>
      </c>
      <c r="BT26" s="11">
        <v>18.2</v>
      </c>
      <c r="BU26" s="11">
        <v>16.05</v>
      </c>
      <c r="BV26" s="11">
        <v>9.5</v>
      </c>
      <c r="BW26" s="11">
        <v>4.2</v>
      </c>
      <c r="BX26" s="11">
        <v>3.6</v>
      </c>
      <c r="BY26" s="17"/>
      <c r="BZ26" s="22">
        <v>20</v>
      </c>
      <c r="CA26" s="11">
        <v>1</v>
      </c>
      <c r="CB26" s="11">
        <v>8.5</v>
      </c>
      <c r="CC26" s="11">
        <v>13.4</v>
      </c>
      <c r="CD26" s="11">
        <v>15</v>
      </c>
      <c r="CE26" s="11">
        <v>21</v>
      </c>
      <c r="CF26" s="11">
        <v>20</v>
      </c>
      <c r="CG26" s="11">
        <v>22</v>
      </c>
      <c r="CH26" s="11">
        <v>19.333333333333332</v>
      </c>
      <c r="CI26" s="11">
        <v>22</v>
      </c>
      <c r="CJ26" s="11">
        <v>9.3000000000000007</v>
      </c>
      <c r="CK26" s="11">
        <v>2.7</v>
      </c>
      <c r="CL26" s="11">
        <v>2.625</v>
      </c>
      <c r="CM26" s="17"/>
      <c r="CN26" s="22">
        <v>20</v>
      </c>
      <c r="CO26" s="11">
        <v>2.9484736842105601</v>
      </c>
      <c r="CP26" s="11">
        <v>9.35</v>
      </c>
      <c r="CQ26" s="11">
        <v>11.5</v>
      </c>
      <c r="CR26" s="11">
        <v>27.333333333333332</v>
      </c>
      <c r="CS26" s="11">
        <v>7</v>
      </c>
      <c r="CT26" s="11">
        <v>15.75</v>
      </c>
      <c r="CU26" s="11">
        <v>19.666666666666668</v>
      </c>
      <c r="CV26" s="11">
        <v>16.8125</v>
      </c>
      <c r="CW26" s="11">
        <v>11.4</v>
      </c>
      <c r="CX26" s="11">
        <v>5.166666666666667</v>
      </c>
      <c r="CY26" s="11">
        <v>4.333333333333333</v>
      </c>
      <c r="CZ26" s="11">
        <v>7.8571428571428568</v>
      </c>
      <c r="DA26" s="17"/>
      <c r="DB26" s="22">
        <v>20</v>
      </c>
      <c r="DC26" s="11">
        <v>2.3333333333333335</v>
      </c>
      <c r="DD26" s="11">
        <v>5.666666666666667</v>
      </c>
      <c r="DE26" s="11">
        <v>12.555555555555555</v>
      </c>
      <c r="DF26" s="11">
        <v>18.75</v>
      </c>
      <c r="DG26" s="11">
        <v>18.428571428571427</v>
      </c>
      <c r="DH26" s="11">
        <v>20.272727272727273</v>
      </c>
      <c r="DI26" s="11">
        <v>18.466666666666665</v>
      </c>
      <c r="DJ26" s="11">
        <v>18</v>
      </c>
      <c r="DK26" s="11">
        <v>15.5</v>
      </c>
      <c r="DL26" s="11">
        <v>8.1818181818181817</v>
      </c>
      <c r="DM26" s="11"/>
      <c r="DN26" s="11"/>
      <c r="DO26" s="17"/>
      <c r="DP26" s="22">
        <v>20</v>
      </c>
    </row>
    <row r="27" spans="1:121">
      <c r="A27" s="22">
        <v>21</v>
      </c>
      <c r="B27" s="12"/>
      <c r="C27" s="11">
        <v>9</v>
      </c>
      <c r="D27" s="11">
        <v>0.48</v>
      </c>
      <c r="E27" s="11">
        <v>0.44</v>
      </c>
      <c r="F27" s="16"/>
      <c r="G27" s="22">
        <v>21</v>
      </c>
      <c r="H27" s="11">
        <v>0.08</v>
      </c>
      <c r="I27" s="11">
        <v>0.75</v>
      </c>
      <c r="J27" s="11">
        <v>16.45</v>
      </c>
      <c r="K27" s="11">
        <v>23.4</v>
      </c>
      <c r="L27" s="11">
        <v>16.739999999999998</v>
      </c>
      <c r="M27" s="11">
        <v>19.670000000000002</v>
      </c>
      <c r="N27" s="11">
        <v>25</v>
      </c>
      <c r="O27" s="11">
        <v>16.489999999999998</v>
      </c>
      <c r="P27" s="11">
        <v>19.25</v>
      </c>
      <c r="Q27" s="11">
        <v>11.04</v>
      </c>
      <c r="R27" s="11">
        <v>9.89</v>
      </c>
      <c r="S27" s="11">
        <v>1</v>
      </c>
      <c r="T27" s="17"/>
      <c r="U27" s="17"/>
      <c r="V27" s="22">
        <v>21</v>
      </c>
      <c r="W27" s="11">
        <v>1</v>
      </c>
      <c r="X27" s="11">
        <v>20.25</v>
      </c>
      <c r="Y27" s="11">
        <v>19.5</v>
      </c>
      <c r="Z27" s="11">
        <v>21.76</v>
      </c>
      <c r="AA27" s="11">
        <v>12.39</v>
      </c>
      <c r="AB27" s="11">
        <v>10.84</v>
      </c>
      <c r="AC27" s="11">
        <v>23.23</v>
      </c>
      <c r="AD27" s="11">
        <v>22.41</v>
      </c>
      <c r="AE27" s="11">
        <v>22.05</v>
      </c>
      <c r="AF27" s="11">
        <v>10.73</v>
      </c>
      <c r="AG27" s="11">
        <v>1.17</v>
      </c>
      <c r="AH27" s="11">
        <v>0</v>
      </c>
      <c r="AI27" s="17"/>
      <c r="AJ27" s="22">
        <v>21</v>
      </c>
      <c r="AK27" s="11">
        <v>9.6999999999999993</v>
      </c>
      <c r="AL27" s="11">
        <v>0</v>
      </c>
      <c r="AM27" s="11">
        <v>23.3</v>
      </c>
      <c r="AN27" s="11">
        <v>24.68</v>
      </c>
      <c r="AO27" s="11">
        <v>24.73</v>
      </c>
      <c r="AP27" s="11">
        <v>21.43</v>
      </c>
      <c r="AQ27" s="11">
        <v>19.600000000000001</v>
      </c>
      <c r="AR27" s="11">
        <v>19.96</v>
      </c>
      <c r="AS27" s="11">
        <v>21.05</v>
      </c>
      <c r="AT27" s="11">
        <v>17.059999999999999</v>
      </c>
      <c r="AU27" s="40">
        <v>10.39</v>
      </c>
      <c r="AV27" s="11">
        <v>0.36</v>
      </c>
      <c r="AW27" s="17"/>
      <c r="AX27" s="22">
        <v>21</v>
      </c>
      <c r="AY27" s="11">
        <v>1</v>
      </c>
      <c r="AZ27" s="11">
        <v>5.31</v>
      </c>
      <c r="BA27" s="11">
        <v>22.4</v>
      </c>
      <c r="BB27" s="11">
        <v>18.75</v>
      </c>
      <c r="BC27" s="11">
        <v>21.5</v>
      </c>
      <c r="BD27" s="11">
        <v>20.6</v>
      </c>
      <c r="BE27" s="11">
        <v>19</v>
      </c>
      <c r="BF27" s="11">
        <v>14.22</v>
      </c>
      <c r="BG27" s="11">
        <v>13.33</v>
      </c>
      <c r="BH27" s="11">
        <v>8</v>
      </c>
      <c r="BI27" s="11">
        <v>3.44</v>
      </c>
      <c r="BJ27" s="11">
        <v>2</v>
      </c>
      <c r="BK27" s="17"/>
      <c r="BL27" s="22">
        <v>21</v>
      </c>
      <c r="BM27" s="11">
        <v>2.9</v>
      </c>
      <c r="BN27" s="11">
        <v>6</v>
      </c>
      <c r="BO27" s="11">
        <v>11.2</v>
      </c>
      <c r="BP27" s="11">
        <v>27</v>
      </c>
      <c r="BQ27" s="11">
        <v>11.125</v>
      </c>
      <c r="BR27" s="11">
        <v>10.5</v>
      </c>
      <c r="BS27" s="11">
        <v>23.66</v>
      </c>
      <c r="BT27" s="11">
        <v>21.3</v>
      </c>
      <c r="BU27" s="11">
        <v>16.05</v>
      </c>
      <c r="BV27" s="11">
        <v>9.5</v>
      </c>
      <c r="BW27" s="11">
        <v>3.16</v>
      </c>
      <c r="BX27" s="11">
        <v>3.6</v>
      </c>
      <c r="BY27" s="17"/>
      <c r="BZ27" s="22">
        <v>21</v>
      </c>
      <c r="CA27" s="11">
        <v>1</v>
      </c>
      <c r="CB27" s="11">
        <v>15.5</v>
      </c>
      <c r="CC27" s="11">
        <v>13</v>
      </c>
      <c r="CD27" s="11">
        <v>15</v>
      </c>
      <c r="CE27" s="11">
        <v>21</v>
      </c>
      <c r="CF27" s="11">
        <v>20</v>
      </c>
      <c r="CG27" s="11">
        <v>16.16</v>
      </c>
      <c r="CH27" s="11">
        <v>19.333333333333332</v>
      </c>
      <c r="CI27" s="11">
        <v>22</v>
      </c>
      <c r="CJ27" s="11">
        <v>9.3000000000000007</v>
      </c>
      <c r="CK27" s="11">
        <v>2.7</v>
      </c>
      <c r="CL27" s="11">
        <v>10</v>
      </c>
      <c r="CM27" s="17"/>
      <c r="CN27" s="22">
        <v>21</v>
      </c>
      <c r="CO27" s="11">
        <v>2.9484736842105601</v>
      </c>
      <c r="CP27" s="11">
        <v>9.35</v>
      </c>
      <c r="CQ27" s="11">
        <v>11.5</v>
      </c>
      <c r="CR27" s="11">
        <v>23.75</v>
      </c>
      <c r="CS27" s="11">
        <v>14.6</v>
      </c>
      <c r="CT27" s="11">
        <v>15.75</v>
      </c>
      <c r="CU27" s="11">
        <v>19.8</v>
      </c>
      <c r="CV27" s="11">
        <v>16.8125</v>
      </c>
      <c r="CW27" s="11">
        <v>11.4</v>
      </c>
      <c r="CX27" s="11">
        <v>5.166666666666667</v>
      </c>
      <c r="CY27" s="11">
        <v>4.333333333333333</v>
      </c>
      <c r="CZ27" s="11">
        <v>7.8571428571428568</v>
      </c>
      <c r="DA27" s="17"/>
      <c r="DB27" s="22">
        <v>21</v>
      </c>
      <c r="DC27" s="11">
        <v>2.3333333333333335</v>
      </c>
      <c r="DD27" s="11">
        <v>5.666666666666667</v>
      </c>
      <c r="DE27" s="11">
        <v>13.25</v>
      </c>
      <c r="DF27" s="11">
        <v>18.75</v>
      </c>
      <c r="DG27" s="11">
        <v>18.428571428571427</v>
      </c>
      <c r="DH27" s="11">
        <v>20.272727272727273</v>
      </c>
      <c r="DI27" s="11">
        <v>18.466666666666665</v>
      </c>
      <c r="DJ27" s="11">
        <v>18</v>
      </c>
      <c r="DK27" s="11">
        <v>15.5</v>
      </c>
      <c r="DL27" s="11">
        <v>8.1818181818181817</v>
      </c>
      <c r="DM27" s="11"/>
      <c r="DN27" s="11"/>
      <c r="DO27" s="17"/>
      <c r="DP27" s="22">
        <v>21</v>
      </c>
    </row>
    <row r="28" spans="1:121">
      <c r="A28" s="22">
        <v>22</v>
      </c>
      <c r="B28" s="12"/>
      <c r="C28" s="11">
        <v>1.64</v>
      </c>
      <c r="D28" s="11">
        <v>3.24</v>
      </c>
      <c r="E28" s="11">
        <v>1.32</v>
      </c>
      <c r="F28" s="16"/>
      <c r="G28" s="22">
        <v>22</v>
      </c>
      <c r="H28" s="11">
        <v>8.56</v>
      </c>
      <c r="I28" s="11">
        <v>0.56000000000000005</v>
      </c>
      <c r="J28" s="11">
        <v>17.39</v>
      </c>
      <c r="K28" s="11">
        <v>21.63</v>
      </c>
      <c r="L28" s="11">
        <v>17.84</v>
      </c>
      <c r="M28" s="11">
        <v>10.3</v>
      </c>
      <c r="N28" s="11">
        <v>16.12</v>
      </c>
      <c r="O28" s="11">
        <v>8.5299999999999994</v>
      </c>
      <c r="P28" s="11">
        <v>16.41</v>
      </c>
      <c r="Q28" s="11">
        <v>3.38</v>
      </c>
      <c r="R28" s="11">
        <v>8.08</v>
      </c>
      <c r="S28" s="11">
        <v>4.4379999999999997</v>
      </c>
      <c r="T28" s="17"/>
      <c r="U28" s="17"/>
      <c r="V28" s="22">
        <v>22</v>
      </c>
      <c r="W28" s="11">
        <v>2.5</v>
      </c>
      <c r="X28" s="11">
        <v>7.6</v>
      </c>
      <c r="Y28" s="11">
        <v>3.5</v>
      </c>
      <c r="Z28" s="11">
        <v>26.62</v>
      </c>
      <c r="AA28" s="11">
        <v>17.427</v>
      </c>
      <c r="AB28" s="11">
        <v>14.46</v>
      </c>
      <c r="AC28" s="11">
        <v>22</v>
      </c>
      <c r="AD28" s="11">
        <v>23.45</v>
      </c>
      <c r="AE28" s="11">
        <v>21.88</v>
      </c>
      <c r="AF28" s="11">
        <v>13.5</v>
      </c>
      <c r="AG28" s="11">
        <v>0.5</v>
      </c>
      <c r="AH28" s="11">
        <v>0</v>
      </c>
      <c r="AI28" s="17"/>
      <c r="AJ28" s="22">
        <v>22</v>
      </c>
      <c r="AK28" s="11">
        <v>7.9</v>
      </c>
      <c r="AL28" s="11">
        <v>1</v>
      </c>
      <c r="AM28" s="11">
        <v>23.69</v>
      </c>
      <c r="AN28" s="11">
        <v>24.45</v>
      </c>
      <c r="AO28" s="11">
        <v>19.170000000000002</v>
      </c>
      <c r="AP28" s="11">
        <v>17.329999999999998</v>
      </c>
      <c r="AQ28" s="11">
        <v>14.7</v>
      </c>
      <c r="AR28" s="11">
        <v>22</v>
      </c>
      <c r="AS28" s="11">
        <v>12.72</v>
      </c>
      <c r="AT28" s="11">
        <v>14.72</v>
      </c>
      <c r="AU28" s="11">
        <v>2.35</v>
      </c>
      <c r="AV28" s="11">
        <v>0.36</v>
      </c>
      <c r="AW28" s="17"/>
      <c r="AX28" s="22">
        <v>22</v>
      </c>
      <c r="AY28" s="11">
        <v>1</v>
      </c>
      <c r="AZ28" s="11">
        <v>18</v>
      </c>
      <c r="BA28" s="11">
        <v>22.4</v>
      </c>
      <c r="BB28" s="11">
        <v>18.75</v>
      </c>
      <c r="BC28" s="11">
        <v>21.5</v>
      </c>
      <c r="BD28" s="11">
        <v>17.329999999999998</v>
      </c>
      <c r="BE28" s="11">
        <v>19</v>
      </c>
      <c r="BF28" s="11">
        <v>14.22</v>
      </c>
      <c r="BG28" s="11">
        <v>13.33</v>
      </c>
      <c r="BH28" s="11">
        <v>8</v>
      </c>
      <c r="BI28" s="11">
        <v>3.44</v>
      </c>
      <c r="BJ28" s="11">
        <v>3.44</v>
      </c>
      <c r="BK28" s="17"/>
      <c r="BL28" s="22">
        <v>22</v>
      </c>
      <c r="BM28" s="11">
        <v>2.9</v>
      </c>
      <c r="BN28" s="11">
        <v>7</v>
      </c>
      <c r="BO28" s="11">
        <v>9.6</v>
      </c>
      <c r="BP28" s="11">
        <v>27</v>
      </c>
      <c r="BQ28" s="11">
        <v>11.125</v>
      </c>
      <c r="BR28" s="11">
        <v>10.5</v>
      </c>
      <c r="BS28" s="11">
        <v>25</v>
      </c>
      <c r="BT28" s="11">
        <v>21.3</v>
      </c>
      <c r="BU28" s="11">
        <v>16.05</v>
      </c>
      <c r="BV28" s="11">
        <v>9.5</v>
      </c>
      <c r="BW28" s="11">
        <v>3.16</v>
      </c>
      <c r="BX28" s="11">
        <v>3.6</v>
      </c>
      <c r="BY28" s="17"/>
      <c r="BZ28" s="22">
        <v>22</v>
      </c>
      <c r="CA28" s="11">
        <v>2</v>
      </c>
      <c r="CB28" s="11">
        <v>15.5</v>
      </c>
      <c r="CC28" s="11">
        <v>12</v>
      </c>
      <c r="CD28" s="11">
        <v>22</v>
      </c>
      <c r="CE28" s="11">
        <v>21</v>
      </c>
      <c r="CF28" s="11">
        <v>20</v>
      </c>
      <c r="CG28" s="11">
        <v>16.16</v>
      </c>
      <c r="CH28" s="11">
        <v>15.888888888888889</v>
      </c>
      <c r="CI28" s="11">
        <v>7</v>
      </c>
      <c r="CJ28" s="11">
        <v>9.3000000000000007</v>
      </c>
      <c r="CK28" s="11">
        <v>2.7</v>
      </c>
      <c r="CL28" s="11">
        <v>10</v>
      </c>
      <c r="CM28" s="17"/>
      <c r="CN28" s="22">
        <v>22</v>
      </c>
      <c r="CO28" s="11">
        <v>2.9484736842105601</v>
      </c>
      <c r="CP28" s="11">
        <v>9.35</v>
      </c>
      <c r="CQ28" s="11">
        <v>11.5</v>
      </c>
      <c r="CR28" s="11">
        <v>23.75</v>
      </c>
      <c r="CS28" s="11">
        <v>14.6</v>
      </c>
      <c r="CT28" s="11">
        <v>15.75</v>
      </c>
      <c r="CU28" s="11">
        <v>19.8</v>
      </c>
      <c r="CV28" s="11">
        <v>16.8125</v>
      </c>
      <c r="CW28" s="11">
        <v>11.4</v>
      </c>
      <c r="CX28" s="11">
        <v>5.166666666666667</v>
      </c>
      <c r="CY28" s="11">
        <v>4.333333333333333</v>
      </c>
      <c r="CZ28" s="11">
        <v>7.8571428571428568</v>
      </c>
      <c r="DA28" s="17"/>
      <c r="DB28" s="22">
        <v>22</v>
      </c>
      <c r="DC28" s="11">
        <v>2</v>
      </c>
      <c r="DD28" s="11">
        <v>5.666666666666667</v>
      </c>
      <c r="DE28" s="11">
        <v>13.25</v>
      </c>
      <c r="DF28" s="11">
        <v>15.5</v>
      </c>
      <c r="DG28" s="11">
        <v>18.428571428571427</v>
      </c>
      <c r="DH28" s="11">
        <v>20.272727272727273</v>
      </c>
      <c r="DI28" s="11">
        <v>18.466666666666665</v>
      </c>
      <c r="DJ28" s="11">
        <v>18</v>
      </c>
      <c r="DK28" s="11">
        <v>15.5</v>
      </c>
      <c r="DL28" s="11">
        <v>8.1818181818181817</v>
      </c>
      <c r="DM28" s="11"/>
      <c r="DN28" s="11"/>
      <c r="DO28" s="17"/>
      <c r="DP28" s="22">
        <v>22</v>
      </c>
    </row>
    <row r="29" spans="1:121">
      <c r="A29" s="22">
        <v>23</v>
      </c>
      <c r="B29" s="12"/>
      <c r="C29" s="11">
        <v>6.86</v>
      </c>
      <c r="D29" s="11">
        <v>6.77</v>
      </c>
      <c r="E29" s="11">
        <v>5.72</v>
      </c>
      <c r="F29" s="16"/>
      <c r="G29" s="22">
        <v>23</v>
      </c>
      <c r="H29" s="11">
        <v>1.7</v>
      </c>
      <c r="I29" s="11">
        <v>4.62</v>
      </c>
      <c r="J29" s="11">
        <v>8.2799999999999994</v>
      </c>
      <c r="K29" s="40">
        <v>14.18</v>
      </c>
      <c r="L29" s="68">
        <v>27.32</v>
      </c>
      <c r="M29" s="11">
        <v>2.65</v>
      </c>
      <c r="N29" s="11">
        <v>19.579999999999998</v>
      </c>
      <c r="O29" s="11">
        <v>25.17</v>
      </c>
      <c r="P29" s="11">
        <v>17.04</v>
      </c>
      <c r="Q29" s="11">
        <v>3.24</v>
      </c>
      <c r="R29" s="11">
        <v>5.92</v>
      </c>
      <c r="S29" s="11">
        <v>4.2</v>
      </c>
      <c r="T29" s="17"/>
      <c r="U29" s="17"/>
      <c r="V29" s="22">
        <v>23</v>
      </c>
      <c r="W29" s="11">
        <v>1.5</v>
      </c>
      <c r="X29" s="11">
        <v>8.5</v>
      </c>
      <c r="Y29" s="11">
        <v>24</v>
      </c>
      <c r="Z29" s="42">
        <v>23</v>
      </c>
      <c r="AA29" s="11">
        <v>22.61</v>
      </c>
      <c r="AB29" s="11">
        <v>20.57</v>
      </c>
      <c r="AC29" s="11">
        <v>6.57</v>
      </c>
      <c r="AD29" s="11">
        <v>10.56</v>
      </c>
      <c r="AE29" s="11">
        <v>20.96</v>
      </c>
      <c r="AF29" s="11">
        <v>4.51</v>
      </c>
      <c r="AG29" s="11">
        <v>0.5</v>
      </c>
      <c r="AH29" s="11">
        <v>0</v>
      </c>
      <c r="AI29" s="17"/>
      <c r="AJ29" s="22">
        <v>23</v>
      </c>
      <c r="AK29" s="11">
        <v>9</v>
      </c>
      <c r="AL29" s="11">
        <v>10.98</v>
      </c>
      <c r="AM29" s="11">
        <v>23.24</v>
      </c>
      <c r="AN29" s="40">
        <v>24.15</v>
      </c>
      <c r="AO29" s="42">
        <v>22.55</v>
      </c>
      <c r="AP29" s="11">
        <v>4.66</v>
      </c>
      <c r="AQ29" s="11">
        <v>8.15</v>
      </c>
      <c r="AR29" s="11">
        <v>22.8</v>
      </c>
      <c r="AS29" s="11">
        <v>18.66</v>
      </c>
      <c r="AT29" s="11">
        <v>15.3</v>
      </c>
      <c r="AU29" s="11">
        <v>1.74</v>
      </c>
      <c r="AV29" s="11">
        <v>1.32</v>
      </c>
      <c r="AW29" s="17"/>
      <c r="AX29" s="22">
        <v>23</v>
      </c>
      <c r="AY29" s="11">
        <v>1</v>
      </c>
      <c r="AZ29" s="11">
        <v>5.31</v>
      </c>
      <c r="BA29" s="11">
        <v>22.4</v>
      </c>
      <c r="BB29" s="11">
        <v>18.75</v>
      </c>
      <c r="BC29" s="11">
        <v>21.5</v>
      </c>
      <c r="BD29" s="11">
        <v>23.5</v>
      </c>
      <c r="BE29" s="11">
        <v>19</v>
      </c>
      <c r="BF29" s="11">
        <v>14.22</v>
      </c>
      <c r="BG29" s="11">
        <v>13.33</v>
      </c>
      <c r="BH29" s="11">
        <v>8</v>
      </c>
      <c r="BI29" s="11">
        <v>3.44</v>
      </c>
      <c r="BJ29" s="11">
        <v>3.44</v>
      </c>
      <c r="BK29" s="17"/>
      <c r="BL29" s="22">
        <v>23</v>
      </c>
      <c r="BM29" s="11">
        <v>2.9</v>
      </c>
      <c r="BN29" s="11">
        <v>7</v>
      </c>
      <c r="BO29" s="11">
        <v>9.6</v>
      </c>
      <c r="BP29" s="11">
        <v>27</v>
      </c>
      <c r="BQ29" s="11">
        <v>11.125</v>
      </c>
      <c r="BR29" s="11">
        <v>10.5</v>
      </c>
      <c r="BS29" s="11">
        <v>20.5</v>
      </c>
      <c r="BT29" s="11">
        <v>21.3</v>
      </c>
      <c r="BU29" s="11">
        <v>16.05</v>
      </c>
      <c r="BV29" s="11">
        <v>9.5</v>
      </c>
      <c r="BW29" s="11">
        <v>3.16</v>
      </c>
      <c r="BX29" s="11">
        <v>7.4</v>
      </c>
      <c r="BY29" s="17"/>
      <c r="BZ29" s="22">
        <v>23</v>
      </c>
      <c r="CA29" s="11">
        <v>2.5</v>
      </c>
      <c r="CB29" s="11">
        <v>15.5</v>
      </c>
      <c r="CC29" s="11">
        <v>13</v>
      </c>
      <c r="CD29" s="11">
        <v>22</v>
      </c>
      <c r="CE29" s="11">
        <v>21</v>
      </c>
      <c r="CF29" s="11">
        <v>20</v>
      </c>
      <c r="CG29" s="11">
        <v>16.16</v>
      </c>
      <c r="CH29" s="11">
        <v>15.888888888888889</v>
      </c>
      <c r="CI29" s="11">
        <v>12.5</v>
      </c>
      <c r="CJ29" s="11">
        <v>9.3000000000000007</v>
      </c>
      <c r="CK29" s="11">
        <v>2.7</v>
      </c>
      <c r="CL29" s="11">
        <v>3.9249999999999998</v>
      </c>
      <c r="CM29" s="17"/>
      <c r="CN29" s="22">
        <v>23</v>
      </c>
      <c r="CO29" s="11">
        <v>2.9484736842105601</v>
      </c>
      <c r="CP29" s="11">
        <v>9.35</v>
      </c>
      <c r="CQ29" s="11">
        <v>11.5</v>
      </c>
      <c r="CR29" s="11">
        <v>23.75</v>
      </c>
      <c r="CS29" s="11">
        <v>14.6</v>
      </c>
      <c r="CT29" s="11">
        <v>15.75</v>
      </c>
      <c r="CU29" s="11">
        <v>19.8</v>
      </c>
      <c r="CV29" s="11">
        <v>16.8125</v>
      </c>
      <c r="CW29" s="11">
        <v>11.4</v>
      </c>
      <c r="CX29" s="11">
        <v>5.166666666666667</v>
      </c>
      <c r="CY29" s="11">
        <v>4.333333333333333</v>
      </c>
      <c r="CZ29" s="11">
        <v>7.8571428571428568</v>
      </c>
      <c r="DA29" s="17"/>
      <c r="DB29" s="22">
        <v>23</v>
      </c>
      <c r="DC29" s="11">
        <v>6.333333333333333</v>
      </c>
      <c r="DD29" s="11">
        <v>5.666666666666667</v>
      </c>
      <c r="DE29" s="11">
        <v>13.25</v>
      </c>
      <c r="DF29" s="11">
        <v>15.5</v>
      </c>
      <c r="DG29" s="11">
        <v>18.428571428571427</v>
      </c>
      <c r="DH29" s="11">
        <v>20.272727272727273</v>
      </c>
      <c r="DI29" s="11">
        <v>18.466666666666665</v>
      </c>
      <c r="DJ29" s="11">
        <v>18</v>
      </c>
      <c r="DK29" s="11">
        <v>15.5</v>
      </c>
      <c r="DL29" s="11">
        <v>8.1818181818181817</v>
      </c>
      <c r="DM29" s="11"/>
      <c r="DN29" s="11"/>
      <c r="DO29" s="17"/>
      <c r="DP29" s="22">
        <v>23</v>
      </c>
    </row>
    <row r="30" spans="1:121">
      <c r="A30" s="22">
        <v>24</v>
      </c>
      <c r="B30" s="12"/>
      <c r="C30" s="39">
        <v>4</v>
      </c>
      <c r="D30" s="11">
        <v>0.56999999999999995</v>
      </c>
      <c r="E30" s="11">
        <v>4.13</v>
      </c>
      <c r="F30" s="16"/>
      <c r="G30" s="22">
        <v>24</v>
      </c>
      <c r="H30" s="11">
        <v>14.56</v>
      </c>
      <c r="I30" s="11">
        <v>4.0199999999999996</v>
      </c>
      <c r="J30" s="11">
        <v>7.73</v>
      </c>
      <c r="K30" s="42">
        <v>22.18</v>
      </c>
      <c r="L30" s="11">
        <v>19.84</v>
      </c>
      <c r="M30" s="11">
        <v>3.16</v>
      </c>
      <c r="N30" s="11">
        <v>20.29</v>
      </c>
      <c r="O30" s="11">
        <v>20.23</v>
      </c>
      <c r="P30" s="11">
        <v>16.93</v>
      </c>
      <c r="Q30" s="11">
        <v>8.25</v>
      </c>
      <c r="R30" s="11">
        <v>16.3</v>
      </c>
      <c r="S30" s="11">
        <v>4.2</v>
      </c>
      <c r="T30" s="17"/>
      <c r="U30" s="17"/>
      <c r="V30" s="22">
        <v>24</v>
      </c>
      <c r="W30" s="11">
        <v>1.7</v>
      </c>
      <c r="X30" s="11">
        <v>9.86</v>
      </c>
      <c r="Y30" s="11">
        <v>23.36</v>
      </c>
      <c r="Z30" s="42">
        <v>26.5</v>
      </c>
      <c r="AA30" s="68">
        <v>27.27</v>
      </c>
      <c r="AB30" s="11">
        <v>22.89</v>
      </c>
      <c r="AC30" s="11">
        <v>3.99</v>
      </c>
      <c r="AD30" s="11">
        <v>15.52</v>
      </c>
      <c r="AE30" s="11">
        <v>16.149999999999999</v>
      </c>
      <c r="AF30" s="11">
        <v>3.72</v>
      </c>
      <c r="AG30" s="11">
        <v>1.54</v>
      </c>
      <c r="AH30" s="11">
        <v>0</v>
      </c>
      <c r="AI30" s="17"/>
      <c r="AJ30" s="22">
        <v>24</v>
      </c>
      <c r="AK30" s="11">
        <v>0</v>
      </c>
      <c r="AL30" s="11">
        <v>20.38</v>
      </c>
      <c r="AM30" s="40">
        <v>23.31</v>
      </c>
      <c r="AN30" s="42">
        <v>18.09</v>
      </c>
      <c r="AO30" s="11">
        <v>25.64</v>
      </c>
      <c r="AP30" s="11">
        <v>17.37</v>
      </c>
      <c r="AQ30" s="11">
        <v>14.18</v>
      </c>
      <c r="AR30" s="11">
        <v>22.85</v>
      </c>
      <c r="AS30" s="11">
        <v>21.58</v>
      </c>
      <c r="AT30" s="11">
        <v>18.239999999999998</v>
      </c>
      <c r="AU30" s="11">
        <v>1.23</v>
      </c>
      <c r="AV30" s="11">
        <v>6.52</v>
      </c>
      <c r="AW30" s="17"/>
      <c r="AX30" s="22">
        <v>24</v>
      </c>
      <c r="AY30" s="11">
        <v>1</v>
      </c>
      <c r="AZ30" s="11">
        <v>19.45</v>
      </c>
      <c r="BA30" s="11">
        <v>22.4</v>
      </c>
      <c r="BB30" s="11">
        <v>18.75</v>
      </c>
      <c r="BC30" s="11">
        <v>21.5</v>
      </c>
      <c r="BD30" s="11">
        <v>23.5</v>
      </c>
      <c r="BE30" s="11">
        <v>19</v>
      </c>
      <c r="BF30" s="11">
        <v>14.22</v>
      </c>
      <c r="BG30" s="11">
        <v>13.33</v>
      </c>
      <c r="BH30" s="11">
        <v>8</v>
      </c>
      <c r="BI30" s="11">
        <v>2</v>
      </c>
      <c r="BJ30" s="11">
        <v>10</v>
      </c>
      <c r="BK30" s="17"/>
      <c r="BL30" s="22">
        <v>24</v>
      </c>
      <c r="BM30" s="11">
        <v>2.9</v>
      </c>
      <c r="BN30" s="11">
        <v>7</v>
      </c>
      <c r="BO30" s="11">
        <v>9.6</v>
      </c>
      <c r="BP30" s="11">
        <v>20.75</v>
      </c>
      <c r="BQ30" s="11">
        <v>11.125</v>
      </c>
      <c r="BR30" s="11">
        <v>10.5</v>
      </c>
      <c r="BS30" s="11">
        <v>20.5</v>
      </c>
      <c r="BT30" s="11">
        <v>18</v>
      </c>
      <c r="BU30" s="11">
        <v>22</v>
      </c>
      <c r="BV30" s="11">
        <v>9.5</v>
      </c>
      <c r="BW30" s="11">
        <v>3.16</v>
      </c>
      <c r="BX30" s="11">
        <v>7.4</v>
      </c>
      <c r="BY30" s="17"/>
      <c r="BZ30" s="22">
        <v>24</v>
      </c>
      <c r="CA30" s="11">
        <v>3.3</v>
      </c>
      <c r="CB30" s="11">
        <v>15.5</v>
      </c>
      <c r="CC30" s="11">
        <v>13</v>
      </c>
      <c r="CD30" s="11">
        <v>22</v>
      </c>
      <c r="CE30" s="11">
        <v>21</v>
      </c>
      <c r="CF30" s="11">
        <v>20</v>
      </c>
      <c r="CG30" s="11">
        <v>16.16</v>
      </c>
      <c r="CH30" s="11">
        <v>15.888888888888889</v>
      </c>
      <c r="CI30" s="11">
        <v>12.5</v>
      </c>
      <c r="CJ30" s="11">
        <v>9.3000000000000007</v>
      </c>
      <c r="CK30" s="11">
        <v>2.7</v>
      </c>
      <c r="CL30" s="11">
        <v>3.9249999999999998</v>
      </c>
      <c r="CM30" s="17"/>
      <c r="CN30" s="22">
        <v>24</v>
      </c>
      <c r="CO30" s="11">
        <v>2.9484736842105601</v>
      </c>
      <c r="CP30" s="11">
        <v>9.35</v>
      </c>
      <c r="CQ30" s="11">
        <v>11.5</v>
      </c>
      <c r="CR30" s="11">
        <v>23.75</v>
      </c>
      <c r="CS30" s="11">
        <v>14.6</v>
      </c>
      <c r="CT30" s="11">
        <v>22</v>
      </c>
      <c r="CU30" s="11">
        <v>19.8</v>
      </c>
      <c r="CV30" s="11">
        <v>16.8125</v>
      </c>
      <c r="CW30" s="11">
        <v>15</v>
      </c>
      <c r="CX30" s="11">
        <v>5.166666666666667</v>
      </c>
      <c r="CY30" s="11">
        <v>4.333333333333333</v>
      </c>
      <c r="CZ30" s="11">
        <v>7.8571428571428568</v>
      </c>
      <c r="DA30" s="17"/>
      <c r="DB30" s="22">
        <v>24</v>
      </c>
      <c r="DC30" s="11">
        <v>6.333333333333333</v>
      </c>
      <c r="DD30" s="11">
        <v>5.666666666666667</v>
      </c>
      <c r="DE30" s="11">
        <v>13.25</v>
      </c>
      <c r="DF30" s="11">
        <v>17.428571428571427</v>
      </c>
      <c r="DG30" s="11">
        <v>16.999999999999982</v>
      </c>
      <c r="DH30" s="11">
        <v>20.272727272727273</v>
      </c>
      <c r="DI30" s="11">
        <v>18.466666666666665</v>
      </c>
      <c r="DJ30" s="11">
        <v>18</v>
      </c>
      <c r="DK30" s="11">
        <v>15.5</v>
      </c>
      <c r="DL30" s="11">
        <v>8.1818181818181817</v>
      </c>
      <c r="DM30" s="11"/>
      <c r="DN30" s="11"/>
      <c r="DO30" s="17"/>
      <c r="DP30" s="22">
        <v>24</v>
      </c>
    </row>
    <row r="31" spans="1:121">
      <c r="A31" s="22">
        <v>25</v>
      </c>
      <c r="B31" s="12"/>
      <c r="C31" s="11">
        <v>13.9</v>
      </c>
      <c r="D31" s="11">
        <v>5.67</v>
      </c>
      <c r="E31" s="11">
        <v>6.4</v>
      </c>
      <c r="F31" s="16"/>
      <c r="G31" s="22">
        <v>25</v>
      </c>
      <c r="H31" s="11">
        <v>13.43</v>
      </c>
      <c r="I31" s="11">
        <v>17.86</v>
      </c>
      <c r="J31" s="11">
        <v>6.12</v>
      </c>
      <c r="K31" s="11">
        <v>24.64</v>
      </c>
      <c r="L31" s="11">
        <v>24.64</v>
      </c>
      <c r="M31" s="11">
        <v>12.37</v>
      </c>
      <c r="N31" s="11">
        <v>16.87</v>
      </c>
      <c r="O31" s="11">
        <v>20.23</v>
      </c>
      <c r="P31" s="11">
        <v>15.29</v>
      </c>
      <c r="Q31" s="11">
        <v>6.55</v>
      </c>
      <c r="R31" s="11">
        <v>1.2</v>
      </c>
      <c r="S31" s="11">
        <v>4.2</v>
      </c>
      <c r="T31" s="17"/>
      <c r="U31" s="17"/>
      <c r="V31" s="22">
        <v>25</v>
      </c>
      <c r="W31" s="11">
        <v>1.7</v>
      </c>
      <c r="X31" s="11">
        <v>18.89</v>
      </c>
      <c r="Y31" s="11">
        <v>18.97</v>
      </c>
      <c r="Z31" s="11">
        <v>24.6</v>
      </c>
      <c r="AA31" s="11">
        <v>21.17</v>
      </c>
      <c r="AB31" s="11">
        <v>24.52</v>
      </c>
      <c r="AC31" s="11">
        <v>23.86</v>
      </c>
      <c r="AD31" s="11">
        <v>21.37</v>
      </c>
      <c r="AE31" s="11">
        <v>20.03</v>
      </c>
      <c r="AF31" s="11">
        <v>2.04</v>
      </c>
      <c r="AG31" s="11">
        <v>6.1</v>
      </c>
      <c r="AH31" s="11">
        <v>0</v>
      </c>
      <c r="AI31" s="17"/>
      <c r="AJ31" s="22">
        <v>25</v>
      </c>
      <c r="AK31" s="40">
        <v>1</v>
      </c>
      <c r="AL31" s="11">
        <v>13.98</v>
      </c>
      <c r="AM31" s="11">
        <v>21.96</v>
      </c>
      <c r="AN31" s="11">
        <v>18.09</v>
      </c>
      <c r="AO31" s="40">
        <v>26.73</v>
      </c>
      <c r="AP31" s="11">
        <v>15.51</v>
      </c>
      <c r="AQ31" s="11">
        <v>13.73</v>
      </c>
      <c r="AR31" s="11">
        <v>23.22</v>
      </c>
      <c r="AS31" s="11">
        <v>19</v>
      </c>
      <c r="AT31" s="11">
        <v>4.99</v>
      </c>
      <c r="AU31" s="11">
        <v>5.13</v>
      </c>
      <c r="AV31" s="11">
        <v>6.52</v>
      </c>
      <c r="AW31" s="17"/>
      <c r="AX31" s="22">
        <v>25</v>
      </c>
      <c r="AY31" s="11">
        <v>1</v>
      </c>
      <c r="AZ31" s="11">
        <v>7.2</v>
      </c>
      <c r="BA31" s="11">
        <v>22.4</v>
      </c>
      <c r="BB31" s="11">
        <v>18.75</v>
      </c>
      <c r="BC31" s="11">
        <v>21.5</v>
      </c>
      <c r="BD31" s="11">
        <v>21</v>
      </c>
      <c r="BE31" s="11">
        <v>19</v>
      </c>
      <c r="BF31" s="11">
        <v>14.22</v>
      </c>
      <c r="BG31" s="11">
        <v>13.33</v>
      </c>
      <c r="BH31" s="11">
        <v>8</v>
      </c>
      <c r="BI31" s="11">
        <v>2</v>
      </c>
      <c r="BJ31" s="11">
        <v>8</v>
      </c>
      <c r="BK31" s="17"/>
      <c r="BL31" s="22">
        <v>25</v>
      </c>
      <c r="BM31" s="11">
        <v>2.9</v>
      </c>
      <c r="BN31" s="11">
        <v>4.4000000000000004</v>
      </c>
      <c r="BO31" s="11">
        <v>9.6</v>
      </c>
      <c r="BP31" s="11">
        <v>20.75</v>
      </c>
      <c r="BQ31" s="11">
        <v>11.125</v>
      </c>
      <c r="BR31" s="11">
        <v>16</v>
      </c>
      <c r="BS31" s="11">
        <v>19.600000000000001</v>
      </c>
      <c r="BT31" s="11">
        <v>12.6</v>
      </c>
      <c r="BU31" s="11">
        <v>17</v>
      </c>
      <c r="BV31" s="11">
        <v>9.5</v>
      </c>
      <c r="BW31" s="11">
        <v>3.16</v>
      </c>
      <c r="BX31" s="11">
        <v>7.4</v>
      </c>
      <c r="BY31" s="17"/>
      <c r="BZ31" s="22">
        <v>25</v>
      </c>
      <c r="CA31" s="11">
        <v>3.3</v>
      </c>
      <c r="CB31" s="11">
        <v>19</v>
      </c>
      <c r="CC31" s="11">
        <v>13</v>
      </c>
      <c r="CD31" s="11">
        <v>22</v>
      </c>
      <c r="CE31" s="11">
        <v>22</v>
      </c>
      <c r="CF31" s="11">
        <v>20</v>
      </c>
      <c r="CG31" s="11">
        <v>16.16</v>
      </c>
      <c r="CH31" s="11">
        <v>15.888888888888889</v>
      </c>
      <c r="CI31" s="11">
        <v>12.5</v>
      </c>
      <c r="CJ31" s="11">
        <v>9.3000000000000007</v>
      </c>
      <c r="CK31" s="11">
        <v>2.7</v>
      </c>
      <c r="CL31" s="11">
        <v>3.9249999999999998</v>
      </c>
      <c r="CM31" s="17"/>
      <c r="CN31" s="22">
        <v>25</v>
      </c>
      <c r="CO31" s="11">
        <v>2.9484736842105601</v>
      </c>
      <c r="CP31" s="11">
        <v>9.35</v>
      </c>
      <c r="CQ31" s="11">
        <v>11.5</v>
      </c>
      <c r="CR31" s="11">
        <v>18</v>
      </c>
      <c r="CS31" s="11">
        <v>14.6</v>
      </c>
      <c r="CT31" s="11">
        <v>22</v>
      </c>
      <c r="CU31" s="11">
        <v>19.8</v>
      </c>
      <c r="CV31" s="11">
        <v>16.8125</v>
      </c>
      <c r="CW31" s="11">
        <v>12.8</v>
      </c>
      <c r="CX31" s="11">
        <v>5.166666666666667</v>
      </c>
      <c r="CY31" s="11">
        <v>4.333333333333333</v>
      </c>
      <c r="CZ31" s="11">
        <v>7.8571428571428568</v>
      </c>
      <c r="DA31" s="17"/>
      <c r="DB31" s="22">
        <v>25</v>
      </c>
      <c r="DC31" s="11">
        <v>6.333333333333333</v>
      </c>
      <c r="DD31" s="11">
        <v>5.666666666666667</v>
      </c>
      <c r="DE31" s="11">
        <v>13.25</v>
      </c>
      <c r="DF31" s="11">
        <v>17.428571428571427</v>
      </c>
      <c r="DG31" s="11">
        <v>16.999999999999982</v>
      </c>
      <c r="DH31" s="11">
        <v>20.272727272727273</v>
      </c>
      <c r="DI31" s="11">
        <v>17.000000000000032</v>
      </c>
      <c r="DJ31" s="11">
        <v>19.75</v>
      </c>
      <c r="DK31" s="11">
        <v>15.5</v>
      </c>
      <c r="DL31" s="11">
        <v>8.1818181818181817</v>
      </c>
      <c r="DM31" s="11"/>
      <c r="DN31" s="11"/>
      <c r="DO31" s="17"/>
      <c r="DP31" s="22">
        <v>25</v>
      </c>
    </row>
    <row r="32" spans="1:121">
      <c r="A32" s="22">
        <v>26</v>
      </c>
      <c r="B32" s="12"/>
      <c r="C32" s="11">
        <v>6.4</v>
      </c>
      <c r="D32" s="11">
        <v>6.44</v>
      </c>
      <c r="E32" s="40">
        <v>6.4</v>
      </c>
      <c r="F32" s="16"/>
      <c r="G32" s="22">
        <v>26</v>
      </c>
      <c r="H32" s="11">
        <v>14.22</v>
      </c>
      <c r="I32" s="11">
        <v>4.79</v>
      </c>
      <c r="J32" s="11">
        <v>6.74</v>
      </c>
      <c r="K32" s="11">
        <v>18.78</v>
      </c>
      <c r="L32" s="11">
        <v>22</v>
      </c>
      <c r="M32" s="11">
        <v>19.66</v>
      </c>
      <c r="N32" s="11">
        <v>25.96</v>
      </c>
      <c r="O32" s="11">
        <v>20.23</v>
      </c>
      <c r="P32" s="40">
        <v>19.5</v>
      </c>
      <c r="Q32" s="77">
        <v>5.83</v>
      </c>
      <c r="R32" s="11">
        <v>4.49</v>
      </c>
      <c r="S32" s="11">
        <v>4.2</v>
      </c>
      <c r="T32" s="17"/>
      <c r="U32" s="17"/>
      <c r="V32" s="22">
        <v>26</v>
      </c>
      <c r="W32" s="11">
        <v>0.5</v>
      </c>
      <c r="X32" s="11">
        <v>5.4</v>
      </c>
      <c r="Y32" s="40">
        <v>18</v>
      </c>
      <c r="Z32" s="40">
        <v>12.8</v>
      </c>
      <c r="AA32" s="11">
        <v>16</v>
      </c>
      <c r="AB32" s="11">
        <v>22.9</v>
      </c>
      <c r="AC32" s="40">
        <v>12.51</v>
      </c>
      <c r="AD32" s="11">
        <v>22.85</v>
      </c>
      <c r="AE32" s="11">
        <v>7.44</v>
      </c>
      <c r="AF32" s="11">
        <v>12.52</v>
      </c>
      <c r="AG32" s="11">
        <v>0.2</v>
      </c>
      <c r="AH32" s="11">
        <v>0</v>
      </c>
      <c r="AI32" s="17"/>
      <c r="AJ32" s="22">
        <v>26</v>
      </c>
      <c r="AK32" s="11">
        <v>0</v>
      </c>
      <c r="AL32" s="11">
        <v>21.35</v>
      </c>
      <c r="AM32" s="11">
        <v>10.62</v>
      </c>
      <c r="AN32" s="11">
        <v>18.09</v>
      </c>
      <c r="AO32" s="11">
        <v>22.68</v>
      </c>
      <c r="AP32" s="11">
        <v>21.44</v>
      </c>
      <c r="AQ32" s="11">
        <v>21.9</v>
      </c>
      <c r="AR32" s="11">
        <v>23.48</v>
      </c>
      <c r="AS32" s="40">
        <v>19.98</v>
      </c>
      <c r="AT32" s="11">
        <v>3.29</v>
      </c>
      <c r="AU32" s="11">
        <v>6.26</v>
      </c>
      <c r="AV32" s="11">
        <v>6.52</v>
      </c>
      <c r="AW32" s="17"/>
      <c r="AX32" s="22">
        <v>26</v>
      </c>
      <c r="AY32" s="11">
        <v>1</v>
      </c>
      <c r="AZ32" s="11">
        <v>7.2</v>
      </c>
      <c r="BA32" s="40">
        <v>17</v>
      </c>
      <c r="BB32" s="11">
        <v>18.75</v>
      </c>
      <c r="BC32" s="40">
        <v>21.5</v>
      </c>
      <c r="BD32" s="11">
        <v>21</v>
      </c>
      <c r="BE32" s="11">
        <v>19</v>
      </c>
      <c r="BF32" s="11">
        <v>14.22</v>
      </c>
      <c r="BG32" s="40">
        <v>13.33</v>
      </c>
      <c r="BH32" s="11">
        <v>8</v>
      </c>
      <c r="BI32" s="11">
        <v>2</v>
      </c>
      <c r="BJ32" s="11">
        <v>3.44</v>
      </c>
      <c r="BK32" s="17"/>
      <c r="BL32" s="22">
        <v>26</v>
      </c>
      <c r="BM32" s="11">
        <v>2.9</v>
      </c>
      <c r="BN32" s="11">
        <v>4.4000000000000004</v>
      </c>
      <c r="BO32" s="11">
        <v>9.6</v>
      </c>
      <c r="BP32" s="11">
        <v>20.75</v>
      </c>
      <c r="BQ32" s="11">
        <v>11.125</v>
      </c>
      <c r="BR32" s="11">
        <v>16</v>
      </c>
      <c r="BS32" s="11">
        <v>19.600000000000001</v>
      </c>
      <c r="BT32" s="11">
        <v>12.6</v>
      </c>
      <c r="BU32" s="11">
        <v>5.5</v>
      </c>
      <c r="BV32" s="11">
        <v>9.5</v>
      </c>
      <c r="BW32" s="11">
        <v>3.16</v>
      </c>
      <c r="BX32" s="11">
        <v>7.4</v>
      </c>
      <c r="BY32" s="17"/>
      <c r="BZ32" s="22">
        <v>26</v>
      </c>
      <c r="CA32" s="11">
        <v>3.3</v>
      </c>
      <c r="CB32" s="11">
        <v>13.66</v>
      </c>
      <c r="CC32" s="11">
        <v>23.25</v>
      </c>
      <c r="CD32" s="11">
        <v>17</v>
      </c>
      <c r="CE32" s="11">
        <v>16</v>
      </c>
      <c r="CF32" s="11">
        <v>20</v>
      </c>
      <c r="CG32" s="11">
        <v>16.16</v>
      </c>
      <c r="CH32" s="11">
        <v>15.888888888888889</v>
      </c>
      <c r="CI32" s="11">
        <v>12.5</v>
      </c>
      <c r="CJ32" s="11">
        <v>9.3000000000000007</v>
      </c>
      <c r="CK32" s="11">
        <v>1.7833333333332524</v>
      </c>
      <c r="CL32" s="11">
        <v>3.9249999999999998</v>
      </c>
      <c r="CM32" s="17"/>
      <c r="CN32" s="22">
        <v>26</v>
      </c>
      <c r="CO32" s="11">
        <v>2.9484736842105601</v>
      </c>
      <c r="CP32" s="11">
        <v>9.35</v>
      </c>
      <c r="CQ32" s="11">
        <v>11.5</v>
      </c>
      <c r="CR32" s="11">
        <v>18</v>
      </c>
      <c r="CS32" s="11">
        <v>18.5</v>
      </c>
      <c r="CT32" s="11">
        <v>20</v>
      </c>
      <c r="CU32" s="11">
        <v>18.399999999999999</v>
      </c>
      <c r="CV32" s="11">
        <v>16.8125</v>
      </c>
      <c r="CW32" s="11">
        <v>12.8</v>
      </c>
      <c r="CX32" s="11">
        <v>5.166666666666667</v>
      </c>
      <c r="CY32" s="11">
        <v>4.333333333333333</v>
      </c>
      <c r="CZ32" s="11">
        <v>7.8571428571428568</v>
      </c>
      <c r="DA32" s="17"/>
      <c r="DB32" s="22">
        <v>26</v>
      </c>
      <c r="DC32" s="11">
        <v>6.333333333333333</v>
      </c>
      <c r="DD32" s="11">
        <v>10.214285714285714</v>
      </c>
      <c r="DE32" s="11">
        <v>13.25</v>
      </c>
      <c r="DF32" s="11">
        <v>17.428571428571427</v>
      </c>
      <c r="DG32" s="11">
        <v>16.999999999999982</v>
      </c>
      <c r="DH32" s="11">
        <v>20.272727272727273</v>
      </c>
      <c r="DI32" s="11">
        <v>17.000000000000032</v>
      </c>
      <c r="DJ32" s="11">
        <v>19.75</v>
      </c>
      <c r="DK32" s="11">
        <v>15.5</v>
      </c>
      <c r="DL32" s="11">
        <v>8.1818181818181817</v>
      </c>
      <c r="DM32" s="11"/>
      <c r="DN32" s="11"/>
      <c r="DO32" s="17"/>
      <c r="DP32" s="22">
        <v>26</v>
      </c>
      <c r="DQ32" s="128"/>
    </row>
    <row r="33" spans="1:124">
      <c r="A33" s="22">
        <v>27</v>
      </c>
      <c r="B33" s="12"/>
      <c r="C33" s="11">
        <v>3.2</v>
      </c>
      <c r="D33" s="11">
        <v>13.61</v>
      </c>
      <c r="E33" s="11">
        <v>6.4</v>
      </c>
      <c r="F33" s="16"/>
      <c r="G33" s="22">
        <v>27</v>
      </c>
      <c r="H33" s="11">
        <v>1.67</v>
      </c>
      <c r="I33" s="11">
        <v>3.87</v>
      </c>
      <c r="J33" s="11">
        <v>10.24</v>
      </c>
      <c r="K33" s="11">
        <v>19.190000000000001</v>
      </c>
      <c r="L33" s="11">
        <v>17.38</v>
      </c>
      <c r="M33" s="11">
        <v>13.31</v>
      </c>
      <c r="N33" s="11">
        <v>25.55</v>
      </c>
      <c r="O33" s="11">
        <v>20.23</v>
      </c>
      <c r="P33" s="11">
        <v>20.05</v>
      </c>
      <c r="Q33" s="11">
        <v>11.75</v>
      </c>
      <c r="R33" s="11">
        <v>10.199999999999999</v>
      </c>
      <c r="S33" s="11">
        <v>4.2</v>
      </c>
      <c r="T33" s="17"/>
      <c r="U33" s="17"/>
      <c r="V33" s="22">
        <v>27</v>
      </c>
      <c r="W33" s="11">
        <v>0.5</v>
      </c>
      <c r="X33" s="11">
        <v>20.8</v>
      </c>
      <c r="Y33" s="11">
        <v>17.329999999999998</v>
      </c>
      <c r="Z33" s="11">
        <v>20.98</v>
      </c>
      <c r="AA33" s="11">
        <v>16</v>
      </c>
      <c r="AB33" s="11">
        <v>23.92</v>
      </c>
      <c r="AC33" s="11">
        <v>13.55</v>
      </c>
      <c r="AD33" s="11">
        <v>13.5</v>
      </c>
      <c r="AE33" s="11">
        <v>4.46</v>
      </c>
      <c r="AF33" s="11">
        <v>17.86</v>
      </c>
      <c r="AG33" s="11">
        <v>1.91</v>
      </c>
      <c r="AH33" s="11">
        <v>0</v>
      </c>
      <c r="AI33" s="17"/>
      <c r="AJ33" s="22">
        <v>27</v>
      </c>
      <c r="AK33" s="11">
        <v>0</v>
      </c>
      <c r="AL33" s="11">
        <v>4.76</v>
      </c>
      <c r="AM33" s="11">
        <v>4.34</v>
      </c>
      <c r="AN33" s="11">
        <v>18.09</v>
      </c>
      <c r="AO33" s="11">
        <v>4.5599999999999996</v>
      </c>
      <c r="AP33" s="11">
        <v>27.32</v>
      </c>
      <c r="AQ33" s="11">
        <v>22.11</v>
      </c>
      <c r="AR33" s="40">
        <v>6.91</v>
      </c>
      <c r="AS33" s="87">
        <v>17.75</v>
      </c>
      <c r="AT33" s="11">
        <v>1.1599999999999999</v>
      </c>
      <c r="AU33" s="11">
        <v>14.12</v>
      </c>
      <c r="AV33" s="11">
        <v>6.52</v>
      </c>
      <c r="AW33" s="17"/>
      <c r="AX33" s="22">
        <v>27</v>
      </c>
      <c r="AY33" s="11">
        <v>1</v>
      </c>
      <c r="AZ33" s="11">
        <v>7.2</v>
      </c>
      <c r="BA33" s="42">
        <v>17</v>
      </c>
      <c r="BB33" s="11">
        <v>18.75</v>
      </c>
      <c r="BC33" s="11">
        <v>21.5</v>
      </c>
      <c r="BD33" s="11">
        <v>22.58</v>
      </c>
      <c r="BE33" s="11">
        <v>19</v>
      </c>
      <c r="BF33" s="11">
        <v>14.22</v>
      </c>
      <c r="BG33" s="11">
        <v>14.69</v>
      </c>
      <c r="BH33" s="40">
        <v>8</v>
      </c>
      <c r="BI33" s="11">
        <v>3.44</v>
      </c>
      <c r="BJ33" s="11">
        <v>3.44</v>
      </c>
      <c r="BK33" s="17"/>
      <c r="BL33" s="22">
        <v>27</v>
      </c>
      <c r="BM33" s="11">
        <v>2.9</v>
      </c>
      <c r="BN33" s="11">
        <v>6.6</v>
      </c>
      <c r="BO33" s="42">
        <v>0</v>
      </c>
      <c r="BP33" s="11">
        <v>20.75</v>
      </c>
      <c r="BQ33" s="11">
        <v>14.4</v>
      </c>
      <c r="BR33" s="11">
        <v>16</v>
      </c>
      <c r="BS33" s="11">
        <v>19.600000000000001</v>
      </c>
      <c r="BT33" s="11">
        <v>12.6</v>
      </c>
      <c r="BU33" s="11">
        <v>5.5</v>
      </c>
      <c r="BV33" s="11">
        <v>9.5</v>
      </c>
      <c r="BW33" s="11">
        <v>3.66</v>
      </c>
      <c r="BX33" s="11">
        <v>7.4</v>
      </c>
      <c r="BY33" s="17"/>
      <c r="BZ33" s="22">
        <v>27</v>
      </c>
      <c r="CA33" s="11">
        <v>3.3</v>
      </c>
      <c r="CB33" s="11">
        <v>13.66</v>
      </c>
      <c r="CC33" s="11">
        <v>23.25</v>
      </c>
      <c r="CD33" s="11">
        <v>3</v>
      </c>
      <c r="CE33" s="11">
        <v>16</v>
      </c>
      <c r="CF33" s="11">
        <v>20</v>
      </c>
      <c r="CG33" s="11">
        <v>10.947500000000218</v>
      </c>
      <c r="CH33" s="11">
        <v>15.888888888888889</v>
      </c>
      <c r="CI33" s="11">
        <v>12.5</v>
      </c>
      <c r="CJ33" s="11">
        <v>2.5</v>
      </c>
      <c r="CK33" s="11">
        <v>1.7833333333332524</v>
      </c>
      <c r="CL33" s="11">
        <v>3.9249999999999998</v>
      </c>
      <c r="CM33" s="17"/>
      <c r="CN33" s="22">
        <v>27</v>
      </c>
      <c r="CO33" s="11">
        <v>2.9484736842105601</v>
      </c>
      <c r="CP33" s="11">
        <v>9.35</v>
      </c>
      <c r="CQ33" s="42">
        <v>11.5</v>
      </c>
      <c r="CR33" s="11">
        <v>18</v>
      </c>
      <c r="CS33" s="11">
        <v>18.5</v>
      </c>
      <c r="CT33" s="11">
        <v>20</v>
      </c>
      <c r="CU33" s="11">
        <v>18.399999999999999</v>
      </c>
      <c r="CV33" s="11">
        <v>16.8125</v>
      </c>
      <c r="CW33" s="11">
        <v>12.8</v>
      </c>
      <c r="CX33" s="11">
        <v>5.166666666666667</v>
      </c>
      <c r="CY33" s="11">
        <v>4.333333333333333</v>
      </c>
      <c r="CZ33" s="11">
        <v>7.8571428571428568</v>
      </c>
      <c r="DA33" s="17"/>
      <c r="DB33" s="22">
        <v>27</v>
      </c>
      <c r="DC33" s="11">
        <v>6.333333333333333</v>
      </c>
      <c r="DD33" s="11">
        <v>10.214285714285714</v>
      </c>
      <c r="DE33" s="42">
        <v>13.25</v>
      </c>
      <c r="DF33" s="11">
        <v>17.428571428571427</v>
      </c>
      <c r="DG33" s="11">
        <v>16.999999999999982</v>
      </c>
      <c r="DH33" s="11">
        <v>20.272727272727273</v>
      </c>
      <c r="DI33" s="11">
        <v>17.000000000000032</v>
      </c>
      <c r="DJ33" s="11">
        <v>19.75</v>
      </c>
      <c r="DK33" s="11">
        <v>15.5</v>
      </c>
      <c r="DL33" s="11">
        <v>8.1818181818181817</v>
      </c>
      <c r="DM33" s="11"/>
      <c r="DN33" s="11"/>
      <c r="DO33" s="17"/>
      <c r="DP33" s="22">
        <v>27</v>
      </c>
    </row>
    <row r="34" spans="1:124">
      <c r="A34" s="22">
        <v>28</v>
      </c>
      <c r="B34" s="12"/>
      <c r="C34" s="11">
        <v>2</v>
      </c>
      <c r="D34" s="11">
        <v>4</v>
      </c>
      <c r="E34" s="11">
        <v>6.4</v>
      </c>
      <c r="F34" s="16"/>
      <c r="G34" s="22">
        <v>28</v>
      </c>
      <c r="H34" s="11">
        <v>1.01</v>
      </c>
      <c r="I34" s="11">
        <v>17.899999999999999</v>
      </c>
      <c r="J34" s="11">
        <v>10.99</v>
      </c>
      <c r="K34" s="11">
        <v>4.7</v>
      </c>
      <c r="L34" s="40">
        <v>11.85</v>
      </c>
      <c r="M34" s="11">
        <v>13.4</v>
      </c>
      <c r="N34" s="11">
        <v>19.87</v>
      </c>
      <c r="O34" s="40">
        <v>20.23</v>
      </c>
      <c r="P34" s="11">
        <v>16.7</v>
      </c>
      <c r="Q34" s="11">
        <v>12.88</v>
      </c>
      <c r="R34" s="11">
        <v>0.26</v>
      </c>
      <c r="S34" s="11">
        <v>4.2</v>
      </c>
      <c r="T34" s="17"/>
      <c r="U34" s="17"/>
      <c r="V34" s="22">
        <v>28</v>
      </c>
      <c r="W34" s="11">
        <v>0.5</v>
      </c>
      <c r="X34" s="11">
        <v>3.1</v>
      </c>
      <c r="Y34" s="11">
        <v>7</v>
      </c>
      <c r="Z34" s="11">
        <v>26.15</v>
      </c>
      <c r="AA34" s="42">
        <v>16</v>
      </c>
      <c r="AB34" s="11">
        <v>25.24</v>
      </c>
      <c r="AC34" s="11">
        <v>11.81</v>
      </c>
      <c r="AD34" s="11">
        <v>13.5</v>
      </c>
      <c r="AE34" s="11">
        <v>4.78</v>
      </c>
      <c r="AF34" s="11">
        <v>8.86</v>
      </c>
      <c r="AG34" s="11">
        <v>2.52</v>
      </c>
      <c r="AH34" s="11">
        <v>0</v>
      </c>
      <c r="AI34" s="17"/>
      <c r="AJ34" s="22">
        <v>28</v>
      </c>
      <c r="AK34" s="11">
        <v>0</v>
      </c>
      <c r="AL34" s="11">
        <v>5.8</v>
      </c>
      <c r="AM34" s="11">
        <v>15.41</v>
      </c>
      <c r="AN34" s="11">
        <v>17.5</v>
      </c>
      <c r="AO34" s="42">
        <v>19.649999999999999</v>
      </c>
      <c r="AP34" s="11">
        <v>26.16</v>
      </c>
      <c r="AQ34" s="11">
        <v>16.29</v>
      </c>
      <c r="AR34" s="42">
        <v>24.47</v>
      </c>
      <c r="AS34" s="42">
        <v>20.96</v>
      </c>
      <c r="AT34" s="11">
        <v>11.98</v>
      </c>
      <c r="AU34" s="11">
        <v>12.11</v>
      </c>
      <c r="AV34" s="40">
        <v>6.52</v>
      </c>
      <c r="AW34" s="17"/>
      <c r="AX34" s="22">
        <v>28</v>
      </c>
      <c r="AY34" s="11">
        <v>1</v>
      </c>
      <c r="AZ34" s="11">
        <v>7.2</v>
      </c>
      <c r="BA34" s="42">
        <v>17</v>
      </c>
      <c r="BB34" s="11">
        <v>18.75</v>
      </c>
      <c r="BC34" s="11">
        <v>21.5</v>
      </c>
      <c r="BD34" s="11">
        <v>18.23</v>
      </c>
      <c r="BE34" s="40">
        <v>19</v>
      </c>
      <c r="BF34" s="11">
        <v>14.22</v>
      </c>
      <c r="BG34" s="11">
        <v>13.5</v>
      </c>
      <c r="BH34" s="11">
        <v>8</v>
      </c>
      <c r="BI34" s="11">
        <v>2</v>
      </c>
      <c r="BJ34" s="11">
        <v>3.44</v>
      </c>
      <c r="BK34" s="17"/>
      <c r="BL34" s="22">
        <v>28</v>
      </c>
      <c r="BM34" s="11">
        <v>2.9</v>
      </c>
      <c r="BN34" s="11">
        <v>6.6</v>
      </c>
      <c r="BO34" s="42">
        <v>10</v>
      </c>
      <c r="BP34" s="11">
        <v>7.3</v>
      </c>
      <c r="BQ34" s="11">
        <v>14.4</v>
      </c>
      <c r="BR34" s="11">
        <v>17.55</v>
      </c>
      <c r="BS34" s="11">
        <v>19.600000000000001</v>
      </c>
      <c r="BT34" s="11">
        <v>12.6</v>
      </c>
      <c r="BU34" s="11">
        <v>7.5</v>
      </c>
      <c r="BV34" s="11">
        <v>13</v>
      </c>
      <c r="BW34" s="11">
        <v>3.66</v>
      </c>
      <c r="BX34" s="11">
        <v>10</v>
      </c>
      <c r="BY34" s="17"/>
      <c r="BZ34" s="22">
        <v>28</v>
      </c>
      <c r="CA34" s="11">
        <v>3.3</v>
      </c>
      <c r="CB34" s="11">
        <v>13.66</v>
      </c>
      <c r="CC34" s="11">
        <v>23.25</v>
      </c>
      <c r="CD34" s="11">
        <v>6</v>
      </c>
      <c r="CE34" s="11">
        <v>16</v>
      </c>
      <c r="CF34" s="11">
        <v>20</v>
      </c>
      <c r="CG34" s="11">
        <v>10.947500000000218</v>
      </c>
      <c r="CH34" s="11">
        <v>15.888888888888889</v>
      </c>
      <c r="CI34" s="11">
        <v>12.5</v>
      </c>
      <c r="CJ34" s="11">
        <v>2.5</v>
      </c>
      <c r="CK34" s="11">
        <v>1.7833333333332524</v>
      </c>
      <c r="CL34" s="11">
        <v>0</v>
      </c>
      <c r="CM34" s="17"/>
      <c r="CN34" s="22">
        <v>28</v>
      </c>
      <c r="CO34" s="11">
        <v>2.9484736842105601</v>
      </c>
      <c r="CP34" s="11">
        <v>9.35</v>
      </c>
      <c r="CQ34" s="42">
        <v>11.5</v>
      </c>
      <c r="CR34" s="11">
        <v>18</v>
      </c>
      <c r="CS34" s="11">
        <v>18.5</v>
      </c>
      <c r="CT34" s="11">
        <v>20</v>
      </c>
      <c r="CU34" s="11">
        <v>18.399999999999999</v>
      </c>
      <c r="CV34" s="11">
        <v>14.733333333333333</v>
      </c>
      <c r="CW34" s="11">
        <v>12.8</v>
      </c>
      <c r="CX34" s="11">
        <v>5.166666666666667</v>
      </c>
      <c r="CY34" s="11">
        <v>4.333333333333333</v>
      </c>
      <c r="CZ34" s="11">
        <v>7.8571428571428568</v>
      </c>
      <c r="DA34" s="17"/>
      <c r="DB34" s="22">
        <v>28</v>
      </c>
      <c r="DC34" s="11">
        <v>6.333333333333333</v>
      </c>
      <c r="DD34" s="11">
        <v>10.214285714285714</v>
      </c>
      <c r="DE34" s="42">
        <v>13.25</v>
      </c>
      <c r="DF34" s="11">
        <v>17.428571428571427</v>
      </c>
      <c r="DG34" s="11">
        <v>16.999999999999982</v>
      </c>
      <c r="DH34" s="11">
        <v>20.272727272727273</v>
      </c>
      <c r="DI34" s="11">
        <v>17.000000000000032</v>
      </c>
      <c r="DJ34" s="11">
        <v>19.75</v>
      </c>
      <c r="DK34" s="11">
        <v>15.5</v>
      </c>
      <c r="DL34" s="11">
        <v>8.1818181818181817</v>
      </c>
      <c r="DM34" s="11"/>
      <c r="DN34" s="11"/>
      <c r="DO34" s="17"/>
      <c r="DP34" s="22">
        <v>28</v>
      </c>
    </row>
    <row r="35" spans="1:124">
      <c r="A35" s="22">
        <v>29</v>
      </c>
      <c r="B35" s="12"/>
      <c r="C35" s="11">
        <v>1.4</v>
      </c>
      <c r="D35" s="11">
        <v>6.95</v>
      </c>
      <c r="E35" s="11">
        <v>6.4</v>
      </c>
      <c r="F35" s="16"/>
      <c r="G35" s="22">
        <v>29</v>
      </c>
      <c r="H35" s="11">
        <v>3.99</v>
      </c>
      <c r="I35" s="41"/>
      <c r="J35" s="11">
        <v>5.79</v>
      </c>
      <c r="K35" s="11">
        <v>8.68</v>
      </c>
      <c r="L35" s="11">
        <v>23.75</v>
      </c>
      <c r="M35" s="11">
        <v>22.46</v>
      </c>
      <c r="N35" s="11">
        <v>25.9</v>
      </c>
      <c r="O35" s="11">
        <v>20.23</v>
      </c>
      <c r="P35" s="11">
        <v>16.07</v>
      </c>
      <c r="Q35" s="40">
        <v>16.149999999999999</v>
      </c>
      <c r="R35" s="11">
        <v>6.83</v>
      </c>
      <c r="S35" s="11">
        <v>4.2</v>
      </c>
      <c r="T35" s="17"/>
      <c r="U35" s="17"/>
      <c r="V35" s="22">
        <v>29</v>
      </c>
      <c r="W35" s="11">
        <v>0.5</v>
      </c>
      <c r="X35" s="41"/>
      <c r="Y35" s="11">
        <v>14.58</v>
      </c>
      <c r="Z35" s="11">
        <v>25.38</v>
      </c>
      <c r="AA35" s="11">
        <v>16</v>
      </c>
      <c r="AB35" s="11">
        <v>24.19</v>
      </c>
      <c r="AC35" s="11">
        <v>10.28</v>
      </c>
      <c r="AD35" s="11">
        <v>13.5</v>
      </c>
      <c r="AE35" s="11">
        <v>7.05</v>
      </c>
      <c r="AF35" s="11">
        <v>17.3</v>
      </c>
      <c r="AG35" s="11">
        <v>0</v>
      </c>
      <c r="AH35" s="11">
        <v>0</v>
      </c>
      <c r="AI35" s="17"/>
      <c r="AJ35" s="22">
        <v>29</v>
      </c>
      <c r="AK35" s="11">
        <v>0</v>
      </c>
      <c r="AL35" s="41"/>
      <c r="AM35" s="11">
        <v>23.98</v>
      </c>
      <c r="AN35" s="11">
        <v>23.15</v>
      </c>
      <c r="AO35" s="11">
        <v>25.9</v>
      </c>
      <c r="AP35" s="11">
        <v>22.73</v>
      </c>
      <c r="AQ35" s="11">
        <v>11.78</v>
      </c>
      <c r="AR35" s="11">
        <v>19</v>
      </c>
      <c r="AS35" s="11">
        <v>16.78</v>
      </c>
      <c r="AT35" s="11">
        <v>8.98</v>
      </c>
      <c r="AU35" s="11">
        <v>10.46</v>
      </c>
      <c r="AV35" s="42">
        <v>0.34</v>
      </c>
      <c r="AW35" s="17"/>
      <c r="AX35" s="22">
        <v>29</v>
      </c>
      <c r="AY35" s="11">
        <v>1</v>
      </c>
      <c r="AZ35" s="11">
        <v>7.2</v>
      </c>
      <c r="BA35" s="42">
        <v>17</v>
      </c>
      <c r="BB35" s="11">
        <v>18.75</v>
      </c>
      <c r="BC35" s="11">
        <v>18.84</v>
      </c>
      <c r="BD35" s="40">
        <v>18.23</v>
      </c>
      <c r="BE35" s="11">
        <v>18.71</v>
      </c>
      <c r="BF35" s="40">
        <v>14.22</v>
      </c>
      <c r="BG35" s="11">
        <v>13.5</v>
      </c>
      <c r="BH35" s="11">
        <v>8</v>
      </c>
      <c r="BI35" s="11">
        <v>2</v>
      </c>
      <c r="BJ35" s="11">
        <v>3.44</v>
      </c>
      <c r="BK35" s="17"/>
      <c r="BL35" s="22">
        <v>29</v>
      </c>
      <c r="BM35" s="11">
        <v>2.9</v>
      </c>
      <c r="BN35" s="41"/>
      <c r="BO35" s="42">
        <v>10</v>
      </c>
      <c r="BP35" s="11">
        <v>7.3</v>
      </c>
      <c r="BQ35" s="11">
        <v>14.4</v>
      </c>
      <c r="BR35" s="11">
        <v>17.55</v>
      </c>
      <c r="BS35" s="11">
        <v>19.600000000000001</v>
      </c>
      <c r="BT35" s="11">
        <v>12.6</v>
      </c>
      <c r="BU35" s="11">
        <v>7.5</v>
      </c>
      <c r="BV35" s="11">
        <v>5.25</v>
      </c>
      <c r="BW35" s="11">
        <v>3.66</v>
      </c>
      <c r="BX35" s="11">
        <v>4</v>
      </c>
      <c r="BY35" s="17"/>
      <c r="BZ35" s="22">
        <v>29</v>
      </c>
      <c r="CA35" s="11">
        <v>3.3</v>
      </c>
      <c r="CB35" s="41"/>
      <c r="CC35" s="11">
        <v>23.25</v>
      </c>
      <c r="CD35" s="11">
        <v>14.6</v>
      </c>
      <c r="CE35" s="11">
        <v>16</v>
      </c>
      <c r="CF35" s="11">
        <v>20</v>
      </c>
      <c r="CG35" s="11">
        <v>10.947500000000218</v>
      </c>
      <c r="CH35" s="11">
        <v>15.888888888888889</v>
      </c>
      <c r="CI35" s="11">
        <v>9</v>
      </c>
      <c r="CJ35" s="11">
        <v>6</v>
      </c>
      <c r="CK35" s="11">
        <v>1.7833333333332524</v>
      </c>
      <c r="CL35" s="11">
        <v>0</v>
      </c>
      <c r="CM35" s="17"/>
      <c r="CN35" s="22">
        <v>29</v>
      </c>
      <c r="CO35" s="11">
        <v>2.9484736842105601</v>
      </c>
      <c r="CP35" s="41"/>
      <c r="CQ35" s="42">
        <v>11.5</v>
      </c>
      <c r="CR35" s="11">
        <v>18</v>
      </c>
      <c r="CS35" s="11">
        <v>18.5</v>
      </c>
      <c r="CT35" s="11">
        <v>20</v>
      </c>
      <c r="CU35" s="11">
        <v>18.399999999999999</v>
      </c>
      <c r="CV35" s="11">
        <v>14.733333333333333</v>
      </c>
      <c r="CW35" s="11">
        <v>12.8</v>
      </c>
      <c r="CX35" s="11">
        <v>5.166666666666667</v>
      </c>
      <c r="CY35" s="11">
        <v>4.333333333333333</v>
      </c>
      <c r="CZ35" s="11">
        <v>7.8571428571428568</v>
      </c>
      <c r="DA35" s="17"/>
      <c r="DB35" s="22">
        <v>29</v>
      </c>
      <c r="DC35" s="11">
        <v>12</v>
      </c>
      <c r="DD35" s="41"/>
      <c r="DE35" s="42">
        <v>15.333333333333334</v>
      </c>
      <c r="DF35" s="11">
        <v>17.428571428571427</v>
      </c>
      <c r="DG35" s="11">
        <v>16.999999999999982</v>
      </c>
      <c r="DH35" s="11">
        <v>20.272727272727273</v>
      </c>
      <c r="DI35" s="11">
        <v>17.000000000000032</v>
      </c>
      <c r="DJ35" s="11">
        <v>19.75</v>
      </c>
      <c r="DK35" s="11">
        <v>15.5</v>
      </c>
      <c r="DL35" s="11">
        <v>8.1818181818181817</v>
      </c>
      <c r="DM35" s="11"/>
      <c r="DN35" s="11"/>
      <c r="DO35" s="17"/>
      <c r="DP35" s="22">
        <v>29</v>
      </c>
    </row>
    <row r="36" spans="1:124">
      <c r="A36" s="22">
        <v>30</v>
      </c>
      <c r="B36" s="12"/>
      <c r="C36" s="11">
        <v>2.2000000000000002</v>
      </c>
      <c r="D36" s="11">
        <v>9.1</v>
      </c>
      <c r="E36" s="11">
        <v>6.4</v>
      </c>
      <c r="F36" s="16"/>
      <c r="G36" s="22">
        <v>30</v>
      </c>
      <c r="H36" s="11">
        <v>1.95</v>
      </c>
      <c r="I36" s="41"/>
      <c r="J36" s="11">
        <v>7.76</v>
      </c>
      <c r="K36" s="11">
        <v>5.39</v>
      </c>
      <c r="L36" s="11">
        <v>18</v>
      </c>
      <c r="M36" s="40">
        <v>23.67</v>
      </c>
      <c r="N36" s="40">
        <v>12.8</v>
      </c>
      <c r="O36" s="11">
        <v>24.32</v>
      </c>
      <c r="P36" s="11">
        <v>6.63</v>
      </c>
      <c r="Q36" s="11">
        <v>6.99</v>
      </c>
      <c r="R36" s="11">
        <v>0.56000000000000005</v>
      </c>
      <c r="S36" s="11">
        <v>1</v>
      </c>
      <c r="T36" s="17"/>
      <c r="U36" s="17"/>
      <c r="V36" s="22">
        <v>30</v>
      </c>
      <c r="W36" s="11">
        <v>3</v>
      </c>
      <c r="X36" s="41"/>
      <c r="Y36" s="11">
        <v>16.399999999999999</v>
      </c>
      <c r="Z36" s="11">
        <v>18</v>
      </c>
      <c r="AA36" s="11">
        <v>13.78</v>
      </c>
      <c r="AB36" s="42">
        <v>24.63</v>
      </c>
      <c r="AC36" s="42">
        <v>11.93</v>
      </c>
      <c r="AD36" s="11">
        <v>13.5</v>
      </c>
      <c r="AE36" s="11">
        <v>9.5299999999999994</v>
      </c>
      <c r="AF36" s="11">
        <v>9.27</v>
      </c>
      <c r="AG36" s="11">
        <v>0</v>
      </c>
      <c r="AH36" s="11">
        <v>0</v>
      </c>
      <c r="AI36" s="17"/>
      <c r="AJ36" s="22">
        <v>30</v>
      </c>
      <c r="AK36" s="11">
        <v>0</v>
      </c>
      <c r="AL36" s="41"/>
      <c r="AM36" s="11">
        <v>18.91</v>
      </c>
      <c r="AN36" s="11">
        <v>24.74</v>
      </c>
      <c r="AO36" s="11">
        <v>26.09</v>
      </c>
      <c r="AP36" s="42">
        <v>14.21</v>
      </c>
      <c r="AQ36" s="40">
        <v>12.5</v>
      </c>
      <c r="AR36" s="11">
        <v>13.86</v>
      </c>
      <c r="AS36" s="11">
        <v>20.47</v>
      </c>
      <c r="AT36" s="11">
        <v>8.73</v>
      </c>
      <c r="AU36" s="11">
        <v>1.31</v>
      </c>
      <c r="AV36" s="11">
        <v>0.84</v>
      </c>
      <c r="AW36" s="17"/>
      <c r="AX36" s="22">
        <v>30</v>
      </c>
      <c r="AY36" s="11">
        <v>1</v>
      </c>
      <c r="AZ36" s="41"/>
      <c r="BA36" s="11">
        <v>24.25</v>
      </c>
      <c r="BB36" s="11">
        <v>18.75</v>
      </c>
      <c r="BC36" s="11">
        <v>20</v>
      </c>
      <c r="BD36" s="11">
        <v>18.23</v>
      </c>
      <c r="BE36" s="11">
        <v>18.71</v>
      </c>
      <c r="BF36" s="11">
        <v>14.22</v>
      </c>
      <c r="BG36" s="11">
        <v>13.5</v>
      </c>
      <c r="BH36" s="11">
        <v>8</v>
      </c>
      <c r="BI36" s="11">
        <v>3.44</v>
      </c>
      <c r="BJ36" s="11">
        <v>3.44</v>
      </c>
      <c r="BK36" s="17"/>
      <c r="BL36" s="22">
        <v>30</v>
      </c>
      <c r="BM36" s="11">
        <v>2.9</v>
      </c>
      <c r="BN36" s="41"/>
      <c r="BO36" s="11">
        <v>6.6</v>
      </c>
      <c r="BP36" s="11">
        <v>7.3</v>
      </c>
      <c r="BQ36" s="11">
        <v>14.4</v>
      </c>
      <c r="BR36" s="11">
        <v>17.55</v>
      </c>
      <c r="BS36" s="42">
        <v>18</v>
      </c>
      <c r="BT36" s="11">
        <v>8.57</v>
      </c>
      <c r="BU36" s="11">
        <v>7.5</v>
      </c>
      <c r="BV36" s="11">
        <v>5.25</v>
      </c>
      <c r="BW36" s="11">
        <v>7.5</v>
      </c>
      <c r="BX36" s="11">
        <v>13</v>
      </c>
      <c r="BY36" s="17"/>
      <c r="BZ36" s="22">
        <v>30</v>
      </c>
      <c r="CA36" s="11">
        <v>6.66</v>
      </c>
      <c r="CB36" s="41"/>
      <c r="CC36" s="11">
        <v>23</v>
      </c>
      <c r="CD36" s="11">
        <v>14.6</v>
      </c>
      <c r="CE36" s="11">
        <v>16</v>
      </c>
      <c r="CF36" s="11">
        <v>17</v>
      </c>
      <c r="CG36" s="42">
        <v>10.947500000000218</v>
      </c>
      <c r="CH36" s="11">
        <v>15.888888888888889</v>
      </c>
      <c r="CI36" s="11">
        <v>9</v>
      </c>
      <c r="CJ36" s="11">
        <v>6</v>
      </c>
      <c r="CK36" s="11">
        <v>1.7833333333332524</v>
      </c>
      <c r="CL36" s="11">
        <v>0</v>
      </c>
      <c r="CM36" s="17"/>
      <c r="CN36" s="22">
        <v>30</v>
      </c>
      <c r="CO36" s="11">
        <v>2.9484736842105601</v>
      </c>
      <c r="CP36" s="41"/>
      <c r="CQ36" s="11">
        <v>11.5</v>
      </c>
      <c r="CR36" s="11">
        <v>18</v>
      </c>
      <c r="CS36" s="11">
        <v>18.5</v>
      </c>
      <c r="CT36" s="11">
        <v>20</v>
      </c>
      <c r="CU36" s="42">
        <v>18.399999999999999</v>
      </c>
      <c r="CV36" s="11">
        <v>14.733333333333333</v>
      </c>
      <c r="CW36" s="11">
        <v>10.714285714285714</v>
      </c>
      <c r="CX36" s="11">
        <v>5.166666666666667</v>
      </c>
      <c r="CY36" s="11">
        <v>4.333333333333333</v>
      </c>
      <c r="CZ36" s="11">
        <v>7.8571428571428568</v>
      </c>
      <c r="DA36" s="17"/>
      <c r="DB36" s="22">
        <v>30</v>
      </c>
      <c r="DC36" s="11">
        <v>12</v>
      </c>
      <c r="DD36" s="41"/>
      <c r="DE36" s="11">
        <v>15.333333333333334</v>
      </c>
      <c r="DF36" s="11">
        <v>17.428571428571427</v>
      </c>
      <c r="DG36" s="11">
        <v>17.444444444444432</v>
      </c>
      <c r="DH36" s="11">
        <v>20.272727272727273</v>
      </c>
      <c r="DI36" s="42">
        <v>17.000000000000032</v>
      </c>
      <c r="DJ36" s="11">
        <v>19.75</v>
      </c>
      <c r="DK36" s="11">
        <v>15.5</v>
      </c>
      <c r="DL36" s="11">
        <v>8.1818181818181817</v>
      </c>
      <c r="DM36" s="11"/>
      <c r="DN36" s="11"/>
      <c r="DO36" s="17"/>
      <c r="DP36" s="22">
        <v>30</v>
      </c>
    </row>
    <row r="37" spans="1:124">
      <c r="A37" s="22">
        <v>31</v>
      </c>
      <c r="B37" s="12"/>
      <c r="C37" s="11">
        <v>2.87</v>
      </c>
      <c r="D37" s="41"/>
      <c r="E37" s="11">
        <v>7.03</v>
      </c>
      <c r="F37" s="16"/>
      <c r="G37" s="22">
        <v>31</v>
      </c>
      <c r="H37" s="11">
        <v>10.44</v>
      </c>
      <c r="I37" s="41"/>
      <c r="J37" s="11">
        <v>8.1</v>
      </c>
      <c r="K37" s="41"/>
      <c r="L37" s="11">
        <v>25.38</v>
      </c>
      <c r="M37" s="41"/>
      <c r="N37" s="11">
        <v>17.47</v>
      </c>
      <c r="O37" s="11">
        <v>24.34</v>
      </c>
      <c r="P37" s="41"/>
      <c r="Q37" s="11">
        <v>5</v>
      </c>
      <c r="R37" s="11"/>
      <c r="S37" s="11">
        <v>2</v>
      </c>
      <c r="T37" s="17"/>
      <c r="U37" s="17"/>
      <c r="V37" s="22">
        <v>31</v>
      </c>
      <c r="W37" s="11">
        <v>10</v>
      </c>
      <c r="X37" s="41"/>
      <c r="Y37" s="11">
        <v>17</v>
      </c>
      <c r="Z37" s="41"/>
      <c r="AA37" s="11">
        <v>10.55</v>
      </c>
      <c r="AB37" s="41"/>
      <c r="AC37" s="11">
        <v>25.91</v>
      </c>
      <c r="AD37" s="11">
        <v>13.5</v>
      </c>
      <c r="AE37" s="41"/>
      <c r="AF37" s="11">
        <v>9.27</v>
      </c>
      <c r="AG37" s="41"/>
      <c r="AH37" s="11">
        <v>0</v>
      </c>
      <c r="AI37" s="17"/>
      <c r="AJ37" s="22">
        <v>31</v>
      </c>
      <c r="AK37" s="11">
        <v>0</v>
      </c>
      <c r="AL37" s="41"/>
      <c r="AM37" s="11">
        <v>11.66</v>
      </c>
      <c r="AN37" s="41"/>
      <c r="AO37" s="11">
        <v>16.48</v>
      </c>
      <c r="AP37" s="41"/>
      <c r="AQ37" s="11">
        <v>16.079999999999998</v>
      </c>
      <c r="AR37" s="11">
        <v>13.86</v>
      </c>
      <c r="AS37" s="41"/>
      <c r="AT37" s="11">
        <v>2.88</v>
      </c>
      <c r="AU37" s="41"/>
      <c r="AV37" s="11">
        <v>0.5</v>
      </c>
      <c r="AW37" s="17"/>
      <c r="AX37" s="22">
        <v>31</v>
      </c>
      <c r="AY37" s="11">
        <v>1</v>
      </c>
      <c r="AZ37" s="41"/>
      <c r="BA37" s="11"/>
      <c r="BB37" s="41"/>
      <c r="BC37" s="11">
        <v>20</v>
      </c>
      <c r="BD37" s="41"/>
      <c r="BE37" s="11">
        <v>18.71</v>
      </c>
      <c r="BF37" s="11">
        <v>14.22</v>
      </c>
      <c r="BG37" s="41"/>
      <c r="BH37" s="11">
        <v>8.86</v>
      </c>
      <c r="BI37" s="41"/>
      <c r="BJ37" s="11">
        <v>3.44</v>
      </c>
      <c r="BK37" s="17"/>
      <c r="BL37" s="22">
        <v>31</v>
      </c>
      <c r="BM37" s="11">
        <v>2.9</v>
      </c>
      <c r="BN37" s="41"/>
      <c r="BO37" s="11">
        <v>6.6</v>
      </c>
      <c r="BP37" s="41"/>
      <c r="BQ37" s="11">
        <v>14.4</v>
      </c>
      <c r="BR37" s="41"/>
      <c r="BS37" s="11">
        <v>18</v>
      </c>
      <c r="BT37" s="11">
        <v>8.57</v>
      </c>
      <c r="BU37" s="11">
        <v>7.5</v>
      </c>
      <c r="BV37" s="11">
        <v>5.25</v>
      </c>
      <c r="BW37" s="11">
        <v>7.5</v>
      </c>
      <c r="BX37" s="11">
        <v>13</v>
      </c>
      <c r="BY37" s="17"/>
      <c r="BZ37" s="22">
        <v>31</v>
      </c>
      <c r="CA37" s="11">
        <v>6.66</v>
      </c>
      <c r="CB37" s="41"/>
      <c r="CC37" s="11">
        <v>15</v>
      </c>
      <c r="CD37" s="41"/>
      <c r="CE37" s="11">
        <v>16</v>
      </c>
      <c r="CF37" s="41"/>
      <c r="CG37" s="11">
        <v>24</v>
      </c>
      <c r="CH37" s="11"/>
      <c r="CI37" s="41"/>
      <c r="CJ37" s="11">
        <v>10</v>
      </c>
      <c r="CK37" s="41"/>
      <c r="CL37" s="11">
        <v>0</v>
      </c>
      <c r="CM37" s="17"/>
      <c r="CN37" s="22">
        <v>31</v>
      </c>
      <c r="CO37" s="11">
        <v>2.9484736842105601</v>
      </c>
      <c r="CP37" s="41"/>
      <c r="CQ37" s="11">
        <v>11.5</v>
      </c>
      <c r="CR37" s="41"/>
      <c r="CS37" s="11">
        <v>18.5</v>
      </c>
      <c r="CT37" s="41"/>
      <c r="CU37" s="11">
        <v>24</v>
      </c>
      <c r="CV37" s="11">
        <v>14.733333333333333</v>
      </c>
      <c r="CW37" s="11">
        <v>10.714285714285714</v>
      </c>
      <c r="CX37" s="11">
        <v>5.166666666666667</v>
      </c>
      <c r="CY37" s="11">
        <v>6.25</v>
      </c>
      <c r="CZ37" s="11">
        <v>7.8571428571428568</v>
      </c>
      <c r="DA37" s="17"/>
      <c r="DB37" s="22">
        <v>31</v>
      </c>
      <c r="DC37" s="11">
        <v>1</v>
      </c>
      <c r="DD37" s="41"/>
      <c r="DE37" s="11">
        <v>15.333333333333334</v>
      </c>
      <c r="DF37" s="41"/>
      <c r="DG37" s="11">
        <v>17.444444444444432</v>
      </c>
      <c r="DH37" s="41"/>
      <c r="DI37" s="11">
        <v>17.000000000000032</v>
      </c>
      <c r="DJ37" s="11">
        <v>19.75</v>
      </c>
      <c r="DK37" s="41"/>
      <c r="DL37" s="11">
        <v>17</v>
      </c>
      <c r="DM37" s="11"/>
      <c r="DN37" s="11"/>
      <c r="DO37" s="17"/>
      <c r="DP37" s="22">
        <v>31</v>
      </c>
      <c r="DR37" s="128"/>
    </row>
    <row r="38" spans="1:124" s="104" customFormat="1" ht="18.75">
      <c r="A38" s="111" t="s">
        <v>55</v>
      </c>
      <c r="B38" s="112">
        <v>79.2</v>
      </c>
      <c r="C38" s="113">
        <f>SUM(C7:C37)</f>
        <v>291.69999999999993</v>
      </c>
      <c r="D38" s="113">
        <f t="shared" ref="D38:S38" si="43">SUM(D7:D37)</f>
        <v>186.11999999999998</v>
      </c>
      <c r="E38" s="113">
        <f t="shared" si="43"/>
        <v>129.98000000000002</v>
      </c>
      <c r="F38" s="113">
        <f>SUM(B38:E38)</f>
        <v>686.99999999999989</v>
      </c>
      <c r="G38" s="114" t="s">
        <v>56</v>
      </c>
      <c r="H38" s="113">
        <f t="shared" si="43"/>
        <v>191.98999999999995</v>
      </c>
      <c r="I38" s="113">
        <f t="shared" si="43"/>
        <v>138.33000000000001</v>
      </c>
      <c r="J38" s="113">
        <f t="shared" si="43"/>
        <v>255.17000000000002</v>
      </c>
      <c r="K38" s="113">
        <f t="shared" si="43"/>
        <v>561.24599999999998</v>
      </c>
      <c r="L38" s="113">
        <f t="shared" si="43"/>
        <v>577.26</v>
      </c>
      <c r="M38" s="113">
        <f t="shared" si="43"/>
        <v>539.97</v>
      </c>
      <c r="N38" s="113">
        <f t="shared" si="43"/>
        <v>534.12</v>
      </c>
      <c r="O38" s="113">
        <f t="shared" si="43"/>
        <v>600.9100000000002</v>
      </c>
      <c r="P38" s="113">
        <f t="shared" si="43"/>
        <v>456.47000000000014</v>
      </c>
      <c r="Q38" s="113">
        <f t="shared" si="43"/>
        <v>282.23</v>
      </c>
      <c r="R38" s="113">
        <f t="shared" si="43"/>
        <v>201.38999999999996</v>
      </c>
      <c r="S38" s="113">
        <f t="shared" si="43"/>
        <v>77.298000000000016</v>
      </c>
      <c r="T38" s="113">
        <f>SUM(H38:S38)</f>
        <v>4416.384</v>
      </c>
      <c r="U38" s="114" t="s">
        <v>56</v>
      </c>
      <c r="V38" s="114" t="s">
        <v>56</v>
      </c>
      <c r="W38" s="113">
        <f t="shared" ref="W38:AH38" si="44">SUM(W7:W37)</f>
        <v>67.330000000000013</v>
      </c>
      <c r="X38" s="113">
        <f t="shared" si="44"/>
        <v>190.24</v>
      </c>
      <c r="Y38" s="113">
        <f t="shared" si="44"/>
        <v>436.24</v>
      </c>
      <c r="Z38" s="113">
        <f t="shared" si="44"/>
        <v>549.22</v>
      </c>
      <c r="AA38" s="113">
        <f t="shared" si="44"/>
        <v>380.59699999999998</v>
      </c>
      <c r="AB38" s="113">
        <f t="shared" si="44"/>
        <v>502.36999999999989</v>
      </c>
      <c r="AC38" s="113">
        <f t="shared" si="44"/>
        <v>604.12999999999977</v>
      </c>
      <c r="AD38" s="113">
        <f t="shared" si="44"/>
        <v>467.68000000000006</v>
      </c>
      <c r="AE38" s="113">
        <f t="shared" si="44"/>
        <v>411.90999999999991</v>
      </c>
      <c r="AF38" s="113">
        <f t="shared" si="44"/>
        <v>303.2</v>
      </c>
      <c r="AG38" s="113">
        <f t="shared" si="44"/>
        <v>147.61999999999998</v>
      </c>
      <c r="AH38" s="113">
        <f t="shared" si="44"/>
        <v>16.52</v>
      </c>
      <c r="AI38" s="113">
        <f>SUM(W38:AH38)</f>
        <v>4077.0569999999993</v>
      </c>
      <c r="AJ38" s="114" t="s">
        <v>56</v>
      </c>
      <c r="AK38" s="113">
        <f t="shared" ref="AK38:AV38" si="45">SUM(AK7:AK37)</f>
        <v>106.69000000000001</v>
      </c>
      <c r="AL38" s="113">
        <f t="shared" si="45"/>
        <v>191.01999999999998</v>
      </c>
      <c r="AM38" s="113">
        <f t="shared" si="45"/>
        <v>474.8900000000001</v>
      </c>
      <c r="AN38" s="113">
        <f t="shared" si="45"/>
        <v>611.91999999999996</v>
      </c>
      <c r="AO38" s="113">
        <f t="shared" si="45"/>
        <v>648.84999999999991</v>
      </c>
      <c r="AP38" s="113">
        <f t="shared" si="45"/>
        <v>497.65000000000003</v>
      </c>
      <c r="AQ38" s="113">
        <f t="shared" si="45"/>
        <v>535.17000000000007</v>
      </c>
      <c r="AR38" s="113">
        <f t="shared" si="45"/>
        <v>585.79999999999995</v>
      </c>
      <c r="AS38" s="113">
        <f t="shared" si="45"/>
        <v>487.27</v>
      </c>
      <c r="AT38" s="113">
        <f t="shared" si="45"/>
        <v>368.56000000000017</v>
      </c>
      <c r="AU38" s="113">
        <f t="shared" si="45"/>
        <v>178.15</v>
      </c>
      <c r="AV38" s="113">
        <f t="shared" si="45"/>
        <v>103.23999999999997</v>
      </c>
      <c r="AW38" s="113">
        <f>SUM(AK38:AV38)</f>
        <v>4789.21</v>
      </c>
      <c r="AX38" s="114" t="s">
        <v>56</v>
      </c>
      <c r="AY38" s="113">
        <f t="shared" ref="AY38:BJ38" si="46">SUM(AY7:AY37)</f>
        <v>74.650000000000006</v>
      </c>
      <c r="AZ38" s="113">
        <f t="shared" si="46"/>
        <v>190.26999999999995</v>
      </c>
      <c r="BA38" s="113">
        <f t="shared" si="46"/>
        <v>436.18999999999994</v>
      </c>
      <c r="BB38" s="113">
        <f t="shared" si="46"/>
        <v>448.93999999999994</v>
      </c>
      <c r="BC38" s="113">
        <f t="shared" si="46"/>
        <v>622.98000000000013</v>
      </c>
      <c r="BD38" s="113">
        <f t="shared" si="46"/>
        <v>553.70000000000016</v>
      </c>
      <c r="BE38" s="113">
        <f t="shared" si="46"/>
        <v>573.35</v>
      </c>
      <c r="BF38" s="113">
        <f t="shared" si="46"/>
        <v>557.41000000000042</v>
      </c>
      <c r="BG38" s="113">
        <f t="shared" si="46"/>
        <v>470.16999999999985</v>
      </c>
      <c r="BH38" s="113">
        <f t="shared" si="46"/>
        <v>295.05999999999995</v>
      </c>
      <c r="BI38" s="113">
        <f t="shared" si="46"/>
        <v>131.51999999999998</v>
      </c>
      <c r="BJ38" s="113">
        <f t="shared" si="46"/>
        <v>101.03999999999998</v>
      </c>
      <c r="BK38" s="113">
        <f>SUM(AY38:BJ38)</f>
        <v>4455.28</v>
      </c>
      <c r="BL38" s="114" t="s">
        <v>56</v>
      </c>
      <c r="BM38" s="113">
        <f t="shared" ref="BM38:BX38" si="47">SUM(BM7:BM37)</f>
        <v>89.90000000000002</v>
      </c>
      <c r="BN38" s="113">
        <f t="shared" si="47"/>
        <v>106.5</v>
      </c>
      <c r="BO38" s="113">
        <f t="shared" si="47"/>
        <v>335.50000000000011</v>
      </c>
      <c r="BP38" s="113">
        <f t="shared" si="47"/>
        <v>375.06</v>
      </c>
      <c r="BQ38" s="113">
        <f t="shared" si="47"/>
        <v>432.69999999999982</v>
      </c>
      <c r="BR38" s="113">
        <f t="shared" si="47"/>
        <v>528.37</v>
      </c>
      <c r="BS38" s="113">
        <f t="shared" si="47"/>
        <v>664.26000000000022</v>
      </c>
      <c r="BT38" s="113">
        <f t="shared" si="47"/>
        <v>549.73</v>
      </c>
      <c r="BU38" s="113">
        <f t="shared" si="47"/>
        <v>411.75000000000011</v>
      </c>
      <c r="BV38" s="113">
        <f t="shared" si="47"/>
        <v>266.66999999999996</v>
      </c>
      <c r="BW38" s="113">
        <f t="shared" si="47"/>
        <v>130.99</v>
      </c>
      <c r="BX38" s="113">
        <f t="shared" si="47"/>
        <v>187.98</v>
      </c>
      <c r="BY38" s="113">
        <f>SUM(BM38:BX38)</f>
        <v>4079.4100000000003</v>
      </c>
      <c r="BZ38" s="114" t="s">
        <v>56</v>
      </c>
      <c r="CA38" s="113">
        <f t="shared" ref="CA38:CL38" si="48">SUM(CA7:CA37)</f>
        <v>132.61999999999998</v>
      </c>
      <c r="CB38" s="113">
        <f t="shared" si="48"/>
        <v>274.60000000000002</v>
      </c>
      <c r="CC38" s="113">
        <f t="shared" si="48"/>
        <v>507.90000000000003</v>
      </c>
      <c r="CD38" s="113">
        <f t="shared" si="48"/>
        <v>462.18000000000006</v>
      </c>
      <c r="CE38" s="113">
        <f t="shared" si="48"/>
        <v>532.6</v>
      </c>
      <c r="CF38" s="113">
        <f t="shared" si="48"/>
        <v>621</v>
      </c>
      <c r="CG38" s="113">
        <f t="shared" si="48"/>
        <v>512.69000000000096</v>
      </c>
      <c r="CH38" s="113">
        <f t="shared" si="48"/>
        <v>476.00000000000017</v>
      </c>
      <c r="CI38" s="113">
        <f t="shared" si="48"/>
        <v>356</v>
      </c>
      <c r="CJ38" s="113">
        <f t="shared" si="48"/>
        <v>255.00000000000011</v>
      </c>
      <c r="CK38" s="113">
        <f t="shared" si="48"/>
        <v>130.81666666666626</v>
      </c>
      <c r="CL38" s="113">
        <f t="shared" si="48"/>
        <v>81.183333333332271</v>
      </c>
      <c r="CM38" s="113">
        <f>SUM(CA38:CL38)</f>
        <v>4342.59</v>
      </c>
      <c r="CN38" s="114" t="s">
        <v>56</v>
      </c>
      <c r="CO38" s="113">
        <f t="shared" ref="CO38:CZ38" si="49">SUM(CO7:CO37)</f>
        <v>104.00000000000057</v>
      </c>
      <c r="CP38" s="113">
        <f t="shared" si="49"/>
        <v>229.54999999999998</v>
      </c>
      <c r="CQ38" s="113">
        <f t="shared" si="49"/>
        <v>403.45000000000084</v>
      </c>
      <c r="CR38" s="113">
        <f t="shared" si="49"/>
        <v>585</v>
      </c>
      <c r="CS38" s="113">
        <f t="shared" si="49"/>
        <v>487.00000000000011</v>
      </c>
      <c r="CT38" s="113">
        <f t="shared" si="49"/>
        <v>551</v>
      </c>
      <c r="CU38" s="113">
        <f t="shared" si="49"/>
        <v>621</v>
      </c>
      <c r="CV38" s="113">
        <f t="shared" si="49"/>
        <v>553.93333333333339</v>
      </c>
      <c r="CW38" s="113">
        <f t="shared" si="49"/>
        <v>416.49523809523566</v>
      </c>
      <c r="CX38" s="113">
        <f t="shared" si="49"/>
        <v>217.57142857142844</v>
      </c>
      <c r="CY38" s="113">
        <f t="shared" si="49"/>
        <v>229.25000000000009</v>
      </c>
      <c r="CZ38" s="113">
        <f t="shared" si="49"/>
        <v>213.75000000000003</v>
      </c>
      <c r="DA38" s="113">
        <f>SUM(CO38:CZ38)</f>
        <v>4611.9999999999991</v>
      </c>
      <c r="DB38" s="114" t="s">
        <v>56</v>
      </c>
      <c r="DC38" s="113">
        <f t="shared" ref="DC38:DN38" si="50">SUM(DC7:DC37)</f>
        <v>125.99999999999996</v>
      </c>
      <c r="DD38" s="113">
        <f t="shared" si="50"/>
        <v>182.64285714285717</v>
      </c>
      <c r="DE38" s="113">
        <f t="shared" si="50"/>
        <v>377.35714285714272</v>
      </c>
      <c r="DF38" s="113">
        <f t="shared" si="50"/>
        <v>436.00000000000011</v>
      </c>
      <c r="DG38" s="113">
        <f t="shared" si="50"/>
        <v>535.88888888888903</v>
      </c>
      <c r="DH38" s="113">
        <f t="shared" si="50"/>
        <v>522.11111111111086</v>
      </c>
      <c r="DI38" s="113">
        <f t="shared" si="50"/>
        <v>588.99999999999989</v>
      </c>
      <c r="DJ38" s="113">
        <f t="shared" si="50"/>
        <v>570.25</v>
      </c>
      <c r="DK38" s="113">
        <f t="shared" si="50"/>
        <v>498.75</v>
      </c>
      <c r="DL38" s="113">
        <f t="shared" si="50"/>
        <v>262.00000000000011</v>
      </c>
      <c r="DM38" s="113">
        <f t="shared" si="50"/>
        <v>0</v>
      </c>
      <c r="DN38" s="113">
        <f t="shared" si="50"/>
        <v>0</v>
      </c>
      <c r="DO38" s="113">
        <f>SUM(DC38:DN38)</f>
        <v>4100</v>
      </c>
      <c r="DP38" s="114" t="s">
        <v>56</v>
      </c>
    </row>
    <row r="39" spans="1:124" s="3" customFormat="1">
      <c r="A39" s="21" t="s">
        <v>17</v>
      </c>
      <c r="B39" s="16"/>
      <c r="C39" s="27">
        <f>SUM(C7:C36)/COUNT(C7:C37)</f>
        <v>9.317096774193546</v>
      </c>
      <c r="D39" s="27">
        <f>SUM(D7:D36)/COUNT(D7:D37)</f>
        <v>6.2039999999999988</v>
      </c>
      <c r="E39" s="27">
        <f t="shared" ref="E39" si="51">SUM(E7:E36)/COUNT(E7:E37)</f>
        <v>3.9661290322580656</v>
      </c>
      <c r="F39" s="27">
        <f>F38*0.4675</f>
        <v>321.17249999999996</v>
      </c>
      <c r="G39" s="75" t="s">
        <v>56</v>
      </c>
      <c r="H39" s="27">
        <f>SUM(H7:H36)/COUNT(H7:H37)</f>
        <v>5.856451612903224</v>
      </c>
      <c r="I39" s="27">
        <f>SUM(I7:I37)/COUNT(I7:I37)</f>
        <v>4.9403571428571436</v>
      </c>
      <c r="J39" s="27">
        <f>SUM(J7:J37)/COUNT(J7:J37)</f>
        <v>8.2312903225806462</v>
      </c>
      <c r="K39" s="27">
        <f t="shared" ref="K39:S39" si="52">SUM(K7:K36)/COUNT(K7:K37)</f>
        <v>18.708199999999998</v>
      </c>
      <c r="L39" s="27">
        <f>SUM(L7:L37)/COUNT(L7:L37)</f>
        <v>18.621290322580645</v>
      </c>
      <c r="M39" s="27">
        <f t="shared" si="52"/>
        <v>17.999000000000002</v>
      </c>
      <c r="N39" s="27">
        <f>SUM(N7:N37)/COUNT(N7:N37)</f>
        <v>17.229677419354839</v>
      </c>
      <c r="O39" s="27">
        <f>SUM(O7:O37)/COUNT(O7:O37)</f>
        <v>19.384193548387103</v>
      </c>
      <c r="P39" s="27">
        <f t="shared" si="52"/>
        <v>15.215666666666671</v>
      </c>
      <c r="Q39" s="27">
        <f t="shared" si="52"/>
        <v>8.942903225806452</v>
      </c>
      <c r="R39" s="27">
        <f t="shared" si="52"/>
        <v>6.7129999999999983</v>
      </c>
      <c r="S39" s="27">
        <f t="shared" si="52"/>
        <v>2.4289677419354843</v>
      </c>
      <c r="T39" s="27">
        <f>T38*0.4675</f>
        <v>2064.6595200000002</v>
      </c>
      <c r="U39" s="75" t="s">
        <v>56</v>
      </c>
      <c r="V39" s="75" t="s">
        <v>56</v>
      </c>
      <c r="W39" s="27">
        <f>SUM(W7:W37)/COUNT(W7:W37)</f>
        <v>2.1719354838709681</v>
      </c>
      <c r="X39" s="27">
        <f>SUM(X7:X37)/COUNT(X7:X37)</f>
        <v>6.7942857142857145</v>
      </c>
      <c r="Y39" s="27">
        <f>SUM(Y7:Y37)/COUNT(Y7:Y37)</f>
        <v>14.072258064516129</v>
      </c>
      <c r="Z39" s="27">
        <f t="shared" ref="Z39" si="53">SUM(Z7:Z36)/COUNT(Z7:Z37)</f>
        <v>18.307333333333336</v>
      </c>
      <c r="AA39" s="27">
        <f>SUM(AA7:AA37)/COUNT(AA7:AA37)</f>
        <v>12.27732258064516</v>
      </c>
      <c r="AB39" s="27">
        <f t="shared" ref="AB39" si="54">SUM(AB7:AB36)/COUNT(AB7:AB37)</f>
        <v>16.745666666666661</v>
      </c>
      <c r="AC39" s="27">
        <f>SUM(AC7:AC37)/COUNT(AC7:AC37)</f>
        <v>19.488064516129025</v>
      </c>
      <c r="AD39" s="27">
        <f>SUM(AD7:AD37)/COUNT(AD7:AD37)</f>
        <v>15.086451612903227</v>
      </c>
      <c r="AE39" s="27">
        <f t="shared" ref="AE39:AH39" si="55">SUM(AE7:AE36)/COUNT(AE7:AE37)</f>
        <v>13.730333333333331</v>
      </c>
      <c r="AF39" s="27">
        <f t="shared" si="55"/>
        <v>9.4816129032258072</v>
      </c>
      <c r="AG39" s="27">
        <f t="shared" si="55"/>
        <v>4.9206666666666656</v>
      </c>
      <c r="AH39" s="27">
        <f t="shared" si="55"/>
        <v>0.53290322580645155</v>
      </c>
      <c r="AI39" s="27">
        <f>AI38*0.4675</f>
        <v>1906.0241474999998</v>
      </c>
      <c r="AJ39" s="75" t="s">
        <v>56</v>
      </c>
      <c r="AK39" s="27">
        <f>SUM(AK7:AK36)/COUNT(AK7:AK37)</f>
        <v>3.5563333333333338</v>
      </c>
      <c r="AL39" s="27">
        <f>SUM(AL7:AL37)/COUNT(AL7:AL37)</f>
        <v>6.8221428571428566</v>
      </c>
      <c r="AM39" s="27">
        <f>SUM(AM7:AM37)/COUNT(AM7:AM37)</f>
        <v>15.319032258064519</v>
      </c>
      <c r="AN39" s="27">
        <f t="shared" ref="AN39" si="56">SUM(AN7:AN36)/COUNT(AN7:AN37)</f>
        <v>20.397333333333332</v>
      </c>
      <c r="AO39" s="27">
        <f>SUM(AO7:AO37)/COUNT(AO7:AO37)</f>
        <v>20.930645161290318</v>
      </c>
      <c r="AP39" s="27">
        <f t="shared" ref="AP39" si="57">SUM(AP7:AP36)/COUNT(AP7:AP37)</f>
        <v>16.588333333333335</v>
      </c>
      <c r="AQ39" s="27">
        <f>SUM(AQ7:AQ37)/COUNT(AQ7:AQ37)</f>
        <v>17.263548387096776</v>
      </c>
      <c r="AR39" s="27">
        <f>SUM(AR7:AR37)/COUNT(AR7:AR37)</f>
        <v>18.896774193548385</v>
      </c>
      <c r="AS39" s="27">
        <f t="shared" ref="AS39:AV39" si="58">SUM(AS7:AS36)/COUNT(AS7:AS37)</f>
        <v>16.242333333333331</v>
      </c>
      <c r="AT39" s="27">
        <f t="shared" si="58"/>
        <v>11.796129032258071</v>
      </c>
      <c r="AU39" s="27">
        <f t="shared" si="58"/>
        <v>5.9383333333333335</v>
      </c>
      <c r="AV39" s="27">
        <f t="shared" si="58"/>
        <v>3.3141935483870957</v>
      </c>
      <c r="AW39" s="27">
        <f>AW38*0.4675</f>
        <v>2238.9556750000002</v>
      </c>
      <c r="AX39" s="75" t="s">
        <v>56</v>
      </c>
      <c r="AY39" s="27">
        <f>SUM(AY7:AY36)/COUNT(AY7:AY37)</f>
        <v>2.3758064516129034</v>
      </c>
      <c r="AZ39" s="27">
        <f>SUM(AZ7:AZ37)/COUNT(AZ7:AZ37)</f>
        <v>6.5610344827586191</v>
      </c>
      <c r="BA39" s="27">
        <f>SUM(BA7:BA37)/COUNT(BA7:BA37)</f>
        <v>14.539666666666665</v>
      </c>
      <c r="BB39" s="27">
        <f t="shared" ref="BB39" si="59">SUM(BB7:BB36)/COUNT(BB7:BB37)</f>
        <v>14.964666666666664</v>
      </c>
      <c r="BC39" s="27">
        <f>SUM(BC7:BC37)/COUNT(BC7:BC37)</f>
        <v>20.096129032258069</v>
      </c>
      <c r="BD39" s="27">
        <f t="shared" ref="BD39" si="60">SUM(BD7:BD36)/COUNT(BD7:BD37)</f>
        <v>18.456666666666671</v>
      </c>
      <c r="BE39" s="27">
        <f>SUM(BE7:BE37)/COUNT(BE7:BE37)</f>
        <v>18.495161290322581</v>
      </c>
      <c r="BF39" s="27">
        <f>SUM(BF7:BF37)/COUNT(BF7:BF37)</f>
        <v>17.980967741935498</v>
      </c>
      <c r="BG39" s="27">
        <f t="shared" ref="BG39:BJ39" si="61">SUM(BG7:BG36)/COUNT(BG7:BG37)</f>
        <v>15.672333333333329</v>
      </c>
      <c r="BH39" s="27">
        <f t="shared" si="61"/>
        <v>9.2322580645161274</v>
      </c>
      <c r="BI39" s="27">
        <f t="shared" si="61"/>
        <v>4.3839999999999995</v>
      </c>
      <c r="BJ39" s="27">
        <f t="shared" si="61"/>
        <v>3.1483870967741927</v>
      </c>
      <c r="BK39" s="27">
        <f>BK38*0.4675</f>
        <v>2082.8434000000002</v>
      </c>
      <c r="BL39" s="75" t="s">
        <v>56</v>
      </c>
      <c r="BM39" s="27">
        <f>SUM(BM7:BM36)/COUNT(BM7:BM37)</f>
        <v>2.8064516129032264</v>
      </c>
      <c r="BN39" s="27">
        <f>SUM(BN7:BN37)/COUNT(BN7:BN37)</f>
        <v>3.8035714285714284</v>
      </c>
      <c r="BO39" s="27">
        <f>SUM(BO7:BO37)/COUNT(BO7:BO37)</f>
        <v>10.822580645161294</v>
      </c>
      <c r="BP39" s="27">
        <f t="shared" ref="BP39" si="62">SUM(BP7:BP36)/COUNT(BP7:BP37)</f>
        <v>12.502000000000001</v>
      </c>
      <c r="BQ39" s="27">
        <f>SUM(BQ7:BQ37)/COUNT(BQ7:BQ37)</f>
        <v>13.958064516129026</v>
      </c>
      <c r="BR39" s="27">
        <f t="shared" ref="BR39" si="63">SUM(BR7:BR36)/COUNT(BR7:BR37)</f>
        <v>17.612333333333332</v>
      </c>
      <c r="BS39" s="27">
        <f>SUM(BS7:BS37)/COUNT(BS7:BS37)</f>
        <v>21.427741935483876</v>
      </c>
      <c r="BT39" s="27">
        <f>SUM(BT7:BT37)/COUNT(BT7:BT37)</f>
        <v>17.733225806451614</v>
      </c>
      <c r="BU39" s="27">
        <f t="shared" ref="BU39:BX39" si="64">SUM(BU7:BU36)/COUNT(BU7:BU37)</f>
        <v>13.040322580645165</v>
      </c>
      <c r="BV39" s="27">
        <f t="shared" si="64"/>
        <v>8.4329032258064505</v>
      </c>
      <c r="BW39" s="27">
        <f t="shared" si="64"/>
        <v>3.9835483870967741</v>
      </c>
      <c r="BX39" s="27">
        <f t="shared" si="64"/>
        <v>5.6445161290322581</v>
      </c>
      <c r="BY39" s="27">
        <f>BY38*0.4675</f>
        <v>1907.1241750000002</v>
      </c>
      <c r="BZ39" s="75" t="s">
        <v>56</v>
      </c>
      <c r="CA39" s="27">
        <f>SUM(CA7:CA36)/COUNT(CA7:CA37)</f>
        <v>4.0632258064516122</v>
      </c>
      <c r="CB39" s="27">
        <f>SUM(CB7:CB37)/COUNT(CB7:CB37)</f>
        <v>9.8071428571428587</v>
      </c>
      <c r="CC39" s="27">
        <f>SUM(CC7:CC37)/COUNT(CC7:CC37)</f>
        <v>16.383870967741938</v>
      </c>
      <c r="CD39" s="27">
        <f t="shared" ref="CD39" si="65">SUM(CD7:CD36)/COUNT(CD7:CD37)</f>
        <v>15.406000000000002</v>
      </c>
      <c r="CE39" s="27">
        <f>SUM(CE7:CE37)/COUNT(CE7:CE37)</f>
        <v>17.180645161290322</v>
      </c>
      <c r="CF39" s="27">
        <f t="shared" ref="CF39" si="66">SUM(CF7:CF36)/COUNT(CF7:CF37)</f>
        <v>20.7</v>
      </c>
      <c r="CG39" s="27">
        <f>SUM(CG7:CG37)/COUNT(CG7:CG37)</f>
        <v>16.538387096774226</v>
      </c>
      <c r="CH39" s="27">
        <f>SUM(CH7:CH37)/COUNT(CH7:CH37)</f>
        <v>15.866666666666672</v>
      </c>
      <c r="CI39" s="27">
        <f t="shared" ref="CI39:CL39" si="67">SUM(CI7:CI36)/COUNT(CI7:CI37)</f>
        <v>11.866666666666667</v>
      </c>
      <c r="CJ39" s="27">
        <f t="shared" si="67"/>
        <v>7.9032258064516165</v>
      </c>
      <c r="CK39" s="27">
        <f t="shared" si="67"/>
        <v>4.3605555555555418</v>
      </c>
      <c r="CL39" s="27">
        <f t="shared" si="67"/>
        <v>2.6188172043010409</v>
      </c>
      <c r="CM39" s="27">
        <f>CM38*0.4675</f>
        <v>2030.1608250000002</v>
      </c>
      <c r="CN39" s="75" t="s">
        <v>56</v>
      </c>
      <c r="CO39" s="27">
        <f>SUM(CO7:CO36)/COUNT(CO7:CO37)</f>
        <v>3.2597266553480648</v>
      </c>
      <c r="CP39" s="27">
        <f>SUM(CP7:CP37)/COUNT(CP7:CP37)</f>
        <v>8.1982142857142843</v>
      </c>
      <c r="CQ39" s="27">
        <f>SUM(CQ7:CQ37)/COUNT(CQ7:CQ37)</f>
        <v>13.014516129032286</v>
      </c>
      <c r="CR39" s="27">
        <f t="shared" ref="CR39" si="68">SUM(CR7:CR36)/COUNT(CR7:CR37)</f>
        <v>19.5</v>
      </c>
      <c r="CS39" s="27">
        <f>SUM(CS7:CS37)/COUNT(CS7:CS37)</f>
        <v>15.709677419354842</v>
      </c>
      <c r="CT39" s="27">
        <f t="shared" ref="CT39" si="69">SUM(CT7:CT36)/COUNT(CT7:CT37)</f>
        <v>18.366666666666667</v>
      </c>
      <c r="CU39" s="27">
        <f>SUM(CU7:CU37)/COUNT(CU7:CU37)</f>
        <v>20.032258064516128</v>
      </c>
      <c r="CV39" s="27">
        <f>SUM(CV7:CV37)/COUNT(CV7:CV37)</f>
        <v>17.868817204301077</v>
      </c>
      <c r="CW39" s="27">
        <f t="shared" ref="CW39:CZ39" si="70">SUM(CW7:CW36)/COUNT(CW7:CW37)</f>
        <v>13.089708141320965</v>
      </c>
      <c r="CX39" s="27">
        <f t="shared" si="70"/>
        <v>6.8517665130568322</v>
      </c>
      <c r="CY39" s="27">
        <f t="shared" si="70"/>
        <v>7.1935483870967767</v>
      </c>
      <c r="CZ39" s="27">
        <f t="shared" si="70"/>
        <v>6.6417050691244244</v>
      </c>
      <c r="DA39" s="27">
        <f>DA38*0.4675</f>
        <v>2156.1099999999997</v>
      </c>
      <c r="DB39" s="75" t="s">
        <v>56</v>
      </c>
      <c r="DC39" s="27">
        <f>SUM(DC7:DC36)/COUNT(DC7:DC37)</f>
        <v>4.0322580645161272</v>
      </c>
      <c r="DD39" s="27">
        <f>SUM(DD7:DD37)/COUNT(DD7:DD37)</f>
        <v>6.5229591836734704</v>
      </c>
      <c r="DE39" s="27">
        <f>SUM(DE7:DE37)/COUNT(DE7:DE37)</f>
        <v>12.172811059907829</v>
      </c>
      <c r="DF39" s="27">
        <f t="shared" ref="DF39" si="71">SUM(DF7:DF36)/COUNT(DF7:DF37)</f>
        <v>14.533333333333337</v>
      </c>
      <c r="DG39" s="27">
        <f>SUM(DG7:DG37)/COUNT(DG7:DG37)</f>
        <v>17.286738351254485</v>
      </c>
      <c r="DH39" s="27">
        <f t="shared" ref="DH39" si="72">SUM(DH7:DH36)/COUNT(DH7:DH37)</f>
        <v>17.403703703703695</v>
      </c>
      <c r="DI39" s="27">
        <f>SUM(DI7:DI37)/COUNT(DI7:DI37)</f>
        <v>18.999999999999996</v>
      </c>
      <c r="DJ39" s="27">
        <f>SUM(DJ7:DJ37)/COUNT(DJ7:DJ37)</f>
        <v>18.39516129032258</v>
      </c>
      <c r="DK39" s="27">
        <f t="shared" ref="DK39:DN39" si="73">SUM(DK7:DK36)/COUNT(DK7:DK37)</f>
        <v>16.625</v>
      </c>
      <c r="DL39" s="27">
        <f t="shared" si="73"/>
        <v>7.9032258064516157</v>
      </c>
      <c r="DM39" s="27" t="e">
        <f t="shared" si="73"/>
        <v>#DIV/0!</v>
      </c>
      <c r="DN39" s="27" t="e">
        <f t="shared" si="73"/>
        <v>#DIV/0!</v>
      </c>
      <c r="DO39" s="27">
        <f>DO38*0.4675</f>
        <v>1916.75</v>
      </c>
      <c r="DP39" s="75" t="s">
        <v>56</v>
      </c>
    </row>
    <row r="40" spans="1:124" s="3" customFormat="1">
      <c r="A40" s="21" t="s">
        <v>24</v>
      </c>
      <c r="B40" s="16"/>
      <c r="C40" s="28">
        <f>C38-C3</f>
        <v>34.596999999999923</v>
      </c>
      <c r="D40" s="28">
        <f>D38-D3</f>
        <v>63.689999999999969</v>
      </c>
      <c r="E40" s="28">
        <f t="shared" ref="E40:S40" si="74">E38-E3</f>
        <v>36.117000000000019</v>
      </c>
      <c r="F40" s="28">
        <f>SUM(B40:E40)</f>
        <v>134.40399999999991</v>
      </c>
      <c r="G40" s="70" t="s">
        <v>56</v>
      </c>
      <c r="H40" s="28">
        <f t="shared" si="74"/>
        <v>85.883999999999943</v>
      </c>
      <c r="I40" s="28">
        <f t="shared" si="74"/>
        <v>-98.367999999999967</v>
      </c>
      <c r="J40" s="28">
        <f t="shared" si="74"/>
        <v>-91.714999999999975</v>
      </c>
      <c r="K40" s="28">
        <f t="shared" si="74"/>
        <v>104.17400000000004</v>
      </c>
      <c r="L40" s="28">
        <f t="shared" si="74"/>
        <v>67.134999999999991</v>
      </c>
      <c r="M40" s="28">
        <f t="shared" si="74"/>
        <v>5.3590000000000373</v>
      </c>
      <c r="N40" s="28">
        <f t="shared" si="74"/>
        <v>19.913999999999987</v>
      </c>
      <c r="O40" s="28">
        <f t="shared" si="74"/>
        <v>90.785000000000196</v>
      </c>
      <c r="P40" s="28">
        <f t="shared" si="74"/>
        <v>64.694000000000131</v>
      </c>
      <c r="Q40" s="28">
        <f t="shared" si="74"/>
        <v>25.12700000000001</v>
      </c>
      <c r="R40" s="28">
        <f t="shared" si="74"/>
        <v>78.959999999999951</v>
      </c>
      <c r="S40" s="28">
        <f t="shared" si="74"/>
        <v>-16.564999999999984</v>
      </c>
      <c r="T40" s="28">
        <f>SUM(H40:S40)</f>
        <v>335.3840000000003</v>
      </c>
      <c r="U40" s="70" t="s">
        <v>56</v>
      </c>
      <c r="V40" s="70" t="s">
        <v>56</v>
      </c>
      <c r="W40" s="28">
        <f t="shared" ref="W40:AH40" si="75">W38-W3</f>
        <v>-38.775999999999996</v>
      </c>
      <c r="X40" s="28">
        <f t="shared" si="75"/>
        <v>-46.45799999999997</v>
      </c>
      <c r="Y40" s="28">
        <f t="shared" si="75"/>
        <v>89.355000000000018</v>
      </c>
      <c r="Z40" s="28">
        <f t="shared" si="75"/>
        <v>92.148000000000081</v>
      </c>
      <c r="AA40" s="28">
        <f t="shared" si="75"/>
        <v>-129.52800000000002</v>
      </c>
      <c r="AB40" s="28">
        <f t="shared" si="75"/>
        <v>-32.241000000000099</v>
      </c>
      <c r="AC40" s="28">
        <f t="shared" si="75"/>
        <v>89.923999999999751</v>
      </c>
      <c r="AD40" s="28">
        <f t="shared" si="75"/>
        <v>-42.444999999999936</v>
      </c>
      <c r="AE40" s="28">
        <f t="shared" si="75"/>
        <v>20.133999999999901</v>
      </c>
      <c r="AF40" s="28">
        <f t="shared" si="75"/>
        <v>46.09699999999998</v>
      </c>
      <c r="AG40" s="28">
        <f t="shared" si="75"/>
        <v>25.189999999999969</v>
      </c>
      <c r="AH40" s="28">
        <f t="shared" si="75"/>
        <v>-77.343000000000004</v>
      </c>
      <c r="AI40" s="28">
        <f>SUM(W40:AH40)</f>
        <v>-3.9430000000003247</v>
      </c>
      <c r="AJ40" s="70" t="s">
        <v>56</v>
      </c>
      <c r="AK40" s="28">
        <f t="shared" ref="AK40:AV40" si="76">AK38-AK3</f>
        <v>0.58400000000000318</v>
      </c>
      <c r="AL40" s="28">
        <f t="shared" si="76"/>
        <v>-45.677999999999997</v>
      </c>
      <c r="AM40" s="28">
        <f t="shared" si="76"/>
        <v>128.00500000000011</v>
      </c>
      <c r="AN40" s="28">
        <f t="shared" si="76"/>
        <v>154.84800000000001</v>
      </c>
      <c r="AO40" s="28">
        <f t="shared" si="76"/>
        <v>138.72499999999991</v>
      </c>
      <c r="AP40" s="28">
        <f t="shared" si="76"/>
        <v>-36.960999999999956</v>
      </c>
      <c r="AQ40" s="28">
        <f t="shared" si="76"/>
        <v>20.964000000000055</v>
      </c>
      <c r="AR40" s="28">
        <f t="shared" si="76"/>
        <v>75.674999999999955</v>
      </c>
      <c r="AS40" s="28">
        <f t="shared" si="76"/>
        <v>95.493999999999971</v>
      </c>
      <c r="AT40" s="28">
        <f t="shared" si="76"/>
        <v>111.45700000000016</v>
      </c>
      <c r="AU40" s="28">
        <f t="shared" si="76"/>
        <v>55.72</v>
      </c>
      <c r="AV40" s="28">
        <f t="shared" si="76"/>
        <v>9.3769999999999669</v>
      </c>
      <c r="AW40" s="28">
        <f>SUM(AK40:AV40)</f>
        <v>708.21000000000026</v>
      </c>
      <c r="AX40" s="70" t="s">
        <v>56</v>
      </c>
      <c r="AY40" s="28">
        <f t="shared" ref="AY40:BJ40" si="77">AY38-AY3</f>
        <v>-31.456000000000003</v>
      </c>
      <c r="AZ40" s="28">
        <f t="shared" si="77"/>
        <v>-46.428000000000026</v>
      </c>
      <c r="BA40" s="28">
        <f t="shared" si="77"/>
        <v>89.30499999999995</v>
      </c>
      <c r="BB40" s="28">
        <f t="shared" si="77"/>
        <v>-8.132000000000005</v>
      </c>
      <c r="BC40" s="28">
        <f t="shared" si="77"/>
        <v>112.85500000000013</v>
      </c>
      <c r="BD40" s="28">
        <f t="shared" si="77"/>
        <v>19.089000000000169</v>
      </c>
      <c r="BE40" s="28">
        <f t="shared" si="77"/>
        <v>59.144000000000005</v>
      </c>
      <c r="BF40" s="28">
        <f t="shared" si="77"/>
        <v>47.285000000000423</v>
      </c>
      <c r="BG40" s="28">
        <f t="shared" si="77"/>
        <v>78.393999999999835</v>
      </c>
      <c r="BH40" s="28">
        <f t="shared" si="77"/>
        <v>37.956999999999937</v>
      </c>
      <c r="BI40" s="28">
        <f t="shared" si="77"/>
        <v>9.089999999999975</v>
      </c>
      <c r="BJ40" s="28">
        <f t="shared" si="77"/>
        <v>7.1769999999999783</v>
      </c>
      <c r="BK40" s="28">
        <f>SUM(AY40:BJ40)</f>
        <v>374.28000000000037</v>
      </c>
      <c r="BL40" s="70" t="s">
        <v>56</v>
      </c>
      <c r="BM40" s="28">
        <f t="shared" ref="BM40:BX40" si="78">BM38-BM3</f>
        <v>-16.205999999999989</v>
      </c>
      <c r="BN40" s="28">
        <f t="shared" si="78"/>
        <v>-130.19799999999998</v>
      </c>
      <c r="BO40" s="28">
        <f t="shared" si="78"/>
        <v>-11.384999999999877</v>
      </c>
      <c r="BP40" s="28">
        <f t="shared" si="78"/>
        <v>-82.011999999999944</v>
      </c>
      <c r="BQ40" s="28">
        <f t="shared" si="78"/>
        <v>-77.425000000000182</v>
      </c>
      <c r="BR40" s="28">
        <f t="shared" si="78"/>
        <v>-6.2409999999999854</v>
      </c>
      <c r="BS40" s="28">
        <f t="shared" si="78"/>
        <v>150.0540000000002</v>
      </c>
      <c r="BT40" s="28">
        <f t="shared" si="78"/>
        <v>39.605000000000018</v>
      </c>
      <c r="BU40" s="28">
        <f t="shared" si="78"/>
        <v>19.974000000000103</v>
      </c>
      <c r="BV40" s="28">
        <f t="shared" si="78"/>
        <v>9.5669999999999504</v>
      </c>
      <c r="BW40" s="28">
        <f t="shared" si="78"/>
        <v>8.5600000000000023</v>
      </c>
      <c r="BX40" s="28">
        <f t="shared" si="78"/>
        <v>94.11699999999999</v>
      </c>
      <c r="BY40" s="28">
        <f>SUM(BM40:BX40)</f>
        <v>-1.5899999999997192</v>
      </c>
      <c r="BZ40" s="70" t="s">
        <v>56</v>
      </c>
      <c r="CA40" s="28">
        <f t="shared" ref="CA40:CL40" si="79">CA38-CA3</f>
        <v>26.513999999999967</v>
      </c>
      <c r="CB40" s="28">
        <f t="shared" si="79"/>
        <v>37.902000000000044</v>
      </c>
      <c r="CC40" s="28">
        <f t="shared" si="79"/>
        <v>161.01500000000004</v>
      </c>
      <c r="CD40" s="28">
        <f t="shared" si="79"/>
        <v>5.1080000000001178</v>
      </c>
      <c r="CE40" s="28">
        <f t="shared" si="79"/>
        <v>22.475000000000023</v>
      </c>
      <c r="CF40" s="28">
        <f t="shared" si="79"/>
        <v>86.38900000000001</v>
      </c>
      <c r="CG40" s="28">
        <f t="shared" si="79"/>
        <v>-1.5159999999990532</v>
      </c>
      <c r="CH40" s="28">
        <f t="shared" si="79"/>
        <v>-34.124999999999829</v>
      </c>
      <c r="CI40" s="28">
        <f t="shared" si="79"/>
        <v>-35.77600000000001</v>
      </c>
      <c r="CJ40" s="28">
        <f t="shared" si="79"/>
        <v>-2.102999999999895</v>
      </c>
      <c r="CK40" s="28">
        <f t="shared" si="79"/>
        <v>8.3866666666662582</v>
      </c>
      <c r="CL40" s="28">
        <f t="shared" si="79"/>
        <v>-12.679666666667728</v>
      </c>
      <c r="CM40" s="28">
        <f>SUM(CA40:CL40)</f>
        <v>261.58999999999992</v>
      </c>
      <c r="CN40" s="70" t="s">
        <v>56</v>
      </c>
      <c r="CO40" s="28">
        <f t="shared" ref="CO40:CZ40" si="80">CO38-CO3</f>
        <v>-2.1059999999994403</v>
      </c>
      <c r="CP40" s="28">
        <f t="shared" si="80"/>
        <v>-7.1479999999999961</v>
      </c>
      <c r="CQ40" s="28">
        <f t="shared" si="80"/>
        <v>56.56500000000085</v>
      </c>
      <c r="CR40" s="28">
        <f t="shared" si="80"/>
        <v>127.92800000000005</v>
      </c>
      <c r="CS40" s="28">
        <f t="shared" si="80"/>
        <v>-23.124999999999886</v>
      </c>
      <c r="CT40" s="28">
        <f t="shared" si="80"/>
        <v>16.38900000000001</v>
      </c>
      <c r="CU40" s="28">
        <f t="shared" si="80"/>
        <v>106.79399999999998</v>
      </c>
      <c r="CV40" s="28">
        <f t="shared" si="80"/>
        <v>43.808333333333394</v>
      </c>
      <c r="CW40" s="28">
        <f t="shared" si="80"/>
        <v>24.719238095235653</v>
      </c>
      <c r="CX40" s="28">
        <f t="shared" si="80"/>
        <v>-39.531571428571567</v>
      </c>
      <c r="CY40" s="28">
        <f t="shared" si="80"/>
        <v>106.82000000000008</v>
      </c>
      <c r="CZ40" s="28">
        <f t="shared" si="80"/>
        <v>119.88700000000003</v>
      </c>
      <c r="DA40" s="28">
        <f>SUM(CO40:CZ40)</f>
        <v>530.9999999999992</v>
      </c>
      <c r="DB40" s="70" t="s">
        <v>56</v>
      </c>
      <c r="DC40" s="28">
        <f t="shared" ref="DC40:DN40" si="81">DC38-DC3</f>
        <v>19.893999999999949</v>
      </c>
      <c r="DD40" s="28">
        <f t="shared" si="81"/>
        <v>-54.055142857142812</v>
      </c>
      <c r="DE40" s="28">
        <f t="shared" si="81"/>
        <v>30.472142857142728</v>
      </c>
      <c r="DF40" s="28">
        <f t="shared" si="81"/>
        <v>-21.071999999999832</v>
      </c>
      <c r="DG40" s="28">
        <f t="shared" si="81"/>
        <v>25.763888888889028</v>
      </c>
      <c r="DH40" s="28">
        <f t="shared" si="81"/>
        <v>-12.499888888889132</v>
      </c>
      <c r="DI40" s="28">
        <f t="shared" si="81"/>
        <v>74.793999999999869</v>
      </c>
      <c r="DJ40" s="28">
        <f t="shared" si="81"/>
        <v>60.125</v>
      </c>
      <c r="DK40" s="28">
        <f t="shared" si="81"/>
        <v>106.97399999999999</v>
      </c>
      <c r="DL40" s="28">
        <f t="shared" si="81"/>
        <v>4.897000000000105</v>
      </c>
      <c r="DM40" s="28">
        <f t="shared" si="81"/>
        <v>-122.43</v>
      </c>
      <c r="DN40" s="28">
        <f t="shared" si="81"/>
        <v>-93.863</v>
      </c>
      <c r="DO40" s="28">
        <f>SUM(DC40:DN40)</f>
        <v>18.999999999999886</v>
      </c>
      <c r="DP40" s="70" t="s">
        <v>56</v>
      </c>
    </row>
    <row r="41" spans="1:124" s="3" customFormat="1" ht="18">
      <c r="A41" s="16" t="s">
        <v>76</v>
      </c>
      <c r="B41" s="28"/>
      <c r="C41" s="28"/>
      <c r="D41" s="28"/>
      <c r="E41" s="28"/>
      <c r="F41" s="28">
        <f>F38*0.55882</f>
        <v>383.90933999999993</v>
      </c>
      <c r="G41" s="70" t="s">
        <v>75</v>
      </c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>
        <f>T38*0.55882</f>
        <v>2467.9637068799998</v>
      </c>
      <c r="U41" s="29"/>
      <c r="V41" s="70" t="s">
        <v>75</v>
      </c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>
        <f>AI38*0.55882</f>
        <v>2278.3409927399994</v>
      </c>
      <c r="AJ41" s="70" t="s">
        <v>75</v>
      </c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>
        <f>AW38*0.55882</f>
        <v>2676.3063321999998</v>
      </c>
      <c r="AX41" s="70" t="s">
        <v>75</v>
      </c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>
        <f>BK38*0.55882</f>
        <v>2489.6995695999999</v>
      </c>
      <c r="BL41" s="70" t="s">
        <v>75</v>
      </c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>
        <f>BY38*0.55882</f>
        <v>2279.6558961999999</v>
      </c>
      <c r="BZ41" s="70" t="s">
        <v>75</v>
      </c>
      <c r="CA41" s="131">
        <f>CA40</f>
        <v>26.513999999999967</v>
      </c>
      <c r="CB41" s="131">
        <f>SUM(CA40:CB40)</f>
        <v>64.416000000000011</v>
      </c>
      <c r="CC41" s="131">
        <f>SUM(CA40:CC40)</f>
        <v>225.43100000000004</v>
      </c>
      <c r="CD41" s="131">
        <f>SUM(CA40:CD40)</f>
        <v>230.53900000000016</v>
      </c>
      <c r="CE41" s="131">
        <f>SUM(CA40:CE40)</f>
        <v>253.01400000000018</v>
      </c>
      <c r="CF41" s="131">
        <f>SUM(CA40:CF40)</f>
        <v>339.40300000000019</v>
      </c>
      <c r="CG41" s="131">
        <f>SUM(CA40:CG40)</f>
        <v>337.88700000000114</v>
      </c>
      <c r="CH41" s="131">
        <f>SUM(CA40:CH40)</f>
        <v>303.76200000000131</v>
      </c>
      <c r="CI41" s="131">
        <f>SUM(CA40:CI40)</f>
        <v>267.9860000000013</v>
      </c>
      <c r="CJ41" s="131">
        <f>SUM(CA40:CJ40)</f>
        <v>265.8830000000014</v>
      </c>
      <c r="CK41" s="131">
        <f>SUM(CA40:CK40)</f>
        <v>274.26966666666766</v>
      </c>
      <c r="CL41" s="131">
        <f>SUM(CA40:CL40)</f>
        <v>261.58999999999992</v>
      </c>
      <c r="CM41" s="28">
        <f>CM38*0.55882</f>
        <v>2426.7261438</v>
      </c>
      <c r="CN41" s="70" t="s">
        <v>75</v>
      </c>
      <c r="CO41" s="131">
        <f>CO40</f>
        <v>-2.1059999999994403</v>
      </c>
      <c r="CP41" s="131">
        <f>SUM(CO40:CP40)</f>
        <v>-9.2539999999994365</v>
      </c>
      <c r="CQ41" s="131">
        <f>SUM(CO40:CQ40)</f>
        <v>47.311000000001414</v>
      </c>
      <c r="CR41" s="131">
        <f>SUM(CO40:CR40)</f>
        <v>175.23900000000145</v>
      </c>
      <c r="CS41" s="131">
        <f>SUM(CO40:CS40)</f>
        <v>152.11400000000157</v>
      </c>
      <c r="CT41" s="131">
        <f>SUM(CO40:CT40)</f>
        <v>168.50300000000158</v>
      </c>
      <c r="CU41" s="131">
        <f>SUM(CO40:CU40)</f>
        <v>275.29700000000156</v>
      </c>
      <c r="CV41" s="131">
        <f>SUM(CO40:CV40)</f>
        <v>319.10533333333495</v>
      </c>
      <c r="CW41" s="131">
        <f>SUM(CO40:CW40)</f>
        <v>343.82457142857061</v>
      </c>
      <c r="CX41" s="131">
        <f>SUM(CO40:CX40)</f>
        <v>304.29299999999904</v>
      </c>
      <c r="CY41" s="131">
        <f>SUM(CO40:CY40)</f>
        <v>411.11299999999915</v>
      </c>
      <c r="CZ41" s="131">
        <f>SUM(CO40:CZ40)</f>
        <v>530.9999999999992</v>
      </c>
      <c r="DA41" s="28">
        <f>DA38*0.55882</f>
        <v>2577.2778399999993</v>
      </c>
      <c r="DB41" s="70" t="s">
        <v>75</v>
      </c>
      <c r="DC41" s="131">
        <f>DC40</f>
        <v>19.893999999999949</v>
      </c>
      <c r="DD41" s="131">
        <f>SUM(DC40:DD40)</f>
        <v>-34.161142857142863</v>
      </c>
      <c r="DE41" s="131">
        <f>SUM(DC40:DE40)</f>
        <v>-3.6890000000001351</v>
      </c>
      <c r="DF41" s="131">
        <f>SUM(DC40:DF40)</f>
        <v>-24.760999999999967</v>
      </c>
      <c r="DG41" s="131">
        <f>SUM(DC40:DG40)</f>
        <v>1.0028888888890606</v>
      </c>
      <c r="DH41" s="131">
        <f>SUM(DC40:DH40)</f>
        <v>-11.497000000000071</v>
      </c>
      <c r="DI41" s="131">
        <f>SUM(DC40:DI40)</f>
        <v>63.296999999999798</v>
      </c>
      <c r="DJ41" s="131">
        <f>SUM(DC40:DJ40)</f>
        <v>123.4219999999998</v>
      </c>
      <c r="DK41" s="131">
        <f>SUM(DC40:DK40)</f>
        <v>230.39599999999979</v>
      </c>
      <c r="DL41" s="131">
        <f>SUM(DC40:DL40)</f>
        <v>235.29299999999989</v>
      </c>
      <c r="DM41" s="131">
        <f>SUM(DC40:DM40)</f>
        <v>112.86299999999989</v>
      </c>
      <c r="DN41" s="131">
        <f>SUM(DC40:DN40)</f>
        <v>18.999999999999886</v>
      </c>
      <c r="DO41" s="28">
        <f>DO38*0.55882</f>
        <v>2291.1619999999998</v>
      </c>
      <c r="DP41" s="70" t="s">
        <v>75</v>
      </c>
    </row>
    <row r="42" spans="1:124" s="3" customFormat="1">
      <c r="A42" s="23" t="s">
        <v>51</v>
      </c>
      <c r="B42" s="19"/>
      <c r="C42" s="19"/>
      <c r="D42" s="19"/>
      <c r="E42" s="16" t="s">
        <v>60</v>
      </c>
      <c r="F42" s="64">
        <f>(SUM(F38))*0.4675</f>
        <v>321.17249999999996</v>
      </c>
      <c r="G42" s="64"/>
      <c r="H42" s="16"/>
      <c r="I42" s="16"/>
      <c r="J42" s="16"/>
      <c r="K42" s="16"/>
      <c r="L42" s="16"/>
      <c r="M42" s="16"/>
      <c r="N42" s="16"/>
      <c r="O42" s="16"/>
      <c r="P42" s="16"/>
      <c r="Q42" s="18"/>
      <c r="R42" s="18"/>
      <c r="S42" s="16" t="s">
        <v>59</v>
      </c>
      <c r="T42" s="64">
        <f>(SUM(T38))*0.4675</f>
        <v>2064.6595200000002</v>
      </c>
      <c r="U42" s="64"/>
      <c r="V42" s="64"/>
      <c r="W42" s="16"/>
      <c r="X42" s="64"/>
      <c r="Y42" s="16"/>
      <c r="Z42" s="16"/>
      <c r="AA42" s="16"/>
      <c r="AB42" s="16"/>
      <c r="AC42" s="16"/>
      <c r="AD42" s="16"/>
      <c r="AE42" s="16"/>
      <c r="AF42" s="18"/>
      <c r="AG42" s="18"/>
      <c r="AH42" s="16" t="s">
        <v>58</v>
      </c>
      <c r="AI42" s="64">
        <f>AI38*0.4675</f>
        <v>1906.0241474999998</v>
      </c>
      <c r="AJ42" s="64"/>
      <c r="AK42" s="16"/>
      <c r="AL42" s="64"/>
      <c r="AM42" s="16"/>
      <c r="AN42" s="16"/>
      <c r="AO42" s="16"/>
      <c r="AP42" s="16"/>
      <c r="AQ42" s="16"/>
      <c r="AR42" s="16"/>
      <c r="AS42" s="16"/>
      <c r="AT42" s="18"/>
      <c r="AU42" s="18"/>
      <c r="AV42" s="16" t="s">
        <v>79</v>
      </c>
      <c r="AW42" s="64">
        <f>(SUM(AK38:AV38))*0.4675</f>
        <v>2238.9556750000002</v>
      </c>
      <c r="AX42" s="64"/>
      <c r="AY42" s="16"/>
      <c r="AZ42" s="64"/>
      <c r="BA42" s="16"/>
      <c r="BB42" s="16"/>
      <c r="BC42" s="16"/>
      <c r="BD42" s="16"/>
      <c r="BE42" s="16"/>
      <c r="BF42" s="16"/>
      <c r="BG42" s="16"/>
      <c r="BH42" s="18"/>
      <c r="BI42" s="18"/>
      <c r="BJ42" s="16" t="s">
        <v>81</v>
      </c>
      <c r="BK42" s="64">
        <f>(SUM(AY38:BJ38))*0.4675</f>
        <v>2082.8434000000002</v>
      </c>
      <c r="BL42" s="64"/>
      <c r="BM42" s="16"/>
      <c r="BN42" s="64"/>
      <c r="BO42" s="16"/>
      <c r="BP42" s="16"/>
      <c r="BQ42" s="16"/>
      <c r="BR42" s="16"/>
      <c r="BS42" s="16"/>
      <c r="BT42" s="16"/>
      <c r="BU42" s="16"/>
      <c r="BV42" s="18"/>
      <c r="BW42" s="18"/>
      <c r="BX42" s="16" t="s">
        <v>106</v>
      </c>
      <c r="BY42" s="64">
        <f>(SUM(BM38:BX38))*0.4675</f>
        <v>1907.1241750000002</v>
      </c>
      <c r="BZ42" s="64"/>
      <c r="CA42" s="16"/>
      <c r="CB42" s="64"/>
      <c r="CC42" s="16"/>
      <c r="CD42" s="16"/>
      <c r="CE42" s="16"/>
      <c r="CF42" s="16"/>
      <c r="CG42" s="16"/>
      <c r="CH42" s="16"/>
      <c r="CI42" s="16"/>
      <c r="CJ42" s="18"/>
      <c r="CK42" s="18"/>
      <c r="CL42" s="16" t="s">
        <v>113</v>
      </c>
      <c r="CM42" s="64">
        <f>(SUM(CA38:CL38))*0.4675</f>
        <v>2030.1608250000002</v>
      </c>
      <c r="CN42" s="64"/>
      <c r="CO42" s="130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16" t="s">
        <v>125</v>
      </c>
      <c r="DA42" s="64">
        <f>(SUM(CO38:CZ38))*0.4675</f>
        <v>2156.1099999999997</v>
      </c>
      <c r="DB42" s="64"/>
      <c r="DC42" s="130"/>
      <c r="DD42" s="64"/>
      <c r="DE42" s="19" t="s">
        <v>160</v>
      </c>
      <c r="DF42" s="64">
        <f>(SUM(DC7:DC37)+SUM(DD7:DD34)+SUM(DE7:DE37)+SUM(DF7:DF16))*0.4675</f>
        <v>371.66249999999991</v>
      </c>
      <c r="DG42" s="64"/>
      <c r="DH42" s="64"/>
      <c r="DI42" s="64"/>
      <c r="DJ42" s="64"/>
      <c r="DK42" s="64"/>
      <c r="DL42" s="64"/>
      <c r="DM42" s="64"/>
      <c r="DN42" s="16" t="s">
        <v>160</v>
      </c>
      <c r="DO42" s="64">
        <f>(SUM(DC38:DN38))*0.4675</f>
        <v>1916.75</v>
      </c>
      <c r="DP42" s="64"/>
    </row>
    <row r="43" spans="1:124" s="3" customFormat="1" ht="15.75" thickBot="1">
      <c r="A43" s="23" t="s">
        <v>52</v>
      </c>
      <c r="B43" s="19"/>
      <c r="C43" s="19"/>
      <c r="D43" s="19"/>
      <c r="E43" s="16" t="s">
        <v>50</v>
      </c>
      <c r="F43" s="64">
        <f>F42</f>
        <v>321.17249999999996</v>
      </c>
      <c r="G43" s="64"/>
      <c r="H43" s="16"/>
      <c r="I43" s="16"/>
      <c r="J43" s="16"/>
      <c r="K43" s="16"/>
      <c r="L43" s="16"/>
      <c r="M43" s="16"/>
      <c r="N43" s="16"/>
      <c r="O43" s="16"/>
      <c r="P43" s="16"/>
      <c r="Q43" s="18"/>
      <c r="R43" s="18"/>
      <c r="S43" s="16" t="s">
        <v>53</v>
      </c>
      <c r="T43" s="64">
        <f>F43+T42</f>
        <v>2385.8320200000003</v>
      </c>
      <c r="U43" s="64"/>
      <c r="V43" s="64"/>
      <c r="W43" s="16"/>
      <c r="X43" s="64"/>
      <c r="Y43" s="16"/>
      <c r="Z43" s="16"/>
      <c r="AA43" s="16"/>
      <c r="AB43" s="16"/>
      <c r="AC43" s="16"/>
      <c r="AD43" s="16"/>
      <c r="AE43" s="16"/>
      <c r="AF43" s="18"/>
      <c r="AG43" s="18"/>
      <c r="AH43" s="16" t="s">
        <v>54</v>
      </c>
      <c r="AI43" s="64">
        <f>T43+AI42</f>
        <v>4291.8561675000001</v>
      </c>
      <c r="AJ43" s="64"/>
      <c r="AK43" s="16"/>
      <c r="AL43" s="64"/>
      <c r="AM43" s="16"/>
      <c r="AN43" s="16"/>
      <c r="AO43" s="16"/>
      <c r="AP43" s="16"/>
      <c r="AQ43" s="16"/>
      <c r="AR43" s="16"/>
      <c r="AS43" s="16"/>
      <c r="AT43" s="18"/>
      <c r="AU43" s="18"/>
      <c r="AV43" s="16" t="s">
        <v>80</v>
      </c>
      <c r="AW43" s="64">
        <f>AI43+AW42</f>
        <v>6530.8118425000002</v>
      </c>
      <c r="AX43" s="64"/>
      <c r="AY43" s="16"/>
      <c r="AZ43" s="64"/>
      <c r="BA43" s="16"/>
      <c r="BB43" s="16"/>
      <c r="BC43" s="16"/>
      <c r="BD43" s="16"/>
      <c r="BE43" s="16"/>
      <c r="BF43" s="16"/>
      <c r="BG43" s="16"/>
      <c r="BH43" s="18"/>
      <c r="BI43" s="18"/>
      <c r="BJ43" s="16" t="s">
        <v>82</v>
      </c>
      <c r="BK43" s="64">
        <f>AW43+BK42</f>
        <v>8613.6552425000009</v>
      </c>
      <c r="BL43" s="64"/>
      <c r="BM43" s="16"/>
      <c r="BN43" s="64"/>
      <c r="BO43" s="16"/>
      <c r="BP43" s="16"/>
      <c r="BQ43" s="16"/>
      <c r="BR43" s="16"/>
      <c r="BS43" s="16"/>
      <c r="BT43" s="16"/>
      <c r="BU43" s="16"/>
      <c r="BV43" s="18"/>
      <c r="BW43" s="18"/>
      <c r="BX43" s="16" t="s">
        <v>107</v>
      </c>
      <c r="BY43" s="64">
        <f>BK43+BY42</f>
        <v>10520.779417500002</v>
      </c>
      <c r="BZ43" s="64"/>
      <c r="CA43" s="16"/>
      <c r="CB43" s="64"/>
      <c r="CC43" s="16"/>
      <c r="CD43" s="16"/>
      <c r="CE43" s="16"/>
      <c r="CF43" s="16"/>
      <c r="CG43" s="16"/>
      <c r="CH43" s="16"/>
      <c r="CI43" s="16"/>
      <c r="CJ43" s="18"/>
      <c r="CK43" s="18"/>
      <c r="CL43" s="16" t="s">
        <v>114</v>
      </c>
      <c r="CM43" s="64">
        <f>BY43+CM42</f>
        <v>12550.940242500003</v>
      </c>
      <c r="CN43" s="64"/>
      <c r="CO43" s="16"/>
      <c r="CP43" s="64"/>
      <c r="CQ43" s="16"/>
      <c r="CR43" s="16"/>
      <c r="CS43" s="16"/>
      <c r="CT43" s="16"/>
      <c r="CU43" s="16"/>
      <c r="CV43" s="16"/>
      <c r="CW43" s="16"/>
      <c r="CX43" s="18"/>
      <c r="CY43" s="18"/>
      <c r="CZ43" s="16" t="s">
        <v>126</v>
      </c>
      <c r="DA43" s="64">
        <f>CM43+DA42</f>
        <v>14707.050242500001</v>
      </c>
      <c r="DB43" s="64"/>
      <c r="DC43" s="16"/>
      <c r="DD43" s="64"/>
      <c r="DE43" s="19" t="s">
        <v>162</v>
      </c>
      <c r="DF43" s="64">
        <f>SUM(DC7:DC37)+SUM(DD7:DD34)+SUM(DE7:DE37)+SUM(DF7:DF16)</f>
        <v>794.99999999999977</v>
      </c>
      <c r="DG43" s="64"/>
      <c r="DH43" s="16"/>
      <c r="DI43" s="16"/>
      <c r="DJ43" s="16"/>
      <c r="DK43" s="16"/>
      <c r="DL43" s="18"/>
      <c r="DM43" s="18"/>
      <c r="DN43" s="16" t="s">
        <v>161</v>
      </c>
      <c r="DO43" s="64">
        <f>DA43+DO42</f>
        <v>16623.800242500001</v>
      </c>
      <c r="DP43" s="64"/>
      <c r="DQ43" s="91" t="s">
        <v>110</v>
      </c>
      <c r="DR43" s="95" t="s">
        <v>111</v>
      </c>
      <c r="DS43" s="96"/>
      <c r="DT43" s="97"/>
    </row>
    <row r="44" spans="1:124" s="3" customFormat="1" ht="20.25" thickTop="1" thickBot="1">
      <c r="A44" s="23" t="s">
        <v>164</v>
      </c>
      <c r="B44" s="16"/>
      <c r="C44" s="28"/>
      <c r="D44" s="28"/>
      <c r="E44" s="16" t="s">
        <v>50</v>
      </c>
      <c r="F44" s="132">
        <f>F38</f>
        <v>686.99999999999989</v>
      </c>
      <c r="G44" s="72" t="s">
        <v>56</v>
      </c>
      <c r="H44" s="16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16" t="s">
        <v>53</v>
      </c>
      <c r="T44" s="90">
        <f>F44+T38</f>
        <v>5103.384</v>
      </c>
      <c r="U44" s="72" t="s">
        <v>56</v>
      </c>
      <c r="V44" s="72" t="s">
        <v>56</v>
      </c>
      <c r="W44" s="16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16" t="s">
        <v>54</v>
      </c>
      <c r="AI44" s="90">
        <f>T44+AI38</f>
        <v>9180.4409999999989</v>
      </c>
      <c r="AJ44" s="72" t="s">
        <v>56</v>
      </c>
      <c r="AK44" s="16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16" t="s">
        <v>80</v>
      </c>
      <c r="AW44" s="90">
        <f>AI44+AW38</f>
        <v>13969.650999999998</v>
      </c>
      <c r="AX44" s="72" t="s">
        <v>56</v>
      </c>
      <c r="AY44" s="16"/>
      <c r="AZ44" s="28"/>
      <c r="BA44" s="28"/>
      <c r="BB44" s="28"/>
      <c r="BC44" s="28"/>
      <c r="BD44" s="28"/>
      <c r="BE44" s="28"/>
      <c r="BF44" s="28"/>
      <c r="BG44" s="28"/>
      <c r="BH44" s="28"/>
      <c r="BI44" s="89" t="s">
        <v>109</v>
      </c>
      <c r="BJ44" s="16" t="s">
        <v>82</v>
      </c>
      <c r="BK44" s="90">
        <f>AW44+BK38</f>
        <v>18424.930999999997</v>
      </c>
      <c r="BL44" s="72" t="s">
        <v>56</v>
      </c>
      <c r="BM44" s="16"/>
      <c r="BN44" s="28"/>
      <c r="BO44" s="28"/>
      <c r="BP44" s="28"/>
      <c r="BQ44" s="28"/>
      <c r="BR44" s="28"/>
      <c r="BS44" s="28"/>
      <c r="BT44" s="28"/>
      <c r="BU44" s="28"/>
      <c r="BV44" s="28"/>
      <c r="BW44" s="18" t="s">
        <v>108</v>
      </c>
      <c r="BX44" s="16" t="s">
        <v>107</v>
      </c>
      <c r="BY44" s="90">
        <f>BK45+BY38</f>
        <v>4079.4100000000003</v>
      </c>
      <c r="BZ44" s="72" t="s">
        <v>56</v>
      </c>
      <c r="CA44" s="16"/>
      <c r="CB44" s="28"/>
      <c r="CC44" s="28"/>
      <c r="CD44" s="28"/>
      <c r="CE44" s="28"/>
      <c r="CF44" s="28"/>
      <c r="CG44" s="28"/>
      <c r="CH44" s="28"/>
      <c r="CI44" s="28"/>
      <c r="CJ44" s="28"/>
      <c r="CK44" s="18" t="s">
        <v>108</v>
      </c>
      <c r="CL44" s="16" t="s">
        <v>114</v>
      </c>
      <c r="CM44" s="90">
        <f>BY44+CM38</f>
        <v>8422</v>
      </c>
      <c r="CN44" s="72" t="s">
        <v>56</v>
      </c>
      <c r="CO44" s="16"/>
      <c r="CP44" s="28"/>
      <c r="CQ44" s="28"/>
      <c r="CR44" s="28"/>
      <c r="CS44" s="28"/>
      <c r="CT44" s="28"/>
      <c r="CU44" s="28"/>
      <c r="CV44" s="28"/>
      <c r="CW44" s="28"/>
      <c r="CX44" s="28"/>
      <c r="CY44" s="18" t="s">
        <v>108</v>
      </c>
      <c r="CZ44" s="16" t="s">
        <v>126</v>
      </c>
      <c r="DA44" s="90">
        <f>CM44+DA38</f>
        <v>13034</v>
      </c>
      <c r="DB44" s="72" t="s">
        <v>56</v>
      </c>
      <c r="DC44" s="18"/>
      <c r="DD44" s="28"/>
      <c r="DE44" s="19" t="s">
        <v>163</v>
      </c>
      <c r="DF44" s="90">
        <f>DA44+DF43</f>
        <v>13829</v>
      </c>
      <c r="DG44" s="72" t="s">
        <v>56</v>
      </c>
      <c r="DH44" s="28"/>
      <c r="DI44" s="28"/>
      <c r="DJ44" s="28"/>
      <c r="DK44" s="28"/>
      <c r="DL44" s="28"/>
      <c r="DM44" s="18" t="s">
        <v>108</v>
      </c>
      <c r="DN44" s="16" t="s">
        <v>161</v>
      </c>
      <c r="DO44" s="90">
        <f>SUM(DF18:DF36)+SUM(DG38:DN38)</f>
        <v>3295</v>
      </c>
      <c r="DP44" s="72" t="s">
        <v>56</v>
      </c>
      <c r="DQ44" s="91">
        <v>3295</v>
      </c>
      <c r="DR44" s="92">
        <f>DQ44-DO44</f>
        <v>0</v>
      </c>
      <c r="DS44" s="93"/>
      <c r="DT44" s="94"/>
    </row>
    <row r="45" spans="1:124" s="3" customFormat="1" ht="15.75" thickTop="1">
      <c r="A45" s="23"/>
      <c r="B45" s="19"/>
      <c r="C45" s="19"/>
      <c r="D45" s="19"/>
      <c r="E45" s="16"/>
      <c r="F45" s="64"/>
      <c r="G45" s="64"/>
      <c r="H45" s="16"/>
      <c r="I45" s="16"/>
      <c r="J45" s="16"/>
      <c r="K45" s="16"/>
      <c r="L45" s="16"/>
      <c r="M45" s="16"/>
      <c r="N45" s="16"/>
      <c r="O45" s="16"/>
      <c r="P45" s="16"/>
      <c r="Q45" s="18"/>
      <c r="R45" s="18"/>
      <c r="S45" s="16"/>
      <c r="T45" s="71"/>
      <c r="U45" s="64"/>
      <c r="V45" s="64"/>
      <c r="W45" s="16"/>
      <c r="X45" s="64"/>
      <c r="Y45" s="16"/>
      <c r="Z45" s="16"/>
      <c r="AA45" s="16"/>
      <c r="AB45" s="16"/>
      <c r="AC45" s="16"/>
      <c r="AD45" s="16"/>
      <c r="AE45" s="16"/>
      <c r="AF45" s="18"/>
      <c r="AG45" s="18"/>
      <c r="AH45" s="16"/>
      <c r="AI45" s="71"/>
      <c r="AJ45" s="64"/>
      <c r="AK45" s="16"/>
      <c r="AL45" s="64"/>
      <c r="AM45" s="16"/>
      <c r="AN45" s="16"/>
      <c r="AO45" s="16"/>
      <c r="AP45" s="16"/>
      <c r="AQ45" s="16"/>
      <c r="AR45" s="16"/>
      <c r="AS45" s="16"/>
      <c r="AT45" s="18"/>
      <c r="AU45" s="18"/>
      <c r="AV45" s="16"/>
      <c r="AW45" s="71"/>
      <c r="AX45" s="64"/>
      <c r="AY45" s="16"/>
      <c r="AZ45" s="64"/>
      <c r="BA45" s="16"/>
      <c r="BB45" s="16"/>
      <c r="BC45" s="16"/>
      <c r="BD45" s="16"/>
      <c r="BE45" s="16"/>
      <c r="BF45" s="16"/>
      <c r="BG45" s="16"/>
      <c r="BH45" s="18"/>
      <c r="BI45" s="18"/>
      <c r="BJ45" s="16"/>
      <c r="BK45" s="18"/>
      <c r="BL45" s="72"/>
      <c r="BM45" s="16"/>
      <c r="BN45" s="64"/>
      <c r="BO45" s="16"/>
      <c r="BP45" s="16"/>
      <c r="BQ45" s="16"/>
      <c r="BR45" s="16"/>
      <c r="BS45" s="16"/>
      <c r="BT45" s="16"/>
      <c r="BU45" s="16"/>
      <c r="BV45" s="18"/>
      <c r="BW45" s="18"/>
      <c r="BX45" s="16"/>
      <c r="BY45" s="133"/>
      <c r="BZ45" s="133"/>
      <c r="CA45" s="16"/>
      <c r="CB45" s="64"/>
      <c r="CC45" s="16"/>
      <c r="CD45" s="16"/>
      <c r="CE45" s="16"/>
      <c r="CF45" s="16"/>
      <c r="CG45" s="16"/>
      <c r="CH45" s="16"/>
      <c r="CI45" s="16"/>
      <c r="CJ45" s="18"/>
      <c r="CK45" s="18"/>
      <c r="CL45" s="16"/>
      <c r="CM45" s="133"/>
      <c r="CN45" s="133"/>
      <c r="CO45" s="16"/>
      <c r="CP45" s="64"/>
      <c r="CQ45" s="16"/>
      <c r="CR45" s="16"/>
      <c r="CS45" s="16"/>
      <c r="CT45" s="16"/>
      <c r="CU45" s="16"/>
      <c r="CV45" s="16"/>
      <c r="CW45" s="16"/>
      <c r="CX45" s="18"/>
      <c r="CY45" s="18"/>
      <c r="CZ45" s="16"/>
      <c r="DA45" s="133"/>
      <c r="DB45" s="133"/>
      <c r="DC45" s="16"/>
      <c r="DD45" s="64"/>
      <c r="DE45" s="16"/>
      <c r="DF45" s="133"/>
      <c r="DG45" s="133"/>
      <c r="DH45" s="16"/>
      <c r="DI45" s="16"/>
      <c r="DJ45" s="16"/>
      <c r="DK45" s="16"/>
      <c r="DL45" s="18"/>
      <c r="DM45" s="18"/>
      <c r="DN45" s="16"/>
      <c r="DO45" s="133"/>
      <c r="DP45" s="133"/>
      <c r="DQ45" s="98" t="s">
        <v>124</v>
      </c>
      <c r="DR45" s="98" t="s">
        <v>112</v>
      </c>
      <c r="DS45" s="98"/>
      <c r="DT45" s="98"/>
    </row>
    <row r="46" spans="1:124">
      <c r="A46" s="20"/>
      <c r="B46" s="14"/>
      <c r="C46" s="15"/>
      <c r="D46" s="15"/>
      <c r="E46" s="15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7"/>
      <c r="R46" s="17"/>
      <c r="S46" s="17"/>
      <c r="T46" s="17"/>
      <c r="U46" s="17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7"/>
      <c r="AG46" s="17"/>
      <c r="AH46" s="17"/>
      <c r="AI46" s="17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7"/>
      <c r="AU46" s="17"/>
      <c r="AV46" s="17"/>
      <c r="AW46" s="17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7"/>
      <c r="BI46" s="17"/>
      <c r="BJ46" s="17"/>
      <c r="BK46" s="17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7"/>
      <c r="BW46" s="17"/>
      <c r="BX46" s="17"/>
      <c r="BY46" s="17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7"/>
      <c r="CK46" s="17"/>
      <c r="CL46" s="17"/>
      <c r="CM46" s="17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7"/>
      <c r="CY46" s="17"/>
      <c r="CZ46" s="17"/>
      <c r="DA46" s="17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7"/>
      <c r="DM46" s="17"/>
      <c r="DN46" s="17"/>
      <c r="DO46" s="17"/>
      <c r="DP46" s="14"/>
      <c r="DQ46" s="5" t="s">
        <v>149</v>
      </c>
      <c r="DR46" s="1">
        <v>1</v>
      </c>
      <c r="DS46" s="69" t="s">
        <v>22</v>
      </c>
    </row>
    <row r="47" spans="1:124">
      <c r="A47" s="20"/>
      <c r="B47" s="14"/>
      <c r="C47" s="15"/>
      <c r="D47" s="15"/>
      <c r="E47" s="15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7"/>
      <c r="R47" s="17"/>
      <c r="S47" s="17"/>
      <c r="T47" s="17"/>
      <c r="U47" s="17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7"/>
      <c r="AG47" s="17"/>
      <c r="AH47" s="17"/>
      <c r="AI47" s="17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7"/>
      <c r="AU47" s="17"/>
      <c r="AV47" s="17"/>
      <c r="AW47" s="17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7"/>
      <c r="BI47" s="17"/>
      <c r="BJ47" s="17"/>
      <c r="BK47" s="17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7"/>
      <c r="BW47" s="17"/>
      <c r="BX47" s="17"/>
      <c r="BY47" s="17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7"/>
      <c r="CK47" s="17"/>
      <c r="CL47" s="17"/>
      <c r="CM47" s="17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7"/>
      <c r="CY47" s="17"/>
      <c r="CZ47" s="17"/>
      <c r="DA47" s="17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7"/>
      <c r="DM47" s="17"/>
      <c r="DN47" s="17"/>
      <c r="DO47" s="17"/>
      <c r="DP47" s="14"/>
      <c r="DQ47" s="5" t="s">
        <v>148</v>
      </c>
      <c r="DR47" s="128">
        <f>DR44/DR46</f>
        <v>0</v>
      </c>
      <c r="DS47" t="s">
        <v>150</v>
      </c>
    </row>
    <row r="48" spans="1:124">
      <c r="A48" s="20"/>
      <c r="B48" s="14"/>
      <c r="C48" s="15"/>
      <c r="D48" s="15"/>
      <c r="E48" s="15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7"/>
      <c r="R48" s="17"/>
      <c r="S48" s="17"/>
      <c r="T48" s="17"/>
      <c r="U48" s="17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7"/>
      <c r="AG48" s="17"/>
      <c r="AH48" s="17"/>
      <c r="AI48" s="17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7"/>
      <c r="AU48" s="17"/>
      <c r="AV48" s="17"/>
      <c r="AW48" s="17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7"/>
      <c r="BI48" s="17"/>
      <c r="BJ48" s="17"/>
      <c r="BK48" s="17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7"/>
      <c r="BW48" s="17"/>
      <c r="BX48" s="17"/>
      <c r="BY48" s="17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7"/>
      <c r="CK48" s="17"/>
      <c r="CL48" s="17"/>
      <c r="CM48" s="17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7"/>
      <c r="CY48" s="17"/>
      <c r="CZ48" s="17"/>
      <c r="DA48" s="17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7"/>
      <c r="DM48" s="17"/>
      <c r="DN48" s="17"/>
      <c r="DO48" s="17"/>
      <c r="DP48" s="14"/>
    </row>
    <row r="49" spans="1:120">
      <c r="A49" s="20"/>
      <c r="B49" s="14"/>
      <c r="C49" s="15"/>
      <c r="D49" s="15"/>
      <c r="E49" s="15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7"/>
      <c r="R49" s="17"/>
      <c r="S49" s="17"/>
      <c r="T49" s="17"/>
      <c r="U49" s="17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7"/>
      <c r="AG49" s="17"/>
      <c r="AH49" s="17"/>
      <c r="AI49" s="17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7"/>
      <c r="AU49" s="17"/>
      <c r="AV49" s="17"/>
      <c r="AW49" s="17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7"/>
      <c r="BI49" s="17"/>
      <c r="BJ49" s="17"/>
      <c r="BK49" s="17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7"/>
      <c r="BW49" s="17"/>
      <c r="BX49" s="17"/>
      <c r="BY49" s="17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7"/>
      <c r="CK49" s="17"/>
      <c r="CL49" s="17"/>
      <c r="CM49" s="17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7"/>
      <c r="CY49" s="17"/>
      <c r="CZ49" s="17"/>
      <c r="DA49" s="17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7"/>
      <c r="DM49" s="17"/>
      <c r="DN49" s="17"/>
      <c r="DO49" s="17"/>
      <c r="DP49" s="14"/>
    </row>
    <row r="50" spans="1:120">
      <c r="A50" s="20"/>
      <c r="B50" s="14"/>
      <c r="C50" s="15"/>
      <c r="D50" s="15"/>
      <c r="E50" s="15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7"/>
      <c r="R50" s="17"/>
      <c r="S50" s="17"/>
      <c r="T50" s="17"/>
      <c r="U50" s="17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7"/>
      <c r="AG50" s="17"/>
      <c r="AH50" s="17"/>
      <c r="AI50" s="17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7"/>
      <c r="AU50" s="17"/>
      <c r="AV50" s="17"/>
      <c r="AW50" s="17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7"/>
      <c r="BI50" s="17"/>
      <c r="BJ50" s="17"/>
      <c r="BK50" s="17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7"/>
      <c r="BW50" s="17"/>
      <c r="BX50" s="17"/>
      <c r="BY50" s="17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7"/>
      <c r="CK50" s="17"/>
      <c r="CL50" s="17"/>
      <c r="CM50" s="17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7"/>
      <c r="CY50" s="17"/>
      <c r="CZ50" s="17"/>
      <c r="DA50" s="17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7"/>
      <c r="DM50" s="17"/>
      <c r="DN50" s="17"/>
      <c r="DO50" s="17"/>
      <c r="DP50" s="14"/>
    </row>
    <row r="51" spans="1:120">
      <c r="A51" s="20"/>
      <c r="B51" s="14"/>
      <c r="C51" s="15"/>
      <c r="D51" s="15"/>
      <c r="E51" s="15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7"/>
      <c r="R51" s="17"/>
      <c r="S51" s="17"/>
      <c r="T51" s="17"/>
      <c r="U51" s="17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7"/>
      <c r="AG51" s="17"/>
      <c r="AH51" s="17"/>
      <c r="AI51" s="17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7"/>
      <c r="AU51" s="17"/>
      <c r="AV51" s="17"/>
      <c r="AW51" s="17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7"/>
      <c r="BI51" s="17"/>
      <c r="BJ51" s="17"/>
      <c r="BK51" s="17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7"/>
      <c r="BW51" s="17"/>
      <c r="BX51" s="17"/>
      <c r="BY51" s="17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7"/>
      <c r="CK51" s="17"/>
      <c r="CL51" s="17"/>
      <c r="CM51" s="17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7"/>
      <c r="CY51" s="17"/>
      <c r="CZ51" s="17"/>
      <c r="DA51" s="17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7"/>
      <c r="DM51" s="17"/>
      <c r="DN51" s="17"/>
      <c r="DO51" s="17"/>
      <c r="DP51" s="14"/>
    </row>
    <row r="52" spans="1:120">
      <c r="A52" s="20"/>
      <c r="B52" s="14"/>
      <c r="C52" s="15"/>
      <c r="D52" s="15"/>
      <c r="E52" s="15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7"/>
      <c r="R52" s="17"/>
      <c r="S52" s="17"/>
      <c r="T52" s="17"/>
      <c r="U52" s="17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7"/>
      <c r="AG52" s="17"/>
      <c r="AH52" s="17"/>
      <c r="AI52" s="17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7"/>
      <c r="AU52" s="17"/>
      <c r="AV52" s="17"/>
      <c r="AW52" s="17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7"/>
      <c r="BI52" s="17"/>
      <c r="BJ52" s="17"/>
      <c r="BK52" s="17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7"/>
      <c r="BW52" s="17"/>
      <c r="BX52" s="17"/>
      <c r="BY52" s="17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7"/>
      <c r="CK52" s="17"/>
      <c r="CL52" s="17"/>
      <c r="CM52" s="17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7"/>
      <c r="CY52" s="17"/>
      <c r="CZ52" s="17"/>
      <c r="DA52" s="17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7"/>
      <c r="DM52" s="17"/>
      <c r="DN52" s="17"/>
      <c r="DO52" s="17"/>
      <c r="DP52" s="14"/>
    </row>
    <row r="53" spans="1:120">
      <c r="A53" s="20"/>
      <c r="B53" s="14"/>
      <c r="C53" s="15"/>
      <c r="D53" s="15"/>
      <c r="E53" s="15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7"/>
      <c r="R53" s="17"/>
      <c r="S53" s="17"/>
      <c r="T53" s="17"/>
      <c r="U53" s="17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7"/>
      <c r="AG53" s="17"/>
      <c r="AH53" s="17"/>
      <c r="AI53" s="17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7"/>
      <c r="AU53" s="17"/>
      <c r="AV53" s="17"/>
      <c r="AW53" s="17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7"/>
      <c r="BI53" s="17"/>
      <c r="BJ53" s="17"/>
      <c r="BK53" s="17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7"/>
      <c r="BW53" s="17"/>
      <c r="BX53" s="17"/>
      <c r="BY53" s="17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7"/>
      <c r="CK53" s="17"/>
      <c r="CL53" s="17"/>
      <c r="CM53" s="17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7"/>
      <c r="CY53" s="17"/>
      <c r="CZ53" s="17"/>
      <c r="DA53" s="17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7"/>
      <c r="DM53" s="17"/>
      <c r="DN53" s="17"/>
      <c r="DO53" s="17"/>
      <c r="DP53" s="14"/>
    </row>
    <row r="54" spans="1:120">
      <c r="A54" s="20"/>
      <c r="B54" s="14"/>
      <c r="C54" s="15"/>
      <c r="D54" s="15"/>
      <c r="E54" s="15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7"/>
      <c r="R54" s="17"/>
      <c r="S54" s="17"/>
      <c r="T54" s="17"/>
      <c r="U54" s="17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7"/>
      <c r="AG54" s="17"/>
      <c r="AH54" s="17"/>
      <c r="AI54" s="17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7"/>
      <c r="AU54" s="17"/>
      <c r="AV54" s="17"/>
      <c r="AW54" s="17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7"/>
      <c r="BI54" s="17"/>
      <c r="BJ54" s="17"/>
      <c r="BK54" s="17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7"/>
      <c r="BW54" s="17"/>
      <c r="BX54" s="17"/>
      <c r="BY54" s="17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7"/>
      <c r="CK54" s="17"/>
      <c r="CL54" s="17"/>
      <c r="CM54" s="17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7"/>
      <c r="CY54" s="17"/>
      <c r="CZ54" s="17"/>
      <c r="DA54" s="17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7"/>
      <c r="DM54" s="17"/>
      <c r="DN54" s="17"/>
      <c r="DO54" s="17"/>
      <c r="DP54" s="14"/>
    </row>
    <row r="55" spans="1:120">
      <c r="A55" s="20"/>
      <c r="B55" s="14"/>
      <c r="C55" s="15"/>
      <c r="D55" s="15"/>
      <c r="E55" s="15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7"/>
      <c r="R55" s="17"/>
      <c r="S55" s="17"/>
      <c r="T55" s="17"/>
      <c r="U55" s="17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7"/>
      <c r="AG55" s="17"/>
      <c r="AH55" s="17"/>
      <c r="AI55" s="17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7"/>
      <c r="AU55" s="17"/>
      <c r="AV55" s="17"/>
      <c r="AW55" s="17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7"/>
      <c r="BI55" s="17"/>
      <c r="BJ55" s="17"/>
      <c r="BK55" s="17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7"/>
      <c r="BW55" s="17"/>
      <c r="BX55" s="17"/>
      <c r="BY55" s="17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7"/>
      <c r="CK55" s="17"/>
      <c r="CL55" s="17"/>
      <c r="CM55" s="17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7"/>
      <c r="CY55" s="17"/>
      <c r="CZ55" s="17"/>
      <c r="DA55" s="17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7"/>
      <c r="DM55" s="17"/>
      <c r="DN55" s="17"/>
      <c r="DO55" s="17"/>
      <c r="DP55" s="14"/>
    </row>
    <row r="56" spans="1:120">
      <c r="A56" s="20"/>
      <c r="B56" s="14"/>
      <c r="C56" s="15"/>
      <c r="D56" s="15"/>
      <c r="E56" s="15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7"/>
      <c r="R56" s="17"/>
      <c r="S56" s="17"/>
      <c r="T56" s="17"/>
      <c r="U56" s="17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7"/>
      <c r="AG56" s="17"/>
      <c r="AH56" s="17"/>
      <c r="AI56" s="17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7"/>
      <c r="AU56" s="17"/>
      <c r="AV56" s="17"/>
      <c r="AW56" s="17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7"/>
      <c r="BI56" s="17"/>
      <c r="BJ56" s="17"/>
      <c r="BK56" s="17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7"/>
      <c r="BW56" s="17"/>
      <c r="BX56" s="17"/>
      <c r="BY56" s="17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7"/>
      <c r="CK56" s="17"/>
      <c r="CL56" s="17"/>
      <c r="CM56" s="17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7"/>
      <c r="CY56" s="17"/>
      <c r="CZ56" s="17"/>
      <c r="DA56" s="17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7"/>
      <c r="DM56" s="17"/>
      <c r="DN56" s="17"/>
      <c r="DO56" s="17"/>
      <c r="DP56" s="14"/>
    </row>
    <row r="57" spans="1:120">
      <c r="A57" s="20"/>
      <c r="B57" s="14"/>
      <c r="C57" s="15"/>
      <c r="D57" s="15"/>
      <c r="E57" s="15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7"/>
      <c r="R57" s="17"/>
      <c r="S57" s="17"/>
      <c r="T57" s="17"/>
      <c r="U57" s="17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7"/>
      <c r="AG57" s="17"/>
      <c r="AH57" s="17"/>
      <c r="AI57" s="17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7"/>
      <c r="AU57" s="17"/>
      <c r="AV57" s="17"/>
      <c r="AW57" s="17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7"/>
      <c r="BI57" s="17"/>
      <c r="BJ57" s="17"/>
      <c r="BK57" s="17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7"/>
      <c r="BW57" s="17"/>
      <c r="BX57" s="17"/>
      <c r="BY57" s="17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7"/>
      <c r="CK57" s="17"/>
      <c r="CL57" s="17"/>
      <c r="CM57" s="17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7"/>
      <c r="CY57" s="17"/>
      <c r="CZ57" s="17"/>
      <c r="DA57" s="17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7"/>
      <c r="DM57" s="17"/>
      <c r="DN57" s="17"/>
      <c r="DO57" s="17"/>
      <c r="DP57" s="14"/>
    </row>
    <row r="58" spans="1:120">
      <c r="A58" s="20"/>
      <c r="B58" s="14"/>
      <c r="C58" s="15"/>
      <c r="D58" s="15"/>
      <c r="E58" s="15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7"/>
      <c r="R58" s="17"/>
      <c r="S58" s="17"/>
      <c r="T58" s="17"/>
      <c r="U58" s="17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7"/>
      <c r="AG58" s="17"/>
      <c r="AH58" s="17"/>
      <c r="AI58" s="17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7"/>
      <c r="AU58" s="17"/>
      <c r="AV58" s="17"/>
      <c r="AW58" s="17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7"/>
      <c r="BI58" s="17"/>
      <c r="BJ58" s="17"/>
      <c r="BK58" s="17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7"/>
      <c r="BW58" s="17"/>
      <c r="BX58" s="17"/>
      <c r="BY58" s="17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7"/>
      <c r="CK58" s="17"/>
      <c r="CL58" s="17"/>
      <c r="CM58" s="17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7"/>
      <c r="CY58" s="17"/>
      <c r="CZ58" s="17"/>
      <c r="DA58" s="17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7"/>
      <c r="DM58" s="17"/>
      <c r="DN58" s="17"/>
      <c r="DO58" s="17"/>
      <c r="DP58" s="14"/>
    </row>
    <row r="59" spans="1:120">
      <c r="A59" s="20"/>
      <c r="B59" s="14"/>
      <c r="C59" s="15"/>
      <c r="D59" s="15"/>
      <c r="E59" s="15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7"/>
      <c r="R59" s="17"/>
      <c r="S59" s="17"/>
      <c r="T59" s="17"/>
      <c r="U59" s="17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7"/>
      <c r="AG59" s="17"/>
      <c r="AH59" s="17"/>
      <c r="AI59" s="17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7"/>
      <c r="AU59" s="17"/>
      <c r="AV59" s="17"/>
      <c r="AW59" s="17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7"/>
      <c r="BI59" s="17"/>
      <c r="BJ59" s="17"/>
      <c r="BK59" s="17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7"/>
      <c r="BW59" s="17"/>
      <c r="BX59" s="17"/>
      <c r="BY59" s="17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7"/>
      <c r="CK59" s="17"/>
      <c r="CL59" s="17"/>
      <c r="CM59" s="17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7"/>
      <c r="CY59" s="17"/>
      <c r="CZ59" s="17"/>
      <c r="DA59" s="17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7"/>
      <c r="DM59" s="17"/>
      <c r="DN59" s="17"/>
      <c r="DO59" s="17"/>
      <c r="DP59" s="14"/>
    </row>
    <row r="60" spans="1:120">
      <c r="A60" s="20"/>
      <c r="B60" s="14"/>
      <c r="C60" s="15"/>
      <c r="D60" s="15"/>
      <c r="E60" s="15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7"/>
      <c r="R60" s="17"/>
      <c r="S60" s="17"/>
      <c r="T60" s="17"/>
      <c r="U60" s="17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7"/>
      <c r="AG60" s="17"/>
      <c r="AH60" s="17"/>
      <c r="AI60" s="17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7"/>
      <c r="AU60" s="17"/>
      <c r="AV60" s="17"/>
      <c r="AW60" s="17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7"/>
      <c r="BI60" s="17"/>
      <c r="BJ60" s="17"/>
      <c r="BK60" s="17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7"/>
      <c r="BW60" s="17"/>
      <c r="BX60" s="17"/>
      <c r="BY60" s="17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7"/>
      <c r="CK60" s="17"/>
      <c r="CL60" s="17"/>
      <c r="CM60" s="17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7"/>
      <c r="CY60" s="17"/>
      <c r="CZ60" s="17"/>
      <c r="DA60" s="17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7"/>
      <c r="DM60" s="17"/>
      <c r="DN60" s="17"/>
      <c r="DO60" s="17"/>
      <c r="DP60" s="14"/>
    </row>
    <row r="61" spans="1:120">
      <c r="A61" s="20"/>
      <c r="B61" s="14"/>
      <c r="C61" s="15"/>
      <c r="D61" s="15"/>
      <c r="E61" s="15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7"/>
      <c r="R61" s="17"/>
      <c r="S61" s="17"/>
      <c r="T61" s="17"/>
      <c r="U61" s="17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7"/>
      <c r="AG61" s="17"/>
      <c r="AH61" s="17"/>
      <c r="AI61" s="17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7"/>
      <c r="AU61" s="17"/>
      <c r="AV61" s="17"/>
      <c r="AW61" s="17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7"/>
      <c r="BI61" s="17"/>
      <c r="BJ61" s="17"/>
      <c r="BK61" s="17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7"/>
      <c r="BW61" s="17"/>
      <c r="BX61" s="17"/>
      <c r="BY61" s="17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7"/>
      <c r="CK61" s="17"/>
      <c r="CL61" s="17"/>
      <c r="CM61" s="17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7"/>
      <c r="CY61" s="17"/>
      <c r="CZ61" s="17"/>
      <c r="DA61" s="17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7"/>
      <c r="DM61" s="17"/>
      <c r="DN61" s="17"/>
      <c r="DO61" s="17"/>
      <c r="DP61" s="14"/>
    </row>
    <row r="62" spans="1:120">
      <c r="A62" s="20"/>
      <c r="B62" s="14"/>
      <c r="C62" s="15"/>
      <c r="D62" s="15"/>
      <c r="E62" s="15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7"/>
      <c r="R62" s="17"/>
      <c r="S62" s="17"/>
      <c r="T62" s="17"/>
      <c r="U62" s="17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7"/>
      <c r="AG62" s="17"/>
      <c r="AH62" s="17"/>
      <c r="AI62" s="17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7"/>
      <c r="AU62" s="17"/>
      <c r="AV62" s="17"/>
      <c r="AW62" s="17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7"/>
      <c r="BI62" s="17"/>
      <c r="BJ62" s="17"/>
      <c r="BK62" s="17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7"/>
      <c r="BW62" s="17"/>
      <c r="BX62" s="17"/>
      <c r="BY62" s="17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7"/>
      <c r="CK62" s="17"/>
      <c r="CL62" s="17"/>
      <c r="CM62" s="17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7"/>
      <c r="CY62" s="17"/>
      <c r="CZ62" s="17"/>
      <c r="DA62" s="17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7"/>
      <c r="DM62" s="17"/>
      <c r="DN62" s="17"/>
      <c r="DO62" s="17"/>
      <c r="DP62" s="14"/>
    </row>
    <row r="63" spans="1:120">
      <c r="A63" s="20"/>
      <c r="B63" s="14"/>
      <c r="C63" s="15"/>
      <c r="D63" s="15"/>
      <c r="E63" s="15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7"/>
      <c r="R63" s="17"/>
      <c r="S63" s="17"/>
      <c r="T63" s="17"/>
      <c r="U63" s="17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7"/>
      <c r="AG63" s="17"/>
      <c r="AH63" s="17"/>
      <c r="AI63" s="17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7"/>
      <c r="AU63" s="17"/>
      <c r="AV63" s="17"/>
      <c r="AW63" s="17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7"/>
      <c r="BI63" s="17"/>
      <c r="BJ63" s="17"/>
      <c r="BK63" s="17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7"/>
      <c r="BW63" s="17"/>
      <c r="BX63" s="17"/>
      <c r="BY63" s="17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7"/>
      <c r="CK63" s="17"/>
      <c r="CL63" s="17"/>
      <c r="CM63" s="17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7"/>
      <c r="CY63" s="17"/>
      <c r="CZ63" s="17"/>
      <c r="DA63" s="17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7"/>
      <c r="DM63" s="17"/>
      <c r="DN63" s="17"/>
      <c r="DO63" s="17"/>
      <c r="DP63" s="14"/>
    </row>
    <row r="64" spans="1:120">
      <c r="A64" s="20"/>
      <c r="B64" s="14"/>
      <c r="C64" s="15"/>
      <c r="D64" s="15"/>
      <c r="E64" s="15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7"/>
      <c r="R64" s="17"/>
      <c r="S64" s="17"/>
      <c r="T64" s="17"/>
      <c r="U64" s="17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7"/>
      <c r="AG64" s="17"/>
      <c r="AH64" s="17"/>
      <c r="AI64" s="17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7"/>
      <c r="AU64" s="17"/>
      <c r="AV64" s="17"/>
      <c r="AW64" s="17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7"/>
      <c r="BI64" s="17"/>
      <c r="BJ64" s="17"/>
      <c r="BK64" s="17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7"/>
      <c r="BW64" s="17"/>
      <c r="BX64" s="17"/>
      <c r="BY64" s="17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7"/>
      <c r="CK64" s="17"/>
      <c r="CL64" s="17"/>
      <c r="CM64" s="17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7"/>
      <c r="CY64" s="17"/>
      <c r="CZ64" s="17"/>
      <c r="DA64" s="17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7"/>
      <c r="DM64" s="17"/>
      <c r="DN64" s="17"/>
      <c r="DO64" s="17"/>
      <c r="DP64" s="14"/>
    </row>
    <row r="65" spans="1:120">
      <c r="A65" s="20"/>
      <c r="B65" s="14"/>
      <c r="C65" s="15"/>
      <c r="D65" s="15"/>
      <c r="E65" s="15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7"/>
      <c r="R65" s="17"/>
      <c r="S65" s="17"/>
      <c r="T65" s="17"/>
      <c r="U65" s="17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7"/>
      <c r="AG65" s="17"/>
      <c r="AH65" s="17"/>
      <c r="AI65" s="17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7"/>
      <c r="AU65" s="17"/>
      <c r="AV65" s="17"/>
      <c r="AW65" s="17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7"/>
      <c r="BI65" s="17"/>
      <c r="BJ65" s="17"/>
      <c r="BK65" s="17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7"/>
      <c r="BW65" s="17"/>
      <c r="BX65" s="17"/>
      <c r="BY65" s="17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7"/>
      <c r="CK65" s="17"/>
      <c r="CL65" s="17"/>
      <c r="CM65" s="17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7"/>
      <c r="CY65" s="17"/>
      <c r="CZ65" s="17"/>
      <c r="DA65" s="17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7"/>
      <c r="DM65" s="17"/>
      <c r="DN65" s="17"/>
      <c r="DO65" s="17"/>
      <c r="DP65" s="14"/>
    </row>
    <row r="66" spans="1:120">
      <c r="A66" s="20"/>
      <c r="B66" s="14"/>
      <c r="C66" s="15"/>
      <c r="D66" s="15"/>
      <c r="E66" s="15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7"/>
      <c r="R66" s="17"/>
      <c r="S66" s="17"/>
      <c r="T66" s="17"/>
      <c r="U66" s="17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7"/>
      <c r="AG66" s="17"/>
      <c r="AH66" s="17"/>
      <c r="AI66" s="17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7"/>
      <c r="AU66" s="17"/>
      <c r="AV66" s="17"/>
      <c r="AW66" s="17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7"/>
      <c r="BI66" s="17"/>
      <c r="BJ66" s="17"/>
      <c r="BK66" s="17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7"/>
      <c r="BW66" s="17"/>
      <c r="BX66" s="17"/>
      <c r="BY66" s="17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7"/>
      <c r="CK66" s="17"/>
      <c r="CL66" s="17"/>
      <c r="CM66" s="17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7"/>
      <c r="CY66" s="17"/>
      <c r="CZ66" s="17"/>
      <c r="DA66" s="17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7"/>
      <c r="DM66" s="17"/>
      <c r="DN66" s="17"/>
      <c r="DO66" s="17"/>
      <c r="DP66" s="14"/>
    </row>
    <row r="67" spans="1:120">
      <c r="A67" s="20"/>
      <c r="B67" s="14"/>
      <c r="C67" s="15"/>
      <c r="D67" s="15"/>
      <c r="E67" s="15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7"/>
      <c r="R67" s="17"/>
      <c r="S67" s="17"/>
      <c r="T67" s="17"/>
      <c r="U67" s="17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7"/>
      <c r="AG67" s="17"/>
      <c r="AH67" s="17"/>
      <c r="AI67" s="17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7"/>
      <c r="AU67" s="17"/>
      <c r="AV67" s="17"/>
      <c r="AW67" s="17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7"/>
      <c r="BI67" s="17"/>
      <c r="BJ67" s="17"/>
      <c r="BK67" s="17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7"/>
      <c r="BW67" s="17"/>
      <c r="BX67" s="17"/>
      <c r="BY67" s="17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7"/>
      <c r="CK67" s="17"/>
      <c r="CL67" s="17"/>
      <c r="CM67" s="17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7"/>
      <c r="CY67" s="17"/>
      <c r="CZ67" s="17"/>
      <c r="DA67" s="17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7"/>
      <c r="DM67" s="17"/>
      <c r="DN67" s="17"/>
      <c r="DO67" s="17"/>
      <c r="DP67" s="14"/>
    </row>
    <row r="68" spans="1:120">
      <c r="A68" s="20"/>
      <c r="B68" s="14"/>
      <c r="C68" s="15"/>
      <c r="D68" s="15"/>
      <c r="E68" s="15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7"/>
      <c r="R68" s="17"/>
      <c r="S68" s="17"/>
      <c r="T68" s="17"/>
      <c r="U68" s="17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7"/>
      <c r="AG68" s="17"/>
      <c r="AH68" s="17"/>
      <c r="AI68" s="17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7"/>
      <c r="AU68" s="17"/>
      <c r="AV68" s="17"/>
      <c r="AW68" s="17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7"/>
      <c r="BI68" s="17"/>
      <c r="BJ68" s="17"/>
      <c r="BK68" s="17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7"/>
      <c r="BW68" s="17"/>
      <c r="BX68" s="17"/>
      <c r="BY68" s="17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7"/>
      <c r="CK68" s="17"/>
      <c r="CL68" s="17"/>
      <c r="CM68" s="17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7"/>
      <c r="CY68" s="17"/>
      <c r="CZ68" s="17"/>
      <c r="DA68" s="17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7"/>
      <c r="DM68" s="17"/>
      <c r="DN68" s="17"/>
      <c r="DO68" s="17"/>
      <c r="DP68" s="14"/>
    </row>
    <row r="69" spans="1:120" ht="15.75" thickBot="1">
      <c r="A69" s="24"/>
      <c r="B69" s="25"/>
      <c r="C69" s="25"/>
      <c r="D69" s="25"/>
      <c r="E69" s="25"/>
      <c r="F69" s="26"/>
      <c r="G69" s="26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6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6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6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6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6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6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6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6"/>
    </row>
    <row r="70" spans="1:120" ht="15.75" thickTop="1"/>
  </sheetData>
  <conditionalFormatting sqref="C44:D44 I44:R44 G44 X44:AG44 U44:V44 AL44:AU44 B41 AZ44:BH44 BX44:CJ44 CL44:DB44 BX45 BJ45 BL45 CL45 CZ45 C40:DB41 BK44:BV44 AW44:AX44 AI44:AJ44">
    <cfRule type="cellIs" dxfId="3" priority="17" operator="between">
      <formula>0</formula>
      <formula>1000</formula>
    </cfRule>
  </conditionalFormatting>
  <conditionalFormatting sqref="DN45 DC40:DP41 DF44:DP44 DC44:DD44">
    <cfRule type="cellIs" dxfId="2" priority="2" operator="between">
      <formula>0</formula>
      <formula>1000</formula>
    </cfRule>
  </conditionalFormatting>
  <conditionalFormatting sqref="T44">
    <cfRule type="cellIs" dxfId="1" priority="1" operator="between">
      <formula>0</formula>
      <formula>1000</formula>
    </cfRule>
  </conditionalFormatting>
  <pageMargins left="0.70866141732283472" right="0.70866141732283472" top="0.39370078740157483" bottom="0" header="0.31496062992125984" footer="0"/>
  <pageSetup paperSize="9" scale="33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70"/>
  <sheetViews>
    <sheetView topLeftCell="A25" zoomScale="85" zoomScaleNormal="85" workbookViewId="0">
      <selection activeCell="C69" sqref="C69"/>
    </sheetView>
  </sheetViews>
  <sheetFormatPr baseColWidth="10" defaultRowHeight="15" outlineLevelCol="1"/>
  <cols>
    <col min="1" max="1" width="19.140625" customWidth="1"/>
    <col min="2" max="2" width="9.85546875" style="1" customWidth="1" outlineLevel="1"/>
    <col min="3" max="3" width="10" style="1" customWidth="1" outlineLevel="1"/>
    <col min="4" max="10" width="9.140625" style="1" customWidth="1" outlineLevel="1"/>
    <col min="11" max="11" width="9.140625" customWidth="1" outlineLevel="1"/>
    <col min="12" max="12" width="10" customWidth="1" outlineLevel="1"/>
    <col min="13" max="13" width="14.28515625" customWidth="1" outlineLevel="1"/>
    <col min="14" max="14" width="17.42578125" style="73" customWidth="1"/>
    <col min="15" max="15" width="7.140625" style="1" customWidth="1"/>
    <col min="16" max="16" width="12.42578125" customWidth="1"/>
    <col min="17" max="17" width="15.140625" bestFit="1" customWidth="1"/>
  </cols>
  <sheetData>
    <row r="1" spans="1:15" s="13" customFormat="1" ht="21.75" thickTop="1">
      <c r="A1" s="34"/>
      <c r="B1" s="37" t="s">
        <v>127</v>
      </c>
      <c r="C1" s="34"/>
      <c r="D1" s="34"/>
      <c r="E1" s="34"/>
      <c r="F1" s="34"/>
      <c r="G1" s="34"/>
      <c r="H1" s="34"/>
      <c r="I1" s="34"/>
      <c r="J1" s="34"/>
      <c r="K1" s="38"/>
      <c r="L1" s="38"/>
      <c r="M1" s="38"/>
      <c r="N1" s="38"/>
      <c r="O1" s="74"/>
    </row>
    <row r="2" spans="1:15" s="3" customFormat="1">
      <c r="A2" s="30"/>
      <c r="B2" s="31"/>
      <c r="C2" s="31"/>
      <c r="D2" s="31"/>
      <c r="E2" s="31"/>
      <c r="F2" s="31"/>
      <c r="G2" s="31"/>
      <c r="H2" s="31"/>
      <c r="I2" s="31"/>
      <c r="J2" s="31"/>
      <c r="K2" s="33"/>
      <c r="L2" s="33"/>
      <c r="M2" s="33"/>
      <c r="N2" s="33"/>
      <c r="O2" s="31"/>
    </row>
    <row r="3" spans="1:15" s="104" customFormat="1" ht="18.75">
      <c r="A3" s="99" t="s">
        <v>158</v>
      </c>
      <c r="B3" s="100">
        <f>'Werte KWh'!DC$38</f>
        <v>125.99999999999996</v>
      </c>
      <c r="C3" s="100">
        <f>'Werte KWh'!DD$38</f>
        <v>182.64285714285717</v>
      </c>
      <c r="D3" s="100">
        <f>'Werte KWh'!DE$38</f>
        <v>377.35714285714272</v>
      </c>
      <c r="E3" s="100">
        <f>'Werte KWh'!DF$38</f>
        <v>436.00000000000011</v>
      </c>
      <c r="F3" s="100">
        <f>'Werte KWh'!DG$38</f>
        <v>535.88888888888903</v>
      </c>
      <c r="G3" s="100">
        <f>'Werte KWh'!DH$38</f>
        <v>522.11111111111086</v>
      </c>
      <c r="H3" s="100">
        <f>'Werte KWh'!DI$38</f>
        <v>588.99999999999989</v>
      </c>
      <c r="I3" s="100">
        <f>'Werte KWh'!DJ$38</f>
        <v>570.25</v>
      </c>
      <c r="J3" s="100">
        <f>'Werte KWh'!DK$38</f>
        <v>498.75</v>
      </c>
      <c r="K3" s="100">
        <f>'Werte KWh'!DL$38</f>
        <v>262.00000000000011</v>
      </c>
      <c r="L3" s="100">
        <f>'Werte KWh'!DM$38</f>
        <v>0</v>
      </c>
      <c r="M3" s="100">
        <f>'Werte KWh'!DN$38</f>
        <v>0</v>
      </c>
      <c r="N3" s="102">
        <v>4081</v>
      </c>
      <c r="O3" s="100" t="s">
        <v>56</v>
      </c>
    </row>
    <row r="4" spans="1:15" s="110" customFormat="1">
      <c r="A4" s="105" t="s">
        <v>16</v>
      </c>
      <c r="B4" s="106">
        <f t="shared" ref="B4" si="0">B3/31</f>
        <v>4.0645161290322571</v>
      </c>
      <c r="C4" s="106">
        <f>C3/28</f>
        <v>6.5229591836734704</v>
      </c>
      <c r="D4" s="106">
        <f t="shared" ref="D4" si="1">D3/31</f>
        <v>12.172811059907829</v>
      </c>
      <c r="E4" s="106">
        <f>E3/30</f>
        <v>14.533333333333337</v>
      </c>
      <c r="F4" s="106">
        <f t="shared" ref="F4" si="2">F3/31</f>
        <v>17.286738351254485</v>
      </c>
      <c r="G4" s="106">
        <f>G3/30</f>
        <v>17.403703703703695</v>
      </c>
      <c r="H4" s="106">
        <f t="shared" ref="H4:I4" si="3">H3/31</f>
        <v>18.999999999999996</v>
      </c>
      <c r="I4" s="106">
        <f t="shared" si="3"/>
        <v>18.39516129032258</v>
      </c>
      <c r="J4" s="106">
        <f>J3/30</f>
        <v>16.625</v>
      </c>
      <c r="K4" s="106">
        <f t="shared" ref="K4" si="4">K3/31</f>
        <v>8.4516129032258096</v>
      </c>
      <c r="L4" s="106">
        <f>L3/30</f>
        <v>0</v>
      </c>
      <c r="M4" s="106">
        <f t="shared" ref="M4" si="5">M3/31</f>
        <v>0</v>
      </c>
      <c r="N4" s="108"/>
      <c r="O4" s="106" t="s">
        <v>56</v>
      </c>
    </row>
    <row r="5" spans="1:15" ht="32.25" customHeight="1">
      <c r="A5" s="15"/>
      <c r="B5" s="14"/>
      <c r="C5" s="14"/>
      <c r="D5" s="14"/>
      <c r="E5" s="14"/>
      <c r="F5" s="14"/>
      <c r="G5" s="14"/>
      <c r="H5" s="14"/>
      <c r="I5" s="14"/>
      <c r="J5" s="14"/>
      <c r="K5" s="17"/>
      <c r="L5" s="17"/>
      <c r="M5" s="17"/>
      <c r="N5" s="17"/>
      <c r="O5" s="16"/>
    </row>
    <row r="6" spans="1:15" s="3" customFormat="1">
      <c r="A6" s="21" t="s">
        <v>22</v>
      </c>
      <c r="B6" s="10" t="s">
        <v>7</v>
      </c>
      <c r="C6" s="10" t="s">
        <v>8</v>
      </c>
      <c r="D6" s="10" t="s">
        <v>9</v>
      </c>
      <c r="E6" s="10" t="s">
        <v>10</v>
      </c>
      <c r="F6" s="10" t="s">
        <v>11</v>
      </c>
      <c r="G6" s="10" t="s">
        <v>12</v>
      </c>
      <c r="H6" s="10" t="s">
        <v>13</v>
      </c>
      <c r="I6" s="10" t="s">
        <v>15</v>
      </c>
      <c r="J6" s="10" t="s">
        <v>14</v>
      </c>
      <c r="K6" s="10" t="s">
        <v>2</v>
      </c>
      <c r="L6" s="10" t="s">
        <v>3</v>
      </c>
      <c r="M6" s="10" t="s">
        <v>4</v>
      </c>
      <c r="N6" s="19" t="s">
        <v>5</v>
      </c>
      <c r="O6" s="76">
        <v>2016</v>
      </c>
    </row>
    <row r="7" spans="1:15">
      <c r="A7" s="22">
        <v>1</v>
      </c>
      <c r="B7" s="11"/>
      <c r="C7" s="11"/>
      <c r="D7" s="11"/>
      <c r="E7" s="11">
        <v>10</v>
      </c>
      <c r="F7" s="11">
        <v>10.001250000000006</v>
      </c>
      <c r="G7" s="11">
        <v>6.8888888888888893</v>
      </c>
      <c r="H7" s="11">
        <v>8.9999999999999876</v>
      </c>
      <c r="I7" s="11">
        <v>8.125</v>
      </c>
      <c r="J7" s="11">
        <v>5.25</v>
      </c>
      <c r="K7" s="11">
        <v>9.3157894736842106</v>
      </c>
      <c r="L7" s="11"/>
      <c r="M7" s="11"/>
      <c r="N7" s="17"/>
      <c r="O7" s="22">
        <v>1</v>
      </c>
    </row>
    <row r="8" spans="1:15">
      <c r="A8" s="22">
        <v>2</v>
      </c>
      <c r="B8" s="11"/>
      <c r="C8" s="11"/>
      <c r="D8" s="11"/>
      <c r="E8" s="11">
        <v>10</v>
      </c>
      <c r="F8" s="11">
        <v>10.001250000000006</v>
      </c>
      <c r="G8" s="11">
        <v>6.8888888888888893</v>
      </c>
      <c r="H8" s="11">
        <v>8.9999999999999876</v>
      </c>
      <c r="I8" s="11">
        <v>8.125</v>
      </c>
      <c r="J8" s="11">
        <v>8.7777777777777786</v>
      </c>
      <c r="K8" s="11">
        <v>9.3157894736842106</v>
      </c>
      <c r="L8" s="11"/>
      <c r="M8" s="11"/>
      <c r="N8" s="17"/>
      <c r="O8" s="22">
        <v>2</v>
      </c>
    </row>
    <row r="9" spans="1:15">
      <c r="A9" s="22">
        <v>3</v>
      </c>
      <c r="B9" s="11"/>
      <c r="C9" s="11"/>
      <c r="D9" s="11"/>
      <c r="E9" s="11">
        <v>10</v>
      </c>
      <c r="F9" s="11">
        <v>10.001250000000006</v>
      </c>
      <c r="G9" s="11">
        <v>6.8888888888888893</v>
      </c>
      <c r="H9" s="11">
        <v>8.9999999999999876</v>
      </c>
      <c r="I9" s="11">
        <v>8.125</v>
      </c>
      <c r="J9" s="11">
        <v>8.7777777777777786</v>
      </c>
      <c r="K9" s="11">
        <v>9.3157894736842106</v>
      </c>
      <c r="L9" s="11"/>
      <c r="M9" s="11"/>
      <c r="N9" s="17"/>
      <c r="O9" s="22">
        <v>3</v>
      </c>
    </row>
    <row r="10" spans="1:15">
      <c r="A10" s="22">
        <v>4</v>
      </c>
      <c r="B10" s="11"/>
      <c r="C10" s="11"/>
      <c r="D10" s="11"/>
      <c r="E10" s="11">
        <v>10</v>
      </c>
      <c r="F10" s="11">
        <v>10.001250000000006</v>
      </c>
      <c r="G10" s="11">
        <v>6.8888888888888893</v>
      </c>
      <c r="H10" s="11">
        <v>8.9999999999999876</v>
      </c>
      <c r="I10" s="11">
        <v>8.125</v>
      </c>
      <c r="J10" s="11">
        <v>8.7777777777777786</v>
      </c>
      <c r="K10" s="11">
        <v>9.3157894736842106</v>
      </c>
      <c r="L10" s="11"/>
      <c r="M10" s="11"/>
      <c r="N10" s="17"/>
      <c r="O10" s="22">
        <v>4</v>
      </c>
    </row>
    <row r="11" spans="1:15">
      <c r="A11" s="22">
        <v>5</v>
      </c>
      <c r="B11" s="11"/>
      <c r="C11" s="11"/>
      <c r="D11" s="11"/>
      <c r="E11" s="11">
        <v>10</v>
      </c>
      <c r="F11" s="11">
        <v>10.001250000000006</v>
      </c>
      <c r="G11" s="11">
        <v>6.8888888888888893</v>
      </c>
      <c r="H11" s="11">
        <v>8.9999999999999876</v>
      </c>
      <c r="I11" s="11">
        <v>8.125</v>
      </c>
      <c r="J11" s="11">
        <v>8.7777777777777786</v>
      </c>
      <c r="K11" s="11">
        <v>9.3157894736842106</v>
      </c>
      <c r="L11" s="11"/>
      <c r="M11" s="11"/>
      <c r="N11" s="17"/>
      <c r="O11" s="22">
        <v>5</v>
      </c>
    </row>
    <row r="12" spans="1:15">
      <c r="A12" s="22">
        <v>6</v>
      </c>
      <c r="B12" s="11"/>
      <c r="C12" s="11"/>
      <c r="D12" s="11"/>
      <c r="E12" s="11">
        <v>10</v>
      </c>
      <c r="F12" s="11">
        <v>10.001250000000006</v>
      </c>
      <c r="G12" s="11">
        <v>6.8888888888888893</v>
      </c>
      <c r="H12" s="11">
        <v>8.9999999999999876</v>
      </c>
      <c r="I12" s="11">
        <v>8.125</v>
      </c>
      <c r="J12" s="11">
        <v>8.7777777777777786</v>
      </c>
      <c r="K12" s="11">
        <v>9.3157894736842106</v>
      </c>
      <c r="L12" s="11"/>
      <c r="M12" s="11"/>
      <c r="N12" s="17"/>
      <c r="O12" s="22">
        <v>6</v>
      </c>
    </row>
    <row r="13" spans="1:15">
      <c r="A13" s="22">
        <v>7</v>
      </c>
      <c r="B13" s="11"/>
      <c r="C13" s="11"/>
      <c r="D13" s="11"/>
      <c r="E13" s="11">
        <v>10</v>
      </c>
      <c r="F13" s="11">
        <v>10.001250000000006</v>
      </c>
      <c r="G13" s="11">
        <v>6.8888888888888893</v>
      </c>
      <c r="H13" s="11">
        <v>8.9999999999999876</v>
      </c>
      <c r="I13" s="11">
        <v>8.125</v>
      </c>
      <c r="J13" s="11">
        <v>8.7777777777777786</v>
      </c>
      <c r="K13" s="11">
        <v>9.3157894736842106</v>
      </c>
      <c r="L13" s="11"/>
      <c r="M13" s="11"/>
      <c r="N13" s="17"/>
      <c r="O13" s="22">
        <v>7</v>
      </c>
    </row>
    <row r="14" spans="1:15">
      <c r="A14" s="22">
        <v>8</v>
      </c>
      <c r="B14" s="11"/>
      <c r="C14" s="11"/>
      <c r="D14" s="11"/>
      <c r="E14" s="11">
        <v>10</v>
      </c>
      <c r="F14" s="11">
        <v>10.001250000000006</v>
      </c>
      <c r="G14" s="11">
        <v>9.25</v>
      </c>
      <c r="H14" s="11">
        <v>8.9999999999999876</v>
      </c>
      <c r="I14" s="11">
        <v>8.125</v>
      </c>
      <c r="J14" s="11">
        <v>8.7777777777777786</v>
      </c>
      <c r="K14" s="11">
        <v>9.3157894736842106</v>
      </c>
      <c r="L14" s="11"/>
      <c r="M14" s="11"/>
      <c r="N14" s="17"/>
      <c r="O14" s="22">
        <v>8</v>
      </c>
    </row>
    <row r="15" spans="1:15">
      <c r="A15" s="22">
        <v>9</v>
      </c>
      <c r="B15" s="11"/>
      <c r="C15" s="11"/>
      <c r="D15" s="11"/>
      <c r="E15" s="11">
        <v>10</v>
      </c>
      <c r="F15" s="11">
        <v>5</v>
      </c>
      <c r="G15" s="11">
        <v>9.25</v>
      </c>
      <c r="H15" s="11">
        <v>8.9999999999999876</v>
      </c>
      <c r="I15" s="11">
        <v>8.125</v>
      </c>
      <c r="J15" s="11">
        <v>8.7777777777777786</v>
      </c>
      <c r="K15" s="11">
        <v>9.3157894736842106</v>
      </c>
      <c r="L15" s="11"/>
      <c r="M15" s="11"/>
      <c r="N15" s="17"/>
      <c r="O15" s="22">
        <v>9</v>
      </c>
    </row>
    <row r="16" spans="1:15">
      <c r="A16" s="22">
        <v>10</v>
      </c>
      <c r="B16" s="11"/>
      <c r="C16" s="11"/>
      <c r="D16" s="11"/>
      <c r="E16" s="11">
        <v>10</v>
      </c>
      <c r="F16" s="11">
        <v>7</v>
      </c>
      <c r="G16" s="11">
        <v>9.25</v>
      </c>
      <c r="H16" s="11">
        <v>8</v>
      </c>
      <c r="I16" s="11">
        <v>8.125</v>
      </c>
      <c r="J16" s="11">
        <v>8.7777777777777786</v>
      </c>
      <c r="K16" s="11">
        <v>9.3157894736842106</v>
      </c>
      <c r="L16" s="11"/>
      <c r="M16" s="11"/>
      <c r="N16" s="17"/>
      <c r="O16" s="22">
        <v>10</v>
      </c>
    </row>
    <row r="17" spans="1:16">
      <c r="A17" s="22">
        <v>11</v>
      </c>
      <c r="B17" s="11"/>
      <c r="C17" s="11"/>
      <c r="D17" s="11"/>
      <c r="E17" s="11">
        <v>10</v>
      </c>
      <c r="F17" s="11">
        <v>7</v>
      </c>
      <c r="G17" s="11">
        <v>9.25</v>
      </c>
      <c r="H17" s="11">
        <v>8</v>
      </c>
      <c r="I17" s="11">
        <v>8.125</v>
      </c>
      <c r="J17" s="11">
        <v>9.25</v>
      </c>
      <c r="K17" s="11">
        <v>9.3157894736842106</v>
      </c>
      <c r="L17" s="11"/>
      <c r="M17" s="11"/>
      <c r="N17" s="17"/>
      <c r="O17" s="22">
        <v>11</v>
      </c>
    </row>
    <row r="18" spans="1:16">
      <c r="A18" s="22">
        <v>12</v>
      </c>
      <c r="B18" s="11"/>
      <c r="C18" s="11"/>
      <c r="D18" s="11"/>
      <c r="E18" s="11">
        <v>10</v>
      </c>
      <c r="F18" s="11">
        <v>8</v>
      </c>
      <c r="G18" s="11">
        <v>9.25</v>
      </c>
      <c r="H18" s="11">
        <v>8</v>
      </c>
      <c r="I18" s="11">
        <v>8.125</v>
      </c>
      <c r="J18" s="11">
        <v>9.25</v>
      </c>
      <c r="K18" s="11">
        <v>9.3157894736842106</v>
      </c>
      <c r="L18" s="11"/>
      <c r="M18" s="11"/>
      <c r="N18" s="17"/>
      <c r="O18" s="22">
        <v>12</v>
      </c>
    </row>
    <row r="19" spans="1:16">
      <c r="A19" s="22">
        <v>13</v>
      </c>
      <c r="B19" s="11"/>
      <c r="C19" s="11"/>
      <c r="D19" s="11"/>
      <c r="E19" s="11">
        <v>10</v>
      </c>
      <c r="F19" s="11">
        <v>8</v>
      </c>
      <c r="G19" s="11">
        <v>9.25</v>
      </c>
      <c r="H19" s="11">
        <v>8</v>
      </c>
      <c r="I19" s="11">
        <v>8.125</v>
      </c>
      <c r="J19" s="11">
        <v>9.25</v>
      </c>
      <c r="K19" s="11">
        <v>9.3157894736842106</v>
      </c>
      <c r="L19" s="11"/>
      <c r="M19" s="11"/>
      <c r="N19" s="17"/>
      <c r="O19" s="22">
        <v>13</v>
      </c>
    </row>
    <row r="20" spans="1:16">
      <c r="A20" s="22">
        <v>14</v>
      </c>
      <c r="B20" s="11"/>
      <c r="C20" s="11"/>
      <c r="D20" s="11"/>
      <c r="E20" s="11">
        <v>9</v>
      </c>
      <c r="F20" s="11">
        <v>8</v>
      </c>
      <c r="G20" s="11">
        <v>9.25</v>
      </c>
      <c r="H20" s="11">
        <v>8</v>
      </c>
      <c r="I20" s="11">
        <v>8.125</v>
      </c>
      <c r="J20" s="11">
        <v>9.25</v>
      </c>
      <c r="K20" s="11">
        <v>9.3157894736842106</v>
      </c>
      <c r="L20" s="11"/>
      <c r="M20" s="11"/>
      <c r="N20" s="17"/>
      <c r="O20" s="22">
        <v>14</v>
      </c>
      <c r="P20" s="88"/>
    </row>
    <row r="21" spans="1:16">
      <c r="A21" s="22">
        <v>15</v>
      </c>
      <c r="B21" s="11"/>
      <c r="C21" s="11"/>
      <c r="D21" s="11"/>
      <c r="E21" s="11">
        <v>9</v>
      </c>
      <c r="F21" s="11">
        <v>8</v>
      </c>
      <c r="G21" s="11">
        <v>9.25</v>
      </c>
      <c r="H21" s="11">
        <v>8</v>
      </c>
      <c r="I21" s="11">
        <v>8.125</v>
      </c>
      <c r="J21" s="11">
        <v>9.25</v>
      </c>
      <c r="K21" s="11">
        <v>9.3157894736842106</v>
      </c>
      <c r="L21" s="11"/>
      <c r="M21" s="11"/>
      <c r="N21" s="17"/>
      <c r="O21" s="22">
        <v>15</v>
      </c>
    </row>
    <row r="22" spans="1:16">
      <c r="A22" s="22">
        <v>16</v>
      </c>
      <c r="B22" s="11"/>
      <c r="C22" s="11"/>
      <c r="D22" s="11"/>
      <c r="E22" s="11">
        <v>9</v>
      </c>
      <c r="F22" s="11">
        <v>9</v>
      </c>
      <c r="G22" s="11">
        <v>9.25</v>
      </c>
      <c r="H22" s="11">
        <v>8</v>
      </c>
      <c r="I22" s="11">
        <v>8.125</v>
      </c>
      <c r="J22" s="11">
        <v>9.25</v>
      </c>
      <c r="K22" s="11">
        <v>9.3157894736842106</v>
      </c>
      <c r="L22" s="11"/>
      <c r="M22" s="11"/>
      <c r="N22" s="17"/>
      <c r="O22" s="22">
        <v>16</v>
      </c>
    </row>
    <row r="23" spans="1:16">
      <c r="A23" s="22">
        <v>17</v>
      </c>
      <c r="B23" s="11"/>
      <c r="C23" s="11"/>
      <c r="D23" s="11"/>
      <c r="E23" s="11">
        <v>9</v>
      </c>
      <c r="F23" s="11">
        <v>12</v>
      </c>
      <c r="G23" s="11">
        <v>9.25</v>
      </c>
      <c r="H23" s="11">
        <v>8</v>
      </c>
      <c r="I23" s="11">
        <v>8.125</v>
      </c>
      <c r="J23" s="11">
        <v>9.25</v>
      </c>
      <c r="K23" s="11">
        <v>9.3157894736842106</v>
      </c>
      <c r="L23" s="11"/>
      <c r="M23" s="11"/>
      <c r="N23" s="17"/>
      <c r="O23" s="22">
        <v>17</v>
      </c>
    </row>
    <row r="24" spans="1:16">
      <c r="A24" s="22">
        <v>18</v>
      </c>
      <c r="B24" s="11"/>
      <c r="C24" s="11"/>
      <c r="D24" s="11"/>
      <c r="E24" s="11">
        <v>7.75</v>
      </c>
      <c r="F24" s="11">
        <v>12</v>
      </c>
      <c r="G24" s="11">
        <v>9.25</v>
      </c>
      <c r="H24" s="11">
        <v>8</v>
      </c>
      <c r="I24" s="11">
        <v>8.125</v>
      </c>
      <c r="J24" s="11">
        <v>9.25</v>
      </c>
      <c r="K24" s="11">
        <v>9.3157894736842106</v>
      </c>
      <c r="L24" s="11"/>
      <c r="M24" s="11"/>
      <c r="N24" s="17"/>
      <c r="O24" s="22">
        <v>18</v>
      </c>
    </row>
    <row r="25" spans="1:16">
      <c r="A25" s="22">
        <v>19</v>
      </c>
      <c r="B25" s="11"/>
      <c r="C25" s="11"/>
      <c r="D25" s="11"/>
      <c r="E25" s="11">
        <v>7.75</v>
      </c>
      <c r="F25" s="11">
        <v>8</v>
      </c>
      <c r="G25" s="11">
        <v>9.25</v>
      </c>
      <c r="H25" s="11">
        <v>8</v>
      </c>
      <c r="I25" s="11">
        <v>8.125</v>
      </c>
      <c r="J25" s="11">
        <v>9.25</v>
      </c>
      <c r="K25" s="11">
        <v>9.3157894736842106</v>
      </c>
      <c r="L25" s="11"/>
      <c r="M25" s="11"/>
      <c r="N25" s="17"/>
      <c r="O25" s="22">
        <v>19</v>
      </c>
    </row>
    <row r="26" spans="1:16">
      <c r="A26" s="22">
        <v>20</v>
      </c>
      <c r="B26" s="11"/>
      <c r="C26" s="11"/>
      <c r="D26" s="11"/>
      <c r="E26" s="11">
        <v>7.75</v>
      </c>
      <c r="F26" s="11">
        <v>8</v>
      </c>
      <c r="G26" s="11">
        <v>8.2727272727272734</v>
      </c>
      <c r="H26" s="11">
        <v>8</v>
      </c>
      <c r="I26" s="11">
        <v>8.125</v>
      </c>
      <c r="J26" s="11">
        <v>9.25</v>
      </c>
      <c r="K26" s="11">
        <v>8.545454545454545</v>
      </c>
      <c r="L26" s="11"/>
      <c r="M26" s="11"/>
      <c r="N26" s="17"/>
      <c r="O26" s="22">
        <v>20</v>
      </c>
    </row>
    <row r="27" spans="1:16">
      <c r="A27" s="22">
        <v>21</v>
      </c>
      <c r="B27" s="11"/>
      <c r="C27" s="11"/>
      <c r="D27" s="11"/>
      <c r="E27" s="11">
        <v>7.75</v>
      </c>
      <c r="F27" s="11">
        <v>8</v>
      </c>
      <c r="G27" s="11">
        <v>8.2727272727272734</v>
      </c>
      <c r="H27" s="11">
        <v>8</v>
      </c>
      <c r="I27" s="11">
        <v>8.125</v>
      </c>
      <c r="J27" s="11">
        <v>9.25</v>
      </c>
      <c r="K27" s="11">
        <v>8.545454545454545</v>
      </c>
      <c r="L27" s="11"/>
      <c r="M27" s="11"/>
      <c r="N27" s="17"/>
      <c r="O27" s="22">
        <v>21</v>
      </c>
    </row>
    <row r="28" spans="1:16">
      <c r="A28" s="22">
        <v>22</v>
      </c>
      <c r="B28" s="11"/>
      <c r="C28" s="11"/>
      <c r="D28" s="11"/>
      <c r="E28" s="11">
        <v>8</v>
      </c>
      <c r="F28" s="11">
        <v>8</v>
      </c>
      <c r="G28" s="11">
        <v>8.2727272727272734</v>
      </c>
      <c r="H28" s="11">
        <v>8</v>
      </c>
      <c r="I28" s="11">
        <v>8.125</v>
      </c>
      <c r="J28" s="11">
        <v>9.25</v>
      </c>
      <c r="K28" s="11">
        <v>8.545454545454545</v>
      </c>
      <c r="L28" s="11"/>
      <c r="M28" s="11"/>
      <c r="N28" s="17"/>
      <c r="O28" s="22">
        <v>22</v>
      </c>
    </row>
    <row r="29" spans="1:16">
      <c r="A29" s="22">
        <v>23</v>
      </c>
      <c r="B29" s="11"/>
      <c r="C29" s="11"/>
      <c r="D29" s="11"/>
      <c r="E29" s="11">
        <v>8</v>
      </c>
      <c r="F29" s="11">
        <v>8</v>
      </c>
      <c r="G29" s="11">
        <v>8.2727272727272734</v>
      </c>
      <c r="H29" s="11">
        <v>8</v>
      </c>
      <c r="I29" s="11">
        <v>8.125</v>
      </c>
      <c r="J29" s="11">
        <v>9.25</v>
      </c>
      <c r="K29" s="11">
        <v>8.545454545454545</v>
      </c>
      <c r="L29" s="11"/>
      <c r="M29" s="11"/>
      <c r="N29" s="17"/>
      <c r="O29" s="22">
        <v>23</v>
      </c>
    </row>
    <row r="30" spans="1:16">
      <c r="A30" s="22">
        <v>24</v>
      </c>
      <c r="B30" s="11"/>
      <c r="C30" s="11"/>
      <c r="D30" s="11"/>
      <c r="E30" s="11">
        <v>8.57</v>
      </c>
      <c r="F30" s="11">
        <v>9.1666666666666661</v>
      </c>
      <c r="G30" s="11">
        <v>8.2727272727272734</v>
      </c>
      <c r="H30" s="11">
        <v>8</v>
      </c>
      <c r="I30" s="11">
        <v>8.125</v>
      </c>
      <c r="J30" s="11">
        <v>9.25</v>
      </c>
      <c r="K30" s="11">
        <v>8.545454545454545</v>
      </c>
      <c r="L30" s="11"/>
      <c r="M30" s="11"/>
      <c r="N30" s="17"/>
      <c r="O30" s="22">
        <v>24</v>
      </c>
    </row>
    <row r="31" spans="1:16">
      <c r="A31" s="22">
        <v>25</v>
      </c>
      <c r="B31" s="11"/>
      <c r="C31" s="11"/>
      <c r="D31" s="11"/>
      <c r="E31" s="11">
        <v>8.57</v>
      </c>
      <c r="F31" s="11">
        <v>9.1666666666666661</v>
      </c>
      <c r="G31" s="11">
        <v>8.2727272727272734</v>
      </c>
      <c r="H31" s="11">
        <v>8.1428571428571423</v>
      </c>
      <c r="I31" s="11">
        <v>5.25</v>
      </c>
      <c r="J31" s="11">
        <v>9.25</v>
      </c>
      <c r="K31" s="11">
        <v>8.545454545454545</v>
      </c>
      <c r="L31" s="11"/>
      <c r="M31" s="11"/>
      <c r="N31" s="17"/>
      <c r="O31" s="22">
        <v>25</v>
      </c>
    </row>
    <row r="32" spans="1:16">
      <c r="A32" s="22">
        <v>26</v>
      </c>
      <c r="B32" s="11"/>
      <c r="C32" s="11"/>
      <c r="D32" s="11"/>
      <c r="E32" s="11">
        <v>8.57</v>
      </c>
      <c r="F32" s="11">
        <v>9.1666666666666661</v>
      </c>
      <c r="G32" s="11">
        <v>8.2727272727272734</v>
      </c>
      <c r="H32" s="11">
        <v>8.1428571428571423</v>
      </c>
      <c r="I32" s="11">
        <v>5.25</v>
      </c>
      <c r="J32" s="11">
        <v>9.25</v>
      </c>
      <c r="K32" s="11">
        <v>8.545454545454545</v>
      </c>
      <c r="L32" s="11"/>
      <c r="M32" s="11"/>
      <c r="N32" s="17"/>
      <c r="O32" s="22">
        <v>26</v>
      </c>
      <c r="P32" s="128"/>
    </row>
    <row r="33" spans="1:19">
      <c r="A33" s="22">
        <v>27</v>
      </c>
      <c r="B33" s="11"/>
      <c r="C33" s="11"/>
      <c r="D33" s="42"/>
      <c r="E33" s="11">
        <v>8.57</v>
      </c>
      <c r="F33" s="11">
        <v>9.1666666666666661</v>
      </c>
      <c r="G33" s="11">
        <v>8.2727272727272734</v>
      </c>
      <c r="H33" s="11">
        <v>8.1428571428571423</v>
      </c>
      <c r="I33" s="11">
        <v>5.25</v>
      </c>
      <c r="J33" s="11">
        <v>9.25</v>
      </c>
      <c r="K33" s="11">
        <v>8.545454545454545</v>
      </c>
      <c r="L33" s="11"/>
      <c r="M33" s="11"/>
      <c r="N33" s="17"/>
      <c r="O33" s="22">
        <v>27</v>
      </c>
    </row>
    <row r="34" spans="1:19">
      <c r="A34" s="22">
        <v>28</v>
      </c>
      <c r="B34" s="11"/>
      <c r="C34" s="11"/>
      <c r="D34" s="42"/>
      <c r="E34" s="11">
        <v>8.57</v>
      </c>
      <c r="F34" s="11">
        <v>9.1666666666666661</v>
      </c>
      <c r="G34" s="11">
        <v>8.2727272727272734</v>
      </c>
      <c r="H34" s="11">
        <v>8.1428571428571423</v>
      </c>
      <c r="I34" s="11">
        <v>5.25</v>
      </c>
      <c r="J34" s="11">
        <v>9.25</v>
      </c>
      <c r="K34" s="11">
        <v>8.545454545454545</v>
      </c>
      <c r="L34" s="11"/>
      <c r="M34" s="11"/>
      <c r="N34" s="17"/>
      <c r="O34" s="22">
        <v>28</v>
      </c>
    </row>
    <row r="35" spans="1:19">
      <c r="A35" s="22">
        <v>29</v>
      </c>
      <c r="B35" s="11"/>
      <c r="C35" s="41"/>
      <c r="D35" s="42"/>
      <c r="E35" s="11">
        <v>8.57</v>
      </c>
      <c r="F35" s="11">
        <v>9.1666666666666661</v>
      </c>
      <c r="G35" s="11">
        <v>8.2727272727272734</v>
      </c>
      <c r="H35" s="11">
        <v>8.1428571428571423</v>
      </c>
      <c r="I35" s="11">
        <v>5.25</v>
      </c>
      <c r="J35" s="11">
        <v>9.25</v>
      </c>
      <c r="K35" s="11">
        <v>8.545454545454545</v>
      </c>
      <c r="L35" s="11"/>
      <c r="M35" s="11"/>
      <c r="N35" s="17"/>
      <c r="O35" s="22">
        <v>29</v>
      </c>
    </row>
    <row r="36" spans="1:19">
      <c r="A36" s="22">
        <v>30</v>
      </c>
      <c r="B36" s="11"/>
      <c r="C36" s="41"/>
      <c r="D36" s="11"/>
      <c r="E36" s="11">
        <v>8.57</v>
      </c>
      <c r="F36" s="11">
        <v>6.8888888888888893</v>
      </c>
      <c r="G36" s="11">
        <v>8.2727272727272734</v>
      </c>
      <c r="H36" s="42">
        <v>8.1428571428571423</v>
      </c>
      <c r="I36" s="11">
        <v>5.25</v>
      </c>
      <c r="J36" s="11">
        <v>9.25</v>
      </c>
      <c r="K36" s="11">
        <v>8.545454545454545</v>
      </c>
      <c r="L36" s="11"/>
      <c r="M36" s="11"/>
      <c r="N36" s="17"/>
      <c r="O36" s="22">
        <v>30</v>
      </c>
    </row>
    <row r="37" spans="1:19">
      <c r="A37" s="22">
        <v>31</v>
      </c>
      <c r="B37" s="11"/>
      <c r="C37" s="41"/>
      <c r="D37" s="11"/>
      <c r="E37" s="41"/>
      <c r="F37" s="11">
        <v>6.8888888888888893</v>
      </c>
      <c r="G37" s="41"/>
      <c r="H37" s="11">
        <v>8.1428571428571423</v>
      </c>
      <c r="I37" s="11">
        <v>5.25</v>
      </c>
      <c r="J37" s="41"/>
      <c r="K37" s="11">
        <v>2</v>
      </c>
      <c r="L37" s="11"/>
      <c r="M37" s="11"/>
      <c r="N37" s="17"/>
      <c r="O37" s="22">
        <v>31</v>
      </c>
      <c r="Q37" s="128"/>
    </row>
    <row r="38" spans="1:19" s="104" customFormat="1" ht="18.75">
      <c r="A38" s="111" t="s">
        <v>55</v>
      </c>
      <c r="B38" s="113">
        <f t="shared" ref="B38:M38" si="6">SUM(B7:B37)</f>
        <v>0</v>
      </c>
      <c r="C38" s="113">
        <f t="shared" si="6"/>
        <v>0</v>
      </c>
      <c r="D38" s="113">
        <f t="shared" si="6"/>
        <v>0</v>
      </c>
      <c r="E38" s="113">
        <f t="shared" si="6"/>
        <v>272.98999999999995</v>
      </c>
      <c r="F38" s="113">
        <f t="shared" si="6"/>
        <v>272.78777777777782</v>
      </c>
      <c r="G38" s="113">
        <f t="shared" si="6"/>
        <v>250.22222222222231</v>
      </c>
      <c r="H38" s="113">
        <f t="shared" si="6"/>
        <v>257.99999999999989</v>
      </c>
      <c r="I38" s="113">
        <f t="shared" si="6"/>
        <v>231.75</v>
      </c>
      <c r="J38" s="113">
        <f t="shared" si="6"/>
        <v>269.25</v>
      </c>
      <c r="K38" s="113">
        <f t="shared" si="6"/>
        <v>272.99999999999994</v>
      </c>
      <c r="L38" s="113">
        <f t="shared" si="6"/>
        <v>0</v>
      </c>
      <c r="M38" s="113">
        <f t="shared" si="6"/>
        <v>0</v>
      </c>
      <c r="N38" s="113">
        <f>SUM(B38:M38)</f>
        <v>1828</v>
      </c>
      <c r="O38" s="114" t="s">
        <v>56</v>
      </c>
    </row>
    <row r="39" spans="1:19" s="3" customFormat="1">
      <c r="A39" s="21" t="s">
        <v>17</v>
      </c>
      <c r="B39" s="27" t="e">
        <f>SUM(B7:B36)/COUNT(B7:B37)</f>
        <v>#DIV/0!</v>
      </c>
      <c r="C39" s="27" t="e">
        <f>SUM(C7:C37)/COUNT(C7:C37)</f>
        <v>#DIV/0!</v>
      </c>
      <c r="D39" s="27" t="e">
        <f>SUM(D7:D37)/COUNT(D7:D37)</f>
        <v>#DIV/0!</v>
      </c>
      <c r="E39" s="27">
        <f t="shared" ref="E39" si="7">SUM(E7:E36)/COUNT(E7:E37)</f>
        <v>9.0996666666666659</v>
      </c>
      <c r="F39" s="27">
        <f>SUM(F7:F37)/COUNT(F7:F37)</f>
        <v>8.7996057347670256</v>
      </c>
      <c r="G39" s="27">
        <f t="shared" ref="G39" si="8">SUM(G7:G36)/COUNT(G7:G37)</f>
        <v>8.3407407407407437</v>
      </c>
      <c r="H39" s="27">
        <f>SUM(H7:H37)/COUNT(H7:H37)</f>
        <v>8.3225806451612865</v>
      </c>
      <c r="I39" s="27">
        <f>SUM(I7:I37)/COUNT(I7:I37)</f>
        <v>7.475806451612903</v>
      </c>
      <c r="J39" s="27">
        <f t="shared" ref="J39:M39" si="9">SUM(J7:J36)/COUNT(J7:J37)</f>
        <v>8.9749999999999996</v>
      </c>
      <c r="K39" s="27">
        <f t="shared" si="9"/>
        <v>8.7419354838709662</v>
      </c>
      <c r="L39" s="27" t="e">
        <f t="shared" si="9"/>
        <v>#DIV/0!</v>
      </c>
      <c r="M39" s="27" t="e">
        <f t="shared" si="9"/>
        <v>#DIV/0!</v>
      </c>
      <c r="N39" s="27">
        <f>N38*0.4675</f>
        <v>854.59</v>
      </c>
      <c r="O39" s="75" t="s">
        <v>56</v>
      </c>
    </row>
    <row r="40" spans="1:19" s="3" customFormat="1">
      <c r="A40" s="21" t="s">
        <v>24</v>
      </c>
      <c r="B40" s="28">
        <f t="shared" ref="B40:M40" si="10">B38-B3</f>
        <v>-125.99999999999996</v>
      </c>
      <c r="C40" s="28">
        <f t="shared" si="10"/>
        <v>-182.64285714285717</v>
      </c>
      <c r="D40" s="28">
        <f t="shared" si="10"/>
        <v>-377.35714285714272</v>
      </c>
      <c r="E40" s="28">
        <f t="shared" si="10"/>
        <v>-163.01000000000016</v>
      </c>
      <c r="F40" s="28">
        <f t="shared" si="10"/>
        <v>-263.10111111111121</v>
      </c>
      <c r="G40" s="28">
        <f t="shared" si="10"/>
        <v>-271.88888888888857</v>
      </c>
      <c r="H40" s="28">
        <f t="shared" si="10"/>
        <v>-331</v>
      </c>
      <c r="I40" s="28">
        <f t="shared" si="10"/>
        <v>-338.5</v>
      </c>
      <c r="J40" s="28">
        <f t="shared" si="10"/>
        <v>-229.5</v>
      </c>
      <c r="K40" s="28">
        <f t="shared" si="10"/>
        <v>10.999999999999829</v>
      </c>
      <c r="L40" s="28">
        <f t="shared" si="10"/>
        <v>0</v>
      </c>
      <c r="M40" s="28">
        <f t="shared" si="10"/>
        <v>0</v>
      </c>
      <c r="N40" s="28">
        <f>SUM(B40:M40)</f>
        <v>-2272</v>
      </c>
      <c r="O40" s="70" t="s">
        <v>56</v>
      </c>
    </row>
    <row r="41" spans="1:19" s="3" customFormat="1" ht="18">
      <c r="A41" s="16" t="s">
        <v>76</v>
      </c>
      <c r="B41" s="131">
        <f>B40</f>
        <v>-125.99999999999996</v>
      </c>
      <c r="C41" s="131">
        <f>SUM(B40:C40)</f>
        <v>-308.64285714285711</v>
      </c>
      <c r="D41" s="131">
        <f>SUM(B40:D40)</f>
        <v>-685.99999999999977</v>
      </c>
      <c r="E41" s="131">
        <f>SUM(B40:E40)</f>
        <v>-849.01</v>
      </c>
      <c r="F41" s="131">
        <f>SUM(B40:F40)</f>
        <v>-1112.1111111111113</v>
      </c>
      <c r="G41" s="131">
        <f>SUM(B40:G40)</f>
        <v>-1384</v>
      </c>
      <c r="H41" s="131">
        <f>SUM(B40:H40)</f>
        <v>-1715</v>
      </c>
      <c r="I41" s="131">
        <f>SUM(B40:I40)</f>
        <v>-2053.5</v>
      </c>
      <c r="J41" s="131">
        <f>SUM(B40:J40)</f>
        <v>-2283</v>
      </c>
      <c r="K41" s="131">
        <f>SUM(B40:K40)</f>
        <v>-2272</v>
      </c>
      <c r="L41" s="131">
        <f>SUM(B40:L40)</f>
        <v>-2272</v>
      </c>
      <c r="M41" s="131">
        <f>SUM(B40:M40)</f>
        <v>-2272</v>
      </c>
      <c r="N41" s="28">
        <f>N38*0.55882</f>
        <v>1021.52296</v>
      </c>
      <c r="O41" s="70" t="s">
        <v>75</v>
      </c>
    </row>
    <row r="42" spans="1:19" s="3" customFormat="1">
      <c r="A42" s="23" t="s">
        <v>51</v>
      </c>
      <c r="B42" s="13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16" t="s">
        <v>125</v>
      </c>
      <c r="N42" s="64">
        <f>(SUM(B38:M38))*0.4675</f>
        <v>854.59</v>
      </c>
      <c r="O42" s="64"/>
    </row>
    <row r="43" spans="1:19" s="3" customFormat="1" ht="15.75" thickBot="1">
      <c r="A43" s="23" t="s">
        <v>52</v>
      </c>
      <c r="B43" s="16"/>
      <c r="C43" s="64"/>
      <c r="D43" s="16"/>
      <c r="E43" s="16"/>
      <c r="F43" s="16"/>
      <c r="G43" s="16"/>
      <c r="H43" s="16"/>
      <c r="I43" s="16"/>
      <c r="J43" s="16"/>
      <c r="K43" s="18"/>
      <c r="L43" s="18"/>
      <c r="M43" s="16" t="s">
        <v>126</v>
      </c>
      <c r="N43" s="64">
        <v>0</v>
      </c>
      <c r="O43" s="64"/>
      <c r="P43" s="91" t="s">
        <v>110</v>
      </c>
      <c r="Q43" s="95" t="s">
        <v>111</v>
      </c>
      <c r="R43" s="96"/>
      <c r="S43" s="97"/>
    </row>
    <row r="44" spans="1:19" s="3" customFormat="1" ht="20.25" thickTop="1" thickBot="1">
      <c r="A44" s="23" t="s">
        <v>57</v>
      </c>
      <c r="B44" s="16"/>
      <c r="C44" s="28"/>
      <c r="D44" s="28"/>
      <c r="E44" s="28"/>
      <c r="F44" s="28"/>
      <c r="G44" s="28"/>
      <c r="H44" s="28"/>
      <c r="I44" s="28"/>
      <c r="J44" s="28"/>
      <c r="K44" s="28"/>
      <c r="L44" s="18" t="s">
        <v>108</v>
      </c>
      <c r="M44" s="16" t="s">
        <v>126</v>
      </c>
      <c r="N44" s="90">
        <f>N38+2</f>
        <v>1830</v>
      </c>
      <c r="O44" s="72" t="s">
        <v>56</v>
      </c>
      <c r="P44" s="91">
        <v>1720</v>
      </c>
      <c r="Q44" s="92">
        <f>110+P44-N44</f>
        <v>0</v>
      </c>
      <c r="R44" s="93"/>
      <c r="S44" s="94"/>
    </row>
    <row r="45" spans="1:19" s="3" customFormat="1" ht="15.75" thickTop="1">
      <c r="A45" s="23"/>
      <c r="B45" s="16"/>
      <c r="C45" s="64"/>
      <c r="D45" s="16"/>
      <c r="E45" s="16"/>
      <c r="F45" s="16"/>
      <c r="G45" s="16"/>
      <c r="H45" s="16"/>
      <c r="I45" s="16"/>
      <c r="J45" s="16"/>
      <c r="K45" s="18"/>
      <c r="L45" s="18"/>
      <c r="M45" s="16"/>
      <c r="N45" s="18"/>
      <c r="O45" s="64"/>
      <c r="P45" s="98" t="s">
        <v>124</v>
      </c>
      <c r="Q45" s="98" t="s">
        <v>112</v>
      </c>
      <c r="R45" s="98"/>
      <c r="S45" s="98"/>
    </row>
    <row r="46" spans="1:19">
      <c r="A46" s="20"/>
      <c r="B46" s="14"/>
      <c r="C46" s="14"/>
      <c r="D46" s="14"/>
      <c r="E46" s="14"/>
      <c r="F46" s="14"/>
      <c r="G46" s="14"/>
      <c r="H46" s="14"/>
      <c r="I46" s="14"/>
      <c r="J46" s="14"/>
      <c r="K46" s="17"/>
      <c r="L46" s="17"/>
      <c r="M46" s="17"/>
      <c r="N46" s="17"/>
      <c r="O46" s="14"/>
      <c r="P46" s="5" t="s">
        <v>149</v>
      </c>
      <c r="Q46" s="1">
        <v>1</v>
      </c>
      <c r="R46" s="69" t="s">
        <v>22</v>
      </c>
    </row>
    <row r="47" spans="1:19">
      <c r="A47" s="20"/>
      <c r="B47" s="14"/>
      <c r="C47" s="14"/>
      <c r="D47" s="14"/>
      <c r="E47" s="14"/>
      <c r="F47" s="14"/>
      <c r="G47" s="14"/>
      <c r="H47" s="14"/>
      <c r="I47" s="14"/>
      <c r="J47" s="14"/>
      <c r="K47" s="17"/>
      <c r="L47" s="17"/>
      <c r="M47" s="17"/>
      <c r="N47" s="17"/>
      <c r="O47" s="14"/>
      <c r="P47" s="5" t="s">
        <v>148</v>
      </c>
      <c r="Q47" s="128">
        <f>Q44/Q46</f>
        <v>0</v>
      </c>
      <c r="R47" t="s">
        <v>150</v>
      </c>
    </row>
    <row r="48" spans="1:19">
      <c r="A48" s="20"/>
      <c r="B48" s="14"/>
      <c r="C48" s="14"/>
      <c r="D48" s="14"/>
      <c r="E48" s="14"/>
      <c r="F48" s="14"/>
      <c r="G48" s="14"/>
      <c r="H48" s="14"/>
      <c r="I48" s="14"/>
      <c r="J48" s="14"/>
      <c r="K48" s="17"/>
      <c r="L48" s="17"/>
      <c r="M48" s="17"/>
      <c r="N48" s="17"/>
      <c r="O48" s="14"/>
    </row>
    <row r="49" spans="1:15">
      <c r="A49" s="20"/>
      <c r="B49" s="14"/>
      <c r="C49" s="14"/>
      <c r="D49" s="14"/>
      <c r="E49" s="14"/>
      <c r="F49" s="14"/>
      <c r="G49" s="14"/>
      <c r="H49" s="14"/>
      <c r="I49" s="14"/>
      <c r="J49" s="14"/>
      <c r="K49" s="17"/>
      <c r="L49" s="17"/>
      <c r="M49" s="17"/>
      <c r="N49" s="17"/>
      <c r="O49" s="14"/>
    </row>
    <row r="50" spans="1:15">
      <c r="A50" s="20"/>
      <c r="B50" s="14"/>
      <c r="C50" s="14"/>
      <c r="D50" s="14"/>
      <c r="E50" s="14"/>
      <c r="F50" s="14"/>
      <c r="G50" s="14"/>
      <c r="H50" s="14"/>
      <c r="I50" s="14"/>
      <c r="J50" s="14"/>
      <c r="K50" s="17"/>
      <c r="L50" s="17"/>
      <c r="M50" s="17"/>
      <c r="N50" s="17"/>
      <c r="O50" s="14"/>
    </row>
    <row r="51" spans="1:15">
      <c r="A51" s="20"/>
      <c r="B51" s="14"/>
      <c r="C51" s="14"/>
      <c r="D51" s="14"/>
      <c r="E51" s="14"/>
      <c r="F51" s="14"/>
      <c r="G51" s="14"/>
      <c r="H51" s="14"/>
      <c r="I51" s="14"/>
      <c r="J51" s="14"/>
      <c r="K51" s="17"/>
      <c r="L51" s="17"/>
      <c r="M51" s="17"/>
      <c r="N51" s="17"/>
      <c r="O51" s="14"/>
    </row>
    <row r="52" spans="1:15">
      <c r="A52" s="20"/>
      <c r="B52" s="14"/>
      <c r="C52" s="14"/>
      <c r="D52" s="14"/>
      <c r="E52" s="14"/>
      <c r="F52" s="14"/>
      <c r="G52" s="14"/>
      <c r="H52" s="14"/>
      <c r="I52" s="14"/>
      <c r="J52" s="14"/>
      <c r="K52" s="17"/>
      <c r="L52" s="17"/>
      <c r="M52" s="17"/>
      <c r="N52" s="17"/>
      <c r="O52" s="14"/>
    </row>
    <row r="53" spans="1:15">
      <c r="A53" s="20"/>
      <c r="B53" s="14"/>
      <c r="C53" s="14"/>
      <c r="D53" s="14"/>
      <c r="E53" s="14"/>
      <c r="F53" s="14"/>
      <c r="G53" s="14"/>
      <c r="H53" s="14"/>
      <c r="I53" s="14"/>
      <c r="J53" s="14"/>
      <c r="K53" s="17"/>
      <c r="L53" s="17"/>
      <c r="M53" s="17"/>
      <c r="N53" s="17"/>
      <c r="O53" s="14"/>
    </row>
    <row r="54" spans="1:15">
      <c r="A54" s="20"/>
      <c r="B54" s="14"/>
      <c r="C54" s="14"/>
      <c r="D54" s="14"/>
      <c r="E54" s="14"/>
      <c r="F54" s="14"/>
      <c r="G54" s="14"/>
      <c r="H54" s="14"/>
      <c r="I54" s="14"/>
      <c r="J54" s="14"/>
      <c r="K54" s="17"/>
      <c r="L54" s="17"/>
      <c r="M54" s="17"/>
      <c r="N54" s="17"/>
      <c r="O54" s="14"/>
    </row>
    <row r="55" spans="1:15">
      <c r="A55" s="20"/>
      <c r="B55" s="14"/>
      <c r="C55" s="14"/>
      <c r="D55" s="14"/>
      <c r="E55" s="14"/>
      <c r="F55" s="14"/>
      <c r="G55" s="14"/>
      <c r="H55" s="14"/>
      <c r="I55" s="14"/>
      <c r="J55" s="14"/>
      <c r="K55" s="17"/>
      <c r="L55" s="17"/>
      <c r="M55" s="17"/>
      <c r="N55" s="17"/>
      <c r="O55" s="14"/>
    </row>
    <row r="56" spans="1:15">
      <c r="A56" s="20"/>
      <c r="B56" s="14"/>
      <c r="C56" s="14"/>
      <c r="D56" s="14"/>
      <c r="E56" s="14"/>
      <c r="F56" s="14"/>
      <c r="G56" s="14"/>
      <c r="H56" s="14"/>
      <c r="I56" s="14"/>
      <c r="J56" s="14"/>
      <c r="K56" s="17"/>
      <c r="L56" s="17"/>
      <c r="M56" s="17"/>
      <c r="N56" s="17"/>
      <c r="O56" s="14"/>
    </row>
    <row r="57" spans="1:15">
      <c r="A57" s="20"/>
      <c r="B57" s="14"/>
      <c r="C57" s="14"/>
      <c r="D57" s="14"/>
      <c r="E57" s="14"/>
      <c r="F57" s="14"/>
      <c r="G57" s="14"/>
      <c r="H57" s="14"/>
      <c r="I57" s="14"/>
      <c r="J57" s="14"/>
      <c r="K57" s="17"/>
      <c r="L57" s="17"/>
      <c r="M57" s="17"/>
      <c r="N57" s="17"/>
      <c r="O57" s="14"/>
    </row>
    <row r="58" spans="1:15">
      <c r="A58" s="20"/>
      <c r="B58" s="14"/>
      <c r="C58" s="14"/>
      <c r="D58" s="14"/>
      <c r="E58" s="14"/>
      <c r="F58" s="14"/>
      <c r="G58" s="14"/>
      <c r="H58" s="14"/>
      <c r="I58" s="14"/>
      <c r="J58" s="14"/>
      <c r="K58" s="17"/>
      <c r="L58" s="17"/>
      <c r="M58" s="17"/>
      <c r="N58" s="17"/>
      <c r="O58" s="14"/>
    </row>
    <row r="59" spans="1:15">
      <c r="A59" s="20"/>
      <c r="B59" s="14"/>
      <c r="C59" s="14"/>
      <c r="D59" s="14"/>
      <c r="E59" s="14"/>
      <c r="F59" s="14"/>
      <c r="G59" s="14"/>
      <c r="H59" s="14"/>
      <c r="I59" s="14"/>
      <c r="J59" s="14"/>
      <c r="K59" s="17"/>
      <c r="L59" s="17"/>
      <c r="M59" s="17"/>
      <c r="N59" s="17"/>
      <c r="O59" s="14"/>
    </row>
    <row r="60" spans="1:15">
      <c r="A60" s="20"/>
      <c r="B60" s="14"/>
      <c r="C60" s="14"/>
      <c r="D60" s="14"/>
      <c r="E60" s="14"/>
      <c r="F60" s="14"/>
      <c r="G60" s="14"/>
      <c r="H60" s="14"/>
      <c r="I60" s="14"/>
      <c r="J60" s="14"/>
      <c r="K60" s="17"/>
      <c r="L60" s="17"/>
      <c r="M60" s="17"/>
      <c r="N60" s="17"/>
      <c r="O60" s="14"/>
    </row>
    <row r="61" spans="1:15">
      <c r="A61" s="20"/>
      <c r="B61" s="14"/>
      <c r="C61" s="14"/>
      <c r="D61" s="14"/>
      <c r="E61" s="14"/>
      <c r="F61" s="14"/>
      <c r="G61" s="14"/>
      <c r="H61" s="14"/>
      <c r="I61" s="14"/>
      <c r="J61" s="14"/>
      <c r="K61" s="17"/>
      <c r="L61" s="17"/>
      <c r="M61" s="17"/>
      <c r="N61" s="17"/>
      <c r="O61" s="14"/>
    </row>
    <row r="62" spans="1:15">
      <c r="A62" s="20"/>
      <c r="B62" s="14"/>
      <c r="C62" s="14"/>
      <c r="D62" s="14"/>
      <c r="E62" s="14"/>
      <c r="F62" s="14"/>
      <c r="G62" s="14"/>
      <c r="H62" s="14"/>
      <c r="I62" s="14"/>
      <c r="J62" s="14"/>
      <c r="K62" s="17"/>
      <c r="L62" s="17"/>
      <c r="M62" s="17"/>
      <c r="N62" s="17"/>
      <c r="O62" s="14"/>
    </row>
    <row r="63" spans="1:15">
      <c r="A63" s="20"/>
      <c r="B63" s="14"/>
      <c r="C63" s="14"/>
      <c r="D63" s="14"/>
      <c r="E63" s="14"/>
      <c r="F63" s="14"/>
      <c r="G63" s="14"/>
      <c r="H63" s="14"/>
      <c r="I63" s="14"/>
      <c r="J63" s="14"/>
      <c r="K63" s="17"/>
      <c r="L63" s="17"/>
      <c r="M63" s="17"/>
      <c r="N63" s="17"/>
      <c r="O63" s="14"/>
    </row>
    <row r="64" spans="1:15">
      <c r="A64" s="20"/>
      <c r="B64" s="14"/>
      <c r="C64" s="14"/>
      <c r="D64" s="14"/>
      <c r="E64" s="14"/>
      <c r="F64" s="14"/>
      <c r="G64" s="14"/>
      <c r="H64" s="14"/>
      <c r="I64" s="14"/>
      <c r="J64" s="14"/>
      <c r="K64" s="17"/>
      <c r="L64" s="17"/>
      <c r="M64" s="17"/>
      <c r="N64" s="17"/>
      <c r="O64" s="14"/>
    </row>
    <row r="65" spans="1:15">
      <c r="A65" s="20"/>
      <c r="B65" s="14"/>
      <c r="C65" s="14"/>
      <c r="D65" s="14"/>
      <c r="E65" s="14"/>
      <c r="F65" s="14"/>
      <c r="G65" s="14"/>
      <c r="H65" s="14"/>
      <c r="I65" s="14"/>
      <c r="J65" s="14"/>
      <c r="K65" s="17"/>
      <c r="L65" s="17"/>
      <c r="M65" s="17"/>
      <c r="N65" s="17"/>
      <c r="O65" s="14"/>
    </row>
    <row r="66" spans="1:15">
      <c r="A66" s="20"/>
      <c r="B66" s="14"/>
      <c r="C66" s="14"/>
      <c r="D66" s="14"/>
      <c r="E66" s="14"/>
      <c r="F66" s="14"/>
      <c r="G66" s="14"/>
      <c r="H66" s="14"/>
      <c r="I66" s="14"/>
      <c r="J66" s="14"/>
      <c r="K66" s="17"/>
      <c r="L66" s="17"/>
      <c r="M66" s="17"/>
      <c r="N66" s="17"/>
      <c r="O66" s="14"/>
    </row>
    <row r="67" spans="1:15">
      <c r="A67" s="20"/>
      <c r="B67" s="14"/>
      <c r="C67" s="14"/>
      <c r="D67" s="14"/>
      <c r="E67" s="14"/>
      <c r="F67" s="14"/>
      <c r="G67" s="14"/>
      <c r="H67" s="14"/>
      <c r="I67" s="14"/>
      <c r="J67" s="14"/>
      <c r="K67" s="17"/>
      <c r="L67" s="17"/>
      <c r="M67" s="17"/>
      <c r="N67" s="17"/>
      <c r="O67" s="14"/>
    </row>
    <row r="68" spans="1:15">
      <c r="A68" s="20"/>
      <c r="B68" s="14"/>
      <c r="C68" s="14"/>
      <c r="D68" s="14"/>
      <c r="E68" s="14"/>
      <c r="F68" s="14"/>
      <c r="G68" s="14"/>
      <c r="H68" s="14"/>
      <c r="I68" s="14"/>
      <c r="J68" s="14"/>
      <c r="K68" s="17"/>
      <c r="L68" s="17"/>
      <c r="M68" s="17"/>
      <c r="N68" s="17"/>
      <c r="O68" s="14"/>
    </row>
    <row r="69" spans="1:15" ht="15.75" thickBot="1">
      <c r="A69" s="24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6"/>
    </row>
    <row r="70" spans="1:15" ht="15.75" thickTop="1"/>
  </sheetData>
  <conditionalFormatting sqref="B44:O44 M45 B40:O41">
    <cfRule type="cellIs" dxfId="0" priority="2" operator="between">
      <formula>0</formula>
      <formula>1000</formula>
    </cfRule>
  </conditionalFormatting>
  <pageMargins left="0.70866141732283472" right="0.70866141732283472" top="0.39370078740157483" bottom="0" header="0.31496062992125984" footer="0"/>
  <pageSetup paperSize="9" scale="33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45"/>
  <sheetViews>
    <sheetView topLeftCell="F7" workbookViewId="0">
      <selection activeCell="AF21" sqref="AF21"/>
    </sheetView>
  </sheetViews>
  <sheetFormatPr baseColWidth="10" defaultColWidth="12.5703125" defaultRowHeight="15"/>
  <cols>
    <col min="2" max="2" width="7" customWidth="1"/>
    <col min="3" max="3" width="6.42578125" customWidth="1"/>
    <col min="4" max="4" width="6.5703125" bestFit="1" customWidth="1"/>
    <col min="5" max="5" width="5.5703125" bestFit="1" customWidth="1"/>
    <col min="6" max="6" width="5.85546875" customWidth="1"/>
    <col min="7" max="17" width="6.5703125" bestFit="1" customWidth="1"/>
    <col min="18" max="18" width="8.42578125" bestFit="1" customWidth="1"/>
    <col min="19" max="19" width="5" customWidth="1"/>
    <col min="20" max="30" width="6.5703125" bestFit="1" customWidth="1"/>
    <col min="31" max="31" width="5.5703125" bestFit="1" customWidth="1"/>
  </cols>
  <sheetData>
    <row r="1" spans="1:31" s="3" customFormat="1">
      <c r="E1" s="7"/>
      <c r="F1" s="8" t="s">
        <v>18</v>
      </c>
    </row>
    <row r="2" spans="1:31" s="3" customFormat="1">
      <c r="A2" s="3" t="str">
        <f>'Werte KWh'!B1</f>
        <v>Photovoltaikanlage Daten 2008</v>
      </c>
      <c r="G2" s="3" t="str">
        <f>'Werte KWh'!H1</f>
        <v>Photovoltaikanlage Daten 2009</v>
      </c>
      <c r="T2" s="3" t="str">
        <f>'Werte KWh'!W1</f>
        <v>Photovoltaikanlage Daten 2010</v>
      </c>
    </row>
    <row r="3" spans="1:31" s="3" customFormat="1">
      <c r="A3" s="3" t="str">
        <f>'Werte KWh'!A3</f>
        <v>Soll</v>
      </c>
      <c r="B3" s="9">
        <f>'Werte KWh'!B3</f>
        <v>391.77600000000001</v>
      </c>
      <c r="C3" s="9">
        <f>'Werte KWh'!C3/4.05</f>
        <v>63.482222222222227</v>
      </c>
      <c r="D3" s="9">
        <f>'Werte KWh'!D3</f>
        <v>122.43</v>
      </c>
      <c r="E3" s="9">
        <f>'Werte KWh'!E3</f>
        <v>93.863</v>
      </c>
      <c r="F3" s="9"/>
      <c r="G3" s="9">
        <f>'Werte KWh'!H3</f>
        <v>106.10600000000001</v>
      </c>
      <c r="H3" s="9">
        <f>'Werte KWh'!I3</f>
        <v>236.69799999999998</v>
      </c>
      <c r="I3" s="9">
        <f>'Werte KWh'!J3</f>
        <v>346.88499999999999</v>
      </c>
      <c r="J3" s="9">
        <f>'Werte KWh'!K3</f>
        <v>457.07199999999995</v>
      </c>
      <c r="K3" s="9">
        <f>'Werte KWh'!L3</f>
        <v>510.125</v>
      </c>
      <c r="L3" s="9">
        <f>'Werte KWh'!M3</f>
        <v>534.61099999999999</v>
      </c>
      <c r="M3" s="9">
        <f>'Werte KWh'!N3</f>
        <v>514.20600000000002</v>
      </c>
      <c r="N3" s="9">
        <f>'Werte KWh'!O3</f>
        <v>510.125</v>
      </c>
      <c r="O3" s="9">
        <f>'Werte KWh'!P3</f>
        <v>391.77600000000001</v>
      </c>
      <c r="P3" s="9">
        <f>'Werte KWh'!Q3</f>
        <v>257.10300000000001</v>
      </c>
      <c r="Q3" s="9">
        <f>'Werte KWh'!R3</f>
        <v>122.43</v>
      </c>
      <c r="R3" s="9">
        <f>'Werte KWh'!S3</f>
        <v>93.863</v>
      </c>
      <c r="T3" s="9">
        <f>'Werte KWh'!W3</f>
        <v>106.10600000000001</v>
      </c>
      <c r="U3" s="9">
        <f>'Werte KWh'!X3</f>
        <v>236.69799999999998</v>
      </c>
      <c r="V3" s="9">
        <f>'Werte KWh'!Y3</f>
        <v>346.88499999999999</v>
      </c>
      <c r="W3" s="9">
        <f>'Werte KWh'!Z3</f>
        <v>457.07199999999995</v>
      </c>
      <c r="X3" s="9">
        <f>'Werte KWh'!AA3</f>
        <v>510.125</v>
      </c>
      <c r="Y3" s="9">
        <f>'Werte KWh'!AB3</f>
        <v>534.61099999999999</v>
      </c>
      <c r="Z3" s="9">
        <f>'Werte KWh'!AC3</f>
        <v>514.20600000000002</v>
      </c>
      <c r="AA3" s="9">
        <f>'Werte KWh'!AD3</f>
        <v>510.125</v>
      </c>
      <c r="AB3" s="9">
        <f>'Werte KWh'!AE3</f>
        <v>391.77600000000001</v>
      </c>
      <c r="AC3" s="9">
        <f>'Werte KWh'!AF3</f>
        <v>257.10300000000001</v>
      </c>
      <c r="AD3" s="9">
        <f>'Werte KWh'!AG3</f>
        <v>122.43</v>
      </c>
      <c r="AE3" s="9">
        <f>'Werte KWh'!AH3</f>
        <v>93.863</v>
      </c>
    </row>
    <row r="4" spans="1:31" s="3" customFormat="1">
      <c r="A4" s="3" t="str">
        <f>'Werte KWh'!A4</f>
        <v>Durchschnitt</v>
      </c>
      <c r="B4" s="9">
        <f>'Werte KWh'!B4</f>
        <v>13.059200000000001</v>
      </c>
      <c r="C4" s="9">
        <f>'Werte KWh'!C4/4.05</f>
        <v>2.0478136200716848</v>
      </c>
      <c r="D4" s="9">
        <f>'Werte KWh'!D4</f>
        <v>4.0810000000000004</v>
      </c>
      <c r="E4" s="9">
        <f>'Werte KWh'!E4</f>
        <v>3.0278387096774195</v>
      </c>
      <c r="F4" s="9"/>
      <c r="G4" s="9">
        <f>'Werte KWh'!H4</f>
        <v>3.4227741935483875</v>
      </c>
      <c r="H4" s="9">
        <f>'Werte KWh'!I4</f>
        <v>8.4535</v>
      </c>
      <c r="I4" s="9">
        <f>'Werte KWh'!J4</f>
        <v>11.189838709677419</v>
      </c>
      <c r="J4" s="9">
        <f>'Werte KWh'!K4</f>
        <v>15.235733333333332</v>
      </c>
      <c r="K4" s="9">
        <f>'Werte KWh'!L4</f>
        <v>16.455645161290324</v>
      </c>
      <c r="L4" s="9">
        <f>'Werte KWh'!M4</f>
        <v>17.820366666666665</v>
      </c>
      <c r="M4" s="9">
        <f>'Werte KWh'!N4</f>
        <v>16.587290322580646</v>
      </c>
      <c r="N4" s="9">
        <f>'Werte KWh'!O4</f>
        <v>16.455645161290324</v>
      </c>
      <c r="O4" s="9">
        <f>'Werte KWh'!P4</f>
        <v>13.059200000000001</v>
      </c>
      <c r="P4" s="9">
        <f>'Werte KWh'!Q4</f>
        <v>8.293645161290323</v>
      </c>
      <c r="Q4" s="9">
        <f>'Werte KWh'!R4</f>
        <v>4.0810000000000004</v>
      </c>
      <c r="R4" s="9">
        <f>'Werte KWh'!S4</f>
        <v>3.0278387096774195</v>
      </c>
      <c r="T4" s="9">
        <f>'Werte KWh'!W4</f>
        <v>3.4227741935483875</v>
      </c>
      <c r="U4" s="9">
        <f>'Werte KWh'!X4</f>
        <v>8.4535</v>
      </c>
      <c r="V4" s="9">
        <f>'Werte KWh'!Y4</f>
        <v>11.189838709677419</v>
      </c>
      <c r="W4" s="9">
        <f>'Werte KWh'!Z4</f>
        <v>15.235733333333332</v>
      </c>
      <c r="X4" s="9">
        <f>'Werte KWh'!AA4</f>
        <v>16.455645161290324</v>
      </c>
      <c r="Y4" s="9">
        <f>'Werte KWh'!AB4</f>
        <v>17.820366666666665</v>
      </c>
      <c r="Z4" s="9">
        <f>'Werte KWh'!AC4</f>
        <v>16.587290322580646</v>
      </c>
      <c r="AA4" s="9">
        <f>'Werte KWh'!AD4</f>
        <v>16.455645161290324</v>
      </c>
      <c r="AB4" s="9">
        <f>'Werte KWh'!AE4</f>
        <v>13.059200000000001</v>
      </c>
      <c r="AC4" s="9">
        <f>'Werte KWh'!AF4</f>
        <v>8.293645161290323</v>
      </c>
      <c r="AD4" s="9">
        <f>'Werte KWh'!AG4</f>
        <v>4.0810000000000004</v>
      </c>
      <c r="AE4" s="9">
        <f>'Werte KWh'!AH4</f>
        <v>3.0278387096774195</v>
      </c>
    </row>
    <row r="5" spans="1:31">
      <c r="C5" s="4">
        <f>'Werte KWh'!C5/4.05</f>
        <v>0</v>
      </c>
    </row>
    <row r="6" spans="1:31">
      <c r="B6" s="2" t="s">
        <v>1</v>
      </c>
      <c r="C6" s="2" t="s">
        <v>2</v>
      </c>
      <c r="D6" s="2" t="s">
        <v>3</v>
      </c>
      <c r="E6" s="2" t="s">
        <v>4</v>
      </c>
      <c r="F6" s="2"/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15</v>
      </c>
      <c r="O6" s="2" t="s">
        <v>14</v>
      </c>
      <c r="P6" s="2" t="s">
        <v>2</v>
      </c>
      <c r="Q6" s="2" t="s">
        <v>3</v>
      </c>
      <c r="R6" s="2" t="s">
        <v>4</v>
      </c>
      <c r="T6" s="2" t="s">
        <v>7</v>
      </c>
      <c r="U6" s="2" t="s">
        <v>8</v>
      </c>
      <c r="V6" s="2" t="s">
        <v>9</v>
      </c>
      <c r="W6" s="2" t="s">
        <v>10</v>
      </c>
      <c r="X6" s="2" t="s">
        <v>11</v>
      </c>
      <c r="Y6" s="2" t="s">
        <v>12</v>
      </c>
      <c r="Z6" s="2" t="s">
        <v>13</v>
      </c>
      <c r="AA6" s="2" t="s">
        <v>15</v>
      </c>
      <c r="AB6" s="2" t="s">
        <v>14</v>
      </c>
      <c r="AC6" s="2" t="s">
        <v>2</v>
      </c>
      <c r="AD6" s="2" t="s">
        <v>3</v>
      </c>
      <c r="AE6" s="2" t="s">
        <v>4</v>
      </c>
    </row>
    <row r="7" spans="1:31">
      <c r="A7">
        <f>'Werte KWh'!A7</f>
        <v>1</v>
      </c>
      <c r="C7" s="4">
        <f>'Werte KWh'!C7/4.05</f>
        <v>1.9753086419753088</v>
      </c>
      <c r="D7" s="4">
        <f>'Werte KWh'!D7/4.05</f>
        <v>2.0493827160493829</v>
      </c>
      <c r="E7" s="4">
        <f>'Werte KWh'!E7/4.05</f>
        <v>0.50370370370370376</v>
      </c>
      <c r="F7" s="4"/>
      <c r="G7" s="4">
        <f>'Werte KWh'!H7/4.05</f>
        <v>2.1037037037037036</v>
      </c>
      <c r="H7" s="4">
        <f>'Werte KWh'!I7/4.05</f>
        <v>0.52098765432098759</v>
      </c>
      <c r="I7" s="4">
        <f>'Werte KWh'!J7/4.05</f>
        <v>3.5234567901234568</v>
      </c>
      <c r="J7" s="4">
        <f>'Werte KWh'!K7/4.05</f>
        <v>2.5530864197530865</v>
      </c>
      <c r="K7" s="4">
        <f>'Werte KWh'!L7/4.05</f>
        <v>5.9160493827160501</v>
      </c>
      <c r="L7" s="4">
        <f>'Werte KWh'!M7/4.05</f>
        <v>4.9382716049382722</v>
      </c>
      <c r="M7" s="4">
        <f>'Werte KWh'!N7/4.05</f>
        <v>4.8518518518518521</v>
      </c>
      <c r="N7" s="4">
        <f>'Werte KWh'!O7/4.05</f>
        <v>5.9037037037037043</v>
      </c>
      <c r="O7" s="4">
        <f>'Werte KWh'!P7/4.05</f>
        <v>5.7135802469135806</v>
      </c>
      <c r="P7" s="4">
        <f>'Werte KWh'!Q7/4.05</f>
        <v>3.8913580246913582</v>
      </c>
      <c r="Q7" s="4">
        <f>'Werte KWh'!R7/4.05</f>
        <v>3.2469135802469138</v>
      </c>
      <c r="R7" s="4">
        <f>'Werte KWh'!S7/4.05</f>
        <v>0.37037037037037041</v>
      </c>
      <c r="T7" s="4">
        <f>'Werte KWh'!W7/4.05</f>
        <v>0.49382716049382719</v>
      </c>
      <c r="U7" s="4">
        <f>'Werte KWh'!X7/4.05</f>
        <v>3.1111111111111112</v>
      </c>
      <c r="V7" s="4">
        <f>'Werte KWh'!Y7/4.05</f>
        <v>5.4913580246913583</v>
      </c>
      <c r="W7" s="4">
        <f>'Werte KWh'!Z7/4.05</f>
        <v>1.3308641975308642</v>
      </c>
      <c r="X7" s="4">
        <f>'Werte KWh'!AA7/4.05</f>
        <v>1.9506172839506175</v>
      </c>
      <c r="Y7" s="4">
        <f>'Werte KWh'!AB7/4.05</f>
        <v>1.5160493827160493</v>
      </c>
      <c r="Z7" s="4">
        <f>'Werte KWh'!AC7/4.05</f>
        <v>5.6197530864197534</v>
      </c>
      <c r="AA7" s="4">
        <f>'Werte KWh'!AD7/4.05</f>
        <v>6.2074074074074082</v>
      </c>
      <c r="AB7" s="4">
        <f>'Werte KWh'!AE7/4.05</f>
        <v>3.3333333333333335</v>
      </c>
      <c r="AC7" s="4">
        <f>'Werte KWh'!AF7/4.05</f>
        <v>1.2666666666666666</v>
      </c>
      <c r="AD7" s="4">
        <f>'Werte KWh'!AG7/4.05</f>
        <v>2.2888888888888888</v>
      </c>
      <c r="AE7" s="4">
        <f>'Werte KWh'!AH7/4.05</f>
        <v>0</v>
      </c>
    </row>
    <row r="8" spans="1:31">
      <c r="A8">
        <f>'Werte KWh'!A8</f>
        <v>2</v>
      </c>
      <c r="C8" s="4">
        <f>'Werte KWh'!C8/4.05</f>
        <v>1.94320987654321</v>
      </c>
      <c r="D8" s="4">
        <f>'Werte KWh'!D8/4.05</f>
        <v>2.649382716049383</v>
      </c>
      <c r="E8" s="4">
        <f>'Werte KWh'!E8/4.05</f>
        <v>1.6074074074074074</v>
      </c>
      <c r="F8" s="4"/>
      <c r="G8" s="4">
        <f>'Werte KWh'!H8/4.05</f>
        <v>0.31358024691358027</v>
      </c>
      <c r="H8" s="4">
        <f>'Werte KWh'!I8/4.05</f>
        <v>0.67407407407407405</v>
      </c>
      <c r="I8" s="4">
        <f>'Werte KWh'!J8/4.05</f>
        <v>0.8666666666666667</v>
      </c>
      <c r="J8" s="4">
        <f>'Werte KWh'!K8/4.05</f>
        <v>5.4740740740740748</v>
      </c>
      <c r="K8" s="4">
        <f>'Werte KWh'!L8/4.05</f>
        <v>3.9827160493827161</v>
      </c>
      <c r="L8" s="4">
        <f>'Werte KWh'!M8/4.05</f>
        <v>4.9160493827160501</v>
      </c>
      <c r="M8" s="4">
        <f>'Werte KWh'!N8/4.05</f>
        <v>4.6197530864197534</v>
      </c>
      <c r="N8" s="4">
        <f>'Werte KWh'!O8/4.05</f>
        <v>3.6370370370370373</v>
      </c>
      <c r="O8" s="4">
        <f>'Werte KWh'!P8/4.05</f>
        <v>3.1753086419753087</v>
      </c>
      <c r="P8" s="4">
        <f>'Werte KWh'!Q8/4.05</f>
        <v>2.1728395061728398</v>
      </c>
      <c r="Q8" s="4">
        <f>'Werte KWh'!R8/4.05</f>
        <v>0.33580246913580253</v>
      </c>
      <c r="R8" s="4">
        <f>'Werte KWh'!S8/4.05</f>
        <v>0.5185185185185186</v>
      </c>
      <c r="T8" s="4">
        <f>'Werte KWh'!W8/4.05</f>
        <v>0</v>
      </c>
      <c r="U8" s="4">
        <f>'Werte KWh'!X8/4.05</f>
        <v>3.1506172839506172</v>
      </c>
      <c r="V8" s="4">
        <f>'Werte KWh'!Y8/4.05</f>
        <v>0.81975308641975309</v>
      </c>
      <c r="W8" s="4">
        <f>'Werte KWh'!Z8/4.05</f>
        <v>3.3333333333333335</v>
      </c>
      <c r="X8" s="4">
        <f>'Werte KWh'!AA8/4.05</f>
        <v>1.3481481481481481</v>
      </c>
      <c r="Y8" s="4">
        <f>'Werte KWh'!AB8/4.05</f>
        <v>0.61728395061728403</v>
      </c>
      <c r="Z8" s="4">
        <f>'Werte KWh'!AC8/4.05</f>
        <v>6.0716049382716051</v>
      </c>
      <c r="AA8" s="4">
        <f>'Werte KWh'!AD8/4.05</f>
        <v>2.528395061728395</v>
      </c>
      <c r="AB8" s="4">
        <f>'Werte KWh'!AE8/4.05</f>
        <v>3.3333333333333335</v>
      </c>
      <c r="AC8" s="4">
        <f>'Werte KWh'!AF8/4.05</f>
        <v>2.0098765432098769</v>
      </c>
      <c r="AD8" s="4">
        <f>'Werte KWh'!AG8/4.05</f>
        <v>0.24691358024691359</v>
      </c>
      <c r="AE8" s="4">
        <f>'Werte KWh'!AH8/4.05</f>
        <v>0</v>
      </c>
    </row>
    <row r="9" spans="1:31">
      <c r="A9">
        <f>'Werte KWh'!A9</f>
        <v>3</v>
      </c>
      <c r="C9" s="4">
        <f>'Werte KWh'!C9/4.05</f>
        <v>0.76543209876543217</v>
      </c>
      <c r="D9" s="4">
        <f>'Werte KWh'!D9/4.05</f>
        <v>1.9827160493827161</v>
      </c>
      <c r="E9" s="4">
        <f>'Werte KWh'!E9/4.05</f>
        <v>3.1234567901234569</v>
      </c>
      <c r="F9" s="4"/>
      <c r="G9" s="4">
        <f>'Werte KWh'!H9/4.05</f>
        <v>3.0246913580246915</v>
      </c>
      <c r="H9" s="4">
        <f>'Werte KWh'!I9/4.05</f>
        <v>2.88641975308642</v>
      </c>
      <c r="I9" s="4">
        <f>'Werte KWh'!J9/4.05</f>
        <v>1.0987654320987654</v>
      </c>
      <c r="J9" s="4">
        <f>'Werte KWh'!K9/4.05</f>
        <v>5.3185185185185189</v>
      </c>
      <c r="K9" s="4">
        <f>'Werte KWh'!L9/4.05</f>
        <v>6.4024691358024697</v>
      </c>
      <c r="L9" s="4">
        <f>'Werte KWh'!M9/4.05</f>
        <v>6.5308641975308639</v>
      </c>
      <c r="M9" s="4">
        <f>'Werte KWh'!N9/4.05</f>
        <v>3.5012345679012347</v>
      </c>
      <c r="N9" s="4">
        <f>'Werte KWh'!O9/4.05</f>
        <v>1.8172839506172842</v>
      </c>
      <c r="O9" s="4">
        <f>'Werte KWh'!P9/4.05</f>
        <v>3.9111111111111114</v>
      </c>
      <c r="P9" s="4">
        <f>'Werte KWh'!Q9/4.05</f>
        <v>4.674074074074074</v>
      </c>
      <c r="Q9" s="4">
        <f>'Werte KWh'!R9/4.05</f>
        <v>2.0987654320987654</v>
      </c>
      <c r="R9" s="4">
        <f>'Werte KWh'!S9/4.05</f>
        <v>2.9876543209876543</v>
      </c>
      <c r="T9" s="4">
        <f>'Werte KWh'!W9/4.05</f>
        <v>0.27160493827160498</v>
      </c>
      <c r="U9" s="4">
        <f>'Werte KWh'!X9/4.05</f>
        <v>0.61728395061728403</v>
      </c>
      <c r="V9" s="4">
        <f>'Werte KWh'!Y9/4.05</f>
        <v>4.1703703703703709</v>
      </c>
      <c r="W9" s="4">
        <f>'Werte KWh'!Z9/4.05</f>
        <v>3.3333333333333335</v>
      </c>
      <c r="X9" s="4">
        <f>'Werte KWh'!AA9/4.05</f>
        <v>2.8987654320987657</v>
      </c>
      <c r="Y9" s="4">
        <f>'Werte KWh'!AB9/4.05</f>
        <v>0.83950617283950624</v>
      </c>
      <c r="Z9" s="4">
        <f>'Werte KWh'!AC9/4.05</f>
        <v>6.3530864197530867</v>
      </c>
      <c r="AA9" s="4">
        <f>'Werte KWh'!AD9/4.05</f>
        <v>2.9629629629629632</v>
      </c>
      <c r="AB9" s="4">
        <f>'Werte KWh'!AE9/4.05</f>
        <v>3.3333333333333335</v>
      </c>
      <c r="AC9" s="4">
        <f>'Werte KWh'!AF9/4.05</f>
        <v>4.4197530864197532</v>
      </c>
      <c r="AD9" s="4">
        <f>'Werte KWh'!AG9/4.05</f>
        <v>2.2222222222222223</v>
      </c>
      <c r="AE9" s="4">
        <f>'Werte KWh'!AH9/4.05</f>
        <v>0</v>
      </c>
    </row>
    <row r="10" spans="1:31">
      <c r="A10">
        <f>'Werte KWh'!A10</f>
        <v>4</v>
      </c>
      <c r="C10" s="4">
        <f>'Werte KWh'!C10/4.05</f>
        <v>1.8345679012345679</v>
      </c>
      <c r="D10" s="4">
        <f>'Werte KWh'!D10/4.05</f>
        <v>0.49382716049382719</v>
      </c>
      <c r="E10" s="4">
        <f>'Werte KWh'!E10/4.05</f>
        <v>1.3753086419753087</v>
      </c>
      <c r="F10" s="4"/>
      <c r="G10" s="4">
        <f>'Werte KWh'!H10/4.05</f>
        <v>2.3506172839506174</v>
      </c>
      <c r="H10" s="4">
        <f>'Werte KWh'!I10/4.05</f>
        <v>3.6469135802469137</v>
      </c>
      <c r="I10" s="4">
        <f>'Werte KWh'!J10/4.05</f>
        <v>2.9160493827160496</v>
      </c>
      <c r="J10" s="4">
        <f>'Werte KWh'!K10/4.05</f>
        <v>2.7580246913580249</v>
      </c>
      <c r="K10" s="4">
        <f>'Werte KWh'!L10/4.05</f>
        <v>2.3876543209876546</v>
      </c>
      <c r="L10" s="4">
        <f>'Werte KWh'!M10/4.05</f>
        <v>5.4666666666666668</v>
      </c>
      <c r="M10" s="4">
        <f>'Werte KWh'!N10/4.05</f>
        <v>4.2938271604938274</v>
      </c>
      <c r="N10" s="4">
        <f>'Werte KWh'!O10/4.05</f>
        <v>3.7333333333333334</v>
      </c>
      <c r="O10" s="4">
        <f>'Werte KWh'!P10/4.05</f>
        <v>2.0148148148148151</v>
      </c>
      <c r="P10" s="4">
        <f>'Werte KWh'!Q10/4.05</f>
        <v>4.6641975308641976</v>
      </c>
      <c r="Q10" s="4">
        <f>'Werte KWh'!R10/4.05</f>
        <v>2.3506172839506174</v>
      </c>
      <c r="R10" s="4">
        <f>'Werte KWh'!S10/4.05</f>
        <v>0.4148148148148148</v>
      </c>
      <c r="T10" s="4">
        <f>'Werte KWh'!W10/4.05</f>
        <v>1.6049382716049383</v>
      </c>
      <c r="U10" s="4">
        <f>'Werte KWh'!X10/4.05</f>
        <v>3.4074074074074079</v>
      </c>
      <c r="V10" s="4">
        <f>'Werte KWh'!Y10/4.05</f>
        <v>3.4370370370370371</v>
      </c>
      <c r="W10" s="4">
        <f>'Werte KWh'!Z10/4.05</f>
        <v>3.3333333333333335</v>
      </c>
      <c r="X10" s="4">
        <f>'Werte KWh'!AA10/4.05</f>
        <v>0.87901234567901243</v>
      </c>
      <c r="Y10" s="4">
        <f>'Werte KWh'!AB10/4.05</f>
        <v>6.3135802469135802</v>
      </c>
      <c r="Z10" s="4">
        <f>'Werte KWh'!AC10/4.05</f>
        <v>4.3481481481481481</v>
      </c>
      <c r="AA10" s="4">
        <f>'Werte KWh'!AD10/4.05</f>
        <v>5.5629629629629633</v>
      </c>
      <c r="AB10" s="4">
        <f>'Werte KWh'!AE10/4.05</f>
        <v>3.3333333333333335</v>
      </c>
      <c r="AC10" s="4">
        <f>'Werte KWh'!AF10/4.05</f>
        <v>4.4567901234567904</v>
      </c>
      <c r="AD10" s="4">
        <f>'Werte KWh'!AG10/4.05</f>
        <v>2.2222222222222223</v>
      </c>
      <c r="AE10" s="4">
        <f>'Werte KWh'!AH10/4.05</f>
        <v>0</v>
      </c>
    </row>
    <row r="11" spans="1:31">
      <c r="A11">
        <f>'Werte KWh'!A11</f>
        <v>5</v>
      </c>
      <c r="C11" s="4">
        <f>'Werte KWh'!C11/4.05</f>
        <v>5.1753086419753087</v>
      </c>
      <c r="D11" s="4">
        <f>'Werte KWh'!D11/4.05</f>
        <v>2.1283950617283951</v>
      </c>
      <c r="E11" s="4">
        <f>'Werte KWh'!E11/4.05</f>
        <v>0.7432098765432098</v>
      </c>
      <c r="F11" s="4"/>
      <c r="G11" s="4">
        <f>'Werte KWh'!H11/4.05</f>
        <v>0.37283950617283951</v>
      </c>
      <c r="H11" s="4">
        <f>'Werte KWh'!I11/4.05</f>
        <v>2.8740740740740742</v>
      </c>
      <c r="I11" s="4">
        <f>'Werte KWh'!J11/4.05</f>
        <v>0.30864197530864201</v>
      </c>
      <c r="J11" s="4">
        <f>'Werte KWh'!K11/4.05</f>
        <v>3.9604938271604939</v>
      </c>
      <c r="K11" s="4">
        <f>'Werte KWh'!L11/4.05</f>
        <v>3.8123456790123456</v>
      </c>
      <c r="L11" s="4">
        <f>'Werte KWh'!M11/4.05</f>
        <v>6.5382716049382719</v>
      </c>
      <c r="M11" s="4">
        <f>'Werte KWh'!N11/4.05</f>
        <v>4.2222222222222223</v>
      </c>
      <c r="N11" s="4">
        <f>'Werte KWh'!O11/4.05</f>
        <v>5.9555555555555557</v>
      </c>
      <c r="O11" s="4">
        <f>'Werte KWh'!P11/4.05</f>
        <v>3.0395061728395065</v>
      </c>
      <c r="P11" s="4">
        <f>'Werte KWh'!Q11/4.05</f>
        <v>2.5506172839506176</v>
      </c>
      <c r="Q11" s="4">
        <f>'Werte KWh'!R11/4.05</f>
        <v>3.2098765432098766</v>
      </c>
      <c r="R11" s="4">
        <f>'Werte KWh'!S11/4.05</f>
        <v>1.3580246913580247</v>
      </c>
      <c r="T11" s="4">
        <f>'Werte KWh'!W11/4.05</f>
        <v>0.37037037037037041</v>
      </c>
      <c r="U11" s="4">
        <f>'Werte KWh'!X11/4.05</f>
        <v>0.80987654320987656</v>
      </c>
      <c r="V11" s="4">
        <f>'Werte KWh'!Y11/4.05</f>
        <v>3.5308641975308643</v>
      </c>
      <c r="W11" s="4">
        <f>'Werte KWh'!Z11/4.05</f>
        <v>3.3333333333333335</v>
      </c>
      <c r="X11" s="4">
        <f>'Werte KWh'!AA11/4.05</f>
        <v>0.80740740740740746</v>
      </c>
      <c r="Y11" s="4">
        <f>'Werte KWh'!AB11/4.05</f>
        <v>6.5827160493827162</v>
      </c>
      <c r="Z11" s="4">
        <f>'Werte KWh'!AC11/4.05</f>
        <v>5.3160493827160495</v>
      </c>
      <c r="AA11" s="4">
        <f>'Werte KWh'!AD11/4.05</f>
        <v>1.6592592592592592</v>
      </c>
      <c r="AB11" s="4">
        <f>'Werte KWh'!AE11/4.05</f>
        <v>3.3333333333333335</v>
      </c>
      <c r="AC11" s="4">
        <f>'Werte KWh'!AF11/4.05</f>
        <v>1.3061728395061729</v>
      </c>
      <c r="AD11" s="4">
        <f>'Werte KWh'!AG11/4.05</f>
        <v>2.2222222222222223</v>
      </c>
      <c r="AE11" s="4">
        <f>'Werte KWh'!AH11/4.05</f>
        <v>0</v>
      </c>
    </row>
    <row r="12" spans="1:31">
      <c r="A12">
        <f>'Werte KWh'!A12</f>
        <v>6</v>
      </c>
      <c r="C12" s="4">
        <f>'Werte KWh'!C12/4.05</f>
        <v>3.3333333333333335</v>
      </c>
      <c r="D12" s="4">
        <f>'Werte KWh'!D12/4.05</f>
        <v>0.62222222222222223</v>
      </c>
      <c r="E12" s="4">
        <f>'Werte KWh'!E12/4.05</f>
        <v>0.88888888888888895</v>
      </c>
      <c r="F12" s="4"/>
      <c r="G12" s="4">
        <f>'Werte KWh'!H12/4.05</f>
        <v>2.2222222222222223E-2</v>
      </c>
      <c r="H12" s="4">
        <f>'Werte KWh'!I12/4.05</f>
        <v>0.48641975308641977</v>
      </c>
      <c r="I12" s="4">
        <f>'Werte KWh'!J12/4.05</f>
        <v>0.28888888888888886</v>
      </c>
      <c r="J12" s="4">
        <f>'Werte KWh'!K12/4.05</f>
        <v>5.2543209876543218</v>
      </c>
      <c r="K12" s="4">
        <f>'Werte KWh'!L12/4.05</f>
        <v>2.4617283950617286</v>
      </c>
      <c r="L12" s="4">
        <f>'Werte KWh'!M12/4.05</f>
        <v>1.9753086419753088</v>
      </c>
      <c r="M12" s="4">
        <f>'Werte KWh'!N12/4.05</f>
        <v>3.2888888888888892</v>
      </c>
      <c r="N12" s="4">
        <f>'Werte KWh'!O12/4.05</f>
        <v>5.9654320987654321</v>
      </c>
      <c r="O12" s="4">
        <f>'Werte KWh'!P12/4.05</f>
        <v>4.9753086419753085</v>
      </c>
      <c r="P12" s="4">
        <f>'Werte KWh'!Q12/4.05</f>
        <v>2.4469135802469135</v>
      </c>
      <c r="Q12" s="4">
        <f>'Werte KWh'!R12/4.05</f>
        <v>3.5061728395061729</v>
      </c>
      <c r="R12" s="4">
        <f>'Werte KWh'!S12/4.05</f>
        <v>0.74814814814814812</v>
      </c>
      <c r="T12" s="4">
        <f>'Werte KWh'!W12/4.05</f>
        <v>0.24691358024691359</v>
      </c>
      <c r="U12" s="4">
        <f>'Werte KWh'!X12/4.05</f>
        <v>0.34567901234567899</v>
      </c>
      <c r="V12" s="4">
        <f>'Werte KWh'!Y12/4.05</f>
        <v>0.98765432098765438</v>
      </c>
      <c r="W12" s="4">
        <f>'Werte KWh'!Z12/4.05</f>
        <v>6.3086419753086425</v>
      </c>
      <c r="X12" s="4">
        <f>'Werte KWh'!AA12/4.05</f>
        <v>1.4024691358024692</v>
      </c>
      <c r="Y12" s="4">
        <f>'Werte KWh'!AB12/4.05</f>
        <v>6.4197530864197532</v>
      </c>
      <c r="Z12" s="4">
        <f>'Werte KWh'!AC12/4.05</f>
        <v>5.3456790123456788</v>
      </c>
      <c r="AA12" s="4">
        <f>'Werte KWh'!AD12/4.05</f>
        <v>2.3802469135802471</v>
      </c>
      <c r="AB12" s="4">
        <f>'Werte KWh'!AE12/4.05</f>
        <v>3.3333333333333335</v>
      </c>
      <c r="AC12" s="4">
        <f>'Werte KWh'!AF12/4.05</f>
        <v>1.3901234567901235</v>
      </c>
      <c r="AD12" s="4">
        <f>'Werte KWh'!AG12/4.05</f>
        <v>0.90617283950617289</v>
      </c>
      <c r="AE12" s="4">
        <f>'Werte KWh'!AH12/4.05</f>
        <v>0</v>
      </c>
    </row>
    <row r="13" spans="1:31">
      <c r="A13">
        <f>'Werte KWh'!A13</f>
        <v>7</v>
      </c>
      <c r="C13" s="4">
        <f>'Werte KWh'!C13/4.05</f>
        <v>3.5111111111111115</v>
      </c>
      <c r="D13" s="4">
        <f>'Werte KWh'!D13/4.05</f>
        <v>0.61481481481481493</v>
      </c>
      <c r="E13" s="4">
        <f>'Werte KWh'!E13/4.05</f>
        <v>0.29876543209876544</v>
      </c>
      <c r="F13" s="4"/>
      <c r="G13" s="4">
        <f>'Werte KWh'!H13/4.05</f>
        <v>0.1234567901234568</v>
      </c>
      <c r="H13" s="4">
        <f>'Werte KWh'!I13/4.05</f>
        <v>1.1086419753086421</v>
      </c>
      <c r="I13" s="4">
        <f>'Werte KWh'!J13/4.05</f>
        <v>9.876543209876543E-3</v>
      </c>
      <c r="J13" s="4">
        <f>'Werte KWh'!K13/4.05</f>
        <v>5.5827160493827162</v>
      </c>
      <c r="K13" s="4">
        <f>'Werte KWh'!L13/4.05</f>
        <v>6.6370370370370368</v>
      </c>
      <c r="L13" s="4">
        <f>'Werte KWh'!M13/4.05</f>
        <v>6.3135802469135802</v>
      </c>
      <c r="M13" s="4">
        <f>'Werte KWh'!N13/4.05</f>
        <v>2.2666666666666666</v>
      </c>
      <c r="N13" s="4">
        <f>'Werte KWh'!O13/4.05</f>
        <v>6.1506172839506172</v>
      </c>
      <c r="O13" s="4">
        <f>'Werte KWh'!P13/4.05</f>
        <v>5.6592592592592599</v>
      </c>
      <c r="P13" s="4">
        <f>'Werte KWh'!Q13/4.05</f>
        <v>4.6567901234567906</v>
      </c>
      <c r="Q13" s="4">
        <f>'Werte KWh'!R13/4.05</f>
        <v>1.4567901234567904</v>
      </c>
      <c r="R13" s="4">
        <f>'Werte KWh'!S13/4.05</f>
        <v>0.4345679012345679</v>
      </c>
      <c r="T13" s="4">
        <f>'Werte KWh'!W13/4.05</f>
        <v>2.7185185185185188</v>
      </c>
      <c r="U13" s="4">
        <f>'Werte KWh'!X13/4.05</f>
        <v>0.61481481481481493</v>
      </c>
      <c r="V13" s="4">
        <f>'Werte KWh'!Y13/4.05</f>
        <v>5.3086419753086425</v>
      </c>
      <c r="W13" s="4">
        <f>'Werte KWh'!Z13/4.05</f>
        <v>6.5185185185185182</v>
      </c>
      <c r="X13" s="4">
        <f>'Werte KWh'!AA13/4.05</f>
        <v>2.4345679012345678</v>
      </c>
      <c r="Y13" s="4">
        <f>'Werte KWh'!AB13/4.05</f>
        <v>3.9506172839506175</v>
      </c>
      <c r="Z13" s="4">
        <f>'Werte KWh'!AC13/4.05</f>
        <v>6.5975308641975312</v>
      </c>
      <c r="AA13" s="4">
        <f>'Werte KWh'!AD13/4.05</f>
        <v>2.3802469135802471</v>
      </c>
      <c r="AB13" s="4">
        <f>'Werte KWh'!AE13/4.05</f>
        <v>3.3333333333333335</v>
      </c>
      <c r="AC13" s="4">
        <f>'Werte KWh'!AF13/4.05</f>
        <v>0.78271604938271611</v>
      </c>
      <c r="AD13" s="4">
        <f>'Werte KWh'!AG13/4.05</f>
        <v>0.79753086419753094</v>
      </c>
      <c r="AE13" s="4">
        <f>'Werte KWh'!AH13/4.05</f>
        <v>0.96296296296296302</v>
      </c>
    </row>
    <row r="14" spans="1:31">
      <c r="A14">
        <f>'Werte KWh'!A14</f>
        <v>8</v>
      </c>
      <c r="C14" s="4">
        <f>'Werte KWh'!C14/4.05</f>
        <v>4.2716049382716053</v>
      </c>
      <c r="D14" s="4">
        <f>'Werte KWh'!D14/4.05</f>
        <v>1.088888888888889</v>
      </c>
      <c r="E14" s="4">
        <f>'Werte KWh'!E14/4.05</f>
        <v>2.812345679012346</v>
      </c>
      <c r="F14" s="4"/>
      <c r="G14" s="4">
        <f>'Werte KWh'!H14/4.05</f>
        <v>1.8419753086419755</v>
      </c>
      <c r="H14" s="4">
        <f>'Werte KWh'!I14/4.05</f>
        <v>0.36296296296296299</v>
      </c>
      <c r="I14" s="4">
        <f>'Werte KWh'!J14/4.05</f>
        <v>0.94814814814814818</v>
      </c>
      <c r="J14" s="4">
        <f>'Werte KWh'!K14/4.05</f>
        <v>4.3135802469135802</v>
      </c>
      <c r="K14" s="4">
        <f>'Werte KWh'!L14/4.05</f>
        <v>4.88641975308642</v>
      </c>
      <c r="L14" s="4">
        <f>'Werte KWh'!M14/4.05</f>
        <v>5.3037037037037038</v>
      </c>
      <c r="M14" s="4">
        <f>'Werte KWh'!N14/4.05</f>
        <v>4.5679012345679011</v>
      </c>
      <c r="N14" s="4">
        <f>'Werte KWh'!O14/4.05</f>
        <v>4.8098765432098771</v>
      </c>
      <c r="O14" s="4">
        <f>'Werte KWh'!P14/4.05</f>
        <v>5.7728395061728399</v>
      </c>
      <c r="P14" s="4">
        <f>'Werte KWh'!Q14/4.05</f>
        <v>1.3111111111111111</v>
      </c>
      <c r="Q14" s="4">
        <f>'Werte KWh'!R14/4.05</f>
        <v>0.27901234567901234</v>
      </c>
      <c r="R14" s="4">
        <f>'Werte KWh'!S14/4.05</f>
        <v>0.37530864197530867</v>
      </c>
      <c r="T14" s="4">
        <f>'Werte KWh'!W14/4.05</f>
        <v>0</v>
      </c>
      <c r="U14" s="4">
        <f>'Werte KWh'!X14/4.05</f>
        <v>0.96049382716049392</v>
      </c>
      <c r="V14" s="4">
        <f>'Werte KWh'!Y14/4.05</f>
        <v>5.822222222222222</v>
      </c>
      <c r="W14" s="4">
        <f>'Werte KWh'!Z14/4.05</f>
        <v>6.0617283950617287</v>
      </c>
      <c r="X14" s="4">
        <f>'Werte KWh'!AA14/4.05</f>
        <v>4.3037037037037038</v>
      </c>
      <c r="Y14" s="4">
        <f>'Werte KWh'!AB14/4.05</f>
        <v>6.1234567901234573</v>
      </c>
      <c r="Z14" s="4">
        <f>'Werte KWh'!AC14/4.05</f>
        <v>6.2493827160493831</v>
      </c>
      <c r="AA14" s="4">
        <f>'Werte KWh'!AD14/4.05</f>
        <v>2.3802469135802471</v>
      </c>
      <c r="AB14" s="4">
        <f>'Werte KWh'!AE14/4.05</f>
        <v>1.7283950617283952</v>
      </c>
      <c r="AC14" s="4">
        <f>'Werte KWh'!AF14/4.05</f>
        <v>1.382716049382716</v>
      </c>
      <c r="AD14" s="4">
        <f>'Werte KWh'!AG14/4.05</f>
        <v>0.89876543209876547</v>
      </c>
      <c r="AE14" s="4">
        <f>'Werte KWh'!AH14/4.05</f>
        <v>1.0419753086419752</v>
      </c>
    </row>
    <row r="15" spans="1:31">
      <c r="A15">
        <f>'Werte KWh'!A15</f>
        <v>9</v>
      </c>
      <c r="C15" s="4">
        <f>'Werte KWh'!C15/4.05</f>
        <v>1.7283950617283952</v>
      </c>
      <c r="D15" s="4">
        <f>'Werte KWh'!D15/4.05</f>
        <v>2.2691358024691359</v>
      </c>
      <c r="E15" s="4">
        <f>'Werte KWh'!E15/4.05</f>
        <v>2.9358024691358029</v>
      </c>
      <c r="F15" s="4"/>
      <c r="G15" s="4">
        <f>'Werte KWh'!H15/4.05</f>
        <v>1.0370370370370372</v>
      </c>
      <c r="H15" s="4">
        <f>'Werte KWh'!I15/4.05</f>
        <v>2.0024691358024689</v>
      </c>
      <c r="I15" s="4">
        <f>'Werte KWh'!J15/4.05</f>
        <v>2.1086419753086418</v>
      </c>
      <c r="J15" s="4">
        <f>'Werte KWh'!K15/4.05</f>
        <v>5.9555555555555557</v>
      </c>
      <c r="K15" s="4">
        <f>'Werte KWh'!L15/4.05</f>
        <v>6.0469135802469136</v>
      </c>
      <c r="L15" s="4">
        <f>'Werte KWh'!M15/4.05</f>
        <v>2.3308641975308642</v>
      </c>
      <c r="M15" s="4">
        <f>'Werte KWh'!N15/4.05</f>
        <v>3.9506172839506175</v>
      </c>
      <c r="N15" s="4">
        <f>'Werte KWh'!O15/4.05</f>
        <v>3.3925925925925928</v>
      </c>
      <c r="O15" s="4">
        <f>'Werte KWh'!P15/4.05</f>
        <v>5.7382716049382712</v>
      </c>
      <c r="P15" s="4">
        <f>'Werte KWh'!Q15/4.05</f>
        <v>0.55555555555555558</v>
      </c>
      <c r="Q15" s="4">
        <f>'Werte KWh'!R15/4.05</f>
        <v>0.54320987654320996</v>
      </c>
      <c r="R15" s="4">
        <f>'Werte KWh'!S15/4.05</f>
        <v>2.0444444444444443</v>
      </c>
      <c r="T15" s="4">
        <f>'Werte KWh'!W15/4.05</f>
        <v>0</v>
      </c>
      <c r="U15" s="4">
        <f>'Werte KWh'!X15/4.05</f>
        <v>0</v>
      </c>
      <c r="V15" s="4">
        <f>'Werte KWh'!Y15/4.05</f>
        <v>3.8024691358024696</v>
      </c>
      <c r="W15" s="4">
        <f>'Werte KWh'!Z15/4.05</f>
        <v>4.8493827160493828</v>
      </c>
      <c r="X15" s="4">
        <f>'Werte KWh'!AA15/4.05</f>
        <v>4.0469135802469136</v>
      </c>
      <c r="Y15" s="4">
        <f>'Werte KWh'!AB15/4.05</f>
        <v>5.9925925925925929</v>
      </c>
      <c r="Z15" s="4">
        <f>'Werte KWh'!AC15/4.05</f>
        <v>6.2271604938271601</v>
      </c>
      <c r="AA15" s="4">
        <f>'Werte KWh'!AD15/4.05</f>
        <v>5.5209876543209875</v>
      </c>
      <c r="AB15" s="4">
        <f>'Werte KWh'!AE15/4.05</f>
        <v>3.0493827160493829</v>
      </c>
      <c r="AC15" s="4">
        <f>'Werte KWh'!AF15/4.05</f>
        <v>4.6098765432098769</v>
      </c>
      <c r="AD15" s="4">
        <f>'Werte KWh'!AG15/4.05</f>
        <v>3.5061728395061729</v>
      </c>
      <c r="AE15" s="4">
        <f>'Werte KWh'!AH15/4.05</f>
        <v>0</v>
      </c>
    </row>
    <row r="16" spans="1:31">
      <c r="A16">
        <f>'Werte KWh'!A16</f>
        <v>10</v>
      </c>
      <c r="C16" s="4">
        <f>'Werte KWh'!C16/4.05</f>
        <v>1.4617283950617284</v>
      </c>
      <c r="D16" s="4">
        <f>'Werte KWh'!D16/4.05</f>
        <v>3.3234567901234571</v>
      </c>
      <c r="E16" s="4">
        <f>'Werte KWh'!E16/4.05</f>
        <v>0.11111111111111112</v>
      </c>
      <c r="F16" s="4"/>
      <c r="G16" s="4">
        <f>'Werte KWh'!H16/4.05</f>
        <v>2.9802469135802472</v>
      </c>
      <c r="H16" s="4">
        <f>'Werte KWh'!I16/4.05</f>
        <v>1.2345679012345681</v>
      </c>
      <c r="I16" s="4">
        <f>'Werte KWh'!J16/4.05</f>
        <v>1.8345679012345679</v>
      </c>
      <c r="J16" s="4">
        <f>'Werte KWh'!K16/4.05</f>
        <v>5.9407407407407407</v>
      </c>
      <c r="K16" s="4">
        <f>'Werte KWh'!L16/4.05</f>
        <v>5.1851851851851851</v>
      </c>
      <c r="L16" s="4">
        <f>'Werte KWh'!M16/4.05</f>
        <v>5.2592592592592595</v>
      </c>
      <c r="M16" s="4">
        <f>'Werte KWh'!N16/4.05</f>
        <v>4.2962962962962958</v>
      </c>
      <c r="N16" s="4">
        <f>'Werte KWh'!O16/4.05</f>
        <v>3.0444444444444447</v>
      </c>
      <c r="O16" s="4">
        <f>'Werte KWh'!P16/4.05</f>
        <v>5.5382716049382719</v>
      </c>
      <c r="P16" s="4">
        <f>'Werte KWh'!Q16/4.05</f>
        <v>1.0074074074074075</v>
      </c>
      <c r="Q16" s="4">
        <f>'Werte KWh'!R16/4.05</f>
        <v>0.27160493827160498</v>
      </c>
      <c r="R16" s="4">
        <f>'Werte KWh'!S16/4.05</f>
        <v>0.13580246913580249</v>
      </c>
      <c r="T16" s="4">
        <f>'Werte KWh'!W16/4.05</f>
        <v>0</v>
      </c>
      <c r="U16" s="4">
        <f>'Werte KWh'!X16/4.05</f>
        <v>0.1234567901234568</v>
      </c>
      <c r="V16" s="4">
        <f>'Werte KWh'!Y16/4.05</f>
        <v>4.481481481481481</v>
      </c>
      <c r="W16" s="4">
        <f>'Werte KWh'!Z16/4.05</f>
        <v>3.0814814814814819</v>
      </c>
      <c r="X16" s="4">
        <f>'Werte KWh'!AA16/4.05</f>
        <v>2.308641975308642</v>
      </c>
      <c r="Y16" s="4">
        <f>'Werte KWh'!AB16/4.05</f>
        <v>5.3777777777777782</v>
      </c>
      <c r="Z16" s="4">
        <f>'Werte KWh'!AC16/4.05</f>
        <v>5.8765432098765435</v>
      </c>
      <c r="AA16" s="4">
        <f>'Werte KWh'!AD16/4.05</f>
        <v>5.7604938271604933</v>
      </c>
      <c r="AB16" s="4">
        <f>'Werte KWh'!AE16/4.05</f>
        <v>3.308641975308642</v>
      </c>
      <c r="AC16" s="4">
        <f>'Werte KWh'!AF16/4.05</f>
        <v>5.1827160493827158</v>
      </c>
      <c r="AD16" s="4">
        <f>'Werte KWh'!AG16/4.05</f>
        <v>2.8148148148148149</v>
      </c>
      <c r="AE16" s="4">
        <f>'Werte KWh'!AH16/4.05</f>
        <v>0</v>
      </c>
    </row>
    <row r="17" spans="1:31">
      <c r="A17">
        <f>'Werte KWh'!A17</f>
        <v>11</v>
      </c>
      <c r="C17" s="4">
        <f>'Werte KWh'!C17/4.05</f>
        <v>1.7037037037037039</v>
      </c>
      <c r="D17" s="4">
        <f>'Werte KWh'!D17/4.05</f>
        <v>2.5777777777777779</v>
      </c>
      <c r="E17" s="4">
        <f>'Werte KWh'!E17/4.05</f>
        <v>1.234567901234568E-2</v>
      </c>
      <c r="F17" s="4"/>
      <c r="G17" s="4">
        <f>'Werte KWh'!H17/4.05</f>
        <v>1.6938271604938273</v>
      </c>
      <c r="H17" s="4">
        <f>'Werte KWh'!I17/4.05</f>
        <v>1.2567901234567902</v>
      </c>
      <c r="I17" s="4">
        <f>'Werte KWh'!J17/4.05</f>
        <v>1.4172839506172841</v>
      </c>
      <c r="J17" s="4">
        <f>'Werte KWh'!K17/4.05</f>
        <v>6.1283950617283951</v>
      </c>
      <c r="K17" s="4">
        <f>'Werte KWh'!L17/4.05</f>
        <v>3.9111111111111114</v>
      </c>
      <c r="L17" s="4">
        <f>'Werte KWh'!M17/4.05</f>
        <v>5.4888888888888889</v>
      </c>
      <c r="M17" s="4">
        <f>'Werte KWh'!N17/4.05</f>
        <v>5.1432098765432093</v>
      </c>
      <c r="N17" s="4">
        <f>'Werte KWh'!O17/4.05</f>
        <v>3.6814814814814816</v>
      </c>
      <c r="O17" s="4">
        <f>'Werte KWh'!P17/4.05</f>
        <v>1.869135802469136</v>
      </c>
      <c r="P17" s="4">
        <f>'Werte KWh'!Q17/4.05</f>
        <v>2.9061728395061728</v>
      </c>
      <c r="Q17" s="4">
        <f>'Werte KWh'!R17/4.05</f>
        <v>0.32839506172839511</v>
      </c>
      <c r="R17" s="4">
        <f>'Werte KWh'!S17/4.05</f>
        <v>9.876543209876544E-2</v>
      </c>
      <c r="T17" s="4">
        <f>'Werte KWh'!W17/4.05</f>
        <v>0</v>
      </c>
      <c r="U17" s="4">
        <f>'Werte KWh'!X17/4.05</f>
        <v>0</v>
      </c>
      <c r="V17" s="4">
        <f>'Werte KWh'!Y17/4.05</f>
        <v>0.98765432098765438</v>
      </c>
      <c r="W17" s="4">
        <f>'Werte KWh'!Z17/4.05</f>
        <v>3.2074074074074077</v>
      </c>
      <c r="X17" s="4">
        <f>'Werte KWh'!AA17/4.05</f>
        <v>5.5111111111111111</v>
      </c>
      <c r="Y17" s="4">
        <f>'Werte KWh'!AB17/4.05</f>
        <v>6.3925925925925933</v>
      </c>
      <c r="Z17" s="4">
        <f>'Werte KWh'!AC17/4.05</f>
        <v>5.5308641975308639</v>
      </c>
      <c r="AA17" s="4">
        <f>'Werte KWh'!AD17/4.05</f>
        <v>4.1407407407407408</v>
      </c>
      <c r="AB17" s="4">
        <f>'Werte KWh'!AE17/4.05</f>
        <v>5.3555555555555561</v>
      </c>
      <c r="AC17" s="4">
        <f>'Werte KWh'!AF17/4.05</f>
        <v>5.227160493827161</v>
      </c>
      <c r="AD17" s="4">
        <f>'Werte KWh'!AG17/4.05</f>
        <v>2.2543209876543213</v>
      </c>
      <c r="AE17" s="4">
        <f>'Werte KWh'!AH17/4.05</f>
        <v>0</v>
      </c>
    </row>
    <row r="18" spans="1:31">
      <c r="A18">
        <f>'Werte KWh'!A18</f>
        <v>12</v>
      </c>
      <c r="C18" s="4">
        <f>'Werte KWh'!C18/4.05</f>
        <v>4.1975308641975309</v>
      </c>
      <c r="D18" s="4">
        <f>'Werte KWh'!D18/4.05</f>
        <v>0.59259259259259256</v>
      </c>
      <c r="E18" s="4">
        <f>'Werte KWh'!E18/4.05</f>
        <v>0</v>
      </c>
      <c r="F18" s="4"/>
      <c r="G18" s="4">
        <f>'Werte KWh'!H18/4.05</f>
        <v>3.1950617283950615</v>
      </c>
      <c r="H18" s="4">
        <f>'Werte KWh'!I18/4.05</f>
        <v>0.40246913580246912</v>
      </c>
      <c r="I18" s="4">
        <f>'Werte KWh'!J18/4.05</f>
        <v>1.3407407407407408</v>
      </c>
      <c r="J18" s="4">
        <f>'Werte KWh'!K18/4.05</f>
        <v>6.0938271604938272</v>
      </c>
      <c r="K18" s="4">
        <f>'Werte KWh'!L18/4.05</f>
        <v>1.8814814814814815</v>
      </c>
      <c r="L18" s="4">
        <f>'Werte KWh'!M18/4.05</f>
        <v>5.5382716049382719</v>
      </c>
      <c r="M18" s="4">
        <f>'Werte KWh'!N18/4.05</f>
        <v>3.2765432098765435</v>
      </c>
      <c r="N18" s="4">
        <f>'Werte KWh'!O18/4.05</f>
        <v>5.5135802469135804</v>
      </c>
      <c r="O18" s="4">
        <f>'Werte KWh'!P18/4.05</f>
        <v>3</v>
      </c>
      <c r="P18" s="4">
        <f>'Werte KWh'!Q18/4.05</f>
        <v>1.0864197530864199</v>
      </c>
      <c r="Q18" s="4">
        <f>'Werte KWh'!R18/4.05</f>
        <v>1.4024691358024692</v>
      </c>
      <c r="R18" s="4">
        <f>'Werte KWh'!S18/4.05</f>
        <v>9.876543209876543E-3</v>
      </c>
      <c r="T18" s="4">
        <f>'Werte KWh'!W18/4.05</f>
        <v>0</v>
      </c>
      <c r="U18" s="4">
        <f>'Werte KWh'!X18/4.05</f>
        <v>0</v>
      </c>
      <c r="V18" s="4">
        <f>'Werte KWh'!Y18/4.05</f>
        <v>0.98765432098765438</v>
      </c>
      <c r="W18" s="4">
        <f>'Werte KWh'!Z18/4.05</f>
        <v>3.1851851851851856</v>
      </c>
      <c r="X18" s="4">
        <f>'Werte KWh'!AA18/4.05</f>
        <v>2.9950617283950622</v>
      </c>
      <c r="Y18" s="4">
        <f>'Werte KWh'!AB18/4.05</f>
        <v>4.4197530864197532</v>
      </c>
      <c r="Z18" s="4">
        <f>'Werte KWh'!AC18/4.05</f>
        <v>5.4567901234567904</v>
      </c>
      <c r="AA18" s="4">
        <f>'Werte KWh'!AD18/4.05</f>
        <v>2.6370370370370373</v>
      </c>
      <c r="AB18" s="4">
        <f>'Werte KWh'!AE18/4.05</f>
        <v>5.298765432098766</v>
      </c>
      <c r="AC18" s="4">
        <f>'Werte KWh'!AF18/4.05</f>
        <v>5.0716049382716051</v>
      </c>
      <c r="AD18" s="4">
        <f>'Werte KWh'!AG18/4.05</f>
        <v>0.55061728395061726</v>
      </c>
      <c r="AE18" s="4">
        <f>'Werte KWh'!AH18/4.05</f>
        <v>0.59259259259259256</v>
      </c>
    </row>
    <row r="19" spans="1:31">
      <c r="A19">
        <f>'Werte KWh'!A19</f>
        <v>13</v>
      </c>
      <c r="C19" s="4">
        <f>'Werte KWh'!C19/4.05</f>
        <v>3.8592592592592596</v>
      </c>
      <c r="D19" s="4">
        <f>'Werte KWh'!D19/4.05</f>
        <v>0.51111111111111107</v>
      </c>
      <c r="E19" s="4">
        <f>'Werte KWh'!E19/4.05</f>
        <v>0</v>
      </c>
      <c r="F19" s="4"/>
      <c r="G19" s="4">
        <f>'Werte KWh'!H19/4.05</f>
        <v>3.3185185185185184</v>
      </c>
      <c r="H19" s="4">
        <f>'Werte KWh'!I19/4.05</f>
        <v>0</v>
      </c>
      <c r="I19" s="4">
        <f>'Werte KWh'!J19/4.05</f>
        <v>1.3185185185185186</v>
      </c>
      <c r="J19" s="4">
        <f>'Werte KWh'!K19/4.05</f>
        <v>5.502716049382717</v>
      </c>
      <c r="K19" s="4">
        <f>'Werte KWh'!L19/4.05</f>
        <v>2.4691358024691361</v>
      </c>
      <c r="L19" s="4">
        <f>'Werte KWh'!M19/4.05</f>
        <v>6.3382716049382726</v>
      </c>
      <c r="M19" s="4">
        <f>'Werte KWh'!N19/4.05</f>
        <v>4.3209876543209882</v>
      </c>
      <c r="N19" s="4">
        <f>'Werte KWh'!O19/4.05</f>
        <v>2.5703703703703704</v>
      </c>
      <c r="O19" s="4">
        <f>'Werte KWh'!P19/4.05</f>
        <v>5.1530864197530866</v>
      </c>
      <c r="P19" s="4">
        <f>'Werte KWh'!Q19/4.05</f>
        <v>2.2790123456790123</v>
      </c>
      <c r="Q19" s="4">
        <f>'Werte KWh'!R19/4.05</f>
        <v>2.4740740740740739</v>
      </c>
      <c r="R19" s="4">
        <f>'Werte KWh'!S19/4.05</f>
        <v>0</v>
      </c>
      <c r="T19" s="4">
        <f>'Werte KWh'!W19/4.05</f>
        <v>0</v>
      </c>
      <c r="U19" s="4">
        <f>'Werte KWh'!X19/4.05</f>
        <v>0</v>
      </c>
      <c r="V19" s="4">
        <f>'Werte KWh'!Y19/4.05</f>
        <v>0.98765432098765438</v>
      </c>
      <c r="W19" s="4">
        <f>'Werte KWh'!Z19/4.05</f>
        <v>3.8074074074074074</v>
      </c>
      <c r="X19" s="4">
        <f>'Werte KWh'!AA19/4.05</f>
        <v>1.560493827160494</v>
      </c>
      <c r="Y19" s="4">
        <f>'Werte KWh'!AB19/4.05</f>
        <v>1.8814814814814815</v>
      </c>
      <c r="Z19" s="4">
        <f>'Werte KWh'!AC19/4.05</f>
        <v>5.7432098765432107</v>
      </c>
      <c r="AA19" s="4">
        <f>'Werte KWh'!AD19/4.05</f>
        <v>1.8641975308641976</v>
      </c>
      <c r="AB19" s="4">
        <f>'Werte KWh'!AE19/4.05</f>
        <v>0.70617283950617282</v>
      </c>
      <c r="AC19" s="4">
        <f>'Werte KWh'!AF19/4.05</f>
        <v>2.0098765432098769</v>
      </c>
      <c r="AD19" s="4">
        <f>'Werte KWh'!AG19/4.05</f>
        <v>3.7407407407407409</v>
      </c>
      <c r="AE19" s="4">
        <f>'Werte KWh'!AH19/4.05</f>
        <v>0.24691358024691359</v>
      </c>
    </row>
    <row r="20" spans="1:31">
      <c r="A20">
        <f>'Werte KWh'!A20</f>
        <v>14</v>
      </c>
      <c r="C20" s="4">
        <f>'Werte KWh'!C20/4.05</f>
        <v>2.3456790123456792</v>
      </c>
      <c r="D20" s="4">
        <f>'Werte KWh'!D20/4.05</f>
        <v>0.84938271604938276</v>
      </c>
      <c r="E20" s="4">
        <f>'Werte KWh'!E20/4.05</f>
        <v>0.4148148148148148</v>
      </c>
      <c r="F20" s="4"/>
      <c r="G20" s="4">
        <f>'Werte KWh'!H20/4.05</f>
        <v>1.0074074074074075</v>
      </c>
      <c r="H20" s="4">
        <f>'Werte KWh'!I20/4.05</f>
        <v>0.2074074074074074</v>
      </c>
      <c r="I20" s="4">
        <f>'Werte KWh'!J20/4.05</f>
        <v>3.3802469135802471</v>
      </c>
      <c r="J20" s="4">
        <f>'Werte KWh'!K20/4.05</f>
        <v>5.560493827160494</v>
      </c>
      <c r="K20" s="4">
        <f>'Werte KWh'!L20/4.05</f>
        <v>2.3456790123456792</v>
      </c>
      <c r="L20" s="4">
        <f>'Werte KWh'!M20/4.05</f>
        <v>5.7456790123456791</v>
      </c>
      <c r="M20" s="4">
        <f>'Werte KWh'!N20/4.05</f>
        <v>3.6790123456790127</v>
      </c>
      <c r="N20" s="4">
        <f>'Werte KWh'!O20/4.05</f>
        <v>4.2172839506172837</v>
      </c>
      <c r="O20" s="4">
        <f>'Werte KWh'!P20/4.05</f>
        <v>1.2419753086419754</v>
      </c>
      <c r="P20" s="4">
        <f>'Werte KWh'!Q20/4.05</f>
        <v>1.617283950617284</v>
      </c>
      <c r="Q20" s="4">
        <f>'Werte KWh'!R20/4.05</f>
        <v>1.0592592592592593</v>
      </c>
      <c r="R20" s="4">
        <f>'Werte KWh'!S20/4.05</f>
        <v>0</v>
      </c>
      <c r="T20" s="4">
        <f>'Werte KWh'!W20/4.05</f>
        <v>0</v>
      </c>
      <c r="U20" s="4">
        <f>'Werte KWh'!X20/4.05</f>
        <v>0</v>
      </c>
      <c r="V20" s="4">
        <f>'Werte KWh'!Y20/4.05</f>
        <v>0.98765432098765438</v>
      </c>
      <c r="W20" s="4">
        <f>'Werte KWh'!Z20/4.05</f>
        <v>1.1111111111111112</v>
      </c>
      <c r="X20" s="4">
        <f>'Werte KWh'!AA20/4.05</f>
        <v>1.560493827160494</v>
      </c>
      <c r="Y20" s="4">
        <f>'Werte KWh'!AB20/4.05</f>
        <v>4.2049382716049388</v>
      </c>
      <c r="Z20" s="4">
        <f>'Werte KWh'!AC20/4.05</f>
        <v>6.1308641975308644</v>
      </c>
      <c r="AA20" s="4">
        <f>'Werte KWh'!AD20/4.05</f>
        <v>2.8493827160493828</v>
      </c>
      <c r="AB20" s="4">
        <f>'Werte KWh'!AE20/4.05</f>
        <v>2.4691358024691361</v>
      </c>
      <c r="AC20" s="4">
        <f>'Werte KWh'!AF20/4.05</f>
        <v>1.1975308641975309</v>
      </c>
      <c r="AD20" s="4">
        <f>'Werte KWh'!AG20/4.05</f>
        <v>3.8469135802469139</v>
      </c>
      <c r="AE20" s="4">
        <f>'Werte KWh'!AH20/4.05</f>
        <v>0</v>
      </c>
    </row>
    <row r="21" spans="1:31">
      <c r="A21">
        <f>'Werte KWh'!A21</f>
        <v>15</v>
      </c>
      <c r="C21" s="4">
        <f>'Werte KWh'!C21/4.05</f>
        <v>2.4691358024691361</v>
      </c>
      <c r="D21" s="4">
        <f>'Werte KWh'!D21/4.05</f>
        <v>3.5950617283950619</v>
      </c>
      <c r="E21" s="4">
        <f>'Werte KWh'!E21/4.05</f>
        <v>2.0271604938271608</v>
      </c>
      <c r="F21" s="4"/>
      <c r="G21" s="4">
        <f>'Werte KWh'!H21/4.05</f>
        <v>1.4024691358024692</v>
      </c>
      <c r="H21" s="4">
        <f>'Werte KWh'!I21/4.05</f>
        <v>0.90617283950617289</v>
      </c>
      <c r="I21" s="4">
        <f>'Werte KWh'!J21/4.05</f>
        <v>0.59753086419753088</v>
      </c>
      <c r="J21" s="4">
        <f>'Werte KWh'!K21/4.05</f>
        <v>6.0716049382716051</v>
      </c>
      <c r="K21" s="4">
        <f>'Werte KWh'!L21/4.05</f>
        <v>1.325925925925926</v>
      </c>
      <c r="L21" s="4">
        <f>'Werte KWh'!M21/4.05</f>
        <v>2.1308641975308644</v>
      </c>
      <c r="M21" s="4">
        <f>'Werte KWh'!N21/4.05</f>
        <v>2.365432098765432</v>
      </c>
      <c r="N21" s="4">
        <f>'Werte KWh'!O21/4.05</f>
        <v>5.5259259259259261</v>
      </c>
      <c r="O21" s="4">
        <f>'Werte KWh'!P21/4.05</f>
        <v>2.9975308641975311</v>
      </c>
      <c r="P21" s="4">
        <f>'Werte KWh'!Q21/4.05</f>
        <v>1.4493827160493828</v>
      </c>
      <c r="Q21" s="4">
        <f>'Werte KWh'!R21/4.05</f>
        <v>1.0419753086419752</v>
      </c>
      <c r="R21" s="4">
        <f>'Werte KWh'!S21/4.05</f>
        <v>0</v>
      </c>
      <c r="T21" s="4">
        <f>'Werte KWh'!W21/4.05</f>
        <v>0</v>
      </c>
      <c r="U21" s="4">
        <f>'Werte KWh'!X21/4.05</f>
        <v>0</v>
      </c>
      <c r="V21" s="4">
        <f>'Werte KWh'!Y21/4.05</f>
        <v>0.98765432098765438</v>
      </c>
      <c r="W21" s="4">
        <f>'Werte KWh'!Z21/4.05</f>
        <v>2.9629629629629632</v>
      </c>
      <c r="X21" s="4">
        <f>'Werte KWh'!AA21/4.05</f>
        <v>1.4962962962962962</v>
      </c>
      <c r="Y21" s="4">
        <f>'Werte KWh'!AB21/4.05</f>
        <v>2.4987654320987653</v>
      </c>
      <c r="Z21" s="4">
        <f>'Werte KWh'!AC21/4.05</f>
        <v>2.4765432098765432</v>
      </c>
      <c r="AA21" s="4">
        <f>'Werte KWh'!AD21/4.05</f>
        <v>4.0370370370370372</v>
      </c>
      <c r="AB21" s="4">
        <f>'Werte KWh'!AE21/4.05</f>
        <v>2.4691358024691361</v>
      </c>
      <c r="AC21" s="4">
        <f>'Werte KWh'!AF21/4.05</f>
        <v>0.70123456790123462</v>
      </c>
      <c r="AD21" s="4">
        <f>'Werte KWh'!AG21/4.05</f>
        <v>1.2567901234567902</v>
      </c>
      <c r="AE21" s="4">
        <f>'Werte KWh'!AH21/4.05</f>
        <v>0</v>
      </c>
    </row>
    <row r="22" spans="1:31">
      <c r="A22">
        <f>'Werte KWh'!A22</f>
        <v>16</v>
      </c>
      <c r="C22" s="4">
        <f>'Werte KWh'!C22/4.05</f>
        <v>0.5679012345679012</v>
      </c>
      <c r="D22" s="4">
        <f>'Werte KWh'!D22/4.05</f>
        <v>0.40740740740740738</v>
      </c>
      <c r="E22" s="4">
        <f>'Werte KWh'!E22/4.05</f>
        <v>0.40740740740740738</v>
      </c>
      <c r="F22" s="4"/>
      <c r="G22" s="4">
        <f>'Werte KWh'!H22/4.05</f>
        <v>0.37530864197530867</v>
      </c>
      <c r="H22" s="4">
        <f>'Werte KWh'!I22/4.05</f>
        <v>0.96296296296296302</v>
      </c>
      <c r="I22" s="4">
        <f>'Werte KWh'!J22/4.05</f>
        <v>1.5679012345679013</v>
      </c>
      <c r="J22" s="4">
        <f>'Werte KWh'!K22/4.05</f>
        <v>4.2419753086419751</v>
      </c>
      <c r="K22" s="4">
        <f>'Werte KWh'!L22/4.05</f>
        <v>4.6098765432098769</v>
      </c>
      <c r="L22" s="4">
        <f>'Werte KWh'!M22/4.05</f>
        <v>5.9259259259259265</v>
      </c>
      <c r="M22" s="4">
        <f>'Werte KWh'!N22/4.05</f>
        <v>5.461728395061729</v>
      </c>
      <c r="N22" s="4">
        <f>'Werte KWh'!O22/4.05</f>
        <v>5.5259259259259261</v>
      </c>
      <c r="O22" s="4">
        <f>'Werte KWh'!P22/4.05</f>
        <v>3.5234567901234568</v>
      </c>
      <c r="P22" s="4">
        <f>'Werte KWh'!Q22/4.05</f>
        <v>1.4320987654320987</v>
      </c>
      <c r="Q22" s="4">
        <f>'Werte KWh'!R22/4.05</f>
        <v>0.44938271604938274</v>
      </c>
      <c r="R22" s="4">
        <f>'Werte KWh'!S22/4.05</f>
        <v>0</v>
      </c>
      <c r="T22" s="4">
        <f>'Werte KWh'!W22/4.05</f>
        <v>0</v>
      </c>
      <c r="U22" s="4">
        <f>'Werte KWh'!X22/4.05</f>
        <v>1.6049382716049383</v>
      </c>
      <c r="V22" s="4">
        <f>'Werte KWh'!Y22/4.05</f>
        <v>2.9629629629629632</v>
      </c>
      <c r="W22" s="4">
        <f>'Werte KWh'!Z22/4.05</f>
        <v>3.9950617283950618</v>
      </c>
      <c r="X22" s="4">
        <f>'Werte KWh'!AA22/4.05</f>
        <v>2.5234567901234572</v>
      </c>
      <c r="Y22" s="4">
        <f>'Werte KWh'!AB22/4.05</f>
        <v>1.2074074074074075</v>
      </c>
      <c r="Z22" s="4">
        <f>'Werte KWh'!AC22/4.05</f>
        <v>5.8716049382716058</v>
      </c>
      <c r="AA22" s="4">
        <f>'Werte KWh'!AD22/4.05</f>
        <v>3.2024691358024695</v>
      </c>
      <c r="AB22" s="4">
        <f>'Werte KWh'!AE22/4.05</f>
        <v>3.5530864197530869</v>
      </c>
      <c r="AC22" s="4">
        <f>'Werte KWh'!AF22/4.05</f>
        <v>0.73827160493827171</v>
      </c>
      <c r="AD22" s="4">
        <f>'Werte KWh'!AG22/4.05</f>
        <v>0.2074074074074074</v>
      </c>
      <c r="AE22" s="4">
        <f>'Werte KWh'!AH22/4.05</f>
        <v>0</v>
      </c>
    </row>
    <row r="23" spans="1:31">
      <c r="A23">
        <f>'Werte KWh'!A23</f>
        <v>17</v>
      </c>
      <c r="C23" s="4">
        <f>'Werte KWh'!C23/4.05</f>
        <v>4.0246913580246915</v>
      </c>
      <c r="D23" s="4">
        <f>'Werte KWh'!D23/4.05</f>
        <v>3.0395061728395065</v>
      </c>
      <c r="E23" s="4">
        <f>'Werte KWh'!E23/4.05</f>
        <v>0.31111111111111112</v>
      </c>
      <c r="F23" s="4"/>
      <c r="G23" s="4">
        <f>'Werte KWh'!H23/4.05</f>
        <v>3.3950617283950617</v>
      </c>
      <c r="H23" s="4">
        <f>'Werte KWh'!I23/4.05</f>
        <v>0</v>
      </c>
      <c r="I23" s="4">
        <f>'Werte KWh'!J23/4.05</f>
        <v>2.7703703703703706</v>
      </c>
      <c r="J23" s="4">
        <f>'Werte KWh'!K23/4.05</f>
        <v>1.9333333333333333</v>
      </c>
      <c r="K23" s="4">
        <f>'Werte KWh'!L23/4.05</f>
        <v>6.4592592592592597</v>
      </c>
      <c r="L23" s="4">
        <f>'Werte KWh'!M23/4.05</f>
        <v>6.7061728395061735</v>
      </c>
      <c r="M23" s="4">
        <f>'Werte KWh'!N23/4.05</f>
        <v>2.8395061728395063</v>
      </c>
      <c r="N23" s="4">
        <f>'Werte KWh'!O23/4.05</f>
        <v>5.5259259259259261</v>
      </c>
      <c r="O23" s="4">
        <f>'Werte KWh'!P23/4.05</f>
        <v>1.1209876543209878</v>
      </c>
      <c r="P23" s="4">
        <f>'Werte KWh'!Q23/4.05</f>
        <v>0.71604938271604934</v>
      </c>
      <c r="Q23" s="4">
        <f>'Werte KWh'!R23/4.05</f>
        <v>1.8567901234567901</v>
      </c>
      <c r="R23" s="4">
        <f>'Werte KWh'!S23/4.05</f>
        <v>0</v>
      </c>
      <c r="T23" s="4">
        <f>'Werte KWh'!W23/4.05</f>
        <v>0.44444444444444448</v>
      </c>
      <c r="U23" s="4">
        <f>'Werte KWh'!X23/4.05</f>
        <v>3.2493827160493831</v>
      </c>
      <c r="V23" s="4">
        <f>'Werte KWh'!Y23/4.05</f>
        <v>4.9382716049382722</v>
      </c>
      <c r="W23" s="4">
        <f>'Werte KWh'!Z23/4.05</f>
        <v>6.3259259259259268</v>
      </c>
      <c r="X23" s="4">
        <f>'Werte KWh'!AA23/4.05</f>
        <v>3.1358024691358026</v>
      </c>
      <c r="Y23" s="4">
        <f>'Werte KWh'!AB23/4.05</f>
        <v>1.0271604938271606</v>
      </c>
      <c r="Z23" s="4">
        <f>'Werte KWh'!AC23/4.05</f>
        <v>2.308641975308642</v>
      </c>
      <c r="AA23" s="4">
        <f>'Werte KWh'!AD23/4.05</f>
        <v>2.7160493827160495</v>
      </c>
      <c r="AB23" s="4">
        <f>'Werte KWh'!AE23/4.05</f>
        <v>3.723456790123457</v>
      </c>
      <c r="AC23" s="4">
        <f>'Werte KWh'!AF23/4.05</f>
        <v>0.780246913580247</v>
      </c>
      <c r="AD23" s="4">
        <f>'Werte KWh'!AG23/4.05</f>
        <v>0.27407407407407414</v>
      </c>
      <c r="AE23" s="4">
        <f>'Werte KWh'!AH23/4.05</f>
        <v>0</v>
      </c>
    </row>
    <row r="24" spans="1:31">
      <c r="A24">
        <f>'Werte KWh'!A24</f>
        <v>18</v>
      </c>
      <c r="C24" s="4">
        <f>'Werte KWh'!C24/4.05</f>
        <v>4.7160493827160499</v>
      </c>
      <c r="D24" s="4">
        <f>'Werte KWh'!D24/4.05</f>
        <v>1.0419753086419752</v>
      </c>
      <c r="E24" s="4">
        <f>'Werte KWh'!E24/4.05</f>
        <v>3.9506172839506172E-2</v>
      </c>
      <c r="F24" s="4"/>
      <c r="G24" s="4">
        <f>'Werte KWh'!H24/4.05</f>
        <v>0.45185185185185189</v>
      </c>
      <c r="H24" s="4">
        <f>'Werte KWh'!I24/4.05</f>
        <v>0.22962962962962966</v>
      </c>
      <c r="I24" s="4">
        <f>'Werte KWh'!J24/4.05</f>
        <v>5.4814814814814818</v>
      </c>
      <c r="J24" s="4">
        <f>'Werte KWh'!K24/4.05</f>
        <v>3.4246913580246914</v>
      </c>
      <c r="K24" s="4">
        <f>'Werte KWh'!L24/4.05</f>
        <v>3.2098765432098766</v>
      </c>
      <c r="L24" s="4">
        <f>'Werte KWh'!M24/4.05</f>
        <v>5.5308641975308639</v>
      </c>
      <c r="M24" s="4">
        <f>'Werte KWh'!N24/4.05</f>
        <v>1.0641975308641975</v>
      </c>
      <c r="N24" s="4">
        <f>'Werte KWh'!O24/4.05</f>
        <v>5.5259259259259261</v>
      </c>
      <c r="O24" s="4">
        <f>'Werte KWh'!P24/4.05</f>
        <v>1.711111111111111</v>
      </c>
      <c r="P24" s="4">
        <f>'Werte KWh'!Q24/4.05</f>
        <v>1.6148148148148149</v>
      </c>
      <c r="Q24" s="4">
        <f>'Werte KWh'!R24/4.05</f>
        <v>2.8172839506172842</v>
      </c>
      <c r="R24" s="4">
        <f>'Werte KWh'!S24/4.05</f>
        <v>0</v>
      </c>
      <c r="T24" s="4">
        <f>'Werte KWh'!W24/4.05</f>
        <v>1.271604938271605</v>
      </c>
      <c r="U24" s="4">
        <f>'Werte KWh'!X24/4.05</f>
        <v>2.1432098765432097</v>
      </c>
      <c r="V24" s="4">
        <f>'Werte KWh'!Y24/4.05</f>
        <v>4.9135802469135799</v>
      </c>
      <c r="W24" s="4">
        <f>'Werte KWh'!Z24/4.05</f>
        <v>3.4320987654320989</v>
      </c>
      <c r="X24" s="4">
        <f>'Werte KWh'!AA24/4.05</f>
        <v>2.6691358024691358</v>
      </c>
      <c r="Y24" s="4">
        <f>'Werte KWh'!AB24/4.05</f>
        <v>1.0716049382716049</v>
      </c>
      <c r="Z24" s="4">
        <f>'Werte KWh'!AC24/4.05</f>
        <v>3.869135802469136</v>
      </c>
      <c r="AA24" s="4">
        <f>'Werte KWh'!AD24/4.05</f>
        <v>1.4567901234567904</v>
      </c>
      <c r="AB24" s="4">
        <f>'Werte KWh'!AE24/4.05</f>
        <v>3.7037037037037037</v>
      </c>
      <c r="AC24" s="4">
        <f>'Werte KWh'!AF24/4.05</f>
        <v>0.57530864197530873</v>
      </c>
      <c r="AD24" s="4">
        <f>'Werte KWh'!AG24/4.05</f>
        <v>0.78518518518518521</v>
      </c>
      <c r="AE24" s="4">
        <f>'Werte KWh'!AH24/4.05</f>
        <v>0</v>
      </c>
    </row>
    <row r="25" spans="1:31">
      <c r="A25">
        <f>'Werte KWh'!A25</f>
        <v>19</v>
      </c>
      <c r="C25" s="4">
        <f>'Werte KWh'!C25/4.05</f>
        <v>4.3703703703703702</v>
      </c>
      <c r="D25" s="4">
        <f>'Werte KWh'!D25/4.05</f>
        <v>0.5185185185185186</v>
      </c>
      <c r="E25" s="4">
        <f>'Werte KWh'!E25/4.05</f>
        <v>0.23703703703703705</v>
      </c>
      <c r="F25" s="4"/>
      <c r="G25" s="4">
        <f>'Werte KWh'!H25/4.05</f>
        <v>0.44938271604938274</v>
      </c>
      <c r="H25" s="4">
        <f>'Werte KWh'!I25/4.05</f>
        <v>0.84691358024691366</v>
      </c>
      <c r="I25" s="4">
        <f>'Werte KWh'!J25/4.05</f>
        <v>2.8592592592592596</v>
      </c>
      <c r="J25" s="4">
        <f>'Werte KWh'!K25/4.05</f>
        <v>6.5308641975308639</v>
      </c>
      <c r="K25" s="4">
        <f>'Werte KWh'!L25/4.05</f>
        <v>6.6271604938271604</v>
      </c>
      <c r="L25" s="4">
        <f>'Werte KWh'!M25/4.05</f>
        <v>1.2938271604938272</v>
      </c>
      <c r="M25" s="4">
        <f>'Werte KWh'!N25/4.05</f>
        <v>4.6962962962962962</v>
      </c>
      <c r="N25" s="4">
        <f>'Werte KWh'!O25/4.05</f>
        <v>5.8</v>
      </c>
      <c r="O25" s="4">
        <f>'Werte KWh'!P25/4.05</f>
        <v>3.0074074074074075</v>
      </c>
      <c r="P25" s="4">
        <f>'Werte KWh'!Q25/4.05</f>
        <v>1.9728395061728397</v>
      </c>
      <c r="Q25" s="4">
        <f>'Werte KWh'!R25/4.05</f>
        <v>3.6320987654320991</v>
      </c>
      <c r="R25" s="4">
        <f>'Werte KWh'!S25/4.05</f>
        <v>0.24691358024691359</v>
      </c>
      <c r="T25" s="4">
        <f>'Werte KWh'!W25/4.05</f>
        <v>3.1604938271604941</v>
      </c>
      <c r="U25" s="4">
        <f>'Werte KWh'!X25/4.05</f>
        <v>0.88148148148148153</v>
      </c>
      <c r="V25" s="4">
        <f>'Werte KWh'!Y25/4.05</f>
        <v>4.4444444444444446</v>
      </c>
      <c r="W25" s="4">
        <f>'Werte KWh'!Z25/4.05</f>
        <v>5.6222222222222227</v>
      </c>
      <c r="X25" s="4">
        <f>'Werte KWh'!AA25/4.05</f>
        <v>2.3037037037037038</v>
      </c>
      <c r="Y25" s="4">
        <f>'Werte KWh'!AB25/4.05</f>
        <v>2.2419753086419756</v>
      </c>
      <c r="Z25" s="4">
        <f>'Werte KWh'!AC25/4.05</f>
        <v>6.4444444444444446</v>
      </c>
      <c r="AA25" s="4">
        <f>'Werte KWh'!AD25/4.05</f>
        <v>4.2913580246913581</v>
      </c>
      <c r="AB25" s="4">
        <f>'Werte KWh'!AE25/4.05</f>
        <v>4.4246913580246918</v>
      </c>
      <c r="AC25" s="4">
        <f>'Werte KWh'!AF25/4.05</f>
        <v>2.9012345679012346</v>
      </c>
      <c r="AD25" s="4">
        <f>'Werte KWh'!AG25/4.05</f>
        <v>0.50370370370370376</v>
      </c>
      <c r="AE25" s="4">
        <f>'Werte KWh'!AH25/4.05</f>
        <v>0.24691358024691359</v>
      </c>
    </row>
    <row r="26" spans="1:31">
      <c r="A26">
        <f>'Werte KWh'!A26</f>
        <v>20</v>
      </c>
      <c r="C26" s="4">
        <f>'Werte KWh'!C26/4.05</f>
        <v>4.5679012345679011</v>
      </c>
      <c r="D26" s="4">
        <f>'Werte KWh'!D26/4.05</f>
        <v>1.5679012345679013</v>
      </c>
      <c r="E26" s="4">
        <f>'Werte KWh'!E26/4.05</f>
        <v>0.16049382716049385</v>
      </c>
      <c r="F26" s="4"/>
      <c r="G26" s="4">
        <f>'Werte KWh'!H26/4.05</f>
        <v>0.26419753086419756</v>
      </c>
      <c r="H26" s="4">
        <f>'Werte KWh'!I26/4.05</f>
        <v>0.12098765432098765</v>
      </c>
      <c r="I26" s="4">
        <f>'Werte KWh'!J26/4.05</f>
        <v>2.2962962962962967</v>
      </c>
      <c r="J26" s="4">
        <f>'Werte KWh'!K26/4.05</f>
        <v>5.7901234567901234</v>
      </c>
      <c r="K26" s="4">
        <f>'Werte KWh'!L26/4.05</f>
        <v>6.4839506172839512</v>
      </c>
      <c r="L26" s="4">
        <f>'Werte KWh'!M26/4.05</f>
        <v>4.325925925925926</v>
      </c>
      <c r="M26" s="4">
        <f>'Werte KWh'!N26/4.05</f>
        <v>3.5185185185185186</v>
      </c>
      <c r="N26" s="4">
        <f>'Werte KWh'!O26/4.05</f>
        <v>5.6987654320987655</v>
      </c>
      <c r="O26" s="4">
        <f>'Werte KWh'!P26/4.05</f>
        <v>3.0839506172839508</v>
      </c>
      <c r="P26" s="4">
        <f>'Werte KWh'!Q26/4.05</f>
        <v>4.1975308641975309</v>
      </c>
      <c r="Q26" s="4">
        <f>'Werte KWh'!R26/4.05</f>
        <v>1.6296296296296295</v>
      </c>
      <c r="R26" s="4">
        <f>'Werte KWh'!S26/4.05</f>
        <v>0</v>
      </c>
      <c r="T26" s="4">
        <f>'Werte KWh'!W26/4.05</f>
        <v>0.26419753086419756</v>
      </c>
      <c r="U26" s="4">
        <f>'Werte KWh'!X26/4.05</f>
        <v>2.6444444444444448</v>
      </c>
      <c r="V26" s="4">
        <f>'Werte KWh'!Y26/4.05</f>
        <v>3.308641975308642</v>
      </c>
      <c r="W26" s="4">
        <f>'Werte KWh'!Z26/4.05</f>
        <v>4.7259259259259263</v>
      </c>
      <c r="X26" s="4">
        <f>'Werte KWh'!AA26/4.05</f>
        <v>1.1234567901234569</v>
      </c>
      <c r="Y26" s="4">
        <f>'Werte KWh'!AB26/4.05</f>
        <v>2.4839506172839507</v>
      </c>
      <c r="Z26" s="4">
        <f>'Werte KWh'!AC26/4.05</f>
        <v>6.4320987654320989</v>
      </c>
      <c r="AA26" s="4">
        <f>'Werte KWh'!AD26/4.05</f>
        <v>5.5901234567901241</v>
      </c>
      <c r="AB26" s="4">
        <f>'Werte KWh'!AE26/4.05</f>
        <v>5.4148148148148154</v>
      </c>
      <c r="AC26" s="4">
        <f>'Werte KWh'!AF26/4.05</f>
        <v>1.7975308641975309</v>
      </c>
      <c r="AD26" s="4">
        <f>'Werte KWh'!AG26/4.05</f>
        <v>1.3382716049382717</v>
      </c>
      <c r="AE26" s="4">
        <f>'Werte KWh'!AH26/4.05</f>
        <v>0.98765432098765438</v>
      </c>
    </row>
    <row r="27" spans="1:31">
      <c r="A27">
        <f>'Werte KWh'!A27</f>
        <v>21</v>
      </c>
      <c r="C27" s="4">
        <f>'Werte KWh'!C27/4.05</f>
        <v>2.2222222222222223</v>
      </c>
      <c r="D27" s="4">
        <f>'Werte KWh'!D27/4.05</f>
        <v>0.11851851851851852</v>
      </c>
      <c r="E27" s="4">
        <f>'Werte KWh'!E27/4.05</f>
        <v>0.10864197530864197</v>
      </c>
      <c r="F27" s="4"/>
      <c r="G27" s="4">
        <f>'Werte KWh'!H27/4.05</f>
        <v>1.9753086419753086E-2</v>
      </c>
      <c r="H27" s="4">
        <f>'Werte KWh'!I27/4.05</f>
        <v>0.1851851851851852</v>
      </c>
      <c r="I27" s="4">
        <f>'Werte KWh'!J27/4.05</f>
        <v>4.0617283950617287</v>
      </c>
      <c r="J27" s="4">
        <f>'Werte KWh'!K27/4.05</f>
        <v>5.7777777777777777</v>
      </c>
      <c r="K27" s="4">
        <f>'Werte KWh'!L27/4.05</f>
        <v>4.1333333333333329</v>
      </c>
      <c r="L27" s="4">
        <f>'Werte KWh'!M27/4.05</f>
        <v>4.8567901234567907</v>
      </c>
      <c r="M27" s="4">
        <f>'Werte KWh'!N27/4.05</f>
        <v>6.1728395061728394</v>
      </c>
      <c r="N27" s="4">
        <f>'Werte KWh'!O27/4.05</f>
        <v>4.0716049382716051</v>
      </c>
      <c r="O27" s="4">
        <f>'Werte KWh'!P27/4.05</f>
        <v>4.7530864197530862</v>
      </c>
      <c r="P27" s="4">
        <f>'Werte KWh'!Q27/4.05</f>
        <v>2.7259259259259259</v>
      </c>
      <c r="Q27" s="4">
        <f>'Werte KWh'!R27/4.05</f>
        <v>2.4419753086419758</v>
      </c>
      <c r="R27" s="4">
        <f>'Werte KWh'!S27/4.05</f>
        <v>0.24691358024691359</v>
      </c>
      <c r="T27" s="4">
        <f>'Werte KWh'!W27/4.05</f>
        <v>0.24691358024691359</v>
      </c>
      <c r="U27" s="4">
        <f>'Werte KWh'!X27/4.05</f>
        <v>5</v>
      </c>
      <c r="V27" s="4">
        <f>'Werte KWh'!Y27/4.05</f>
        <v>4.8148148148148149</v>
      </c>
      <c r="W27" s="4">
        <f>'Werte KWh'!Z27/4.05</f>
        <v>5.3728395061728405</v>
      </c>
      <c r="X27" s="4">
        <f>'Werte KWh'!AA27/4.05</f>
        <v>3.0592592592592593</v>
      </c>
      <c r="Y27" s="4">
        <f>'Werte KWh'!AB27/4.05</f>
        <v>2.6765432098765434</v>
      </c>
      <c r="Z27" s="4">
        <f>'Werte KWh'!AC27/4.05</f>
        <v>5.7358024691358027</v>
      </c>
      <c r="AA27" s="4">
        <f>'Werte KWh'!AD27/4.05</f>
        <v>5.5333333333333332</v>
      </c>
      <c r="AB27" s="4">
        <f>'Werte KWh'!AE27/4.05</f>
        <v>5.4444444444444446</v>
      </c>
      <c r="AC27" s="4">
        <f>'Werte KWh'!AF27/4.05</f>
        <v>2.649382716049383</v>
      </c>
      <c r="AD27" s="4">
        <f>'Werte KWh'!AG27/4.05</f>
        <v>0.28888888888888886</v>
      </c>
      <c r="AE27" s="4">
        <f>'Werte KWh'!AH27/4.05</f>
        <v>0</v>
      </c>
    </row>
    <row r="28" spans="1:31">
      <c r="A28">
        <f>'Werte KWh'!A28</f>
        <v>22</v>
      </c>
      <c r="C28" s="4">
        <f>'Werte KWh'!C28/4.05</f>
        <v>0.40493827160493828</v>
      </c>
      <c r="D28" s="4">
        <f>'Werte KWh'!D28/4.05</f>
        <v>0.8</v>
      </c>
      <c r="E28" s="4">
        <f>'Werte KWh'!E28/4.05</f>
        <v>0.32592592592592595</v>
      </c>
      <c r="F28" s="4"/>
      <c r="G28" s="4">
        <f>'Werte KWh'!H28/4.05</f>
        <v>2.1135802469135805</v>
      </c>
      <c r="H28" s="4">
        <f>'Werte KWh'!I28/4.05</f>
        <v>0.13827160493827162</v>
      </c>
      <c r="I28" s="4">
        <f>'Werte KWh'!J28/4.05</f>
        <v>4.2938271604938274</v>
      </c>
      <c r="J28" s="4">
        <f>'Werte KWh'!K28/4.05</f>
        <v>5.340740740740741</v>
      </c>
      <c r="K28" s="4">
        <f>'Werte KWh'!L28/4.05</f>
        <v>4.4049382716049381</v>
      </c>
      <c r="L28" s="4">
        <f>'Werte KWh'!M28/4.05</f>
        <v>2.5432098765432101</v>
      </c>
      <c r="M28" s="4">
        <f>'Werte KWh'!N28/4.05</f>
        <v>3.9802469135802472</v>
      </c>
      <c r="N28" s="4">
        <f>'Werte KWh'!O28/4.05</f>
        <v>2.106172839506173</v>
      </c>
      <c r="O28" s="4">
        <f>'Werte KWh'!P28/4.05</f>
        <v>4.0518518518518523</v>
      </c>
      <c r="P28" s="4">
        <f>'Werte KWh'!Q28/4.05</f>
        <v>0.83456790123456792</v>
      </c>
      <c r="Q28" s="4">
        <f>'Werte KWh'!R28/4.05</f>
        <v>1.9950617283950618</v>
      </c>
      <c r="R28" s="4">
        <f>'Werte KWh'!S28/4.05</f>
        <v>1.0958024691358024</v>
      </c>
      <c r="T28" s="4">
        <f>'Werte KWh'!W28/4.05</f>
        <v>0.61728395061728403</v>
      </c>
      <c r="U28" s="4">
        <f>'Werte KWh'!X28/4.05</f>
        <v>1.8765432098765431</v>
      </c>
      <c r="V28" s="4">
        <f>'Werte KWh'!Y28/4.05</f>
        <v>0.86419753086419759</v>
      </c>
      <c r="W28" s="4">
        <f>'Werte KWh'!Z28/4.05</f>
        <v>6.5728395061728397</v>
      </c>
      <c r="X28" s="4">
        <f>'Werte KWh'!AA28/4.05</f>
        <v>4.3029629629629627</v>
      </c>
      <c r="Y28" s="4">
        <f>'Werte KWh'!AB28/4.05</f>
        <v>3.5703703703703709</v>
      </c>
      <c r="Z28" s="4">
        <f>'Werte KWh'!AC28/4.05</f>
        <v>5.4320987654320989</v>
      </c>
      <c r="AA28" s="4">
        <f>'Werte KWh'!AD28/4.05</f>
        <v>5.7901234567901234</v>
      </c>
      <c r="AB28" s="4">
        <f>'Werte KWh'!AE28/4.05</f>
        <v>5.4024691358024688</v>
      </c>
      <c r="AC28" s="4">
        <f>'Werte KWh'!AF28/4.05</f>
        <v>3.3333333333333335</v>
      </c>
      <c r="AD28" s="4">
        <f>'Werte KWh'!AG28/4.05</f>
        <v>0.1234567901234568</v>
      </c>
      <c r="AE28" s="4">
        <f>'Werte KWh'!AH28/4.05</f>
        <v>0</v>
      </c>
    </row>
    <row r="29" spans="1:31">
      <c r="A29">
        <f>'Werte KWh'!A29</f>
        <v>23</v>
      </c>
      <c r="C29" s="4">
        <f>'Werte KWh'!C29/4.05</f>
        <v>1.6938271604938273</v>
      </c>
      <c r="D29" s="4">
        <f>'Werte KWh'!D29/4.05</f>
        <v>1.6716049382716049</v>
      </c>
      <c r="E29" s="4">
        <f>'Werte KWh'!E29/4.05</f>
        <v>1.4123456790123456</v>
      </c>
      <c r="F29" s="4"/>
      <c r="G29" s="4">
        <f>'Werte KWh'!H29/4.05</f>
        <v>0.41975308641975312</v>
      </c>
      <c r="H29" s="4">
        <f>'Werte KWh'!I29/4.05</f>
        <v>1.1407407407407408</v>
      </c>
      <c r="I29" s="4">
        <f>'Werte KWh'!J29/4.05</f>
        <v>2.0444444444444443</v>
      </c>
      <c r="J29" s="4">
        <f>'Werte KWh'!K29/4.05</f>
        <v>3.5012345679012347</v>
      </c>
      <c r="K29" s="4">
        <f>'Werte KWh'!L29/4.05</f>
        <v>6.7456790123456791</v>
      </c>
      <c r="L29" s="4">
        <f>'Werte KWh'!M29/4.05</f>
        <v>0.65432098765432101</v>
      </c>
      <c r="M29" s="4">
        <f>'Werte KWh'!N29/4.05</f>
        <v>4.8345679012345677</v>
      </c>
      <c r="N29" s="4">
        <f>'Werte KWh'!O29/4.05</f>
        <v>6.2148148148148152</v>
      </c>
      <c r="O29" s="4">
        <f>'Werte KWh'!P29/4.05</f>
        <v>4.2074074074074073</v>
      </c>
      <c r="P29" s="4">
        <f>'Werte KWh'!Q29/4.05</f>
        <v>0.8</v>
      </c>
      <c r="Q29" s="4">
        <f>'Werte KWh'!R29/4.05</f>
        <v>1.4617283950617284</v>
      </c>
      <c r="R29" s="4">
        <f>'Werte KWh'!S29/4.05</f>
        <v>1.0370370370370372</v>
      </c>
      <c r="T29" s="4">
        <f>'Werte KWh'!W29/4.05</f>
        <v>0.37037037037037041</v>
      </c>
      <c r="U29" s="4">
        <f>'Werte KWh'!X29/4.05</f>
        <v>2.0987654320987654</v>
      </c>
      <c r="V29" s="4">
        <f>'Werte KWh'!Y29/4.05</f>
        <v>5.9259259259259265</v>
      </c>
      <c r="W29" s="4">
        <f>'Werte KWh'!Z29/4.05</f>
        <v>5.6790123456790127</v>
      </c>
      <c r="X29" s="4">
        <f>'Werte KWh'!AA29/4.05</f>
        <v>5.5827160493827162</v>
      </c>
      <c r="Y29" s="4">
        <f>'Werte KWh'!AB29/4.05</f>
        <v>5.0790123456790131</v>
      </c>
      <c r="Z29" s="4">
        <f>'Werte KWh'!AC29/4.05</f>
        <v>1.6222222222222225</v>
      </c>
      <c r="AA29" s="4">
        <f>'Werte KWh'!AD29/4.05</f>
        <v>2.6074074074074076</v>
      </c>
      <c r="AB29" s="4">
        <f>'Werte KWh'!AE29/4.05</f>
        <v>5.1753086419753087</v>
      </c>
      <c r="AC29" s="4">
        <f>'Werte KWh'!AF29/4.05</f>
        <v>1.1135802469135803</v>
      </c>
      <c r="AD29" s="4">
        <f>'Werte KWh'!AG29/4.05</f>
        <v>0.1234567901234568</v>
      </c>
      <c r="AE29" s="4">
        <f>'Werte KWh'!AH29/4.05</f>
        <v>0</v>
      </c>
    </row>
    <row r="30" spans="1:31">
      <c r="A30">
        <f>'Werte KWh'!A30</f>
        <v>24</v>
      </c>
      <c r="C30" s="4">
        <f>'Werte KWh'!C30/4.05</f>
        <v>0.98765432098765438</v>
      </c>
      <c r="D30" s="4">
        <f>'Werte KWh'!D30/4.05</f>
        <v>0.14074074074074072</v>
      </c>
      <c r="E30" s="4">
        <f>'Werte KWh'!E30/4.05</f>
        <v>1.019753086419753</v>
      </c>
      <c r="F30" s="4"/>
      <c r="G30" s="4">
        <f>'Werte KWh'!H30/4.05</f>
        <v>3.5950617283950619</v>
      </c>
      <c r="H30" s="4">
        <f>'Werte KWh'!I30/4.05</f>
        <v>0.99259259259259258</v>
      </c>
      <c r="I30" s="4">
        <f>'Werte KWh'!J30/4.05</f>
        <v>1.9086419753086421</v>
      </c>
      <c r="J30" s="4">
        <f>'Werte KWh'!K30/4.05</f>
        <v>5.4765432098765432</v>
      </c>
      <c r="K30" s="4">
        <f>'Werte KWh'!L30/4.05</f>
        <v>4.8987654320987657</v>
      </c>
      <c r="L30" s="4">
        <f>'Werte KWh'!M30/4.05</f>
        <v>0.780246913580247</v>
      </c>
      <c r="M30" s="4">
        <f>'Werte KWh'!N30/4.05</f>
        <v>5.0098765432098764</v>
      </c>
      <c r="N30" s="4">
        <f>'Werte KWh'!O30/4.05</f>
        <v>4.9950617283950622</v>
      </c>
      <c r="O30" s="4">
        <f>'Werte KWh'!P30/4.05</f>
        <v>4.1802469135802474</v>
      </c>
      <c r="P30" s="4">
        <f>'Werte KWh'!Q30/4.05</f>
        <v>2.0370370370370372</v>
      </c>
      <c r="Q30" s="4">
        <f>'Werte KWh'!R30/4.05</f>
        <v>4.0246913580246915</v>
      </c>
      <c r="R30" s="4">
        <f>'Werte KWh'!S30/4.05</f>
        <v>1.0370370370370372</v>
      </c>
      <c r="T30" s="4">
        <f>'Werte KWh'!W30/4.05</f>
        <v>0.41975308641975312</v>
      </c>
      <c r="U30" s="4">
        <f>'Werte KWh'!X30/4.05</f>
        <v>2.4345679012345678</v>
      </c>
      <c r="V30" s="4">
        <f>'Werte KWh'!Y30/4.05</f>
        <v>5.7679012345679013</v>
      </c>
      <c r="W30" s="4">
        <f>'Werte KWh'!Z30/4.05</f>
        <v>6.5432098765432105</v>
      </c>
      <c r="X30" s="4">
        <f>'Werte KWh'!AA30/4.05</f>
        <v>6.7333333333333334</v>
      </c>
      <c r="Y30" s="4">
        <f>'Werte KWh'!AB30/4.05</f>
        <v>5.6518518518518519</v>
      </c>
      <c r="Z30" s="4">
        <f>'Werte KWh'!AC30/4.05</f>
        <v>0.98518518518518527</v>
      </c>
      <c r="AA30" s="4">
        <f>'Werte KWh'!AD30/4.05</f>
        <v>3.8320987654320988</v>
      </c>
      <c r="AB30" s="4">
        <f>'Werte KWh'!AE30/4.05</f>
        <v>3.9876543209876543</v>
      </c>
      <c r="AC30" s="4">
        <f>'Werte KWh'!AF30/4.05</f>
        <v>0.91851851851851862</v>
      </c>
      <c r="AD30" s="4">
        <f>'Werte KWh'!AG30/4.05</f>
        <v>0.38024691358024693</v>
      </c>
      <c r="AE30" s="4">
        <f>'Werte KWh'!AH30/4.05</f>
        <v>0</v>
      </c>
    </row>
    <row r="31" spans="1:31">
      <c r="A31">
        <f>'Werte KWh'!A31</f>
        <v>25</v>
      </c>
      <c r="C31" s="4">
        <f>'Werte KWh'!C31/4.05</f>
        <v>3.4320987654320989</v>
      </c>
      <c r="D31" s="4">
        <f>'Werte KWh'!D31/4.05</f>
        <v>1.4000000000000001</v>
      </c>
      <c r="E31" s="4">
        <f>'Werte KWh'!E31/4.05</f>
        <v>1.580246913580247</v>
      </c>
      <c r="F31" s="4"/>
      <c r="G31" s="4">
        <f>'Werte KWh'!H31/4.05</f>
        <v>3.3160493827160495</v>
      </c>
      <c r="H31" s="4">
        <f>'Werte KWh'!I31/4.05</f>
        <v>4.4098765432098768</v>
      </c>
      <c r="I31" s="4">
        <f>'Werte KWh'!J31/4.05</f>
        <v>1.5111111111111113</v>
      </c>
      <c r="J31" s="4">
        <f>'Werte KWh'!K31/4.05</f>
        <v>6.0839506172839508</v>
      </c>
      <c r="K31" s="4">
        <f>'Werte KWh'!L31/4.05</f>
        <v>6.0839506172839508</v>
      </c>
      <c r="L31" s="4">
        <f>'Werte KWh'!M31/4.05</f>
        <v>3.0543209876543211</v>
      </c>
      <c r="M31" s="4">
        <f>'Werte KWh'!N31/4.05</f>
        <v>4.1654320987654323</v>
      </c>
      <c r="N31" s="4">
        <f>'Werte KWh'!O31/4.05</f>
        <v>4.9950617283950622</v>
      </c>
      <c r="O31" s="4">
        <f>'Werte KWh'!P31/4.05</f>
        <v>3.7753086419753088</v>
      </c>
      <c r="P31" s="4">
        <f>'Werte KWh'!Q31/4.05</f>
        <v>1.617283950617284</v>
      </c>
      <c r="Q31" s="4">
        <f>'Werte KWh'!R31/4.05</f>
        <v>0.29629629629629628</v>
      </c>
      <c r="R31" s="4">
        <f>'Werte KWh'!S31/4.05</f>
        <v>1.0370370370370372</v>
      </c>
      <c r="T31" s="4">
        <f>'Werte KWh'!W31/4.05</f>
        <v>0.41975308641975312</v>
      </c>
      <c r="U31" s="4">
        <f>'Werte KWh'!X31/4.05</f>
        <v>4.6641975308641976</v>
      </c>
      <c r="V31" s="4">
        <f>'Werte KWh'!Y31/4.05</f>
        <v>4.6839506172839505</v>
      </c>
      <c r="W31" s="4">
        <f>'Werte KWh'!Z31/4.05</f>
        <v>6.0740740740740744</v>
      </c>
      <c r="X31" s="4">
        <f>'Werte KWh'!AA31/4.05</f>
        <v>5.227160493827161</v>
      </c>
      <c r="Y31" s="4">
        <f>'Werte KWh'!AB31/4.05</f>
        <v>6.0543209876543216</v>
      </c>
      <c r="Z31" s="4">
        <f>'Werte KWh'!AC31/4.05</f>
        <v>5.8913580246913577</v>
      </c>
      <c r="AA31" s="4">
        <f>'Werte KWh'!AD31/4.05</f>
        <v>5.2765432098765439</v>
      </c>
      <c r="AB31" s="4">
        <f>'Werte KWh'!AE31/4.05</f>
        <v>4.9456790123456793</v>
      </c>
      <c r="AC31" s="4">
        <f>'Werte KWh'!AF31/4.05</f>
        <v>0.50370370370370376</v>
      </c>
      <c r="AD31" s="4">
        <f>'Werte KWh'!AG31/4.05</f>
        <v>1.5061728395061729</v>
      </c>
      <c r="AE31" s="4">
        <f>'Werte KWh'!AH31/4.05</f>
        <v>0</v>
      </c>
    </row>
    <row r="32" spans="1:31">
      <c r="A32">
        <f>'Werte KWh'!A32</f>
        <v>26</v>
      </c>
      <c r="C32" s="4">
        <f>'Werte KWh'!C32/4.05</f>
        <v>1.580246913580247</v>
      </c>
      <c r="D32" s="4">
        <f>'Werte KWh'!D32/4.05</f>
        <v>1.5901234567901237</v>
      </c>
      <c r="E32" s="4">
        <f>'Werte KWh'!E32/4.05</f>
        <v>1.580246913580247</v>
      </c>
      <c r="F32" s="4"/>
      <c r="G32" s="4">
        <f>'Werte KWh'!H32/4.05</f>
        <v>3.5111111111111115</v>
      </c>
      <c r="H32" s="4">
        <f>'Werte KWh'!I32/4.05</f>
        <v>1.182716049382716</v>
      </c>
      <c r="I32" s="4">
        <f>'Werte KWh'!J32/4.05</f>
        <v>1.6641975308641976</v>
      </c>
      <c r="J32" s="4">
        <f>'Werte KWh'!K32/4.05</f>
        <v>4.6370370370370377</v>
      </c>
      <c r="K32" s="4">
        <f>'Werte KWh'!L32/4.05</f>
        <v>5.4320987654320989</v>
      </c>
      <c r="L32" s="4">
        <f>'Werte KWh'!M32/4.05</f>
        <v>4.8543209876543214</v>
      </c>
      <c r="M32" s="4">
        <f>'Werte KWh'!N32/4.05</f>
        <v>6.4098765432098768</v>
      </c>
      <c r="N32" s="4">
        <f>'Werte KWh'!O32/4.05</f>
        <v>4.9950617283950622</v>
      </c>
      <c r="O32" s="4">
        <f>'Werte KWh'!P32/4.05</f>
        <v>4.8148148148148149</v>
      </c>
      <c r="P32" s="4">
        <f>'Werte KWh'!Q32/4.05</f>
        <v>1.4395061728395062</v>
      </c>
      <c r="Q32" s="4">
        <f>'Werte KWh'!R32/4.05</f>
        <v>1.1086419753086421</v>
      </c>
      <c r="R32" s="4">
        <f>'Werte KWh'!S32/4.05</f>
        <v>1.0370370370370372</v>
      </c>
      <c r="T32" s="4">
        <f>'Werte KWh'!W32/4.05</f>
        <v>0.1234567901234568</v>
      </c>
      <c r="U32" s="4">
        <f>'Werte KWh'!X32/4.05</f>
        <v>1.3333333333333335</v>
      </c>
      <c r="V32" s="4">
        <f>'Werte KWh'!Y32/4.05</f>
        <v>4.4444444444444446</v>
      </c>
      <c r="W32" s="4">
        <f>'Werte KWh'!Z32/4.05</f>
        <v>3.1604938271604941</v>
      </c>
      <c r="X32" s="4">
        <f>'Werte KWh'!AA32/4.05</f>
        <v>3.9506172839506175</v>
      </c>
      <c r="Y32" s="4">
        <f>'Werte KWh'!AB32/4.05</f>
        <v>5.6543209876543212</v>
      </c>
      <c r="Z32" s="4">
        <f>'Werte KWh'!AC32/4.05</f>
        <v>3.088888888888889</v>
      </c>
      <c r="AA32" s="4">
        <f>'Werte KWh'!AD32/4.05</f>
        <v>5.6419753086419755</v>
      </c>
      <c r="AB32" s="4">
        <f>'Werte KWh'!AE32/4.05</f>
        <v>1.8370370370370372</v>
      </c>
      <c r="AC32" s="4">
        <f>'Werte KWh'!AF32/4.05</f>
        <v>3.0913580246913579</v>
      </c>
      <c r="AD32" s="4">
        <f>'Werte KWh'!AG32/4.05</f>
        <v>4.938271604938272E-2</v>
      </c>
      <c r="AE32" s="4">
        <f>'Werte KWh'!AH32/4.05</f>
        <v>0</v>
      </c>
    </row>
    <row r="33" spans="1:31">
      <c r="A33">
        <f>'Werte KWh'!A33</f>
        <v>27</v>
      </c>
      <c r="C33" s="4">
        <f>'Werte KWh'!C33/4.05</f>
        <v>0.79012345679012352</v>
      </c>
      <c r="D33" s="4">
        <f>'Werte KWh'!D33/4.05</f>
        <v>3.3604938271604938</v>
      </c>
      <c r="E33" s="4">
        <f>'Werte KWh'!E33/4.05</f>
        <v>1.580246913580247</v>
      </c>
      <c r="F33" s="4"/>
      <c r="G33" s="4">
        <f>'Werte KWh'!H33/4.05</f>
        <v>0.4123456790123457</v>
      </c>
      <c r="H33" s="4">
        <f>'Werte KWh'!I33/4.05</f>
        <v>0.9555555555555556</v>
      </c>
      <c r="I33" s="4">
        <f>'Werte KWh'!J33/4.05</f>
        <v>2.528395061728395</v>
      </c>
      <c r="J33" s="4">
        <f>'Werte KWh'!K33/4.05</f>
        <v>4.738271604938272</v>
      </c>
      <c r="K33" s="4">
        <f>'Werte KWh'!L33/4.05</f>
        <v>4.2913580246913581</v>
      </c>
      <c r="L33" s="4">
        <f>'Werte KWh'!M33/4.05</f>
        <v>3.2864197530864199</v>
      </c>
      <c r="M33" s="4">
        <f>'Werte KWh'!N33/4.05</f>
        <v>6.3086419753086425</v>
      </c>
      <c r="N33" s="4">
        <f>'Werte KWh'!O33/4.05</f>
        <v>4.9950617283950622</v>
      </c>
      <c r="O33" s="4">
        <f>'Werte KWh'!P33/4.05</f>
        <v>4.950617283950618</v>
      </c>
      <c r="P33" s="4">
        <f>'Werte KWh'!Q33/4.05</f>
        <v>2.9012345679012346</v>
      </c>
      <c r="Q33" s="4">
        <f>'Werte KWh'!R33/4.05</f>
        <v>2.5185185185185186</v>
      </c>
      <c r="R33" s="4">
        <f>'Werte KWh'!S33/4.05</f>
        <v>1.0370370370370372</v>
      </c>
      <c r="T33" s="4">
        <f>'Werte KWh'!W33/4.05</f>
        <v>0.1234567901234568</v>
      </c>
      <c r="U33" s="4">
        <f>'Werte KWh'!X33/4.05</f>
        <v>5.1358024691358031</v>
      </c>
      <c r="V33" s="4">
        <f>'Werte KWh'!Y33/4.05</f>
        <v>4.2790123456790123</v>
      </c>
      <c r="W33" s="4">
        <f>'Werte KWh'!Z33/4.05</f>
        <v>5.1802469135802474</v>
      </c>
      <c r="X33" s="4">
        <f>'Werte KWh'!AA33/4.05</f>
        <v>3.9506172839506175</v>
      </c>
      <c r="Y33" s="4">
        <f>'Werte KWh'!AB33/4.05</f>
        <v>5.9061728395061737</v>
      </c>
      <c r="Z33" s="4">
        <f>'Werte KWh'!AC33/4.05</f>
        <v>3.3456790123456792</v>
      </c>
      <c r="AA33" s="4">
        <f>'Werte KWh'!AD33/4.05</f>
        <v>3.3333333333333335</v>
      </c>
      <c r="AB33" s="4">
        <f>'Werte KWh'!AE33/4.05</f>
        <v>1.1012345679012345</v>
      </c>
      <c r="AC33" s="4">
        <f>'Werte KWh'!AF33/4.05</f>
        <v>4.4098765432098768</v>
      </c>
      <c r="AD33" s="4">
        <f>'Werte KWh'!AG33/4.05</f>
        <v>0.47160493827160493</v>
      </c>
      <c r="AE33" s="4">
        <f>'Werte KWh'!AH33/4.05</f>
        <v>0</v>
      </c>
    </row>
    <row r="34" spans="1:31">
      <c r="A34">
        <f>'Werte KWh'!A34</f>
        <v>28</v>
      </c>
      <c r="C34" s="4">
        <f>'Werte KWh'!C34/4.05</f>
        <v>0.49382716049382719</v>
      </c>
      <c r="D34" s="4">
        <f>'Werte KWh'!D34/4.05</f>
        <v>0.98765432098765438</v>
      </c>
      <c r="E34" s="4">
        <f>'Werte KWh'!E34/4.05</f>
        <v>1.580246913580247</v>
      </c>
      <c r="F34" s="4"/>
      <c r="G34" s="4">
        <f>'Werte KWh'!H34/4.05</f>
        <v>0.24938271604938272</v>
      </c>
      <c r="H34" s="4">
        <f>'Werte KWh'!I34/4.05</f>
        <v>4.4197530864197532</v>
      </c>
      <c r="I34" s="4">
        <f>'Werte KWh'!J34/4.05</f>
        <v>2.7135802469135806</v>
      </c>
      <c r="J34" s="4">
        <f>'Werte KWh'!K34/4.05</f>
        <v>1.1604938271604939</v>
      </c>
      <c r="K34" s="4">
        <f>'Werte KWh'!L34/4.05</f>
        <v>2.925925925925926</v>
      </c>
      <c r="L34" s="4">
        <f>'Werte KWh'!M34/4.05</f>
        <v>3.308641975308642</v>
      </c>
      <c r="M34" s="4">
        <f>'Werte KWh'!N34/4.05</f>
        <v>4.9061728395061737</v>
      </c>
      <c r="N34" s="4">
        <f>'Werte KWh'!O34/4.05</f>
        <v>4.9950617283950622</v>
      </c>
      <c r="O34" s="4">
        <f>'Werte KWh'!P34/4.05</f>
        <v>4.1234567901234565</v>
      </c>
      <c r="P34" s="4">
        <f>'Werte KWh'!Q34/4.05</f>
        <v>3.1802469135802474</v>
      </c>
      <c r="Q34" s="4">
        <f>'Werte KWh'!R34/4.05</f>
        <v>6.4197530864197536E-2</v>
      </c>
      <c r="R34" s="4">
        <f>'Werte KWh'!S34/4.05</f>
        <v>1.0370370370370372</v>
      </c>
      <c r="T34" s="4">
        <f>'Werte KWh'!W34/4.05</f>
        <v>0.1234567901234568</v>
      </c>
      <c r="U34" s="4">
        <f>'Werte KWh'!X34/4.05</f>
        <v>0.76543209876543217</v>
      </c>
      <c r="V34" s="4">
        <f>'Werte KWh'!Y34/4.05</f>
        <v>1.7283950617283952</v>
      </c>
      <c r="W34" s="4">
        <f>'Werte KWh'!Z34/4.05</f>
        <v>6.4567901234567904</v>
      </c>
      <c r="X34" s="4">
        <f>'Werte KWh'!AA34/4.05</f>
        <v>3.9506172839506175</v>
      </c>
      <c r="Y34" s="4">
        <f>'Werte KWh'!AB34/4.05</f>
        <v>6.2320987654320987</v>
      </c>
      <c r="Z34" s="4">
        <f>'Werte KWh'!AC34/4.05</f>
        <v>2.9160493827160496</v>
      </c>
      <c r="AA34" s="4">
        <f>'Werte KWh'!AD34/4.05</f>
        <v>3.3333333333333335</v>
      </c>
      <c r="AB34" s="4">
        <f>'Werte KWh'!AE34/4.05</f>
        <v>1.1802469135802471</v>
      </c>
      <c r="AC34" s="4">
        <f>'Werte KWh'!AF34/4.05</f>
        <v>2.1876543209876544</v>
      </c>
      <c r="AD34" s="4">
        <f>'Werte KWh'!AG34/4.05</f>
        <v>0.62222222222222223</v>
      </c>
      <c r="AE34" s="4">
        <f>'Werte KWh'!AH34/4.05</f>
        <v>0</v>
      </c>
    </row>
    <row r="35" spans="1:31">
      <c r="A35">
        <f>'Werte KWh'!A35</f>
        <v>29</v>
      </c>
      <c r="C35" s="4">
        <f>'Werte KWh'!C35/4.05</f>
        <v>0.34567901234567899</v>
      </c>
      <c r="D35" s="4">
        <f>'Werte KWh'!D35/4.05</f>
        <v>1.7160493827160495</v>
      </c>
      <c r="E35" s="4">
        <f>'Werte KWh'!E35/4.05</f>
        <v>1.580246913580247</v>
      </c>
      <c r="F35" s="4"/>
      <c r="G35" s="4">
        <f>'Werte KWh'!H35/4.05</f>
        <v>0.98518518518518527</v>
      </c>
      <c r="H35" s="4">
        <f>'Werte KWh'!I35/4.05</f>
        <v>0</v>
      </c>
      <c r="I35" s="4">
        <f>'Werte KWh'!J35/4.05</f>
        <v>1.4296296296296298</v>
      </c>
      <c r="J35" s="4">
        <f>'Werte KWh'!K35/4.05</f>
        <v>2.1432098765432097</v>
      </c>
      <c r="K35" s="4">
        <f>'Werte KWh'!L35/4.05</f>
        <v>5.8641975308641978</v>
      </c>
      <c r="L35" s="4">
        <f>'Werte KWh'!M35/4.05</f>
        <v>5.5456790123456798</v>
      </c>
      <c r="M35" s="4">
        <f>'Werte KWh'!N35/4.05</f>
        <v>6.3950617283950617</v>
      </c>
      <c r="N35" s="4">
        <f>'Werte KWh'!O35/4.05</f>
        <v>4.9950617283950622</v>
      </c>
      <c r="O35" s="4">
        <f>'Werte KWh'!P35/4.05</f>
        <v>3.9679012345679014</v>
      </c>
      <c r="P35" s="4">
        <f>'Werte KWh'!Q35/4.05</f>
        <v>3.9876543209876543</v>
      </c>
      <c r="Q35" s="4">
        <f>'Werte KWh'!R35/4.05</f>
        <v>1.6864197530864198</v>
      </c>
      <c r="R35" s="4">
        <f>'Werte KWh'!S35/4.05</f>
        <v>1.0370370370370372</v>
      </c>
      <c r="T35" s="4">
        <f>'Werte KWh'!W35/4.05</f>
        <v>0.1234567901234568</v>
      </c>
      <c r="U35" s="4">
        <f>'Werte KWh'!X35/4.05</f>
        <v>0</v>
      </c>
      <c r="V35" s="4">
        <f>'Werte KWh'!Y35/4.05</f>
        <v>3.6</v>
      </c>
      <c r="W35" s="4">
        <f>'Werte KWh'!Z35/4.05</f>
        <v>6.2666666666666666</v>
      </c>
      <c r="X35" s="4">
        <f>'Werte KWh'!AA35/4.05</f>
        <v>3.9506172839506175</v>
      </c>
      <c r="Y35" s="4">
        <f>'Werte KWh'!AB35/4.05</f>
        <v>5.9728395061728401</v>
      </c>
      <c r="Z35" s="4">
        <f>'Werte KWh'!AC35/4.05</f>
        <v>2.5382716049382714</v>
      </c>
      <c r="AA35" s="4">
        <f>'Werte KWh'!AD35/4.05</f>
        <v>3.3333333333333335</v>
      </c>
      <c r="AB35" s="4">
        <f>'Werte KWh'!AE35/4.05</f>
        <v>1.7407407407407407</v>
      </c>
      <c r="AC35" s="4">
        <f>'Werte KWh'!AF35/4.05</f>
        <v>4.2716049382716053</v>
      </c>
      <c r="AD35" s="4">
        <f>'Werte KWh'!AG35/4.05</f>
        <v>0</v>
      </c>
      <c r="AE35" s="4">
        <f>'Werte KWh'!AH35/4.05</f>
        <v>0</v>
      </c>
    </row>
    <row r="36" spans="1:31">
      <c r="A36">
        <f>'Werte KWh'!A36</f>
        <v>30</v>
      </c>
      <c r="C36" s="4">
        <f>'Werte KWh'!C36/4.05</f>
        <v>0.54320987654320996</v>
      </c>
      <c r="D36" s="4">
        <f>'Werte KWh'!D36/4.05</f>
        <v>2.2469135802469138</v>
      </c>
      <c r="E36" s="4">
        <f>'Werte KWh'!E36/4.05</f>
        <v>1.580246913580247</v>
      </c>
      <c r="F36" s="4"/>
      <c r="G36" s="4">
        <f>'Werte KWh'!H36/4.05</f>
        <v>0.48148148148148151</v>
      </c>
      <c r="H36" s="4">
        <f>'Werte KWh'!I36/4.05</f>
        <v>0</v>
      </c>
      <c r="I36" s="4">
        <f>'Werte KWh'!J36/4.05</f>
        <v>1.9160493827160494</v>
      </c>
      <c r="J36" s="4">
        <f>'Werte KWh'!K36/4.05</f>
        <v>1.3308641975308642</v>
      </c>
      <c r="K36" s="4">
        <f>'Werte KWh'!L36/4.05</f>
        <v>4.4444444444444446</v>
      </c>
      <c r="L36" s="4">
        <f>'Werte KWh'!M36/4.05</f>
        <v>5.844444444444445</v>
      </c>
      <c r="M36" s="4">
        <f>'Werte KWh'!N36/4.05</f>
        <v>3.1604938271604941</v>
      </c>
      <c r="N36" s="4">
        <f>'Werte KWh'!O36/4.05</f>
        <v>6.0049382716049386</v>
      </c>
      <c r="O36" s="4">
        <f>'Werte KWh'!P36/4.05</f>
        <v>1.6370370370370371</v>
      </c>
      <c r="P36" s="4">
        <f>'Werte KWh'!Q36/4.05</f>
        <v>1.7259259259259261</v>
      </c>
      <c r="Q36" s="4">
        <f>'Werte KWh'!R36/4.05</f>
        <v>0.13827160493827162</v>
      </c>
      <c r="R36" s="4">
        <f>'Werte KWh'!S36/4.05</f>
        <v>0.24691358024691359</v>
      </c>
      <c r="T36" s="4">
        <f>'Werte KWh'!W36/4.05</f>
        <v>0.74074074074074081</v>
      </c>
      <c r="U36" s="4">
        <f>'Werte KWh'!X36/4.05</f>
        <v>0</v>
      </c>
      <c r="V36" s="4">
        <f>'Werte KWh'!Y36/4.05</f>
        <v>4.0493827160493829</v>
      </c>
      <c r="W36" s="4">
        <f>'Werte KWh'!Z36/4.05</f>
        <v>4.4444444444444446</v>
      </c>
      <c r="X36" s="4">
        <f>'Werte KWh'!AA36/4.05</f>
        <v>3.4024691358024692</v>
      </c>
      <c r="Y36" s="4">
        <f>'Werte KWh'!AB36/4.05</f>
        <v>6.0814814814814815</v>
      </c>
      <c r="Z36" s="4">
        <f>'Werte KWh'!AC36/4.05</f>
        <v>2.9456790123456789</v>
      </c>
      <c r="AA36" s="4">
        <f>'Werte KWh'!AD36/4.05</f>
        <v>3.3333333333333335</v>
      </c>
      <c r="AB36" s="4">
        <f>'Werte KWh'!AE36/4.05</f>
        <v>2.3530864197530863</v>
      </c>
      <c r="AC36" s="4">
        <f>'Werte KWh'!AF36/4.05</f>
        <v>2.2888888888888888</v>
      </c>
      <c r="AD36" s="4">
        <f>'Werte KWh'!AG36/4.05</f>
        <v>0</v>
      </c>
      <c r="AE36" s="4">
        <f>'Werte KWh'!AH36/4.05</f>
        <v>0</v>
      </c>
    </row>
    <row r="37" spans="1:31">
      <c r="A37">
        <f>'Werte KWh'!A37</f>
        <v>31</v>
      </c>
      <c r="C37" s="4">
        <f>'Werte KWh'!C37/4.05</f>
        <v>0.70864197530864204</v>
      </c>
      <c r="D37" s="4">
        <f>'Werte KWh'!D37/4.05</f>
        <v>0</v>
      </c>
      <c r="E37" s="4">
        <f>'Werte KWh'!E37/4.05</f>
        <v>1.7358024691358027</v>
      </c>
      <c r="F37" s="4"/>
      <c r="G37" s="4">
        <f>'Werte KWh'!H37/4.05</f>
        <v>2.5777777777777779</v>
      </c>
      <c r="H37" s="4">
        <f>'Werte KWh'!I37/4.05</f>
        <v>0</v>
      </c>
      <c r="I37" s="4">
        <f>'Werte KWh'!J37/4.05</f>
        <v>2</v>
      </c>
      <c r="J37" s="4">
        <f>'Werte KWh'!K37/4.05</f>
        <v>0</v>
      </c>
      <c r="K37" s="4">
        <f>'Werte KWh'!L37/4.05</f>
        <v>6.2666666666666666</v>
      </c>
      <c r="L37" s="4">
        <f>'Werte KWh'!M37/4.05</f>
        <v>0</v>
      </c>
      <c r="M37" s="4">
        <f>'Werte KWh'!N37/4.05</f>
        <v>4.3135802469135802</v>
      </c>
      <c r="N37" s="4">
        <f>'Werte KWh'!O37/4.05</f>
        <v>6.0098765432098764</v>
      </c>
      <c r="O37" s="4">
        <f>'Werte KWh'!P37/4.05</f>
        <v>0</v>
      </c>
      <c r="P37" s="4">
        <f>'Werte KWh'!Q37/4.05</f>
        <v>1.2345679012345681</v>
      </c>
      <c r="Q37" s="4">
        <f>'Werte KWh'!R37/4.05</f>
        <v>0</v>
      </c>
      <c r="R37" s="4">
        <f>'Werte KWh'!S37/4.05</f>
        <v>0.49382716049382719</v>
      </c>
      <c r="T37" s="4">
        <f>'Werte KWh'!W37/4.05</f>
        <v>2.4691358024691361</v>
      </c>
      <c r="U37" s="4">
        <f>'Werte KWh'!X37/4.05</f>
        <v>0</v>
      </c>
      <c r="V37" s="4">
        <f>'Werte KWh'!Y37/4.05</f>
        <v>4.1975308641975309</v>
      </c>
      <c r="W37" s="4">
        <f>'Werte KWh'!Z37/4.05</f>
        <v>0</v>
      </c>
      <c r="X37" s="4">
        <f>'Werte KWh'!AA37/4.05</f>
        <v>2.6049382716049387</v>
      </c>
      <c r="Y37" s="4">
        <f>'Werte KWh'!AB37/4.05</f>
        <v>0</v>
      </c>
      <c r="Z37" s="4">
        <f>'Werte KWh'!AC37/4.05</f>
        <v>6.397530864197531</v>
      </c>
      <c r="AA37" s="4">
        <f>'Werte KWh'!AD37/4.05</f>
        <v>3.3333333333333335</v>
      </c>
      <c r="AB37" s="4">
        <f>'Werte KWh'!AE37/4.05</f>
        <v>0</v>
      </c>
      <c r="AC37" s="4">
        <f>'Werte KWh'!AF37/4.05</f>
        <v>2.2888888888888888</v>
      </c>
      <c r="AD37" s="4">
        <f>'Werte KWh'!AG37/4.05</f>
        <v>0</v>
      </c>
      <c r="AE37" s="4">
        <f>'Werte KWh'!AH37/4.05</f>
        <v>0</v>
      </c>
    </row>
    <row r="39" spans="1:31">
      <c r="A39" t="s">
        <v>21</v>
      </c>
      <c r="C39" s="4">
        <f>SUM(C7:C38)</f>
        <v>72.024691358024711</v>
      </c>
      <c r="D39" s="4">
        <f t="shared" ref="D39:Q39" si="0">SUM(D7:D38)</f>
        <v>45.955555555555556</v>
      </c>
      <c r="E39" s="4">
        <f t="shared" si="0"/>
        <v>32.093827160493831</v>
      </c>
      <c r="F39" s="4"/>
      <c r="G39" s="4">
        <f t="shared" si="0"/>
        <v>47.404938271604948</v>
      </c>
      <c r="H39" s="4">
        <f t="shared" si="0"/>
        <v>34.155555555555566</v>
      </c>
      <c r="I39" s="4">
        <f t="shared" si="0"/>
        <v>63.004938271604942</v>
      </c>
      <c r="J39" s="4">
        <f t="shared" si="0"/>
        <v>138.57925925925926</v>
      </c>
      <c r="K39" s="4">
        <f t="shared" si="0"/>
        <v>142.53333333333336</v>
      </c>
      <c r="L39" s="4">
        <f t="shared" si="0"/>
        <v>133.32592592592593</v>
      </c>
      <c r="M39" s="4">
        <f t="shared" si="0"/>
        <v>131.88148148148147</v>
      </c>
      <c r="N39" s="4">
        <f t="shared" si="0"/>
        <v>148.37283950617285</v>
      </c>
      <c r="O39" s="4">
        <f t="shared" si="0"/>
        <v>112.70864197530864</v>
      </c>
      <c r="P39" s="4">
        <f t="shared" si="0"/>
        <v>69.68641975308644</v>
      </c>
      <c r="Q39" s="4">
        <f t="shared" si="0"/>
        <v>49.725925925925935</v>
      </c>
      <c r="R39" s="4">
        <f>SUM(R7:R38)</f>
        <v>19.085925925925935</v>
      </c>
      <c r="T39" s="4">
        <f t="shared" ref="T39:AD39" si="1">SUM(T7:T38)</f>
        <v>16.624691358024695</v>
      </c>
      <c r="U39" s="4">
        <f t="shared" si="1"/>
        <v>46.972839506172846</v>
      </c>
      <c r="V39" s="4">
        <f t="shared" si="1"/>
        <v>107.71358024691355</v>
      </c>
      <c r="W39" s="4">
        <f t="shared" si="1"/>
        <v>135.60987654320991</v>
      </c>
      <c r="X39" s="4">
        <f t="shared" si="1"/>
        <v>93.974567901234565</v>
      </c>
      <c r="Y39" s="4">
        <f t="shared" si="1"/>
        <v>124.04197530864197</v>
      </c>
      <c r="Z39" s="4">
        <f t="shared" si="1"/>
        <v>149.16790123456789</v>
      </c>
      <c r="AA39" s="4">
        <f t="shared" si="1"/>
        <v>115.47654320987652</v>
      </c>
      <c r="AB39" s="4">
        <f t="shared" si="1"/>
        <v>101.70617283950617</v>
      </c>
      <c r="AC39" s="4">
        <f t="shared" si="1"/>
        <v>74.864197530864217</v>
      </c>
      <c r="AD39" s="4">
        <f t="shared" si="1"/>
        <v>36.449382716049371</v>
      </c>
    </row>
    <row r="42" spans="1:31">
      <c r="C42" t="s">
        <v>19</v>
      </c>
    </row>
    <row r="45" spans="1:31">
      <c r="C45" s="6" t="s">
        <v>20</v>
      </c>
    </row>
  </sheetData>
  <hyperlinks>
    <hyperlink ref="F1" r:id="rId1"/>
    <hyperlink ref="C45" r:id="rId2"/>
  </hyperlinks>
  <pageMargins left="0.7" right="0.7" top="0.78740157499999996" bottom="0.78740157499999996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2:B6"/>
  <sheetViews>
    <sheetView workbookViewId="0">
      <selection activeCell="A5" sqref="A5"/>
    </sheetView>
  </sheetViews>
  <sheetFormatPr baseColWidth="10" defaultRowHeight="15"/>
  <cols>
    <col min="1" max="1" width="23.7109375" customWidth="1"/>
    <col min="2" max="2" width="11.42578125" style="46"/>
  </cols>
  <sheetData>
    <row r="2" spans="1:2">
      <c r="A2" s="69">
        <v>2009</v>
      </c>
      <c r="B2" s="46" t="s">
        <v>48</v>
      </c>
    </row>
    <row r="4" spans="1:2">
      <c r="A4" t="s">
        <v>46</v>
      </c>
      <c r="B4" s="46">
        <v>80</v>
      </c>
    </row>
    <row r="5" spans="1:2">
      <c r="A5" t="s">
        <v>61</v>
      </c>
      <c r="B5" s="46">
        <v>1600</v>
      </c>
    </row>
    <row r="6" spans="1:2">
      <c r="A6" t="s">
        <v>47</v>
      </c>
      <c r="B6" s="46">
        <v>669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4"/>
  <sheetViews>
    <sheetView workbookViewId="0">
      <selection activeCell="E33" sqref="E33"/>
    </sheetView>
  </sheetViews>
  <sheetFormatPr baseColWidth="10" defaultRowHeight="15"/>
  <cols>
    <col min="1" max="1" width="13.42578125" customWidth="1"/>
    <col min="3" max="3" width="11.42578125" style="46"/>
    <col min="4" max="4" width="12.28515625" style="46" customWidth="1"/>
    <col min="5" max="5" width="11.42578125" style="46"/>
    <col min="7" max="9" width="11.42578125" style="46"/>
    <col min="10" max="10" width="13.7109375" customWidth="1"/>
  </cols>
  <sheetData>
    <row r="1" spans="1:10" s="54" customFormat="1" ht="15.75">
      <c r="A1" s="54" t="s">
        <v>25</v>
      </c>
      <c r="C1" s="55"/>
      <c r="D1" s="55"/>
      <c r="E1" s="55"/>
      <c r="G1" s="55"/>
      <c r="H1" s="55"/>
      <c r="I1" s="55"/>
    </row>
    <row r="3" spans="1:10">
      <c r="A3" s="43"/>
      <c r="B3" s="43" t="s">
        <v>26</v>
      </c>
      <c r="C3" s="47" t="s">
        <v>6</v>
      </c>
      <c r="D3" s="47" t="s">
        <v>27</v>
      </c>
      <c r="E3" s="47" t="s">
        <v>28</v>
      </c>
      <c r="F3" s="44" t="s">
        <v>29</v>
      </c>
      <c r="G3" s="47" t="s">
        <v>34</v>
      </c>
      <c r="H3" s="47" t="s">
        <v>27</v>
      </c>
      <c r="I3" s="47" t="s">
        <v>28</v>
      </c>
    </row>
    <row r="4" spans="1:10">
      <c r="F4" s="45"/>
    </row>
    <row r="5" spans="1:10">
      <c r="A5" t="s">
        <v>35</v>
      </c>
      <c r="B5" s="49">
        <v>39828</v>
      </c>
      <c r="E5" s="46">
        <v>29.7</v>
      </c>
      <c r="F5" s="48">
        <v>39826</v>
      </c>
      <c r="G5" s="56">
        <v>83.26</v>
      </c>
      <c r="H5" s="46">
        <v>15.82</v>
      </c>
      <c r="I5" s="46">
        <v>99.08</v>
      </c>
      <c r="J5" t="s">
        <v>40</v>
      </c>
    </row>
    <row r="6" spans="1:10">
      <c r="A6" s="65" t="s">
        <v>44</v>
      </c>
      <c r="B6" s="65"/>
      <c r="C6" s="66"/>
      <c r="D6" s="66"/>
      <c r="E6" s="67"/>
      <c r="F6" s="48">
        <v>39843</v>
      </c>
      <c r="G6" s="57">
        <v>149.58000000000001</v>
      </c>
      <c r="H6" s="46">
        <v>28.42</v>
      </c>
      <c r="I6" s="46">
        <v>178</v>
      </c>
      <c r="J6" t="s">
        <v>33</v>
      </c>
    </row>
    <row r="7" spans="1:10">
      <c r="A7" s="73" t="s">
        <v>36</v>
      </c>
      <c r="B7" s="82">
        <v>39828</v>
      </c>
      <c r="C7" s="79"/>
      <c r="D7" s="79"/>
      <c r="E7" s="79">
        <v>14.82</v>
      </c>
      <c r="F7" s="53" t="s">
        <v>38</v>
      </c>
      <c r="G7" s="57">
        <v>149.58000000000001</v>
      </c>
      <c r="H7" s="46">
        <v>28.42</v>
      </c>
      <c r="I7" s="46">
        <v>178</v>
      </c>
      <c r="J7" t="s">
        <v>33</v>
      </c>
    </row>
    <row r="8" spans="1:10">
      <c r="A8" t="s">
        <v>37</v>
      </c>
      <c r="B8" s="49">
        <v>39857</v>
      </c>
      <c r="E8" s="46">
        <v>44.24</v>
      </c>
      <c r="F8" s="48">
        <v>39903</v>
      </c>
      <c r="G8" s="57">
        <v>149.58000000000001</v>
      </c>
      <c r="H8" s="46">
        <v>28.42</v>
      </c>
      <c r="I8" s="46">
        <v>178</v>
      </c>
    </row>
    <row r="9" spans="1:10">
      <c r="A9" t="s">
        <v>45</v>
      </c>
      <c r="B9" s="49">
        <v>39885</v>
      </c>
      <c r="E9" s="46">
        <v>28.42</v>
      </c>
      <c r="F9" s="48">
        <v>39933</v>
      </c>
      <c r="G9" s="57">
        <v>149.58000000000001</v>
      </c>
      <c r="H9" s="46">
        <v>28.42</v>
      </c>
      <c r="I9" s="46">
        <v>178</v>
      </c>
    </row>
    <row r="10" spans="1:10">
      <c r="A10" t="s">
        <v>62</v>
      </c>
      <c r="B10" s="49">
        <v>39919</v>
      </c>
      <c r="E10" s="46">
        <v>28.42</v>
      </c>
      <c r="F10" s="48">
        <v>39962</v>
      </c>
      <c r="G10" s="57">
        <v>149.58000000000001</v>
      </c>
      <c r="H10" s="46">
        <v>28.42</v>
      </c>
      <c r="I10" s="46">
        <v>178</v>
      </c>
    </row>
    <row r="11" spans="1:10">
      <c r="A11" t="s">
        <v>63</v>
      </c>
      <c r="B11" s="49">
        <v>39952</v>
      </c>
      <c r="E11" s="46">
        <v>28.42</v>
      </c>
      <c r="F11" s="48">
        <v>39994</v>
      </c>
      <c r="G11" s="57">
        <v>149.58000000000001</v>
      </c>
      <c r="H11" s="46">
        <v>28.42</v>
      </c>
      <c r="I11" s="46">
        <v>178</v>
      </c>
    </row>
    <row r="12" spans="1:10">
      <c r="A12" t="s">
        <v>64</v>
      </c>
      <c r="B12" s="49">
        <v>39980</v>
      </c>
      <c r="E12" s="46">
        <v>28.42</v>
      </c>
      <c r="F12" s="48">
        <v>40025</v>
      </c>
      <c r="G12" s="57">
        <v>149.58000000000001</v>
      </c>
      <c r="H12" s="46">
        <v>28.42</v>
      </c>
      <c r="I12" s="46">
        <v>178</v>
      </c>
    </row>
    <row r="13" spans="1:10">
      <c r="A13" t="s">
        <v>65</v>
      </c>
      <c r="B13" s="49">
        <v>40009</v>
      </c>
      <c r="E13" s="46">
        <v>28.42</v>
      </c>
      <c r="F13" s="48">
        <v>40056</v>
      </c>
      <c r="G13" s="57">
        <v>149.58000000000001</v>
      </c>
      <c r="H13" s="46">
        <v>28.42</v>
      </c>
      <c r="I13" s="46">
        <v>178</v>
      </c>
    </row>
    <row r="14" spans="1:10">
      <c r="A14" t="s">
        <v>66</v>
      </c>
      <c r="B14" s="49">
        <v>40038</v>
      </c>
      <c r="E14" s="46">
        <v>28.42</v>
      </c>
      <c r="F14" s="48">
        <v>40086</v>
      </c>
      <c r="G14" s="57">
        <v>149.58000000000001</v>
      </c>
      <c r="H14" s="46">
        <v>28.42</v>
      </c>
      <c r="I14" s="46">
        <v>178</v>
      </c>
    </row>
    <row r="15" spans="1:10">
      <c r="A15" t="s">
        <v>67</v>
      </c>
      <c r="B15" s="49">
        <v>40071</v>
      </c>
      <c r="E15" s="46">
        <v>28.42</v>
      </c>
      <c r="F15" s="48">
        <v>40116</v>
      </c>
      <c r="G15" s="57">
        <v>149.58000000000001</v>
      </c>
      <c r="H15" s="46">
        <v>28.42</v>
      </c>
      <c r="I15" s="46">
        <v>178</v>
      </c>
    </row>
    <row r="16" spans="1:10">
      <c r="A16" t="s">
        <v>68</v>
      </c>
      <c r="B16" s="49">
        <v>40100</v>
      </c>
      <c r="E16" s="46">
        <v>28.42</v>
      </c>
      <c r="F16" s="48">
        <v>40147</v>
      </c>
      <c r="G16" s="57">
        <v>149.58000000000001</v>
      </c>
      <c r="H16" s="46">
        <v>28.42</v>
      </c>
      <c r="I16" s="46">
        <v>178</v>
      </c>
    </row>
    <row r="17" spans="1:9">
      <c r="A17" t="s">
        <v>69</v>
      </c>
      <c r="B17" s="49">
        <v>40130</v>
      </c>
      <c r="E17" s="46">
        <v>28.42</v>
      </c>
      <c r="F17" s="48">
        <v>40177</v>
      </c>
      <c r="G17" s="57">
        <v>149.58000000000001</v>
      </c>
      <c r="H17" s="46">
        <v>28.42</v>
      </c>
      <c r="I17" s="46">
        <v>178</v>
      </c>
    </row>
    <row r="18" spans="1:9">
      <c r="A18" s="73" t="s">
        <v>35</v>
      </c>
      <c r="B18" s="49">
        <v>40161</v>
      </c>
      <c r="E18" s="46">
        <v>28.42</v>
      </c>
      <c r="F18" s="48"/>
      <c r="G18" s="57"/>
    </row>
    <row r="19" spans="1:9" ht="15.75" thickBot="1">
      <c r="A19" s="50"/>
      <c r="B19" s="50"/>
      <c r="C19" s="51"/>
      <c r="D19" s="51"/>
      <c r="E19" s="80"/>
      <c r="F19" s="52"/>
      <c r="G19" s="58"/>
      <c r="H19" s="51"/>
      <c r="I19" s="51"/>
    </row>
    <row r="20" spans="1:9">
      <c r="A20" s="73"/>
      <c r="B20" s="73"/>
      <c r="C20" s="79"/>
      <c r="D20" s="79"/>
      <c r="E20" s="79"/>
      <c r="F20" s="45"/>
      <c r="G20" s="57"/>
      <c r="H20" s="79"/>
      <c r="I20" s="79"/>
    </row>
    <row r="21" spans="1:9">
      <c r="D21" s="46" t="s">
        <v>72</v>
      </c>
      <c r="E21" s="46">
        <f>SUM(E7:E19)</f>
        <v>343.2600000000001</v>
      </c>
      <c r="F21" s="45"/>
      <c r="G21" s="59">
        <f>SUM(G5:G19)</f>
        <v>1878.2199999999998</v>
      </c>
      <c r="H21" s="46">
        <f>SUM(H5:H19)</f>
        <v>356.86000000000013</v>
      </c>
      <c r="I21" s="46">
        <f>SUM(I5:I19)</f>
        <v>2235.08</v>
      </c>
    </row>
    <row r="23" spans="1:9">
      <c r="A23" t="s">
        <v>74</v>
      </c>
      <c r="E23" s="46">
        <v>900.75</v>
      </c>
    </row>
    <row r="24" spans="1:9">
      <c r="A24" t="s">
        <v>30</v>
      </c>
      <c r="E24" s="46">
        <v>909</v>
      </c>
    </row>
    <row r="25" spans="1:9">
      <c r="A25" t="s">
        <v>31</v>
      </c>
      <c r="B25" s="49">
        <v>40061</v>
      </c>
      <c r="E25" s="46">
        <v>53.55</v>
      </c>
    </row>
    <row r="26" spans="1:9">
      <c r="A26" t="s">
        <v>73</v>
      </c>
      <c r="E26" s="46">
        <v>343.26</v>
      </c>
    </row>
    <row r="27" spans="1:9">
      <c r="A27" t="s">
        <v>71</v>
      </c>
      <c r="E27" s="46">
        <v>30</v>
      </c>
    </row>
    <row r="28" spans="1:9">
      <c r="A28" t="s">
        <v>32</v>
      </c>
      <c r="E28" s="46">
        <v>120</v>
      </c>
    </row>
    <row r="29" spans="1:9">
      <c r="A29" t="s">
        <v>70</v>
      </c>
      <c r="E29" s="46">
        <v>100</v>
      </c>
    </row>
    <row r="30" spans="1:9">
      <c r="A30" t="s">
        <v>39</v>
      </c>
      <c r="E30" s="46">
        <v>3.01</v>
      </c>
    </row>
    <row r="31" spans="1:9" ht="15.75" thickBot="1">
      <c r="A31" s="60"/>
      <c r="B31" s="60"/>
      <c r="C31" s="61"/>
      <c r="D31" s="61"/>
      <c r="E31" s="61">
        <f>SUM(E23:E30)</f>
        <v>2459.5700000000002</v>
      </c>
      <c r="F31" s="60"/>
      <c r="G31" s="61"/>
      <c r="H31" s="61"/>
      <c r="I31" s="61"/>
    </row>
    <row r="32" spans="1:9" ht="15.75" thickTop="1">
      <c r="A32" s="62" t="s">
        <v>41</v>
      </c>
      <c r="B32" s="46">
        <v>2459.5700000000002</v>
      </c>
    </row>
    <row r="33" spans="1:2" ht="15.75" thickBot="1">
      <c r="A33" s="63" t="s">
        <v>42</v>
      </c>
      <c r="B33" s="51">
        <v>2235.08</v>
      </c>
    </row>
    <row r="34" spans="1:2">
      <c r="A34" s="62" t="s">
        <v>43</v>
      </c>
      <c r="B34" s="81">
        <f>B33-B32</f>
        <v>-224.49000000000024</v>
      </c>
    </row>
  </sheetData>
  <pageMargins left="0.70866141732283472" right="0.70866141732283472" top="0.78740157480314965" bottom="0.78740157480314965" header="0.31496062992125984" footer="0.31496062992125984"/>
  <pageSetup paperSize="9" scale="97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selection activeCell="G37" sqref="G37"/>
    </sheetView>
  </sheetViews>
  <sheetFormatPr baseColWidth="10" defaultRowHeight="15"/>
  <sheetData>
    <row r="1" spans="1:10" ht="15.75">
      <c r="A1" s="54" t="s">
        <v>84</v>
      </c>
      <c r="B1" s="54"/>
      <c r="C1" s="55"/>
      <c r="D1" s="55"/>
      <c r="E1" s="55"/>
      <c r="F1" s="54"/>
      <c r="G1" s="55"/>
      <c r="H1" s="55"/>
      <c r="I1" s="55"/>
      <c r="J1" s="54"/>
    </row>
    <row r="2" spans="1:10">
      <c r="C2" s="46"/>
      <c r="D2" s="46"/>
      <c r="E2" s="46"/>
      <c r="G2" s="46"/>
      <c r="H2" s="46"/>
      <c r="I2" s="46"/>
    </row>
    <row r="3" spans="1:10">
      <c r="A3" s="43"/>
      <c r="B3" s="43" t="s">
        <v>26</v>
      </c>
      <c r="C3" s="47" t="s">
        <v>6</v>
      </c>
      <c r="D3" s="47" t="s">
        <v>27</v>
      </c>
      <c r="E3" s="47" t="s">
        <v>28</v>
      </c>
      <c r="F3" s="44" t="s">
        <v>29</v>
      </c>
      <c r="G3" s="47" t="s">
        <v>34</v>
      </c>
      <c r="H3" s="47" t="s">
        <v>27</v>
      </c>
      <c r="I3" s="47" t="s">
        <v>28</v>
      </c>
    </row>
    <row r="4" spans="1:10">
      <c r="C4" s="46"/>
      <c r="D4" s="46"/>
      <c r="E4" s="46"/>
      <c r="F4" s="45"/>
      <c r="G4" s="46"/>
      <c r="H4" s="46"/>
      <c r="I4" s="46"/>
    </row>
    <row r="5" spans="1:10">
      <c r="B5" s="84" t="s">
        <v>91</v>
      </c>
      <c r="C5" s="46"/>
      <c r="D5" s="46"/>
      <c r="E5" s="46">
        <v>360.98</v>
      </c>
      <c r="F5" s="48">
        <v>40186</v>
      </c>
      <c r="G5" s="56">
        <v>255.96</v>
      </c>
      <c r="H5" s="46">
        <v>48.63</v>
      </c>
      <c r="I5" s="46">
        <v>304.58999999999997</v>
      </c>
      <c r="J5" t="s">
        <v>90</v>
      </c>
    </row>
    <row r="6" spans="1:10">
      <c r="A6" s="73"/>
      <c r="B6" s="73" t="s">
        <v>87</v>
      </c>
      <c r="C6" s="79"/>
      <c r="D6" s="79"/>
      <c r="E6" s="83"/>
      <c r="F6" s="82">
        <v>40208</v>
      </c>
      <c r="G6" s="57">
        <v>149.58000000000001</v>
      </c>
      <c r="H6" s="46">
        <v>28.42</v>
      </c>
      <c r="I6" s="46">
        <v>178</v>
      </c>
      <c r="J6" t="s">
        <v>33</v>
      </c>
    </row>
    <row r="7" spans="1:10">
      <c r="A7" s="73"/>
      <c r="B7" s="82" t="s">
        <v>92</v>
      </c>
      <c r="C7" s="79"/>
      <c r="D7" s="79"/>
      <c r="E7" s="79"/>
      <c r="F7" s="53" t="s">
        <v>88</v>
      </c>
      <c r="G7" s="57">
        <v>149.58000000000001</v>
      </c>
      <c r="H7" s="46">
        <v>28.42</v>
      </c>
      <c r="I7" s="46">
        <v>178</v>
      </c>
      <c r="J7" t="s">
        <v>33</v>
      </c>
    </row>
    <row r="8" spans="1:10">
      <c r="B8" s="49"/>
      <c r="C8" s="46"/>
      <c r="D8" s="46"/>
      <c r="E8" s="46"/>
      <c r="F8" s="48">
        <v>40268</v>
      </c>
      <c r="G8" s="57">
        <v>149.58000000000001</v>
      </c>
      <c r="H8" s="46">
        <v>28.42</v>
      </c>
      <c r="I8" s="46">
        <v>178</v>
      </c>
    </row>
    <row r="9" spans="1:10">
      <c r="B9" s="49"/>
      <c r="C9" s="46"/>
      <c r="D9" s="46"/>
      <c r="E9" s="46"/>
      <c r="F9" s="48">
        <v>40297</v>
      </c>
      <c r="G9" s="57">
        <v>149.58000000000001</v>
      </c>
      <c r="H9" s="46">
        <v>28.42</v>
      </c>
      <c r="I9" s="46">
        <v>178</v>
      </c>
    </row>
    <row r="10" spans="1:10">
      <c r="B10" s="49"/>
      <c r="C10" s="46"/>
      <c r="D10" s="46"/>
      <c r="E10" s="46"/>
      <c r="F10" s="48">
        <v>40329</v>
      </c>
      <c r="G10" s="57">
        <v>149.58000000000001</v>
      </c>
      <c r="H10" s="46">
        <v>28.42</v>
      </c>
      <c r="I10" s="46">
        <v>178</v>
      </c>
    </row>
    <row r="11" spans="1:10">
      <c r="B11" s="49"/>
      <c r="C11" s="46"/>
      <c r="D11" s="46"/>
      <c r="E11" s="46"/>
      <c r="F11" s="48">
        <v>40359</v>
      </c>
      <c r="G11" s="57">
        <v>149.58000000000001</v>
      </c>
      <c r="H11" s="46">
        <v>28.42</v>
      </c>
      <c r="I11" s="46">
        <v>178</v>
      </c>
    </row>
    <row r="12" spans="1:10">
      <c r="B12" s="49"/>
      <c r="C12" s="46"/>
      <c r="D12" s="46"/>
      <c r="E12" s="46"/>
      <c r="F12" s="48">
        <v>40388</v>
      </c>
      <c r="G12" s="57">
        <v>149.58000000000001</v>
      </c>
      <c r="H12" s="46">
        <v>28.42</v>
      </c>
      <c r="I12" s="46">
        <v>178</v>
      </c>
    </row>
    <row r="13" spans="1:10">
      <c r="B13" s="49"/>
      <c r="C13" s="46"/>
      <c r="D13" s="46"/>
      <c r="E13" s="46"/>
      <c r="F13" s="48">
        <v>40421</v>
      </c>
      <c r="G13" s="57">
        <v>149.58000000000001</v>
      </c>
      <c r="H13" s="46">
        <v>28.42</v>
      </c>
      <c r="I13" s="46">
        <v>178</v>
      </c>
    </row>
    <row r="14" spans="1:10">
      <c r="B14" s="49"/>
      <c r="C14" s="46"/>
      <c r="D14" s="46"/>
      <c r="E14" s="46"/>
      <c r="F14" s="48">
        <v>40451</v>
      </c>
      <c r="G14" s="57">
        <v>149.58000000000001</v>
      </c>
      <c r="H14" s="46">
        <v>28.42</v>
      </c>
      <c r="I14" s="46">
        <v>178</v>
      </c>
    </row>
    <row r="15" spans="1:10">
      <c r="B15" s="49"/>
      <c r="C15" s="46"/>
      <c r="D15" s="46"/>
      <c r="E15" s="46"/>
      <c r="F15" s="48">
        <v>40482</v>
      </c>
      <c r="G15" s="57">
        <v>149.58000000000001</v>
      </c>
      <c r="H15" s="46">
        <v>28.42</v>
      </c>
      <c r="I15" s="46">
        <v>178</v>
      </c>
    </row>
    <row r="16" spans="1:10">
      <c r="B16" s="49"/>
      <c r="C16" s="46"/>
      <c r="D16" s="46"/>
      <c r="E16" s="46"/>
      <c r="F16" s="48">
        <v>40512</v>
      </c>
      <c r="G16" s="57">
        <v>149.58000000000001</v>
      </c>
      <c r="H16" s="46">
        <v>28.42</v>
      </c>
      <c r="I16" s="46">
        <v>178</v>
      </c>
    </row>
    <row r="17" spans="1:9">
      <c r="B17" s="49"/>
      <c r="C17" s="46"/>
      <c r="D17" s="46"/>
      <c r="E17" s="46"/>
      <c r="F17" s="48">
        <v>40542</v>
      </c>
      <c r="G17" s="57">
        <v>149.58000000000001</v>
      </c>
      <c r="H17" s="46">
        <v>28.42</v>
      </c>
      <c r="I17" s="46">
        <v>178</v>
      </c>
    </row>
    <row r="18" spans="1:9" ht="15.75" thickBot="1">
      <c r="A18" s="50"/>
      <c r="B18" s="50"/>
      <c r="C18" s="51"/>
      <c r="D18" s="51"/>
      <c r="E18" s="80"/>
      <c r="F18" s="52"/>
      <c r="G18" s="58"/>
      <c r="H18" s="51"/>
      <c r="I18" s="51"/>
    </row>
    <row r="19" spans="1:9">
      <c r="C19" s="46"/>
      <c r="D19" s="46"/>
      <c r="E19" s="46">
        <v>360.98</v>
      </c>
      <c r="F19" s="45"/>
      <c r="G19" s="59">
        <f>SUM(G5:G18)</f>
        <v>2050.9199999999996</v>
      </c>
      <c r="H19" s="46">
        <f>SUM(H5:H18)</f>
        <v>389.67000000000013</v>
      </c>
      <c r="I19" s="46">
        <f>SUM(I5:I18)</f>
        <v>2440.59</v>
      </c>
    </row>
    <row r="20" spans="1:9">
      <c r="C20" s="46"/>
      <c r="D20" s="46"/>
      <c r="E20" s="46"/>
      <c r="G20" s="46"/>
      <c r="H20" s="46"/>
      <c r="I20" s="46"/>
    </row>
    <row r="21" spans="1:9">
      <c r="A21" t="s">
        <v>85</v>
      </c>
      <c r="C21" s="46"/>
      <c r="D21" s="46"/>
      <c r="E21" s="46">
        <v>900.75</v>
      </c>
      <c r="G21" s="46"/>
      <c r="H21" s="46"/>
      <c r="I21" s="46"/>
    </row>
    <row r="22" spans="1:9">
      <c r="A22" t="s">
        <v>86</v>
      </c>
      <c r="C22" s="46"/>
      <c r="D22" s="46"/>
      <c r="E22" s="46">
        <v>830.92</v>
      </c>
      <c r="G22" s="46"/>
      <c r="H22" s="46"/>
      <c r="I22" s="46"/>
    </row>
    <row r="23" spans="1:9">
      <c r="A23" t="s">
        <v>31</v>
      </c>
      <c r="B23" s="49">
        <v>40434</v>
      </c>
      <c r="C23" s="46"/>
      <c r="D23" s="46"/>
      <c r="E23" s="46">
        <v>53.55</v>
      </c>
      <c r="G23" s="46"/>
      <c r="H23" s="46"/>
      <c r="I23" s="46"/>
    </row>
    <row r="24" spans="1:9">
      <c r="A24" t="s">
        <v>89</v>
      </c>
      <c r="C24" s="46"/>
      <c r="D24" s="46"/>
      <c r="E24" s="46">
        <v>360.98</v>
      </c>
      <c r="G24" s="46"/>
      <c r="H24" s="46"/>
      <c r="I24" s="46"/>
    </row>
    <row r="25" spans="1:9">
      <c r="A25" t="s">
        <v>71</v>
      </c>
      <c r="C25" s="46"/>
      <c r="D25" s="46"/>
      <c r="E25" s="46">
        <v>30</v>
      </c>
      <c r="G25" s="46"/>
      <c r="H25" s="46"/>
      <c r="I25" s="46"/>
    </row>
    <row r="26" spans="1:9">
      <c r="A26" t="s">
        <v>32</v>
      </c>
      <c r="C26" s="46"/>
      <c r="D26" s="46"/>
      <c r="E26" s="46">
        <v>120</v>
      </c>
      <c r="G26" s="46"/>
      <c r="H26" s="46"/>
      <c r="I26" s="46"/>
    </row>
    <row r="27" spans="1:9">
      <c r="A27" t="s">
        <v>70</v>
      </c>
      <c r="C27" s="46"/>
      <c r="D27" s="46"/>
      <c r="E27" s="46">
        <v>100</v>
      </c>
      <c r="G27" s="46"/>
      <c r="H27" s="46"/>
      <c r="I27" s="46"/>
    </row>
    <row r="28" spans="1:9">
      <c r="A28" t="s">
        <v>94</v>
      </c>
      <c r="C28" s="46"/>
      <c r="D28" s="46"/>
      <c r="E28" s="46">
        <v>8.5</v>
      </c>
      <c r="G28" s="46"/>
      <c r="H28" s="46"/>
      <c r="I28" s="46"/>
    </row>
    <row r="29" spans="1:9" ht="15.75" thickBot="1">
      <c r="A29" s="60"/>
      <c r="B29" s="60"/>
      <c r="C29" s="61"/>
      <c r="D29" s="61"/>
      <c r="E29" s="61">
        <f>SUM(E21:E28)</f>
        <v>2404.6999999999998</v>
      </c>
      <c r="F29" s="60"/>
      <c r="G29" s="61"/>
      <c r="H29" s="61"/>
      <c r="I29" s="61"/>
    </row>
    <row r="30" spans="1:9" ht="15.75" thickTop="1">
      <c r="A30" s="62" t="s">
        <v>41</v>
      </c>
      <c r="B30" s="46">
        <v>2404.6999999999998</v>
      </c>
      <c r="C30" s="46"/>
      <c r="D30" s="46"/>
      <c r="E30" s="46"/>
      <c r="G30" s="46"/>
      <c r="H30" s="46"/>
      <c r="I30" s="46"/>
    </row>
    <row r="31" spans="1:9" ht="15.75" thickBot="1">
      <c r="A31" s="63" t="s">
        <v>42</v>
      </c>
      <c r="B31" s="51">
        <v>2440.59</v>
      </c>
      <c r="C31" s="46"/>
      <c r="D31" s="46"/>
      <c r="E31" s="46"/>
      <c r="G31" s="46"/>
      <c r="H31" s="46"/>
      <c r="I31" s="46"/>
    </row>
    <row r="32" spans="1:9">
      <c r="A32" s="62" t="s">
        <v>93</v>
      </c>
      <c r="B32" s="81">
        <f>B31-B30</f>
        <v>35.890000000000327</v>
      </c>
      <c r="C32" s="46"/>
      <c r="D32" s="46"/>
      <c r="E32" s="46"/>
      <c r="G32" s="46"/>
      <c r="H32" s="46"/>
      <c r="I32" s="46"/>
    </row>
  </sheetData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2"/>
  <sheetViews>
    <sheetView workbookViewId="0">
      <selection activeCell="F38" sqref="F38"/>
    </sheetView>
  </sheetViews>
  <sheetFormatPr baseColWidth="10" defaultRowHeight="15"/>
  <sheetData>
    <row r="1" spans="1:10" ht="15.75">
      <c r="A1" s="54" t="s">
        <v>95</v>
      </c>
      <c r="B1" s="54"/>
      <c r="C1" s="55"/>
      <c r="D1" s="55"/>
      <c r="E1" s="55"/>
      <c r="F1" s="54"/>
      <c r="G1" s="55"/>
      <c r="H1" s="55"/>
      <c r="I1" s="55"/>
      <c r="J1" s="54"/>
    </row>
    <row r="2" spans="1:10">
      <c r="A2" t="s">
        <v>104</v>
      </c>
      <c r="C2" s="46"/>
      <c r="D2" s="46"/>
      <c r="E2" s="46"/>
      <c r="G2" s="46"/>
      <c r="H2" s="46"/>
      <c r="I2" s="46"/>
    </row>
    <row r="3" spans="1:10">
      <c r="A3" s="43"/>
      <c r="B3" s="43" t="s">
        <v>26</v>
      </c>
      <c r="C3" s="47" t="s">
        <v>6</v>
      </c>
      <c r="D3" s="47" t="s">
        <v>27</v>
      </c>
      <c r="E3" s="47" t="s">
        <v>28</v>
      </c>
      <c r="F3" s="44" t="s">
        <v>29</v>
      </c>
      <c r="G3" s="47" t="s">
        <v>34</v>
      </c>
      <c r="H3" s="47" t="s">
        <v>27</v>
      </c>
      <c r="I3" s="47" t="s">
        <v>28</v>
      </c>
    </row>
    <row r="4" spans="1:10">
      <c r="C4" s="46"/>
      <c r="D4" s="46"/>
      <c r="E4" s="46"/>
      <c r="F4" s="45"/>
      <c r="G4" s="46"/>
      <c r="H4" s="46"/>
      <c r="I4" s="46"/>
    </row>
    <row r="5" spans="1:10">
      <c r="B5" s="84" t="s">
        <v>96</v>
      </c>
      <c r="C5" s="46"/>
      <c r="D5" s="46"/>
      <c r="E5" s="46">
        <v>422.75</v>
      </c>
      <c r="F5" s="48">
        <v>40553</v>
      </c>
      <c r="G5" s="56">
        <v>98.63</v>
      </c>
      <c r="H5" s="46">
        <v>18.739999999999998</v>
      </c>
      <c r="I5" s="46">
        <v>117.37</v>
      </c>
      <c r="J5" t="s">
        <v>100</v>
      </c>
    </row>
    <row r="6" spans="1:10">
      <c r="A6" s="73"/>
      <c r="B6" s="73" t="s">
        <v>87</v>
      </c>
      <c r="C6" s="79"/>
      <c r="D6" s="79"/>
      <c r="E6" s="83"/>
      <c r="F6" s="82">
        <v>40573</v>
      </c>
      <c r="G6" s="57">
        <v>149.58000000000001</v>
      </c>
      <c r="H6" s="46">
        <v>28.42</v>
      </c>
      <c r="I6" s="46">
        <v>178</v>
      </c>
      <c r="J6" t="s">
        <v>33</v>
      </c>
    </row>
    <row r="7" spans="1:10">
      <c r="A7" s="73"/>
      <c r="B7" s="82" t="s">
        <v>92</v>
      </c>
      <c r="C7" s="79"/>
      <c r="D7" s="79"/>
      <c r="E7" s="79"/>
      <c r="F7" s="53" t="s">
        <v>101</v>
      </c>
      <c r="G7" s="57">
        <v>149.58000000000001</v>
      </c>
      <c r="H7" s="46">
        <v>28.42</v>
      </c>
      <c r="I7" s="46">
        <v>178</v>
      </c>
      <c r="J7" t="s">
        <v>33</v>
      </c>
    </row>
    <row r="8" spans="1:10">
      <c r="B8" s="49"/>
      <c r="C8" s="46"/>
      <c r="D8" s="46"/>
      <c r="E8" s="46"/>
      <c r="F8" s="48">
        <v>40633</v>
      </c>
      <c r="G8" s="57">
        <v>149.58000000000001</v>
      </c>
      <c r="H8" s="46">
        <v>28.42</v>
      </c>
      <c r="I8" s="46">
        <v>178</v>
      </c>
      <c r="J8" t="s">
        <v>33</v>
      </c>
    </row>
    <row r="9" spans="1:10">
      <c r="B9" s="49"/>
      <c r="C9" s="46"/>
      <c r="D9" s="46"/>
      <c r="E9" s="46"/>
      <c r="F9" s="48">
        <v>40662</v>
      </c>
      <c r="G9" s="57">
        <v>149.58000000000001</v>
      </c>
      <c r="H9" s="46">
        <v>28.42</v>
      </c>
      <c r="I9" s="46">
        <v>178</v>
      </c>
      <c r="J9" t="s">
        <v>33</v>
      </c>
    </row>
    <row r="10" spans="1:10">
      <c r="B10" s="49"/>
      <c r="C10" s="46"/>
      <c r="D10" s="46"/>
      <c r="E10" s="46"/>
      <c r="F10" s="48">
        <v>40694</v>
      </c>
      <c r="G10" s="57">
        <v>149.58000000000001</v>
      </c>
      <c r="H10" s="46">
        <v>28.42</v>
      </c>
      <c r="I10" s="46">
        <v>178</v>
      </c>
      <c r="J10" t="s">
        <v>33</v>
      </c>
    </row>
    <row r="11" spans="1:10">
      <c r="B11" s="49"/>
      <c r="C11" s="46"/>
      <c r="D11" s="46"/>
      <c r="E11" s="46"/>
      <c r="F11" s="48">
        <v>40724</v>
      </c>
      <c r="G11" s="57">
        <v>149.58000000000001</v>
      </c>
      <c r="H11" s="46">
        <v>28.42</v>
      </c>
      <c r="I11" s="46">
        <v>178</v>
      </c>
      <c r="J11" t="s">
        <v>33</v>
      </c>
    </row>
    <row r="12" spans="1:10">
      <c r="B12" s="49"/>
      <c r="C12" s="46"/>
      <c r="D12" s="46"/>
      <c r="E12" s="46"/>
      <c r="F12" s="48">
        <v>40753</v>
      </c>
      <c r="G12" s="57">
        <v>149.58000000000001</v>
      </c>
      <c r="H12" s="46">
        <v>28.42</v>
      </c>
      <c r="I12" s="46">
        <v>178</v>
      </c>
      <c r="J12" t="s">
        <v>33</v>
      </c>
    </row>
    <row r="13" spans="1:10">
      <c r="B13" s="49"/>
      <c r="C13" s="46"/>
      <c r="D13" s="46"/>
      <c r="E13" s="46"/>
      <c r="F13" s="48">
        <v>40786</v>
      </c>
      <c r="G13" s="57">
        <v>149.58000000000001</v>
      </c>
      <c r="H13" s="46">
        <v>28.42</v>
      </c>
      <c r="I13" s="46">
        <v>178</v>
      </c>
      <c r="J13" t="s">
        <v>33</v>
      </c>
    </row>
    <row r="14" spans="1:10">
      <c r="B14" s="49"/>
      <c r="C14" s="46"/>
      <c r="D14" s="46"/>
      <c r="E14" s="46"/>
      <c r="F14" s="48">
        <v>40816</v>
      </c>
      <c r="G14" s="57">
        <v>149.58000000000001</v>
      </c>
      <c r="H14" s="46">
        <v>28.42</v>
      </c>
      <c r="I14" s="46">
        <v>178</v>
      </c>
      <c r="J14" t="s">
        <v>33</v>
      </c>
    </row>
    <row r="15" spans="1:10">
      <c r="B15" s="49"/>
      <c r="C15" s="46"/>
      <c r="D15" s="46"/>
      <c r="E15" s="46"/>
      <c r="F15" s="48">
        <v>40847</v>
      </c>
      <c r="G15" s="57">
        <v>149.58000000000001</v>
      </c>
      <c r="H15" s="46">
        <v>28.42</v>
      </c>
      <c r="I15" s="46">
        <v>178</v>
      </c>
      <c r="J15" t="s">
        <v>33</v>
      </c>
    </row>
    <row r="16" spans="1:10">
      <c r="B16" s="49"/>
      <c r="C16" s="46"/>
      <c r="D16" s="46"/>
      <c r="E16" s="46"/>
      <c r="F16" s="48">
        <v>40877</v>
      </c>
      <c r="G16" s="57">
        <v>149.58000000000001</v>
      </c>
      <c r="H16" s="46">
        <v>28.42</v>
      </c>
      <c r="I16" s="46">
        <v>178</v>
      </c>
      <c r="J16" t="s">
        <v>33</v>
      </c>
    </row>
    <row r="17" spans="1:11">
      <c r="B17" s="49"/>
      <c r="C17" s="46"/>
      <c r="D17" s="46"/>
      <c r="E17" s="46"/>
      <c r="F17" s="48">
        <v>40907</v>
      </c>
      <c r="G17" s="57">
        <v>149.58000000000001</v>
      </c>
      <c r="H17" s="46">
        <v>28.42</v>
      </c>
      <c r="I17" s="46">
        <v>178</v>
      </c>
      <c r="J17" t="s">
        <v>33</v>
      </c>
    </row>
    <row r="18" spans="1:11" ht="15.75" thickBot="1">
      <c r="A18" s="50"/>
      <c r="B18" s="50"/>
      <c r="C18" s="51"/>
      <c r="D18" s="51"/>
      <c r="E18" s="80"/>
      <c r="F18" s="52"/>
      <c r="G18" s="58"/>
      <c r="H18" s="51"/>
      <c r="I18" s="51"/>
    </row>
    <row r="19" spans="1:11">
      <c r="C19" s="46"/>
      <c r="D19" s="46"/>
      <c r="E19" s="46"/>
      <c r="F19" s="45"/>
      <c r="G19" s="59">
        <f>SUM(G5:G18)</f>
        <v>1893.5899999999997</v>
      </c>
      <c r="H19" s="46">
        <f>SUM(H5:H18)</f>
        <v>359.78000000000014</v>
      </c>
      <c r="I19" s="46">
        <f>SUM(I5:I18)</f>
        <v>2253.37</v>
      </c>
    </row>
    <row r="20" spans="1:11">
      <c r="C20" s="46"/>
      <c r="D20" s="46"/>
      <c r="E20" s="46"/>
      <c r="G20" s="46"/>
      <c r="H20" s="46"/>
      <c r="I20" s="46"/>
    </row>
    <row r="21" spans="1:11">
      <c r="A21" t="s">
        <v>97</v>
      </c>
      <c r="C21" s="46"/>
      <c r="D21" s="46"/>
      <c r="E21" s="46">
        <v>900.75</v>
      </c>
      <c r="G21" s="46"/>
      <c r="H21" s="46"/>
      <c r="I21" s="46"/>
      <c r="K21" s="81"/>
    </row>
    <row r="22" spans="1:11">
      <c r="A22" t="s">
        <v>98</v>
      </c>
      <c r="C22" s="46"/>
      <c r="D22" s="46"/>
      <c r="E22" s="46">
        <v>771.51</v>
      </c>
      <c r="G22" s="46"/>
      <c r="H22" s="46"/>
      <c r="I22" s="46"/>
    </row>
    <row r="23" spans="1:11">
      <c r="A23" t="s">
        <v>31</v>
      </c>
      <c r="B23" s="49">
        <v>40784</v>
      </c>
      <c r="C23" s="46"/>
      <c r="D23" s="46"/>
      <c r="E23" s="46">
        <v>53.55</v>
      </c>
      <c r="G23" s="46"/>
      <c r="H23" s="46"/>
      <c r="I23" s="46"/>
    </row>
    <row r="24" spans="1:11">
      <c r="A24" t="s">
        <v>103</v>
      </c>
      <c r="C24" s="46"/>
      <c r="D24" s="46"/>
      <c r="E24" s="46">
        <v>360.98</v>
      </c>
      <c r="G24" s="46"/>
      <c r="H24" s="46"/>
      <c r="I24" s="46"/>
    </row>
    <row r="25" spans="1:11">
      <c r="A25" t="s">
        <v>71</v>
      </c>
      <c r="C25" s="46"/>
      <c r="D25" s="46"/>
      <c r="E25" s="46">
        <v>30</v>
      </c>
      <c r="G25" s="46"/>
      <c r="H25" s="46"/>
      <c r="I25" s="46"/>
    </row>
    <row r="26" spans="1:11">
      <c r="A26" t="s">
        <v>102</v>
      </c>
      <c r="C26" s="46"/>
      <c r="D26" s="46"/>
      <c r="E26" s="46">
        <v>150</v>
      </c>
      <c r="G26" s="46"/>
      <c r="H26" s="46"/>
      <c r="I26" s="46"/>
    </row>
    <row r="27" spans="1:11">
      <c r="A27" t="s">
        <v>70</v>
      </c>
      <c r="C27" s="46"/>
      <c r="D27" s="46"/>
      <c r="E27" s="46">
        <v>100</v>
      </c>
      <c r="G27" s="46"/>
      <c r="H27" s="46"/>
      <c r="I27" s="46"/>
    </row>
    <row r="28" spans="1:11">
      <c r="A28" t="s">
        <v>99</v>
      </c>
      <c r="C28" s="46"/>
      <c r="D28" s="46"/>
      <c r="E28" s="46">
        <v>7.25</v>
      </c>
      <c r="G28" s="46"/>
      <c r="H28" s="46"/>
      <c r="I28" s="46"/>
    </row>
    <row r="29" spans="1:11" ht="15.75" thickBot="1">
      <c r="A29" s="60"/>
      <c r="B29" s="60"/>
      <c r="C29" s="61"/>
      <c r="D29" s="61"/>
      <c r="E29" s="61">
        <f>SUM(E19:E28)</f>
        <v>2374.04</v>
      </c>
      <c r="F29" s="60"/>
      <c r="G29" s="61"/>
      <c r="H29" s="61"/>
      <c r="I29" s="61"/>
    </row>
    <row r="30" spans="1:11" ht="15.75" thickTop="1">
      <c r="A30" s="62" t="s">
        <v>41</v>
      </c>
      <c r="B30" s="46">
        <v>2374.04</v>
      </c>
      <c r="C30" s="46"/>
      <c r="D30" s="46"/>
      <c r="E30" s="46"/>
      <c r="G30" s="46"/>
      <c r="H30" s="46"/>
      <c r="I30" s="46"/>
    </row>
    <row r="31" spans="1:11" ht="15.75" thickBot="1">
      <c r="A31" s="63" t="s">
        <v>42</v>
      </c>
      <c r="B31" s="51">
        <v>2253.37</v>
      </c>
      <c r="C31" s="46"/>
      <c r="D31" s="46"/>
      <c r="E31" s="46"/>
      <c r="G31" s="46"/>
      <c r="H31" s="46"/>
      <c r="I31" s="46"/>
    </row>
    <row r="32" spans="1:11">
      <c r="A32" s="62" t="s">
        <v>93</v>
      </c>
      <c r="B32" s="81">
        <f>B31-B30</f>
        <v>-120.67000000000007</v>
      </c>
      <c r="C32" s="46"/>
      <c r="D32" s="46"/>
      <c r="E32" s="46"/>
      <c r="G32" s="46"/>
      <c r="H32" s="46"/>
      <c r="I32" s="46"/>
    </row>
  </sheetData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2"/>
  <sheetViews>
    <sheetView workbookViewId="0">
      <selection activeCell="G38" sqref="G38"/>
    </sheetView>
  </sheetViews>
  <sheetFormatPr baseColWidth="10" defaultRowHeight="15"/>
  <sheetData>
    <row r="1" spans="1:10" ht="15.75">
      <c r="A1" s="54" t="s">
        <v>120</v>
      </c>
      <c r="B1" s="54"/>
      <c r="C1" s="55"/>
      <c r="D1" s="55"/>
      <c r="E1" s="55"/>
      <c r="F1" s="54"/>
      <c r="G1" s="55"/>
      <c r="H1" s="55"/>
      <c r="I1" s="55"/>
      <c r="J1" s="54"/>
    </row>
    <row r="2" spans="1:10">
      <c r="A2" t="s">
        <v>121</v>
      </c>
      <c r="C2" s="46"/>
      <c r="D2" s="46"/>
      <c r="E2" s="46"/>
      <c r="G2" s="46"/>
      <c r="H2" s="46"/>
      <c r="I2" s="46"/>
    </row>
    <row r="3" spans="1:10">
      <c r="A3" s="43"/>
      <c r="B3" s="43" t="s">
        <v>26</v>
      </c>
      <c r="C3" s="47" t="s">
        <v>6</v>
      </c>
      <c r="D3" s="47" t="s">
        <v>27</v>
      </c>
      <c r="E3" s="47" t="s">
        <v>28</v>
      </c>
      <c r="F3" s="44" t="s">
        <v>29</v>
      </c>
      <c r="G3" s="47" t="s">
        <v>34</v>
      </c>
      <c r="H3" s="47" t="s">
        <v>27</v>
      </c>
      <c r="I3" s="47" t="s">
        <v>28</v>
      </c>
    </row>
    <row r="4" spans="1:10">
      <c r="C4" s="46"/>
      <c r="D4" s="46"/>
      <c r="E4" s="46"/>
      <c r="F4" s="45"/>
      <c r="G4" s="46"/>
      <c r="H4" s="46"/>
      <c r="I4" s="46"/>
    </row>
    <row r="5" spans="1:10">
      <c r="B5" s="84" t="s">
        <v>119</v>
      </c>
      <c r="C5" s="46"/>
      <c r="D5" s="46"/>
      <c r="E5" s="46">
        <v>422.75</v>
      </c>
      <c r="F5" s="48">
        <v>40553</v>
      </c>
      <c r="G5" s="56"/>
      <c r="H5" s="46"/>
      <c r="I5" s="46"/>
      <c r="J5" t="s">
        <v>100</v>
      </c>
    </row>
    <row r="6" spans="1:10">
      <c r="A6" s="73"/>
      <c r="B6" s="73" t="s">
        <v>87</v>
      </c>
      <c r="C6" s="79"/>
      <c r="D6" s="79"/>
      <c r="E6" s="83"/>
      <c r="F6" s="82">
        <v>40573</v>
      </c>
      <c r="G6" s="57"/>
      <c r="H6" s="46"/>
      <c r="I6" s="46"/>
      <c r="J6" t="s">
        <v>33</v>
      </c>
    </row>
    <row r="7" spans="1:10">
      <c r="A7" s="73"/>
      <c r="B7" s="82" t="s">
        <v>92</v>
      </c>
      <c r="C7" s="79"/>
      <c r="D7" s="79"/>
      <c r="E7" s="79"/>
      <c r="F7" s="53" t="s">
        <v>101</v>
      </c>
      <c r="G7" s="57"/>
      <c r="H7" s="46"/>
      <c r="I7" s="46"/>
      <c r="J7" t="s">
        <v>33</v>
      </c>
    </row>
    <row r="8" spans="1:10">
      <c r="B8" s="49"/>
      <c r="C8" s="46"/>
      <c r="D8" s="46"/>
      <c r="E8" s="46"/>
      <c r="F8" s="48">
        <v>40633</v>
      </c>
      <c r="G8" s="57"/>
      <c r="H8" s="46"/>
      <c r="I8" s="46"/>
      <c r="J8" t="s">
        <v>33</v>
      </c>
    </row>
    <row r="9" spans="1:10">
      <c r="B9" s="49"/>
      <c r="C9" s="46"/>
      <c r="D9" s="46"/>
      <c r="E9" s="46"/>
      <c r="F9" s="48">
        <v>40662</v>
      </c>
      <c r="G9" s="57"/>
      <c r="H9" s="46"/>
      <c r="I9" s="46"/>
      <c r="J9" t="s">
        <v>33</v>
      </c>
    </row>
    <row r="10" spans="1:10">
      <c r="B10" s="49"/>
      <c r="C10" s="46"/>
      <c r="D10" s="46"/>
      <c r="E10" s="46"/>
      <c r="F10" s="48">
        <v>40694</v>
      </c>
      <c r="G10" s="57"/>
      <c r="H10" s="46"/>
      <c r="I10" s="46"/>
      <c r="J10" t="s">
        <v>33</v>
      </c>
    </row>
    <row r="11" spans="1:10">
      <c r="B11" s="49"/>
      <c r="C11" s="46"/>
      <c r="D11" s="46"/>
      <c r="E11" s="46"/>
      <c r="F11" s="48">
        <v>40724</v>
      </c>
      <c r="G11" s="57"/>
      <c r="H11" s="46"/>
      <c r="I11" s="46"/>
      <c r="J11" t="s">
        <v>33</v>
      </c>
    </row>
    <row r="12" spans="1:10">
      <c r="B12" s="49"/>
      <c r="C12" s="46"/>
      <c r="D12" s="46"/>
      <c r="E12" s="46"/>
      <c r="F12" s="48">
        <v>40753</v>
      </c>
      <c r="G12" s="57"/>
      <c r="H12" s="46"/>
      <c r="I12" s="46"/>
      <c r="J12" t="s">
        <v>33</v>
      </c>
    </row>
    <row r="13" spans="1:10">
      <c r="B13" s="49"/>
      <c r="C13" s="46"/>
      <c r="D13" s="46"/>
      <c r="E13" s="46"/>
      <c r="F13" s="48">
        <v>40786</v>
      </c>
      <c r="G13" s="57"/>
      <c r="H13" s="46"/>
      <c r="I13" s="46"/>
      <c r="J13" t="s">
        <v>33</v>
      </c>
    </row>
    <row r="14" spans="1:10">
      <c r="B14" s="49"/>
      <c r="C14" s="46"/>
      <c r="D14" s="46"/>
      <c r="E14" s="46"/>
      <c r="F14" s="48">
        <v>40816</v>
      </c>
      <c r="G14" s="57"/>
      <c r="H14" s="46"/>
      <c r="I14" s="46"/>
      <c r="J14" t="s">
        <v>33</v>
      </c>
    </row>
    <row r="15" spans="1:10">
      <c r="B15" s="49"/>
      <c r="C15" s="46"/>
      <c r="D15" s="46"/>
      <c r="E15" s="46"/>
      <c r="F15" s="48">
        <v>40847</v>
      </c>
      <c r="G15" s="57"/>
      <c r="H15" s="46"/>
      <c r="I15" s="46"/>
      <c r="J15" t="s">
        <v>33</v>
      </c>
    </row>
    <row r="16" spans="1:10">
      <c r="B16" s="49"/>
      <c r="C16" s="46"/>
      <c r="D16" s="46"/>
      <c r="E16" s="46"/>
      <c r="F16" s="48">
        <v>40877</v>
      </c>
      <c r="G16" s="57"/>
      <c r="H16" s="46"/>
      <c r="I16" s="46"/>
      <c r="J16" t="s">
        <v>33</v>
      </c>
    </row>
    <row r="17" spans="1:11">
      <c r="B17" s="49"/>
      <c r="C17" s="46"/>
      <c r="D17" s="46"/>
      <c r="E17" s="46"/>
      <c r="F17" s="48">
        <v>40907</v>
      </c>
      <c r="G17" s="57"/>
      <c r="H17" s="46"/>
      <c r="I17" s="46"/>
      <c r="J17" t="s">
        <v>33</v>
      </c>
    </row>
    <row r="18" spans="1:11" ht="15.75" thickBot="1">
      <c r="A18" s="50"/>
      <c r="B18" s="50"/>
      <c r="C18" s="51"/>
      <c r="D18" s="51"/>
      <c r="E18" s="80"/>
      <c r="F18" s="52"/>
      <c r="G18" s="58"/>
      <c r="H18" s="51"/>
      <c r="I18" s="51"/>
    </row>
    <row r="19" spans="1:11">
      <c r="C19" s="46"/>
      <c r="D19" s="46"/>
      <c r="E19" s="46"/>
      <c r="F19" s="45"/>
      <c r="G19" s="59">
        <f>SUM(G5:G18)</f>
        <v>0</v>
      </c>
      <c r="H19" s="46">
        <f>SUM(H5:H18)</f>
        <v>0</v>
      </c>
      <c r="I19" s="46">
        <f>SUM(I5:I18)</f>
        <v>0</v>
      </c>
    </row>
    <row r="20" spans="1:11">
      <c r="C20" s="46"/>
      <c r="D20" s="46"/>
      <c r="E20" s="46"/>
      <c r="G20" s="46"/>
      <c r="H20" s="46"/>
      <c r="I20" s="46"/>
    </row>
    <row r="21" spans="1:11">
      <c r="A21" t="s">
        <v>97</v>
      </c>
      <c r="C21" s="46"/>
      <c r="D21" s="46"/>
      <c r="E21" s="46"/>
      <c r="G21" s="46"/>
      <c r="H21" s="46"/>
      <c r="I21" s="46"/>
      <c r="K21" s="81"/>
    </row>
    <row r="22" spans="1:11">
      <c r="A22" t="s">
        <v>98</v>
      </c>
      <c r="C22" s="46"/>
      <c r="D22" s="46"/>
      <c r="E22" s="46"/>
      <c r="G22" s="46"/>
      <c r="H22" s="46"/>
      <c r="I22" s="46"/>
    </row>
    <row r="23" spans="1:11">
      <c r="A23" t="s">
        <v>31</v>
      </c>
      <c r="B23" s="49">
        <v>40784</v>
      </c>
      <c r="C23" s="46"/>
      <c r="D23" s="46"/>
      <c r="E23" s="46"/>
      <c r="G23" s="46"/>
      <c r="H23" s="46"/>
      <c r="I23" s="46"/>
    </row>
    <row r="24" spans="1:11">
      <c r="A24" t="s">
        <v>103</v>
      </c>
      <c r="C24" s="46"/>
      <c r="D24" s="46"/>
      <c r="E24" s="46"/>
      <c r="G24" s="46"/>
      <c r="H24" s="46"/>
      <c r="I24" s="46"/>
    </row>
    <row r="25" spans="1:11">
      <c r="A25" t="s">
        <v>71</v>
      </c>
      <c r="C25" s="46"/>
      <c r="D25" s="46"/>
      <c r="E25" s="46">
        <v>30</v>
      </c>
      <c r="G25" s="46"/>
      <c r="H25" s="46"/>
      <c r="I25" s="46"/>
    </row>
    <row r="26" spans="1:11">
      <c r="A26" t="s">
        <v>102</v>
      </c>
      <c r="C26" s="46"/>
      <c r="D26" s="46"/>
      <c r="E26" s="46">
        <v>150</v>
      </c>
      <c r="G26" s="46"/>
      <c r="H26" s="46"/>
      <c r="I26" s="46"/>
    </row>
    <row r="27" spans="1:11">
      <c r="A27" t="s">
        <v>70</v>
      </c>
      <c r="C27" s="46"/>
      <c r="D27" s="46"/>
      <c r="E27" s="46">
        <v>100</v>
      </c>
      <c r="G27" s="46"/>
      <c r="H27" s="46"/>
      <c r="I27" s="46"/>
    </row>
    <row r="28" spans="1:11">
      <c r="A28" t="s">
        <v>99</v>
      </c>
      <c r="C28" s="46"/>
      <c r="D28" s="46"/>
      <c r="E28" s="46">
        <v>7.25</v>
      </c>
      <c r="G28" s="46"/>
      <c r="H28" s="46"/>
      <c r="I28" s="46"/>
    </row>
    <row r="29" spans="1:11" ht="15.75" thickBot="1">
      <c r="A29" s="60"/>
      <c r="B29" s="60"/>
      <c r="C29" s="61"/>
      <c r="D29" s="61"/>
      <c r="E29" s="61">
        <f>SUM(E19:E28)</f>
        <v>287.25</v>
      </c>
      <c r="F29" s="60"/>
      <c r="G29" s="61"/>
      <c r="H29" s="61"/>
      <c r="I29" s="61"/>
    </row>
    <row r="30" spans="1:11" ht="15.75" thickTop="1">
      <c r="A30" s="62" t="s">
        <v>41</v>
      </c>
      <c r="B30" s="46">
        <v>2374.04</v>
      </c>
      <c r="C30" s="46"/>
      <c r="D30" s="46"/>
      <c r="E30" s="46"/>
      <c r="G30" s="46"/>
      <c r="H30" s="46"/>
      <c r="I30" s="46"/>
    </row>
    <row r="31" spans="1:11" ht="15.75" thickBot="1">
      <c r="A31" s="63" t="s">
        <v>42</v>
      </c>
      <c r="B31" s="51">
        <f>I19</f>
        <v>0</v>
      </c>
      <c r="C31" s="46"/>
      <c r="D31" s="46"/>
      <c r="E31" s="46"/>
      <c r="G31" s="46"/>
      <c r="H31" s="46"/>
      <c r="I31" s="46"/>
    </row>
    <row r="32" spans="1:11">
      <c r="A32" s="62" t="s">
        <v>93</v>
      </c>
      <c r="B32" s="81">
        <f>B31-B30</f>
        <v>-2374.04</v>
      </c>
      <c r="C32" s="46"/>
      <c r="D32" s="46"/>
      <c r="E32" s="46"/>
      <c r="G32" s="46"/>
      <c r="H32" s="46"/>
      <c r="I32" s="46"/>
    </row>
  </sheetData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I36" sqref="I36"/>
    </sheetView>
  </sheetViews>
  <sheetFormatPr baseColWidth="10" defaultRowHeight="15"/>
  <cols>
    <col min="4" max="4" width="4" customWidth="1"/>
    <col min="6" max="6" width="14.7109375" style="123" customWidth="1"/>
    <col min="7" max="7" width="16.140625" customWidth="1"/>
    <col min="8" max="8" width="12" style="123" bestFit="1" customWidth="1"/>
  </cols>
  <sheetData>
    <row r="1" spans="1:7" ht="15.75">
      <c r="A1" s="54" t="s">
        <v>128</v>
      </c>
      <c r="B1" s="54"/>
      <c r="C1" s="55"/>
      <c r="D1" s="55"/>
      <c r="E1" s="55"/>
      <c r="F1" s="122"/>
      <c r="G1" s="54"/>
    </row>
    <row r="2" spans="1:7" ht="15.75">
      <c r="A2" s="54"/>
      <c r="B2" s="54"/>
      <c r="C2" s="55"/>
      <c r="D2" s="55"/>
      <c r="E2" s="55"/>
      <c r="F2" s="122"/>
      <c r="G2" s="54"/>
    </row>
    <row r="3" spans="1:7" ht="15.75">
      <c r="A3" s="54" t="s">
        <v>122</v>
      </c>
      <c r="B3" s="54"/>
      <c r="C3" s="55"/>
      <c r="D3" s="55"/>
      <c r="E3" s="55"/>
      <c r="F3" s="122"/>
      <c r="G3" s="54"/>
    </row>
    <row r="4" spans="1:7" ht="15.75">
      <c r="A4" s="118" t="s">
        <v>130</v>
      </c>
      <c r="B4" s="54"/>
      <c r="C4" s="55"/>
      <c r="D4" s="55"/>
      <c r="E4" s="55"/>
      <c r="F4" s="125">
        <v>2082.71</v>
      </c>
      <c r="G4" s="54"/>
    </row>
    <row r="5" spans="1:7" ht="15.75">
      <c r="A5" s="119" t="s">
        <v>131</v>
      </c>
      <c r="B5" s="120"/>
      <c r="C5" s="121"/>
      <c r="D5" s="121"/>
      <c r="E5" s="121"/>
      <c r="F5" s="126">
        <v>395.71</v>
      </c>
      <c r="G5" s="54"/>
    </row>
    <row r="6" spans="1:7" ht="15.75">
      <c r="A6" s="54"/>
      <c r="B6" s="54"/>
      <c r="C6" s="55"/>
      <c r="D6" s="55"/>
      <c r="E6" s="55"/>
      <c r="F6" s="126">
        <f>SUM(F4:F5)</f>
        <v>2478.42</v>
      </c>
      <c r="G6" s="54"/>
    </row>
    <row r="7" spans="1:7" ht="15.75">
      <c r="A7" s="54"/>
      <c r="B7" s="54"/>
      <c r="C7" s="55"/>
      <c r="D7" s="55"/>
      <c r="E7" s="55"/>
      <c r="F7" s="122"/>
      <c r="G7" s="54"/>
    </row>
    <row r="8" spans="1:7">
      <c r="C8" s="46"/>
      <c r="D8" s="46"/>
      <c r="E8" s="46"/>
    </row>
    <row r="9" spans="1:7">
      <c r="A9" t="s">
        <v>132</v>
      </c>
      <c r="C9" s="46"/>
      <c r="D9" s="46"/>
      <c r="E9" s="56">
        <v>6.11</v>
      </c>
    </row>
    <row r="10" spans="1:7">
      <c r="A10" t="s">
        <v>129</v>
      </c>
      <c r="C10" s="46"/>
      <c r="D10" s="46"/>
      <c r="E10" s="57">
        <v>328.28</v>
      </c>
    </row>
    <row r="11" spans="1:7">
      <c r="A11" t="s">
        <v>31</v>
      </c>
      <c r="B11" s="49">
        <v>41526</v>
      </c>
      <c r="C11" s="46"/>
      <c r="D11" s="46"/>
      <c r="E11" s="57">
        <v>53.55</v>
      </c>
    </row>
    <row r="12" spans="1:7">
      <c r="A12" t="s">
        <v>135</v>
      </c>
      <c r="C12" s="46"/>
      <c r="D12" s="46"/>
      <c r="E12" s="57">
        <v>30</v>
      </c>
    </row>
    <row r="13" spans="1:7">
      <c r="A13" t="s">
        <v>134</v>
      </c>
      <c r="C13" s="46"/>
      <c r="D13" s="46"/>
      <c r="E13" s="57">
        <v>150</v>
      </c>
    </row>
    <row r="14" spans="1:7">
      <c r="A14" t="s">
        <v>136</v>
      </c>
      <c r="C14" s="46"/>
      <c r="D14" s="46"/>
      <c r="E14" s="57">
        <v>100</v>
      </c>
    </row>
    <row r="15" spans="1:7">
      <c r="A15" t="s">
        <v>137</v>
      </c>
      <c r="C15" s="46"/>
      <c r="D15" s="46"/>
      <c r="E15" s="57">
        <v>1.1599999999999999</v>
      </c>
    </row>
    <row r="16" spans="1:7">
      <c r="A16" t="s">
        <v>138</v>
      </c>
      <c r="C16" s="46"/>
      <c r="D16" s="46"/>
      <c r="E16" s="57">
        <v>421.4</v>
      </c>
    </row>
    <row r="17" spans="1:8">
      <c r="A17" t="s">
        <v>133</v>
      </c>
      <c r="C17" s="46"/>
      <c r="D17" s="46"/>
      <c r="E17" s="57">
        <v>700</v>
      </c>
      <c r="G17" t="s">
        <v>139</v>
      </c>
      <c r="H17" s="123">
        <v>10498.5</v>
      </c>
    </row>
    <row r="18" spans="1:8" ht="15.75" thickBot="1">
      <c r="A18" s="60"/>
      <c r="B18" s="60"/>
      <c r="C18" s="61"/>
      <c r="D18" s="61"/>
      <c r="E18" s="127">
        <f>SUM(E9:E17)</f>
        <v>1790.5</v>
      </c>
      <c r="F18" s="124"/>
      <c r="G18" t="s">
        <v>140</v>
      </c>
      <c r="H18" s="123">
        <v>9798.5</v>
      </c>
    </row>
    <row r="19" spans="1:8" ht="15.75" thickTop="1">
      <c r="A19" s="62" t="s">
        <v>41</v>
      </c>
      <c r="B19" s="46">
        <v>1790.5</v>
      </c>
      <c r="C19" s="46"/>
      <c r="D19" s="46"/>
      <c r="E19" s="46"/>
    </row>
    <row r="20" spans="1:8" ht="15.75" thickBot="1">
      <c r="A20" s="63" t="s">
        <v>42</v>
      </c>
      <c r="B20" s="51">
        <v>2478.42</v>
      </c>
      <c r="C20" s="46"/>
      <c r="D20" s="46"/>
      <c r="E20" s="46"/>
    </row>
    <row r="21" spans="1:8">
      <c r="A21" s="62" t="s">
        <v>93</v>
      </c>
      <c r="B21" s="81">
        <f>B20-B19</f>
        <v>687.92000000000007</v>
      </c>
      <c r="C21" s="46"/>
      <c r="D21" s="46"/>
      <c r="E21" s="46"/>
    </row>
  </sheetData>
  <pageMargins left="0.51181102362204722" right="0.31496062992125984" top="0.78740157480314965" bottom="0.78740157480314965" header="0.31496062992125984" footer="0.3149606299212598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1"/>
  <sheetViews>
    <sheetView workbookViewId="0">
      <selection activeCell="G10" sqref="G10"/>
    </sheetView>
  </sheetViews>
  <sheetFormatPr baseColWidth="10" defaultRowHeight="15"/>
  <cols>
    <col min="6" max="6" width="12.140625" bestFit="1" customWidth="1"/>
    <col min="7" max="7" width="16.85546875" customWidth="1"/>
    <col min="8" max="8" width="12" bestFit="1" customWidth="1"/>
  </cols>
  <sheetData>
    <row r="1" spans="1:8" ht="15.75">
      <c r="A1" s="54" t="s">
        <v>141</v>
      </c>
      <c r="B1" s="54"/>
      <c r="C1" s="55"/>
      <c r="D1" s="55"/>
      <c r="E1" s="55"/>
      <c r="F1" s="122"/>
      <c r="G1" s="54"/>
      <c r="H1" s="123"/>
    </row>
    <row r="2" spans="1:8" ht="15.75">
      <c r="A2" s="54"/>
      <c r="B2" s="54"/>
      <c r="C2" s="55"/>
      <c r="D2" s="55"/>
      <c r="E2" s="55"/>
      <c r="F2" s="122"/>
      <c r="G2" s="54"/>
      <c r="H2" s="123"/>
    </row>
    <row r="3" spans="1:8" ht="15.75">
      <c r="A3" s="54" t="s">
        <v>122</v>
      </c>
      <c r="B3" s="54"/>
      <c r="C3" s="55"/>
      <c r="D3" s="55"/>
      <c r="E3" s="55"/>
      <c r="F3" s="122"/>
      <c r="G3" s="54"/>
      <c r="H3" s="123"/>
    </row>
    <row r="4" spans="1:8" ht="15.75">
      <c r="A4" s="118" t="s">
        <v>151</v>
      </c>
      <c r="B4" s="54"/>
      <c r="C4" s="55"/>
      <c r="D4" s="55"/>
      <c r="E4" s="55"/>
      <c r="F4" s="125">
        <v>1877.01</v>
      </c>
      <c r="G4" s="54"/>
      <c r="H4" s="123"/>
    </row>
    <row r="5" spans="1:8" ht="15.75">
      <c r="A5" s="119" t="s">
        <v>131</v>
      </c>
      <c r="B5" s="120"/>
      <c r="C5" s="121"/>
      <c r="D5" s="121"/>
      <c r="E5" s="121"/>
      <c r="F5" s="126">
        <v>356.63</v>
      </c>
      <c r="G5" s="54"/>
      <c r="H5" s="123"/>
    </row>
    <row r="6" spans="1:8" ht="15.75">
      <c r="A6" s="54"/>
      <c r="B6" s="54"/>
      <c r="C6" s="55"/>
      <c r="D6" s="55"/>
      <c r="E6" s="55"/>
      <c r="F6" s="126">
        <f>SUM(F4:F5)</f>
        <v>2233.64</v>
      </c>
      <c r="G6" s="54"/>
      <c r="H6" s="123"/>
    </row>
    <row r="7" spans="1:8" ht="15.75">
      <c r="A7" s="54"/>
      <c r="B7" s="54"/>
      <c r="C7" s="55"/>
      <c r="D7" s="55"/>
      <c r="E7" s="55"/>
      <c r="F7" s="122"/>
      <c r="G7" s="54"/>
      <c r="H7" s="123"/>
    </row>
    <row r="8" spans="1:8">
      <c r="C8" s="46"/>
      <c r="D8" s="46"/>
      <c r="E8" s="46"/>
      <c r="F8" s="123"/>
      <c r="H8" s="123"/>
    </row>
    <row r="9" spans="1:8">
      <c r="A9" t="s">
        <v>142</v>
      </c>
      <c r="C9" s="46"/>
      <c r="D9" s="46"/>
      <c r="E9" s="56">
        <v>6.11</v>
      </c>
      <c r="F9" s="123"/>
      <c r="H9" s="123"/>
    </row>
    <row r="10" spans="1:8">
      <c r="A10" t="s">
        <v>143</v>
      </c>
      <c r="C10" s="46"/>
      <c r="D10" s="46"/>
      <c r="E10" s="57">
        <v>289.55</v>
      </c>
      <c r="F10" s="123"/>
      <c r="H10" s="123"/>
    </row>
    <row r="11" spans="1:8">
      <c r="A11" t="s">
        <v>31</v>
      </c>
      <c r="B11" s="49"/>
      <c r="C11" s="46"/>
      <c r="D11" s="46"/>
      <c r="E11" s="57">
        <v>53.55</v>
      </c>
      <c r="F11" s="123"/>
      <c r="H11" s="123"/>
    </row>
    <row r="12" spans="1:8">
      <c r="A12" t="s">
        <v>135</v>
      </c>
      <c r="C12" s="46"/>
      <c r="D12" s="46"/>
      <c r="E12" s="57">
        <v>30</v>
      </c>
      <c r="F12" s="123"/>
      <c r="H12" s="123"/>
    </row>
    <row r="13" spans="1:8">
      <c r="A13" t="s">
        <v>134</v>
      </c>
      <c r="C13" s="46"/>
      <c r="D13" s="46"/>
      <c r="E13" s="57">
        <v>150</v>
      </c>
      <c r="F13" s="123"/>
      <c r="H13" s="123"/>
    </row>
    <row r="14" spans="1:8">
      <c r="A14" t="s">
        <v>136</v>
      </c>
      <c r="C14" s="46"/>
      <c r="D14" s="46"/>
      <c r="E14" s="57">
        <v>100</v>
      </c>
      <c r="F14" s="123"/>
      <c r="H14" s="123"/>
    </row>
    <row r="15" spans="1:8">
      <c r="A15" t="s">
        <v>137</v>
      </c>
      <c r="C15" s="46"/>
      <c r="D15" s="46"/>
      <c r="E15" s="57">
        <v>1.1599999999999999</v>
      </c>
      <c r="F15" s="123"/>
      <c r="H15" s="123"/>
    </row>
    <row r="16" spans="1:8">
      <c r="A16" t="s">
        <v>144</v>
      </c>
      <c r="C16" s="46"/>
      <c r="D16" s="46"/>
      <c r="E16" s="57">
        <v>355.47</v>
      </c>
      <c r="F16" s="123"/>
      <c r="H16" s="123"/>
    </row>
    <row r="17" spans="1:8">
      <c r="A17" t="s">
        <v>145</v>
      </c>
      <c r="C17" s="46"/>
      <c r="D17" s="46"/>
      <c r="E17" s="57">
        <v>700</v>
      </c>
      <c r="F17" s="123"/>
      <c r="G17" t="s">
        <v>146</v>
      </c>
      <c r="H17" s="123">
        <v>9798.5</v>
      </c>
    </row>
    <row r="18" spans="1:8" ht="15.75" thickBot="1">
      <c r="A18" s="60"/>
      <c r="B18" s="60"/>
      <c r="C18" s="61"/>
      <c r="D18" s="61"/>
      <c r="E18" s="129">
        <f>SUM(E9:E17)</f>
        <v>1685.8400000000001</v>
      </c>
      <c r="F18" s="124"/>
      <c r="G18" t="s">
        <v>147</v>
      </c>
      <c r="H18" s="123">
        <v>9098.5</v>
      </c>
    </row>
    <row r="19" spans="1:8" ht="15.75" thickTop="1">
      <c r="A19" s="62" t="s">
        <v>41</v>
      </c>
      <c r="B19" s="46">
        <f>E18</f>
        <v>1685.8400000000001</v>
      </c>
      <c r="C19" s="46"/>
      <c r="D19" s="46"/>
      <c r="E19" s="46"/>
      <c r="F19" s="123"/>
      <c r="H19" s="123"/>
    </row>
    <row r="20" spans="1:8" ht="15.75" thickBot="1">
      <c r="A20" s="63" t="s">
        <v>42</v>
      </c>
      <c r="B20" s="51">
        <f>F6</f>
        <v>2233.64</v>
      </c>
      <c r="C20" s="46"/>
      <c r="D20" s="46"/>
      <c r="E20" s="46"/>
      <c r="F20" s="123"/>
      <c r="H20" s="123"/>
    </row>
    <row r="21" spans="1:8">
      <c r="A21" s="62" t="s">
        <v>93</v>
      </c>
      <c r="B21" s="81">
        <f>B20-B19</f>
        <v>547.79999999999973</v>
      </c>
      <c r="C21" s="46"/>
      <c r="D21" s="46"/>
      <c r="E21" s="46"/>
      <c r="F21" s="123"/>
      <c r="H21" s="123"/>
    </row>
  </sheetData>
  <pageMargins left="0.70866141732283472" right="0.70866141732283472" top="0.78740157480314965" bottom="0.78740157480314965" header="0.31496062992125984" footer="0.31496062992125984"/>
  <pageSetup paperSize="9" scale="88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J10" sqref="J10"/>
    </sheetView>
  </sheetViews>
  <sheetFormatPr baseColWidth="10" defaultRowHeight="15"/>
  <cols>
    <col min="6" max="6" width="12.140625" bestFit="1" customWidth="1"/>
    <col min="7" max="7" width="15" bestFit="1" customWidth="1"/>
    <col min="8" max="8" width="13" bestFit="1" customWidth="1"/>
  </cols>
  <sheetData>
    <row r="1" spans="1:8" ht="15.75">
      <c r="A1" s="54" t="s">
        <v>152</v>
      </c>
      <c r="B1" s="54"/>
      <c r="C1" s="55"/>
      <c r="D1" s="55"/>
      <c r="E1" s="55"/>
      <c r="F1" s="122"/>
      <c r="G1" s="54"/>
      <c r="H1" s="123"/>
    </row>
    <row r="2" spans="1:8" ht="15.75">
      <c r="A2" s="54"/>
      <c r="B2" s="54"/>
      <c r="C2" s="55"/>
      <c r="D2" s="55"/>
      <c r="E2" s="55"/>
      <c r="F2" s="122"/>
      <c r="G2" s="54"/>
      <c r="H2" s="123"/>
    </row>
    <row r="3" spans="1:8" ht="15.75">
      <c r="A3" s="54" t="s">
        <v>122</v>
      </c>
      <c r="B3" s="54"/>
      <c r="C3" s="55"/>
      <c r="D3" s="55"/>
      <c r="E3" s="55"/>
      <c r="F3" s="122"/>
      <c r="G3" s="54"/>
      <c r="H3" s="123"/>
    </row>
    <row r="4" spans="1:8" ht="15.75">
      <c r="A4" s="118" t="s">
        <v>153</v>
      </c>
      <c r="B4" s="54"/>
      <c r="C4" s="55"/>
      <c r="D4" s="55"/>
      <c r="E4" s="55"/>
      <c r="F4" s="125">
        <v>2060.27</v>
      </c>
      <c r="G4" s="54"/>
      <c r="H4" s="123"/>
    </row>
    <row r="5" spans="1:8" ht="15.75">
      <c r="A5" s="119" t="s">
        <v>131</v>
      </c>
      <c r="B5" s="120"/>
      <c r="C5" s="121"/>
      <c r="D5" s="121"/>
      <c r="E5" s="121"/>
      <c r="F5" s="126">
        <v>391.45</v>
      </c>
      <c r="G5" s="54"/>
      <c r="H5" s="123"/>
    </row>
    <row r="6" spans="1:8" ht="15.75">
      <c r="A6" s="54"/>
      <c r="B6" s="54"/>
      <c r="C6" s="55"/>
      <c r="D6" s="55"/>
      <c r="E6" s="55"/>
      <c r="F6" s="126">
        <f>SUM(F4:F5)</f>
        <v>2451.7199999999998</v>
      </c>
      <c r="G6" s="54"/>
      <c r="H6" s="123"/>
    </row>
    <row r="7" spans="1:8" ht="15.75">
      <c r="A7" s="54"/>
      <c r="B7" s="54"/>
      <c r="C7" s="55"/>
      <c r="D7" s="55"/>
      <c r="E7" s="55"/>
      <c r="F7" s="122"/>
      <c r="G7" s="54"/>
      <c r="H7" s="123"/>
    </row>
    <row r="8" spans="1:8">
      <c r="C8" s="46"/>
      <c r="D8" s="46"/>
      <c r="E8" s="46"/>
      <c r="F8" s="123"/>
      <c r="H8" s="123"/>
    </row>
    <row r="9" spans="1:8">
      <c r="A9" t="s">
        <v>142</v>
      </c>
      <c r="C9" s="46"/>
      <c r="D9" s="46"/>
      <c r="E9" s="56">
        <v>6.11</v>
      </c>
      <c r="F9" s="123"/>
      <c r="H9" s="123"/>
    </row>
    <row r="10" spans="1:8">
      <c r="A10" t="s">
        <v>154</v>
      </c>
      <c r="C10" s="46"/>
      <c r="D10" s="46"/>
      <c r="E10" s="57"/>
      <c r="F10" s="123"/>
      <c r="H10" s="123"/>
    </row>
    <row r="11" spans="1:8">
      <c r="A11" t="s">
        <v>31</v>
      </c>
      <c r="B11" s="49"/>
      <c r="C11" s="46"/>
      <c r="D11" s="46"/>
      <c r="E11" s="57">
        <v>53.55</v>
      </c>
      <c r="F11" s="123"/>
      <c r="H11" s="123"/>
    </row>
    <row r="12" spans="1:8">
      <c r="A12" t="s">
        <v>135</v>
      </c>
      <c r="C12" s="46"/>
      <c r="D12" s="46"/>
      <c r="E12" s="57">
        <v>30</v>
      </c>
      <c r="F12" s="123"/>
      <c r="H12" s="123"/>
    </row>
    <row r="13" spans="1:8">
      <c r="A13" t="s">
        <v>134</v>
      </c>
      <c r="C13" s="46"/>
      <c r="D13" s="46"/>
      <c r="E13" s="57">
        <v>150</v>
      </c>
      <c r="F13" s="123"/>
      <c r="H13" s="123"/>
    </row>
    <row r="14" spans="1:8">
      <c r="A14" t="s">
        <v>136</v>
      </c>
      <c r="C14" s="46"/>
      <c r="D14" s="46"/>
      <c r="E14" s="57">
        <v>100</v>
      </c>
      <c r="F14" s="123"/>
      <c r="H14" s="123"/>
    </row>
    <row r="15" spans="1:8">
      <c r="A15" t="s">
        <v>137</v>
      </c>
      <c r="C15" s="46"/>
      <c r="D15" s="46"/>
      <c r="E15" s="57">
        <v>1.1599999999999999</v>
      </c>
      <c r="F15" s="123"/>
      <c r="H15" s="123"/>
    </row>
    <row r="16" spans="1:8">
      <c r="A16" t="s">
        <v>155</v>
      </c>
      <c r="C16" s="46"/>
      <c r="D16" s="46"/>
      <c r="E16" s="57">
        <v>390.24</v>
      </c>
      <c r="F16" s="123"/>
      <c r="H16" s="123"/>
    </row>
    <row r="17" spans="1:8">
      <c r="A17" t="s">
        <v>145</v>
      </c>
      <c r="C17" s="46"/>
      <c r="D17" s="46"/>
      <c r="E17" s="57">
        <v>700</v>
      </c>
      <c r="F17" s="123"/>
      <c r="G17" t="s">
        <v>156</v>
      </c>
      <c r="H17" s="123">
        <v>9098.5</v>
      </c>
    </row>
    <row r="18" spans="1:8" ht="15.75" thickBot="1">
      <c r="A18" s="60"/>
      <c r="B18" s="60"/>
      <c r="C18" s="61"/>
      <c r="D18" s="61"/>
      <c r="E18" s="129">
        <f>SUM(E9:E17)</f>
        <v>1431.06</v>
      </c>
      <c r="F18" s="124"/>
      <c r="G18" t="s">
        <v>157</v>
      </c>
      <c r="H18" s="123">
        <v>8398.15</v>
      </c>
    </row>
    <row r="19" spans="1:8" ht="15.75" thickTop="1">
      <c r="A19" s="62" t="s">
        <v>41</v>
      </c>
      <c r="B19" s="46">
        <f>E18</f>
        <v>1431.06</v>
      </c>
      <c r="C19" s="46"/>
      <c r="D19" s="46"/>
      <c r="E19" s="46"/>
      <c r="F19" s="123"/>
      <c r="H19" s="123"/>
    </row>
    <row r="20" spans="1:8" ht="15.75" thickBot="1">
      <c r="A20" s="63" t="s">
        <v>42</v>
      </c>
      <c r="B20" s="51">
        <f>F6</f>
        <v>2451.7199999999998</v>
      </c>
      <c r="C20" s="46"/>
      <c r="D20" s="46"/>
      <c r="E20" s="46"/>
      <c r="F20" s="123"/>
      <c r="H20" s="123"/>
    </row>
    <row r="21" spans="1:8">
      <c r="A21" s="62" t="s">
        <v>93</v>
      </c>
      <c r="B21" s="81">
        <f>B20-B19</f>
        <v>1020.6599999999999</v>
      </c>
      <c r="C21" s="46"/>
      <c r="D21" s="46"/>
      <c r="E21" s="46"/>
      <c r="F21" s="123"/>
      <c r="H21" s="123"/>
    </row>
  </sheetData>
  <pageMargins left="0.7" right="0.7" top="0.78740157499999996" bottom="0.78740157499999996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Benannte Bereiche</vt:lpstr>
      </vt:variant>
      <vt:variant>
        <vt:i4>1</vt:i4>
      </vt:variant>
    </vt:vector>
  </HeadingPairs>
  <TitlesOfParts>
    <vt:vector size="13" baseType="lpstr">
      <vt:lpstr>Jahresübersicht</vt:lpstr>
      <vt:lpstr>Werte KWh</vt:lpstr>
      <vt:lpstr>Werte KWh Bezug</vt:lpstr>
      <vt:lpstr>Werte KWhp</vt:lpstr>
      <vt:lpstr>Überschuss</vt:lpstr>
      <vt:lpstr>EÜR 09</vt:lpstr>
      <vt:lpstr>EÜR 10</vt:lpstr>
      <vt:lpstr>EÜR 11</vt:lpstr>
      <vt:lpstr>EÜR 12</vt:lpstr>
      <vt:lpstr>EÜR 13</vt:lpstr>
      <vt:lpstr>EÜR 14</vt:lpstr>
      <vt:lpstr>EÜR 15</vt:lpstr>
      <vt:lpstr>'EÜR 15'!Druckbereich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Büro</dc:creator>
  <cp:lastModifiedBy>Harald</cp:lastModifiedBy>
  <cp:lastPrinted>2016-02-13T18:13:22Z</cp:lastPrinted>
  <dcterms:created xsi:type="dcterms:W3CDTF">2008-10-02T10:37:58Z</dcterms:created>
  <dcterms:modified xsi:type="dcterms:W3CDTF">2016-11-01T09:09:57Z</dcterms:modified>
</cp:coreProperties>
</file>