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supportingpropertybag.xml" ContentType="application/vnd.ms-excel.rdsupportingpropertybag+xml"/>
  <Override PartName="/xl/richData/rdsupportingpropertybagstructure.xml" ContentType="application/vnd.ms-excel.rdsupportingpropertybagstructure+xml"/>
  <Override PartName="/xl/richData/richStyles.xml" ContentType="application/vnd.ms-excel.richstyl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685747862\Downloads\"/>
    </mc:Choice>
  </mc:AlternateContent>
  <bookViews>
    <workbookView xWindow="0" yWindow="0" windowWidth="28800" windowHeight="12315"/>
  </bookViews>
  <sheets>
    <sheet name="XYoV Calc." sheetId="5" r:id="rId1"/>
    <sheet name="DLL" sheetId="1" state="hidden" r:id="rId2"/>
    <sheet name="Sheet3" sheetId="3" state="hidden" r:id="rId3"/>
    <sheet name="Sheet4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5" l="1"/>
  <c r="E2" i="1" l="1"/>
  <c r="B22" i="5"/>
  <c r="B23" i="5" s="1"/>
  <c r="D8" i="5" a="1"/>
  <c r="D8" i="5" s="1"/>
  <c r="E1" i="1" s="1"/>
  <c r="D2" i="1"/>
  <c r="D1" i="1"/>
  <c r="G19" i="4"/>
  <c r="D3" i="1" l="1"/>
  <c r="D9" i="5" s="1"/>
  <c r="D10" i="5" s="1"/>
  <c r="D11" i="5" s="1"/>
  <c r="D12" i="5" l="1"/>
  <c r="D4" i="1"/>
  <c r="E3" i="1" s="1"/>
  <c r="E4" i="1" s="1"/>
  <c r="E5" i="1" s="1"/>
  <c r="E6" i="1" s="1"/>
  <c r="D15" i="5" l="1"/>
  <c r="D14" i="5"/>
  <c r="E9" i="1"/>
  <c r="E8" i="1"/>
  <c r="D16" i="5" l="1"/>
  <c r="D17" i="5" s="1"/>
  <c r="D19" i="5" s="1"/>
  <c r="D20" i="5" s="1"/>
  <c r="E10" i="1"/>
  <c r="E11" i="1" l="1"/>
  <c r="E13" i="1" s="1"/>
  <c r="E14" i="1" s="1"/>
  <c r="D22" i="5"/>
  <c r="E16" i="1" l="1"/>
  <c r="D23" i="5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xmlns:xlrd="http://schemas.microsoft.com/office/spreadsheetml/2017/richdata"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<sst xmlns="http://schemas.openxmlformats.org/spreadsheetml/2006/main" count="145" uniqueCount="114">
  <si>
    <t>Araç yaşı</t>
  </si>
  <si>
    <t>(birim)</t>
  </si>
  <si>
    <t>Amortisman oranı (%)</t>
  </si>
  <si>
    <t>Amortisman tutarı (birim)</t>
  </si>
  <si>
    <t>Vergiye esas kıymet</t>
  </si>
  <si>
    <t>100x%20=20</t>
  </si>
  <si>
    <t>100-20=80</t>
  </si>
  <si>
    <t>100x%10=10</t>
  </si>
  <si>
    <t>80-10=70</t>
  </si>
  <si>
    <t>70-10=60</t>
  </si>
  <si>
    <t>60-10=50</t>
  </si>
  <si>
    <t>50-10=40</t>
  </si>
  <si>
    <t>40-10=30</t>
  </si>
  <si>
    <t>-</t>
  </si>
  <si>
    <t>x</t>
  </si>
  <si>
    <t>MOTOR HACMİ (cc)</t>
  </si>
  <si>
    <t>ÖTV ORANI (%)</t>
  </si>
  <si>
    <t>0-1.600 </t>
  </si>
  <si>
    <t>1.600-2.000</t>
  </si>
  <si>
    <t>2.000-</t>
  </si>
  <si>
    <t>85.000-130.000</t>
  </si>
  <si>
    <t>&gt;130.000</t>
  </si>
  <si>
    <t>&lt;85.000</t>
  </si>
  <si>
    <t>&gt;170.001</t>
  </si>
  <si>
    <t>&lt;170.000</t>
  </si>
  <si>
    <t>ÖTV ORANI 
(%)</t>
  </si>
  <si>
    <t>CIF BEDELİ
(TL)</t>
  </si>
  <si>
    <t>Aracın motor hacmi (cc)</t>
  </si>
  <si>
    <t>Aracın üretim yılı/modeli</t>
  </si>
  <si>
    <t>Fatura yılı</t>
  </si>
  <si>
    <t>Aracın ithalat yılı</t>
  </si>
  <si>
    <t>Döviz kuru</t>
  </si>
  <si>
    <t>Aracın diplomatik indirim sonrası satış fiyatı</t>
  </si>
  <si>
    <t>Amortisman indirim oranı</t>
  </si>
  <si>
    <t>ÖTV</t>
  </si>
  <si>
    <t>KDV</t>
  </si>
  <si>
    <t>Gümrük Müdürlüğü</t>
  </si>
  <si>
    <t>TSE işlem bedeli</t>
  </si>
  <si>
    <t>TSE Uygunluk belgesi</t>
  </si>
  <si>
    <t>Egsoz Muayenesi</t>
  </si>
  <si>
    <t>Araç Muayenesi</t>
  </si>
  <si>
    <t>TUVTÜRK</t>
  </si>
  <si>
    <t>Araç Plaka Bağış Bedeli</t>
  </si>
  <si>
    <t>Emniyet Müdürlüğü</t>
  </si>
  <si>
    <t>Noter İşlem Bedeli</t>
  </si>
  <si>
    <t>Noter</t>
  </si>
  <si>
    <t>Plaka Bastırma</t>
  </si>
  <si>
    <t>Her araç için ayrı hesaplanır</t>
  </si>
  <si>
    <t>BEDELSİZ OTO İTHALATI MASRAF DÖKÜMÜ</t>
  </si>
  <si>
    <t>Motor Hacmi</t>
  </si>
  <si>
    <t xml:space="preserve">Fatura Yılı                                                                 </t>
  </si>
  <si>
    <t>Sair Masraf</t>
  </si>
  <si>
    <t>YIL</t>
  </si>
  <si>
    <t>MOTOR HACMİ</t>
  </si>
  <si>
    <t>&gt; 2.000 cc</t>
  </si>
  <si>
    <t>1.600 - 2.000 cc</t>
  </si>
  <si>
    <t>0 - 1.600 cc</t>
  </si>
  <si>
    <t>Arabanızın motor hacmini listeden seçiniz.</t>
  </si>
  <si>
    <t>Arabanızın üretim yılını listeden seçiniz.</t>
  </si>
  <si>
    <t>Arabanızın fatura düzenlenme yılını listeden seçiniz.</t>
  </si>
  <si>
    <t>Gümrük Giriş Yılı</t>
  </si>
  <si>
    <t>Türkiye'ye kesin dönüş yılınızı listeden seçiniz.</t>
  </si>
  <si>
    <t>Amortisman İndirim Oranı</t>
  </si>
  <si>
    <t xml:space="preserve">ilk yıl amortismanı ilave </t>
  </si>
  <si>
    <t>amortisman oranı</t>
  </si>
  <si>
    <t>toplam amortisman</t>
  </si>
  <si>
    <t>Vergiye esas alınan oran</t>
  </si>
  <si>
    <t>Diplomatik indirim sonrası fatura bedelini EUR cinsinden giriniz.</t>
  </si>
  <si>
    <t xml:space="preserve">ÖTV Oranı         </t>
  </si>
  <si>
    <t>Döviz Kuru (EUR-TRY)</t>
  </si>
  <si>
    <t>KDV Matrahı</t>
  </si>
  <si>
    <t>KDV Oranı</t>
  </si>
  <si>
    <t>Araç Fatura Bedeli (EUR)</t>
  </si>
  <si>
    <t>AMORTİSMAN +1 YIL</t>
  </si>
  <si>
    <t>TRT Bandrolü</t>
  </si>
  <si>
    <t>Damga Vergisi</t>
  </si>
  <si>
    <t>ÖTV Matrahı</t>
  </si>
  <si>
    <t>CIF Kıymeti (EUR cinsinden)</t>
  </si>
  <si>
    <t>CIF Kıymeti (TRY cinsinden)</t>
  </si>
  <si>
    <t>CIF Bedelinin 130.000 TRY altında olması durumunda %50, üstünde olması durumunda %80'dir</t>
  </si>
  <si>
    <t>Ödenecek KDV Bedeli</t>
  </si>
  <si>
    <t>Ödenecek ÖTV Bedeli</t>
  </si>
  <si>
    <t>İTHALAT TOPLAM MALİYETİ   ~</t>
  </si>
  <si>
    <t>Üretim Yılı (Arabanın Modeli)</t>
  </si>
  <si>
    <t>Bir sonraki yılın Ocak ayını beklemek sureti ile amortisman indiriminden %10 daha fazla yararlanıldığında ortaya çıkan yeni maliyet</t>
  </si>
  <si>
    <t>Kesin dönüş yılında yapılan gümrükleme sonrası ortaya çıkan maliyet</t>
  </si>
  <si>
    <t>MOTOR HACMİ 0 - 1600 cc OLAN ARABALAR İÇİN İTHALAT MALİYETİ HESAP TABLOSU</t>
  </si>
  <si>
    <t>(SADECE YEŞİL KUTULARDAKİ BİLGİLERİ GİRİNİZ !!!)</t>
  </si>
  <si>
    <t>KDV Matrahının % 0.408'i</t>
  </si>
  <si>
    <t>KDV Matrahının %0.408'i</t>
  </si>
  <si>
    <t>TOPLAM MALİYET ~</t>
  </si>
  <si>
    <t>Gümrük İşlem Bedeli ~</t>
  </si>
  <si>
    <t>TRT Bandrol ~</t>
  </si>
  <si>
    <t>İsteğe bağlı (0 /3.000 / 5.000 TL)</t>
  </si>
  <si>
    <t xml:space="preserve">Ankara Umum Otomobilciler ve Şoförler Esnaf Odası </t>
  </si>
  <si>
    <t>Araç Proje dosyası açtırma bedeli</t>
  </si>
  <si>
    <t>Masraf Kalemi</t>
  </si>
  <si>
    <t>Miktar</t>
  </si>
  <si>
    <t>Açıklama</t>
  </si>
  <si>
    <t>Yer</t>
  </si>
  <si>
    <t>Gümrük müdürlüklerine verilen beyannameler için damga vergisi bedeli</t>
  </si>
  <si>
    <t>EUR-TRY döviz kuru (otomatik güncellenmektedir.)</t>
  </si>
  <si>
    <t>CIF Kıymeti + Sair Masraf</t>
  </si>
  <si>
    <t>ÖTV Matrahı * ÖTV Oranı</t>
  </si>
  <si>
    <t>ÖTV Matrahı + ÖTV Bedeli</t>
  </si>
  <si>
    <t>KDV Matrahı * KDV Oranı</t>
  </si>
  <si>
    <t>%100 - Amortisman İndirim Oranı (%)</t>
  </si>
  <si>
    <t>Fatura Bedeli * Vergiye Esas Alınan Oran (%)</t>
  </si>
  <si>
    <t>CIF Kıymeti (EUR) * Döviz Kuru (EUR/TRY)</t>
  </si>
  <si>
    <t>(Sabit)</t>
  </si>
  <si>
    <t>Gümrükleme yılı ve Fatura Yılına göre Amortisman İndirim Oranı</t>
  </si>
  <si>
    <t>NOT :</t>
  </si>
  <si>
    <t>Yukarda hazırlanan tablo tavsiye niteliğinde olup hiçbir bağlayıcılığı bulunmamaktadır. Uygulama ve hesaplama farklılıklarında mesuliyet kabul edilmez.</t>
  </si>
  <si>
    <t>~ CIF Kıymeti (TRY) * %1,336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</si>
</sst>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₺-41F]#,##0"/>
    <numFmt numFmtId="165" formatCode="[$₺-41F]#,##0.00"/>
    <numFmt numFmtId="166" formatCode="[$€-2]\ #,##0.00"/>
    <numFmt numFmtId="167" formatCode="0.0000000%"/>
    <numFmt numFmtId="168" formatCode="[$€-2]\ #,##0.00000"/>
  </numFmts>
  <fonts count="16" x14ac:knownFonts="1">
    <font>
      <sz val="11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sz val="12"/>
      <color rgb="FF212529"/>
      <name val="Calibri"/>
      <family val="2"/>
      <scheme val="minor"/>
    </font>
    <font>
      <sz val="8"/>
      <color rgb="FF888888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EEE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0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right" vertical="center"/>
    </xf>
    <xf numFmtId="165" fontId="4" fillId="0" borderId="2" xfId="0" applyNumberFormat="1" applyFont="1" applyFill="1" applyBorder="1" applyAlignment="1">
      <alignment horizontal="right" vertical="center"/>
    </xf>
    <xf numFmtId="9" fontId="7" fillId="0" borderId="0" xfId="0" applyNumberFormat="1" applyFont="1"/>
    <xf numFmtId="9" fontId="4" fillId="0" borderId="2" xfId="0" applyNumberFormat="1" applyFont="1" applyFill="1" applyBorder="1" applyAlignment="1">
      <alignment horizontal="right" vertical="center"/>
    </xf>
    <xf numFmtId="166" fontId="4" fillId="0" borderId="2" xfId="0" applyNumberFormat="1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9" fontId="4" fillId="0" borderId="2" xfId="1" applyNumberFormat="1" applyFont="1" applyFill="1" applyBorder="1" applyAlignment="1">
      <alignment horizontal="right" vertical="center"/>
    </xf>
    <xf numFmtId="166" fontId="7" fillId="0" borderId="0" xfId="0" applyNumberFormat="1" applyFont="1"/>
    <xf numFmtId="165" fontId="7" fillId="0" borderId="0" xfId="0" applyNumberFormat="1" applyFont="1"/>
    <xf numFmtId="0" fontId="0" fillId="0" borderId="7" xfId="0" applyBorder="1"/>
    <xf numFmtId="0" fontId="0" fillId="0" borderId="7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165" fontId="4" fillId="6" borderId="2" xfId="0" applyNumberFormat="1" applyFont="1" applyFill="1" applyBorder="1" applyAlignment="1">
      <alignment horizontal="right" vertical="center"/>
    </xf>
    <xf numFmtId="9" fontId="4" fillId="6" borderId="2" xfId="0" applyNumberFormat="1" applyFont="1" applyFill="1" applyBorder="1" applyAlignment="1">
      <alignment horizontal="right" vertical="center"/>
    </xf>
    <xf numFmtId="9" fontId="4" fillId="6" borderId="2" xfId="1" applyFont="1" applyFill="1" applyBorder="1" applyAlignment="1">
      <alignment horizontal="right" vertical="center"/>
    </xf>
    <xf numFmtId="0" fontId="8" fillId="5" borderId="20" xfId="0" quotePrefix="1" applyFont="1" applyFill="1" applyBorder="1" applyAlignment="1">
      <alignment horizontal="left" vertical="center"/>
    </xf>
    <xf numFmtId="0" fontId="8" fillId="5" borderId="22" xfId="0" quotePrefix="1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164" fontId="7" fillId="0" borderId="2" xfId="0" applyNumberFormat="1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7" fillId="0" borderId="7" xfId="0" applyFont="1" applyFill="1" applyBorder="1" applyAlignment="1">
      <alignment vertical="center" wrapText="1"/>
    </xf>
    <xf numFmtId="164" fontId="8" fillId="0" borderId="11" xfId="0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4" fillId="3" borderId="13" xfId="0" applyFont="1" applyFill="1" applyBorder="1" applyAlignment="1">
      <alignment horizontal="right" vertical="center"/>
    </xf>
    <xf numFmtId="165" fontId="4" fillId="6" borderId="14" xfId="0" applyNumberFormat="1" applyFont="1" applyFill="1" applyBorder="1" applyAlignment="1">
      <alignment horizontal="right" vertical="center"/>
    </xf>
    <xf numFmtId="0" fontId="4" fillId="3" borderId="23" xfId="0" applyFont="1" applyFill="1" applyBorder="1" applyAlignment="1">
      <alignment horizontal="right" vertical="center"/>
    </xf>
    <xf numFmtId="0" fontId="4" fillId="3" borderId="24" xfId="0" applyFont="1" applyFill="1" applyBorder="1" applyAlignment="1">
      <alignment horizontal="right" vertical="center"/>
    </xf>
    <xf numFmtId="166" fontId="4" fillId="3" borderId="25" xfId="0" applyNumberFormat="1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left" vertical="center"/>
    </xf>
    <xf numFmtId="0" fontId="0" fillId="5" borderId="21" xfId="0" applyFill="1" applyBorder="1" applyAlignment="1">
      <alignment vertical="center" wrapText="1"/>
    </xf>
    <xf numFmtId="165" fontId="4" fillId="0" borderId="13" xfId="0" applyNumberFormat="1" applyFont="1" applyFill="1" applyBorder="1" applyAlignment="1">
      <alignment horizontal="right" vertical="center"/>
    </xf>
    <xf numFmtId="0" fontId="8" fillId="5" borderId="26" xfId="0" quotePrefix="1" applyFont="1" applyFill="1" applyBorder="1" applyAlignment="1">
      <alignment horizontal="left" vertical="center"/>
    </xf>
    <xf numFmtId="0" fontId="0" fillId="5" borderId="27" xfId="0" applyFill="1" applyBorder="1" applyAlignment="1">
      <alignment vertical="center" wrapText="1"/>
    </xf>
    <xf numFmtId="165" fontId="12" fillId="7" borderId="29" xfId="0" applyNumberFormat="1" applyFont="1" applyFill="1" applyBorder="1" applyAlignment="1">
      <alignment horizontal="right" vertical="center"/>
    </xf>
    <xf numFmtId="165" fontId="12" fillId="7" borderId="28" xfId="0" applyNumberFormat="1" applyFont="1" applyFill="1" applyBorder="1" applyAlignment="1">
      <alignment horizontal="righ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6" borderId="20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6" borderId="16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11" fillId="0" borderId="2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right" vertical="center"/>
    </xf>
    <xf numFmtId="0" fontId="8" fillId="0" borderId="11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3" fillId="0" borderId="7" xfId="0" applyFont="1" applyBorder="1" applyAlignment="1">
      <alignment vertical="center" wrapText="1"/>
    </xf>
    <xf numFmtId="0" fontId="14" fillId="8" borderId="0" xfId="0" applyFont="1" applyFill="1"/>
    <xf numFmtId="0" fontId="14" fillId="8" borderId="0" xfId="0" applyFont="1" applyFill="1" applyAlignment="1">
      <alignment horizontal="right" vertical="center"/>
    </xf>
    <xf numFmtId="0" fontId="14" fillId="8" borderId="0" xfId="0" applyFont="1" applyFill="1" applyAlignment="1">
      <alignment horizontal="center" wrapText="1"/>
    </xf>
    <xf numFmtId="0" fontId="14" fillId="8" borderId="0" xfId="0" applyFont="1" applyFill="1" applyAlignment="1">
      <alignment vertical="top"/>
    </xf>
    <xf numFmtId="0" fontId="15" fillId="6" borderId="21" xfId="0" applyFont="1" applyFill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av92kr</v>
    <v>268435456</v>
    <v>1</v>
    <v>Powered by Refinitiv</v>
    <v>0</v>
    <v>EUR/TRY</v>
    <v>2</v>
    <v>3</v>
    <v>Finance</v>
    <v>4</v>
    <v>10.1957</v>
    <v>6.5803000000000003</v>
    <v>-4.4999999999999997E-3</v>
    <v>-5.0210000000000001E-4</v>
    <v>TRY</v>
    <v>EUR</v>
    <v>8.9657999999999998</v>
    <v>Currency Pair</v>
    <v>44255.861446759256</v>
    <v>8.9649000000000001</v>
    <v>Euro/Turkish Lira FX Cross Rate</v>
    <v>8.9642999999999997</v>
    <v>8.9619999999999997</v>
    <v>8.9574999999999996</v>
    <v>EURTRY</v>
    <v>EUR/TRY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  <v>6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_DisplayString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170" formatCode="_-[$₺-41F]* #,##0.00_-;\-[$₺-41F]* #,##0.00_-;_-[$₺-41F]* &quot;-&quot;??_-;_-@_-"/>
    </x:dxf>
    <x:dxf>
      <x:numFmt numFmtId="14" formatCode="0.00%"/>
    </x:dxf>
    <x:dxf>
      <x:numFmt numFmtId="27" formatCode="m/d/yyyy\ h:mm"/>
    </x:dxf>
    <x:dxf>
      <x:numFmt numFmtId="2" formatCode="0.00"/>
    </x:dxf>
  </dxfs>
  <richProperties>
    <rPr n="IsTitleField" t="b"/>
    <rPr n="ShouldShowInCell" t="b"/>
  </richProperties>
  <richStyles>
    <rSty dxfid="0"/>
    <rSty>
      <rpv i="0">1</rpv>
    </rSty>
    <rSty dxfid="1"/>
    <rSty dxfid="2"/>
    <rSty>
      <rpv i="1">1</rpv>
    </rSty>
    <rSty dxfid="3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K27"/>
  <sheetViews>
    <sheetView tabSelected="1" zoomScale="85" zoomScaleNormal="85" workbookViewId="0">
      <selection activeCell="I19" sqref="I19"/>
    </sheetView>
  </sheetViews>
  <sheetFormatPr defaultRowHeight="15.75" x14ac:dyDescent="0.25"/>
  <cols>
    <col min="1" max="1" width="4.7109375" customWidth="1"/>
    <col min="2" max="2" width="8.140625" customWidth="1"/>
    <col min="3" max="3" width="44.42578125" style="15" customWidth="1"/>
    <col min="4" max="4" width="24" style="18" customWidth="1"/>
    <col min="5" max="5" width="87.85546875" customWidth="1"/>
    <col min="9" max="9" width="11.140625" customWidth="1"/>
  </cols>
  <sheetData>
    <row r="1" spans="2:11" ht="34.15" customHeight="1" x14ac:dyDescent="0.25">
      <c r="B1" s="70" t="s">
        <v>86</v>
      </c>
      <c r="C1" s="71"/>
      <c r="D1" s="71"/>
      <c r="E1" s="72"/>
    </row>
    <row r="2" spans="2:11" ht="35.25" customHeight="1" thickBot="1" x14ac:dyDescent="0.3">
      <c r="B2" s="67" t="s">
        <v>87</v>
      </c>
      <c r="C2" s="68"/>
      <c r="D2" s="68"/>
      <c r="E2" s="69"/>
    </row>
    <row r="3" spans="2:11" hidden="1" x14ac:dyDescent="0.25">
      <c r="B3" s="63" t="s">
        <v>49</v>
      </c>
      <c r="C3" s="64"/>
      <c r="D3" s="47" t="s">
        <v>56</v>
      </c>
      <c r="E3" s="28" t="s">
        <v>57</v>
      </c>
    </row>
    <row r="4" spans="2:11" ht="16.5" thickBot="1" x14ac:dyDescent="0.3">
      <c r="B4" s="61" t="s">
        <v>83</v>
      </c>
      <c r="C4" s="65"/>
      <c r="D4" s="49">
        <v>2017</v>
      </c>
      <c r="E4" s="88" t="s">
        <v>58</v>
      </c>
    </row>
    <row r="5" spans="2:11" ht="16.5" thickBot="1" x14ac:dyDescent="0.3">
      <c r="B5" s="59" t="s">
        <v>50</v>
      </c>
      <c r="C5" s="66"/>
      <c r="D5" s="50">
        <v>2017</v>
      </c>
      <c r="E5" s="89" t="s">
        <v>59</v>
      </c>
    </row>
    <row r="6" spans="2:11" ht="16.5" thickBot="1" x14ac:dyDescent="0.3">
      <c r="B6" s="61" t="s">
        <v>60</v>
      </c>
      <c r="C6" s="65"/>
      <c r="D6" s="49">
        <v>2021</v>
      </c>
      <c r="E6" s="88" t="s">
        <v>61</v>
      </c>
    </row>
    <row r="7" spans="2:11" ht="16.5" thickBot="1" x14ac:dyDescent="0.3">
      <c r="B7" s="59" t="s">
        <v>72</v>
      </c>
      <c r="C7" s="66"/>
      <c r="D7" s="51">
        <v>28500</v>
      </c>
      <c r="E7" s="89" t="s">
        <v>67</v>
      </c>
    </row>
    <row r="8" spans="2:11" x14ac:dyDescent="0.25">
      <c r="B8" s="61" t="s">
        <v>69</v>
      </c>
      <c r="C8" s="62"/>
      <c r="D8" s="48" cm="1">
        <f t="array" ref="D8">_FV(DLL!C8,"Price")</f>
        <v>8.9574999999999996</v>
      </c>
      <c r="E8" s="30" t="s">
        <v>101</v>
      </c>
    </row>
    <row r="9" spans="2:11" x14ac:dyDescent="0.25">
      <c r="B9" s="59" t="s">
        <v>62</v>
      </c>
      <c r="C9" s="60"/>
      <c r="D9" s="21">
        <f>DLL!D3</f>
        <v>0.5</v>
      </c>
      <c r="E9" s="29" t="s">
        <v>110</v>
      </c>
    </row>
    <row r="10" spans="2:11" x14ac:dyDescent="0.25">
      <c r="B10" s="61" t="s">
        <v>66</v>
      </c>
      <c r="C10" s="62"/>
      <c r="D10" s="32">
        <f>1-D9</f>
        <v>0.5</v>
      </c>
      <c r="E10" s="30" t="s">
        <v>106</v>
      </c>
    </row>
    <row r="11" spans="2:11" x14ac:dyDescent="0.25">
      <c r="B11" s="59" t="s">
        <v>77</v>
      </c>
      <c r="C11" s="60"/>
      <c r="D11" s="22">
        <f>D7*D10</f>
        <v>14250</v>
      </c>
      <c r="E11" s="29" t="s">
        <v>107</v>
      </c>
      <c r="I11" s="80"/>
    </row>
    <row r="12" spans="2:11" x14ac:dyDescent="0.25">
      <c r="B12" s="61" t="s">
        <v>78</v>
      </c>
      <c r="C12" s="62"/>
      <c r="D12" s="31">
        <f>D11*D8</f>
        <v>127644.375</v>
      </c>
      <c r="E12" s="30" t="s">
        <v>108</v>
      </c>
    </row>
    <row r="13" spans="2:11" x14ac:dyDescent="0.25">
      <c r="B13" s="59" t="s">
        <v>51</v>
      </c>
      <c r="C13" s="60"/>
      <c r="D13" s="19">
        <f>0.01336*D12</f>
        <v>1705.3288500000001</v>
      </c>
      <c r="E13" s="83" t="s">
        <v>113</v>
      </c>
      <c r="K13" s="82"/>
    </row>
    <row r="14" spans="2:11" x14ac:dyDescent="0.25">
      <c r="B14" s="61" t="s">
        <v>76</v>
      </c>
      <c r="C14" s="62"/>
      <c r="D14" s="31">
        <f>D12+D13</f>
        <v>129349.70385000001</v>
      </c>
      <c r="E14" s="30" t="s">
        <v>102</v>
      </c>
      <c r="I14" s="81"/>
    </row>
    <row r="15" spans="2:11" x14ac:dyDescent="0.25">
      <c r="B15" s="59" t="s">
        <v>68</v>
      </c>
      <c r="C15" s="60"/>
      <c r="D15" s="25">
        <f>IF(D12&lt;130000,0.5,0.8)</f>
        <v>0.5</v>
      </c>
      <c r="E15" s="29" t="s">
        <v>79</v>
      </c>
    </row>
    <row r="16" spans="2:11" x14ac:dyDescent="0.25">
      <c r="B16" s="61" t="s">
        <v>81</v>
      </c>
      <c r="C16" s="62"/>
      <c r="D16" s="31">
        <f>D14*D15</f>
        <v>64674.851925000003</v>
      </c>
      <c r="E16" s="30" t="s">
        <v>103</v>
      </c>
    </row>
    <row r="17" spans="2:5" x14ac:dyDescent="0.25">
      <c r="B17" s="59" t="s">
        <v>70</v>
      </c>
      <c r="C17" s="60"/>
      <c r="D17" s="19">
        <f>D14+D16</f>
        <v>194024.55577500002</v>
      </c>
      <c r="E17" s="29" t="s">
        <v>104</v>
      </c>
    </row>
    <row r="18" spans="2:5" x14ac:dyDescent="0.25">
      <c r="B18" s="61" t="s">
        <v>71</v>
      </c>
      <c r="C18" s="62"/>
      <c r="D18" s="33">
        <v>0.18</v>
      </c>
      <c r="E18" s="30" t="s">
        <v>109</v>
      </c>
    </row>
    <row r="19" spans="2:5" x14ac:dyDescent="0.25">
      <c r="B19" s="59" t="s">
        <v>80</v>
      </c>
      <c r="C19" s="60"/>
      <c r="D19" s="19">
        <f>D17*D18</f>
        <v>34924.420039500001</v>
      </c>
      <c r="E19" s="29" t="s">
        <v>105</v>
      </c>
    </row>
    <row r="20" spans="2:5" x14ac:dyDescent="0.25">
      <c r="B20" s="61" t="s">
        <v>74</v>
      </c>
      <c r="C20" s="62"/>
      <c r="D20" s="31">
        <f>D19*0.00408</f>
        <v>142.49163376116002</v>
      </c>
      <c r="E20" s="30" t="s">
        <v>88</v>
      </c>
    </row>
    <row r="21" spans="2:5" ht="16.5" thickBot="1" x14ac:dyDescent="0.3">
      <c r="B21" s="59" t="s">
        <v>75</v>
      </c>
      <c r="C21" s="60"/>
      <c r="D21" s="54">
        <v>129.80000000000001</v>
      </c>
      <c r="E21" s="29" t="s">
        <v>100</v>
      </c>
    </row>
    <row r="22" spans="2:5" ht="30.6" customHeight="1" thickBot="1" x14ac:dyDescent="0.3">
      <c r="B22" s="34">
        <f>D6</f>
        <v>2021</v>
      </c>
      <c r="C22" s="52" t="s">
        <v>82</v>
      </c>
      <c r="D22" s="58">
        <f>D16+D19+D20+D21</f>
        <v>99871.563598261171</v>
      </c>
      <c r="E22" s="53" t="s">
        <v>85</v>
      </c>
    </row>
    <row r="23" spans="2:5" ht="30.6" customHeight="1" thickBot="1" x14ac:dyDescent="0.3">
      <c r="B23" s="35">
        <f>B22+1</f>
        <v>2022</v>
      </c>
      <c r="C23" s="55" t="s">
        <v>82</v>
      </c>
      <c r="D23" s="57">
        <f>DLL!E16</f>
        <v>80126.578839599999</v>
      </c>
      <c r="E23" s="56" t="s">
        <v>84</v>
      </c>
    </row>
    <row r="25" spans="2:5" ht="21" x14ac:dyDescent="0.35">
      <c r="B25" s="84"/>
      <c r="C25" s="84"/>
      <c r="D25" s="85"/>
      <c r="E25" s="84"/>
    </row>
    <row r="26" spans="2:5" ht="41.25" customHeight="1" x14ac:dyDescent="0.35">
      <c r="B26" s="87" t="s">
        <v>111</v>
      </c>
      <c r="C26" s="86" t="s">
        <v>112</v>
      </c>
      <c r="D26" s="86"/>
      <c r="E26" s="86"/>
    </row>
    <row r="27" spans="2:5" ht="21" x14ac:dyDescent="0.35">
      <c r="B27" s="84"/>
      <c r="C27" s="84"/>
      <c r="D27" s="85"/>
      <c r="E27" s="84"/>
    </row>
  </sheetData>
  <mergeCells count="22">
    <mergeCell ref="C26:E26"/>
    <mergeCell ref="B12:C12"/>
    <mergeCell ref="B11:C11"/>
    <mergeCell ref="B2:E2"/>
    <mergeCell ref="B1:E1"/>
    <mergeCell ref="B10:C10"/>
    <mergeCell ref="B21:C21"/>
    <mergeCell ref="B20:C20"/>
    <mergeCell ref="B3:C3"/>
    <mergeCell ref="B4:C4"/>
    <mergeCell ref="B5:C5"/>
    <mergeCell ref="B6:C6"/>
    <mergeCell ref="B7:C7"/>
    <mergeCell ref="B8:C8"/>
    <mergeCell ref="B9:C9"/>
    <mergeCell ref="B16:C16"/>
    <mergeCell ref="B17:C17"/>
    <mergeCell ref="B18:C18"/>
    <mergeCell ref="B19:C19"/>
    <mergeCell ref="B14:C14"/>
    <mergeCell ref="B15:C15"/>
    <mergeCell ref="B13:C13"/>
  </mergeCells>
  <pageMargins left="0.7" right="0.7" top="0.75" bottom="0.75" header="0.3" footer="0.3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DLL!$A$2:$A$4</xm:f>
          </x14:formula1>
          <xm:sqref>D3</xm:sqref>
        </x14:dataValidation>
        <x14:dataValidation type="list" allowBlank="1" showInputMessage="1" showErrorMessage="1">
          <x14:formula1>
            <xm:f>DLL!$B$2:$B$8</xm:f>
          </x14:formula1>
          <xm:sqref>D5</xm:sqref>
        </x14:dataValidation>
        <x14:dataValidation type="list" allowBlank="1" showInputMessage="1" showErrorMessage="1">
          <x14:formula1>
            <xm:f>DLL!$B$8:$B$10</xm:f>
          </x14:formula1>
          <xm:sqref>D6</xm:sqref>
        </x14:dataValidation>
        <x14:dataValidation type="list" allowBlank="1" showInputMessage="1" showErrorMessage="1">
          <x14:formula1>
            <xm:f>DLL!$B$2:$B$8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B6" sqref="B6:B14"/>
    </sheetView>
  </sheetViews>
  <sheetFormatPr defaultRowHeight="15.75" x14ac:dyDescent="0.25"/>
  <cols>
    <col min="1" max="1" width="15.85546875" style="15" customWidth="1"/>
    <col min="2" max="2" width="8.85546875" style="16"/>
    <col min="3" max="3" width="23.85546875" style="15" bestFit="1" customWidth="1"/>
    <col min="4" max="4" width="8.85546875" style="15"/>
    <col min="5" max="5" width="13.28515625" style="15" bestFit="1" customWidth="1"/>
    <col min="6" max="6" width="8.85546875" style="15"/>
    <col min="7" max="7" width="16.28515625" style="15" customWidth="1"/>
    <col min="8" max="9" width="16.28515625" customWidth="1"/>
    <col min="10" max="10" width="25.42578125" customWidth="1"/>
    <col min="14" max="15" width="12.28515625" customWidth="1"/>
  </cols>
  <sheetData>
    <row r="1" spans="1:5" x14ac:dyDescent="0.25">
      <c r="A1" s="15" t="s">
        <v>53</v>
      </c>
      <c r="B1" s="16" t="s">
        <v>52</v>
      </c>
      <c r="C1" s="15" t="s">
        <v>63</v>
      </c>
      <c r="D1" s="20">
        <f>IF('XYoV Calc.'!D4='XYoV Calc.'!D5,0.1,0)</f>
        <v>0.1</v>
      </c>
      <c r="E1" s="15">
        <f>'XYoV Calc.'!D8</f>
        <v>8.9574999999999996</v>
      </c>
    </row>
    <row r="2" spans="1:5" x14ac:dyDescent="0.25">
      <c r="A2" s="16" t="s">
        <v>56</v>
      </c>
      <c r="B2" s="16">
        <v>2015</v>
      </c>
      <c r="C2" s="15" t="s">
        <v>64</v>
      </c>
      <c r="D2" s="20">
        <f>('XYoV Calc.'!D6-'XYoV Calc.'!D5)*0.1</f>
        <v>0.4</v>
      </c>
      <c r="E2" s="26">
        <f>'XYoV Calc.'!D7</f>
        <v>28500</v>
      </c>
    </row>
    <row r="3" spans="1:5" x14ac:dyDescent="0.25">
      <c r="A3" s="16" t="s">
        <v>55</v>
      </c>
      <c r="B3" s="16">
        <v>2016</v>
      </c>
      <c r="C3" s="15" t="s">
        <v>65</v>
      </c>
      <c r="D3" s="20">
        <f>SUM(D1:D2)</f>
        <v>0.5</v>
      </c>
      <c r="E3" s="20">
        <f>D4</f>
        <v>0.6</v>
      </c>
    </row>
    <row r="4" spans="1:5" x14ac:dyDescent="0.25">
      <c r="A4" s="16" t="s">
        <v>54</v>
      </c>
      <c r="B4" s="16">
        <v>2017</v>
      </c>
      <c r="C4" s="15" t="s">
        <v>73</v>
      </c>
      <c r="D4" s="20">
        <f>D3+0.1</f>
        <v>0.6</v>
      </c>
      <c r="E4" s="20">
        <f>1-E3</f>
        <v>0.4</v>
      </c>
    </row>
    <row r="5" spans="1:5" x14ac:dyDescent="0.25">
      <c r="A5" s="16"/>
      <c r="B5" s="16">
        <v>2018</v>
      </c>
      <c r="E5" s="26">
        <f>E2*E4</f>
        <v>11400</v>
      </c>
    </row>
    <row r="6" spans="1:5" x14ac:dyDescent="0.25">
      <c r="B6" s="16">
        <v>2019</v>
      </c>
      <c r="E6" s="27">
        <f>E5*E1</f>
        <v>102115.5</v>
      </c>
    </row>
    <row r="7" spans="1:5" x14ac:dyDescent="0.25">
      <c r="B7" s="16">
        <v>2020</v>
      </c>
      <c r="E7" s="27">
        <v>1628</v>
      </c>
    </row>
    <row r="8" spans="1:5" x14ac:dyDescent="0.25">
      <c r="B8" s="16">
        <v>2021</v>
      </c>
      <c r="C8" s="15" t="e" vm="1">
        <v>#VALUE!</v>
      </c>
      <c r="E8" s="27">
        <f>E6+E7</f>
        <v>103743.5</v>
      </c>
    </row>
    <row r="9" spans="1:5" x14ac:dyDescent="0.25">
      <c r="B9" s="16">
        <v>2022</v>
      </c>
      <c r="E9" s="20">
        <f>IF(E6&lt;130000,0.5,0.8)</f>
        <v>0.5</v>
      </c>
    </row>
    <row r="10" spans="1:5" x14ac:dyDescent="0.25">
      <c r="B10" s="16">
        <v>2023</v>
      </c>
      <c r="E10" s="27">
        <f>E8*E9</f>
        <v>51871.75</v>
      </c>
    </row>
    <row r="11" spans="1:5" x14ac:dyDescent="0.25">
      <c r="B11" s="16">
        <v>2024</v>
      </c>
      <c r="E11" s="27">
        <f>E8+E10</f>
        <v>155615.25</v>
      </c>
    </row>
    <row r="12" spans="1:5" x14ac:dyDescent="0.25">
      <c r="B12" s="16">
        <v>2025</v>
      </c>
      <c r="E12" s="20">
        <v>0.18</v>
      </c>
    </row>
    <row r="13" spans="1:5" x14ac:dyDescent="0.25">
      <c r="B13" s="16">
        <v>2026</v>
      </c>
      <c r="E13" s="27">
        <f>E11*E12</f>
        <v>28010.744999999999</v>
      </c>
    </row>
    <row r="14" spans="1:5" x14ac:dyDescent="0.25">
      <c r="B14" s="16">
        <v>2027</v>
      </c>
      <c r="E14" s="27">
        <f>E13*0.00408</f>
        <v>114.28383960000001</v>
      </c>
    </row>
    <row r="15" spans="1:5" x14ac:dyDescent="0.25">
      <c r="E15" s="27">
        <v>129.80000000000001</v>
      </c>
    </row>
    <row r="16" spans="1:5" x14ac:dyDescent="0.25">
      <c r="E16" s="27">
        <f>E10+E13+E14+E15</f>
        <v>80126.578839599999</v>
      </c>
    </row>
    <row r="20" spans="7:15" ht="15.6" customHeight="1" x14ac:dyDescent="0.25"/>
    <row r="21" spans="7:15" ht="22.5" x14ac:dyDescent="0.25">
      <c r="N21" s="2" t="s">
        <v>15</v>
      </c>
      <c r="O21" s="2" t="s">
        <v>16</v>
      </c>
    </row>
    <row r="22" spans="7:15" x14ac:dyDescent="0.25">
      <c r="N22" s="2" t="s">
        <v>17</v>
      </c>
      <c r="O22" s="2">
        <v>45</v>
      </c>
    </row>
    <row r="23" spans="7:15" x14ac:dyDescent="0.25">
      <c r="N23" s="2" t="s">
        <v>18</v>
      </c>
      <c r="O23" s="2">
        <v>80</v>
      </c>
    </row>
    <row r="24" spans="7:15" ht="31.5" x14ac:dyDescent="0.25">
      <c r="G24" s="11" t="s">
        <v>0</v>
      </c>
      <c r="H24" s="23" t="s">
        <v>2</v>
      </c>
      <c r="I24" s="23" t="s">
        <v>3</v>
      </c>
      <c r="J24" s="11" t="s">
        <v>4</v>
      </c>
      <c r="N24" s="2" t="s">
        <v>19</v>
      </c>
      <c r="O24" s="2">
        <v>130</v>
      </c>
    </row>
    <row r="25" spans="7:15" x14ac:dyDescent="0.25">
      <c r="G25" s="11" t="s">
        <v>1</v>
      </c>
      <c r="H25" s="24"/>
      <c r="I25" s="24"/>
      <c r="J25" s="11" t="s">
        <v>1</v>
      </c>
    </row>
    <row r="26" spans="7:15" x14ac:dyDescent="0.25">
      <c r="G26" s="1">
        <v>1</v>
      </c>
      <c r="H26" s="1">
        <v>20</v>
      </c>
      <c r="I26" s="1" t="s">
        <v>5</v>
      </c>
      <c r="J26" s="1" t="s">
        <v>6</v>
      </c>
    </row>
    <row r="27" spans="7:15" x14ac:dyDescent="0.25">
      <c r="G27" s="1">
        <v>2</v>
      </c>
      <c r="H27" s="1">
        <v>10</v>
      </c>
      <c r="I27" s="1" t="s">
        <v>7</v>
      </c>
      <c r="J27" s="1" t="s">
        <v>8</v>
      </c>
    </row>
    <row r="28" spans="7:15" x14ac:dyDescent="0.25">
      <c r="G28" s="1">
        <v>3</v>
      </c>
      <c r="H28" s="1">
        <v>10</v>
      </c>
      <c r="I28" s="1" t="s">
        <v>7</v>
      </c>
      <c r="J28" s="1" t="s">
        <v>9</v>
      </c>
    </row>
    <row r="29" spans="7:15" x14ac:dyDescent="0.25">
      <c r="G29" s="1">
        <v>4</v>
      </c>
      <c r="H29" s="1">
        <v>10</v>
      </c>
      <c r="I29" s="1" t="s">
        <v>7</v>
      </c>
      <c r="J29" s="1" t="s">
        <v>10</v>
      </c>
    </row>
    <row r="30" spans="7:15" x14ac:dyDescent="0.25">
      <c r="G30" s="1">
        <v>5</v>
      </c>
      <c r="H30" s="1">
        <v>10</v>
      </c>
      <c r="I30" s="1" t="s">
        <v>7</v>
      </c>
      <c r="J30" s="1" t="s">
        <v>11</v>
      </c>
    </row>
    <row r="31" spans="7:15" x14ac:dyDescent="0.25">
      <c r="G31" s="1">
        <v>6</v>
      </c>
      <c r="H31" s="1">
        <v>10</v>
      </c>
      <c r="I31" s="1" t="s">
        <v>7</v>
      </c>
      <c r="J31" s="1" t="s">
        <v>12</v>
      </c>
    </row>
    <row r="32" spans="7:15" x14ac:dyDescent="0.25">
      <c r="G32" s="1">
        <v>7</v>
      </c>
      <c r="H32" s="1" t="s">
        <v>13</v>
      </c>
      <c r="I32" s="1" t="s">
        <v>13</v>
      </c>
      <c r="J32" s="1" t="s">
        <v>5</v>
      </c>
    </row>
    <row r="33" spans="7:10" x14ac:dyDescent="0.25">
      <c r="G33" s="1">
        <v>8</v>
      </c>
      <c r="H33" s="1" t="s">
        <v>13</v>
      </c>
      <c r="I33" s="1" t="s">
        <v>13</v>
      </c>
      <c r="J33" s="1" t="s">
        <v>5</v>
      </c>
    </row>
    <row r="34" spans="7:10" x14ac:dyDescent="0.25">
      <c r="G34" s="1">
        <v>9</v>
      </c>
      <c r="H34" s="1" t="s">
        <v>13</v>
      </c>
      <c r="I34" s="1" t="s">
        <v>13</v>
      </c>
      <c r="J34" s="1" t="s">
        <v>14</v>
      </c>
    </row>
    <row r="35" spans="7:10" ht="16.5" thickBot="1" x14ac:dyDescent="0.3">
      <c r="G35" s="17"/>
    </row>
    <row r="36" spans="7:10" ht="31.5" x14ac:dyDescent="0.25">
      <c r="G36" s="4" t="s">
        <v>15</v>
      </c>
      <c r="H36" s="5" t="s">
        <v>26</v>
      </c>
      <c r="I36" s="6" t="s">
        <v>25</v>
      </c>
    </row>
    <row r="37" spans="7:10" x14ac:dyDescent="0.25">
      <c r="G37" s="12" t="s">
        <v>17</v>
      </c>
      <c r="H37" s="3" t="s">
        <v>22</v>
      </c>
      <c r="I37" s="7">
        <v>45</v>
      </c>
    </row>
    <row r="38" spans="7:10" x14ac:dyDescent="0.25">
      <c r="G38" s="12"/>
      <c r="H38" s="3" t="s">
        <v>20</v>
      </c>
      <c r="I38" s="7">
        <v>50</v>
      </c>
    </row>
    <row r="39" spans="7:10" x14ac:dyDescent="0.25">
      <c r="G39" s="12"/>
      <c r="H39" s="3" t="s">
        <v>21</v>
      </c>
      <c r="I39" s="7">
        <v>80</v>
      </c>
    </row>
    <row r="40" spans="7:10" x14ac:dyDescent="0.25">
      <c r="G40" s="13" t="s">
        <v>18</v>
      </c>
      <c r="H40" s="3" t="s">
        <v>24</v>
      </c>
      <c r="I40" s="7">
        <v>130</v>
      </c>
    </row>
    <row r="41" spans="7:10" x14ac:dyDescent="0.25">
      <c r="G41" s="14"/>
      <c r="H41" s="3" t="s">
        <v>23</v>
      </c>
      <c r="I41" s="7">
        <v>150</v>
      </c>
    </row>
    <row r="42" spans="7:10" ht="16.5" thickBot="1" x14ac:dyDescent="0.3">
      <c r="G42" s="8" t="s">
        <v>19</v>
      </c>
      <c r="H42" s="9"/>
      <c r="I42" s="10">
        <v>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F18" sqref="F18"/>
    </sheetView>
  </sheetViews>
  <sheetFormatPr defaultRowHeight="15" x14ac:dyDescent="0.25"/>
  <cols>
    <col min="2" max="2" width="19.28515625" bestFit="1" customWidth="1"/>
    <col min="3" max="3" width="15.140625" bestFit="1" customWidth="1"/>
    <col min="4" max="4" width="11.7109375" bestFit="1" customWidth="1"/>
    <col min="6" max="6" width="38.85546875" customWidth="1"/>
  </cols>
  <sheetData>
    <row r="1" spans="2:6" ht="15.75" thickBot="1" x14ac:dyDescent="0.3"/>
    <row r="2" spans="2:6" ht="47.25" x14ac:dyDescent="0.25">
      <c r="B2" s="4" t="s">
        <v>15</v>
      </c>
      <c r="C2" s="5" t="s">
        <v>26</v>
      </c>
      <c r="D2" s="6" t="s">
        <v>25</v>
      </c>
      <c r="F2" t="s">
        <v>27</v>
      </c>
    </row>
    <row r="3" spans="2:6" ht="15.75" x14ac:dyDescent="0.25">
      <c r="B3" s="73" t="s">
        <v>17</v>
      </c>
      <c r="C3" s="3" t="s">
        <v>22</v>
      </c>
      <c r="D3" s="7">
        <v>45</v>
      </c>
      <c r="F3" t="s">
        <v>28</v>
      </c>
    </row>
    <row r="4" spans="2:6" ht="31.5" x14ac:dyDescent="0.25">
      <c r="B4" s="73"/>
      <c r="C4" s="3" t="s">
        <v>20</v>
      </c>
      <c r="D4" s="7">
        <v>50</v>
      </c>
      <c r="F4" t="s">
        <v>29</v>
      </c>
    </row>
    <row r="5" spans="2:6" ht="15.75" x14ac:dyDescent="0.25">
      <c r="B5" s="73"/>
      <c r="C5" s="3" t="s">
        <v>21</v>
      </c>
      <c r="D5" s="7">
        <v>80</v>
      </c>
      <c r="F5" t="s">
        <v>30</v>
      </c>
    </row>
    <row r="6" spans="2:6" ht="15.75" x14ac:dyDescent="0.25">
      <c r="B6" s="74" t="s">
        <v>18</v>
      </c>
      <c r="C6" s="3" t="s">
        <v>24</v>
      </c>
      <c r="D6" s="7">
        <v>130</v>
      </c>
      <c r="F6" t="s">
        <v>32</v>
      </c>
    </row>
    <row r="7" spans="2:6" ht="15.75" x14ac:dyDescent="0.25">
      <c r="B7" s="75"/>
      <c r="C7" s="3" t="s">
        <v>23</v>
      </c>
      <c r="D7" s="7">
        <v>150</v>
      </c>
      <c r="F7" t="s">
        <v>31</v>
      </c>
    </row>
    <row r="8" spans="2:6" ht="16.5" thickBot="1" x14ac:dyDescent="0.3">
      <c r="B8" s="8" t="s">
        <v>19</v>
      </c>
      <c r="C8" s="9"/>
      <c r="D8" s="10">
        <v>220</v>
      </c>
    </row>
    <row r="9" spans="2:6" x14ac:dyDescent="0.25">
      <c r="F9" t="s">
        <v>33</v>
      </c>
    </row>
  </sheetData>
  <mergeCells count="2">
    <mergeCell ref="B3:B5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19"/>
  <sheetViews>
    <sheetView workbookViewId="0">
      <selection activeCell="O2" sqref="O2"/>
    </sheetView>
  </sheetViews>
  <sheetFormatPr defaultRowHeight="15" x14ac:dyDescent="0.25"/>
  <cols>
    <col min="5" max="5" width="28.28515625" customWidth="1"/>
    <col min="6" max="6" width="22.7109375" bestFit="1" customWidth="1"/>
    <col min="7" max="7" width="14.42578125" customWidth="1"/>
    <col min="8" max="8" width="31.5703125" customWidth="1"/>
  </cols>
  <sheetData>
    <row r="5" spans="5:8" ht="21.6" customHeight="1" thickBot="1" x14ac:dyDescent="0.3">
      <c r="E5" s="79" t="s">
        <v>48</v>
      </c>
      <c r="F5" s="79"/>
      <c r="G5" s="79"/>
      <c r="H5" s="79"/>
    </row>
    <row r="6" spans="5:8" ht="24.6" customHeight="1" x14ac:dyDescent="0.25">
      <c r="E6" s="39" t="s">
        <v>99</v>
      </c>
      <c r="F6" s="40" t="s">
        <v>96</v>
      </c>
      <c r="G6" s="40" t="s">
        <v>97</v>
      </c>
      <c r="H6" s="41" t="s">
        <v>98</v>
      </c>
    </row>
    <row r="7" spans="5:8" ht="21.6" customHeight="1" x14ac:dyDescent="0.25">
      <c r="E7" s="76" t="s">
        <v>36</v>
      </c>
      <c r="F7" s="36" t="s">
        <v>91</v>
      </c>
      <c r="G7" s="37">
        <v>17</v>
      </c>
      <c r="H7" s="42"/>
    </row>
    <row r="8" spans="5:8" ht="21.6" customHeight="1" x14ac:dyDescent="0.25">
      <c r="E8" s="76"/>
      <c r="F8" s="36" t="s">
        <v>34</v>
      </c>
      <c r="G8" s="37"/>
      <c r="H8" s="42" t="s">
        <v>47</v>
      </c>
    </row>
    <row r="9" spans="5:8" ht="21.6" customHeight="1" x14ac:dyDescent="0.25">
      <c r="E9" s="76"/>
      <c r="F9" s="36" t="s">
        <v>35</v>
      </c>
      <c r="G9" s="37"/>
      <c r="H9" s="42" t="s">
        <v>47</v>
      </c>
    </row>
    <row r="10" spans="5:8" ht="21.6" customHeight="1" x14ac:dyDescent="0.25">
      <c r="E10" s="76"/>
      <c r="F10" s="36" t="s">
        <v>92</v>
      </c>
      <c r="G10" s="37">
        <v>135</v>
      </c>
      <c r="H10" s="42" t="s">
        <v>89</v>
      </c>
    </row>
    <row r="11" spans="5:8" ht="21.6" customHeight="1" x14ac:dyDescent="0.25">
      <c r="E11" s="76"/>
      <c r="F11" s="38" t="s">
        <v>75</v>
      </c>
      <c r="G11" s="37">
        <v>130</v>
      </c>
      <c r="H11" s="42"/>
    </row>
    <row r="12" spans="5:8" ht="31.5" x14ac:dyDescent="0.25">
      <c r="E12" s="76" t="s">
        <v>38</v>
      </c>
      <c r="F12" s="36" t="s">
        <v>95</v>
      </c>
      <c r="G12" s="37">
        <v>300</v>
      </c>
      <c r="H12" s="42"/>
    </row>
    <row r="13" spans="5:8" ht="21.6" customHeight="1" x14ac:dyDescent="0.25">
      <c r="E13" s="76"/>
      <c r="F13" s="36" t="s">
        <v>37</v>
      </c>
      <c r="G13" s="37">
        <v>460</v>
      </c>
      <c r="H13" s="42"/>
    </row>
    <row r="14" spans="5:8" ht="21.6" customHeight="1" x14ac:dyDescent="0.25">
      <c r="E14" s="76" t="s">
        <v>41</v>
      </c>
      <c r="F14" s="36" t="s">
        <v>39</v>
      </c>
      <c r="G14" s="37">
        <v>90</v>
      </c>
      <c r="H14" s="42"/>
    </row>
    <row r="15" spans="5:8" ht="21.6" customHeight="1" x14ac:dyDescent="0.25">
      <c r="E15" s="76"/>
      <c r="F15" s="36" t="s">
        <v>40</v>
      </c>
      <c r="G15" s="37">
        <v>372</v>
      </c>
      <c r="H15" s="42"/>
    </row>
    <row r="16" spans="5:8" ht="31.5" x14ac:dyDescent="0.25">
      <c r="E16" s="43" t="s">
        <v>43</v>
      </c>
      <c r="F16" s="36" t="s">
        <v>42</v>
      </c>
      <c r="G16" s="37">
        <v>0</v>
      </c>
      <c r="H16" s="44" t="s">
        <v>93</v>
      </c>
    </row>
    <row r="17" spans="5:8" ht="15.75" x14ac:dyDescent="0.25">
      <c r="E17" s="43" t="s">
        <v>45</v>
      </c>
      <c r="F17" s="36" t="s">
        <v>44</v>
      </c>
      <c r="G17" s="37">
        <v>229</v>
      </c>
      <c r="H17" s="42"/>
    </row>
    <row r="18" spans="5:8" ht="47.25" x14ac:dyDescent="0.25">
      <c r="E18" s="43" t="s">
        <v>94</v>
      </c>
      <c r="F18" s="36" t="s">
        <v>46</v>
      </c>
      <c r="G18" s="37">
        <v>60</v>
      </c>
      <c r="H18" s="42"/>
    </row>
    <row r="19" spans="5:8" ht="21.6" customHeight="1" thickBot="1" x14ac:dyDescent="0.3">
      <c r="E19" s="77" t="s">
        <v>90</v>
      </c>
      <c r="F19" s="78"/>
      <c r="G19" s="45">
        <f>SUM(G7:G18)</f>
        <v>1793</v>
      </c>
      <c r="H19" s="46"/>
    </row>
  </sheetData>
  <mergeCells count="5">
    <mergeCell ref="E7:E11"/>
    <mergeCell ref="E12:E13"/>
    <mergeCell ref="E14:E15"/>
    <mergeCell ref="E19:F19"/>
    <mergeCell ref="E5:H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XYoV Calc.</vt:lpstr>
      <vt:lpstr>DLL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O</dc:creator>
  <cp:lastModifiedBy>YILMAZ ÖZTÜRK</cp:lastModifiedBy>
  <dcterms:created xsi:type="dcterms:W3CDTF">2021-02-17T20:21:56Z</dcterms:created>
  <dcterms:modified xsi:type="dcterms:W3CDTF">2021-03-01T10:52:40Z</dcterms:modified>
</cp:coreProperties>
</file>