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Recursos" sheetId="1" r:id="rId4"/>
    <sheet state="visible" name="Presupuesto Detallado" sheetId="2" r:id="rId5"/>
    <sheet state="visible" name="Datos" sheetId="3" r:id="rId6"/>
  </sheets>
  <definedNames/>
  <calcPr/>
  <extLst>
    <ext uri="GoogleSheetsCustomDataVersion2">
      <go:sheetsCustomData xmlns:go="http://customooxmlschemas.google.com/" r:id="rId7" roundtripDataChecksum="vxGSDTtf1+7cDL1oa9T05X5YPMXpkXRrVnAp7mEh6Xs="/>
    </ext>
  </extLst>
</workbook>
</file>

<file path=xl/sharedStrings.xml><?xml version="1.0" encoding="utf-8"?>
<sst xmlns="http://schemas.openxmlformats.org/spreadsheetml/2006/main" count="101" uniqueCount="58">
  <si>
    <t>Presupuesto de Proyecto</t>
  </si>
  <si>
    <t>Proyecto Pagina de Votacion Consejeros de Carrera</t>
  </si>
  <si>
    <t>Elaborado por: pmoinformatica.com</t>
  </si>
  <si>
    <t>% Reserva de Contingencia</t>
  </si>
  <si>
    <t>Líder del Proyecto: Rodrigo Cancino</t>
  </si>
  <si>
    <t>Presupuesto</t>
  </si>
  <si>
    <t>Reservas</t>
  </si>
  <si>
    <t>Total</t>
  </si>
  <si>
    <t>Fecha de Inicio: 26/08/2024</t>
  </si>
  <si>
    <t>Categoría</t>
  </si>
  <si>
    <t>Recurso</t>
  </si>
  <si>
    <t>Cantidad</t>
  </si>
  <si>
    <t>Valor</t>
  </si>
  <si>
    <t>Tipo de Unidades</t>
  </si>
  <si>
    <t>Tasa</t>
  </si>
  <si>
    <t>Costos Directos</t>
  </si>
  <si>
    <t>Personal</t>
  </si>
  <si>
    <t>Jefe de Proyecto</t>
  </si>
  <si>
    <t>Desarrollador SW</t>
  </si>
  <si>
    <t>Host</t>
  </si>
  <si>
    <t>Costos Indirectos</t>
  </si>
  <si>
    <t>Gastos de Alimentacion</t>
  </si>
  <si>
    <t>Plan de Soporte</t>
  </si>
  <si>
    <t>Tipo</t>
  </si>
  <si>
    <t>HH Totales</t>
  </si>
  <si>
    <t>CostoxHH</t>
  </si>
  <si>
    <t>Costo total</t>
  </si>
  <si>
    <t>ValorxHH Adicional</t>
  </si>
  <si>
    <t>Mes</t>
  </si>
  <si>
    <t>Fecha de Inicio: 14/08/2024</t>
  </si>
  <si>
    <t>Código</t>
  </si>
  <si>
    <t>Tarea / Actividad</t>
  </si>
  <si>
    <t>Elemento</t>
  </si>
  <si>
    <t>Tipo de Recurso</t>
  </si>
  <si>
    <t>Unidades</t>
  </si>
  <si>
    <t>Planificacion</t>
  </si>
  <si>
    <t>Fase</t>
  </si>
  <si>
    <t>Días laborales</t>
  </si>
  <si>
    <t>Horas laborales</t>
  </si>
  <si>
    <t>1.1</t>
  </si>
  <si>
    <t>Fase de Planificacion</t>
  </si>
  <si>
    <t>Fase 1</t>
  </si>
  <si>
    <t>21 días</t>
  </si>
  <si>
    <t>Fase 2</t>
  </si>
  <si>
    <t>70 días</t>
  </si>
  <si>
    <t>Fase 3</t>
  </si>
  <si>
    <t>Desarrollo</t>
  </si>
  <si>
    <t>2.1</t>
  </si>
  <si>
    <t>Fase de Desarrollo</t>
  </si>
  <si>
    <t>Final</t>
  </si>
  <si>
    <t>Fase Final</t>
  </si>
  <si>
    <t>Labor (Personal)</t>
  </si>
  <si>
    <t>Horas / Jornadas</t>
  </si>
  <si>
    <t>Personal de Soporte</t>
  </si>
  <si>
    <t>Servicio</t>
  </si>
  <si>
    <t>Meses</t>
  </si>
  <si>
    <t>Gastos Indirectos</t>
  </si>
  <si>
    <t>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</si>
</sst>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_ * #,##0_ ;_ * \-#,##0_ ;_ * &quot;-&quot;??_ ;_ @_ "/>
    <numFmt numFmtId="166" formatCode="d.m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14.0"/>
      <color rgb="FF1F497D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9.0"/>
      <color rgb="FF7E3794"/>
      <name val="Arial"/>
    </font>
    <font>
      <b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1" fillId="2" fontId="4" numFmtId="0" xfId="0" applyAlignment="1" applyBorder="1" applyFont="1">
      <alignment vertical="center"/>
    </xf>
    <xf borderId="1" fillId="2" fontId="1" numFmtId="9" xfId="0" applyBorder="1" applyFont="1" applyNumberFormat="1"/>
    <xf borderId="1" fillId="2" fontId="5" numFmtId="0" xfId="0" applyBorder="1" applyFont="1"/>
    <xf borderId="1" fillId="2" fontId="6" numFmtId="0" xfId="0" applyBorder="1" applyFont="1"/>
    <xf borderId="1" fillId="2" fontId="7" numFmtId="0" xfId="0" applyAlignment="1" applyBorder="1" applyFont="1">
      <alignment horizontal="center"/>
    </xf>
    <xf borderId="1" fillId="2" fontId="5" numFmtId="0" xfId="0" applyAlignment="1" applyBorder="1" applyFont="1">
      <alignment readingOrder="0"/>
    </xf>
    <xf borderId="1" fillId="2" fontId="7" numFmtId="0" xfId="0" applyBorder="1" applyFont="1"/>
    <xf borderId="1" fillId="3" fontId="6" numFmtId="164" xfId="0" applyBorder="1" applyFill="1" applyFont="1" applyNumberFormat="1"/>
    <xf borderId="1" fillId="4" fontId="1" numFmtId="0" xfId="0" applyAlignment="1" applyBorder="1" applyFill="1" applyFont="1">
      <alignment vertical="bottom"/>
    </xf>
    <xf borderId="1" fillId="2" fontId="7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left" vertical="top"/>
    </xf>
    <xf borderId="1" fillId="3" fontId="3" numFmtId="165" xfId="0" applyAlignment="1" applyBorder="1" applyFont="1" applyNumberFormat="1">
      <alignment horizontal="left" vertical="top"/>
    </xf>
    <xf borderId="1" fillId="4" fontId="1" numFmtId="0" xfId="0" applyAlignment="1" applyBorder="1" applyFont="1">
      <alignment vertical="bottom"/>
    </xf>
    <xf borderId="1" fillId="2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horizontal="left" vertical="top"/>
    </xf>
    <xf borderId="1" fillId="2" fontId="1" numFmtId="165" xfId="0" applyAlignment="1" applyBorder="1" applyFont="1" applyNumberFormat="1">
      <alignment horizontal="left" vertical="top"/>
    </xf>
    <xf borderId="1" fillId="4" fontId="1" numFmtId="0" xfId="0" applyAlignment="1" applyBorder="1" applyFont="1">
      <alignment vertical="bottom"/>
    </xf>
    <xf borderId="1" fillId="4" fontId="1" numFmtId="3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readingOrder="0" vertical="top"/>
    </xf>
    <xf borderId="1" fillId="2" fontId="1" numFmtId="2" xfId="0" applyAlignment="1" applyBorder="1" applyFont="1" applyNumberFormat="1">
      <alignment horizontal="right" readingOrder="0" vertical="top"/>
    </xf>
    <xf borderId="0" fillId="4" fontId="8" numFmtId="165" xfId="0" applyAlignment="1" applyFont="1" applyNumberFormat="1">
      <alignment horizontal="right"/>
    </xf>
    <xf borderId="0" fillId="4" fontId="8" numFmtId="0" xfId="0" applyAlignment="1" applyFont="1">
      <alignment horizontal="left"/>
    </xf>
    <xf borderId="0" fillId="4" fontId="9" numFmtId="0" xfId="0" applyAlignment="1" applyFont="1">
      <alignment horizontal="left"/>
    </xf>
    <xf borderId="1" fillId="2" fontId="1" numFmtId="1" xfId="0" applyAlignment="1" applyBorder="1" applyFont="1" applyNumberFormat="1">
      <alignment horizontal="left" vertical="top"/>
    </xf>
    <xf borderId="0" fillId="4" fontId="8" numFmtId="0" xfId="0" applyAlignment="1" applyFont="1">
      <alignment horizontal="left" readingOrder="0"/>
    </xf>
    <xf borderId="1" fillId="2" fontId="1" numFmtId="165" xfId="0" applyAlignment="1" applyBorder="1" applyFont="1" applyNumberFormat="1">
      <alignment horizontal="right" vertical="top"/>
    </xf>
    <xf borderId="1" fillId="4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/>
    </xf>
    <xf borderId="1" fillId="4" fontId="1" numFmtId="2" xfId="0" applyAlignment="1" applyBorder="1" applyFont="1" applyNumberFormat="1">
      <alignment vertical="bottom"/>
    </xf>
    <xf borderId="1" fillId="4" fontId="1" numFmtId="165" xfId="0" applyAlignment="1" applyBorder="1" applyFont="1" applyNumberFormat="1">
      <alignment vertical="bottom"/>
    </xf>
    <xf borderId="1" fillId="2" fontId="2" numFmtId="0" xfId="0" applyAlignment="1" applyBorder="1" applyFont="1">
      <alignment readingOrder="0"/>
    </xf>
    <xf borderId="1" fillId="5" fontId="7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center" readingOrder="0" vertical="bottom"/>
    </xf>
    <xf borderId="1" fillId="4" fontId="1" numFmtId="3" xfId="0" applyAlignment="1" applyBorder="1" applyFont="1" applyNumberFormat="1">
      <alignment horizontal="center" readingOrder="0" vertical="bottom"/>
    </xf>
    <xf borderId="1" fillId="2" fontId="4" numFmtId="0" xfId="0" applyBorder="1" applyFont="1"/>
    <xf borderId="1" fillId="2" fontId="1" numFmtId="9" xfId="0" applyAlignment="1" applyBorder="1" applyFont="1" applyNumberFormat="1">
      <alignment readingOrder="0"/>
    </xf>
    <xf borderId="1" fillId="3" fontId="6" numFmtId="165" xfId="0" applyBorder="1" applyFont="1" applyNumberFormat="1"/>
    <xf borderId="1" fillId="2" fontId="7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left" readingOrder="0" vertical="top"/>
    </xf>
    <xf borderId="1" fillId="3" fontId="1" numFmtId="0" xfId="0" applyAlignment="1" applyBorder="1" applyFont="1">
      <alignment horizontal="left" vertical="top"/>
    </xf>
    <xf borderId="1" fillId="3" fontId="1" numFmtId="0" xfId="0" applyAlignment="1" applyBorder="1" applyFont="1">
      <alignment horizontal="right" vertical="top"/>
    </xf>
    <xf borderId="1" fillId="3" fontId="1" numFmtId="164" xfId="0" applyAlignment="1" applyBorder="1" applyFont="1" applyNumberFormat="1">
      <alignment horizontal="left" vertical="top"/>
    </xf>
    <xf borderId="0" fillId="0" fontId="10" numFmtId="0" xfId="0" applyAlignment="1" applyFont="1">
      <alignment horizontal="center"/>
    </xf>
    <xf borderId="1" fillId="2" fontId="1" numFmtId="0" xfId="0" applyAlignment="1" applyBorder="1" applyFont="1">
      <alignment horizontal="right" vertical="top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" fillId="2" fontId="1" numFmtId="164" xfId="0" applyAlignment="1" applyBorder="1" applyFont="1" applyNumberFormat="1">
      <alignment horizontal="left" vertical="top"/>
    </xf>
    <xf borderId="1" fillId="2" fontId="1" numFmtId="165" xfId="0" applyAlignment="1" applyBorder="1" applyFont="1" applyNumberFormat="1">
      <alignment horizontal="left" readingOrder="0" vertical="top"/>
    </xf>
    <xf borderId="1" fillId="2" fontId="1" numFmtId="0" xfId="0" applyAlignment="1" applyBorder="1" applyFont="1">
      <alignment horizontal="right" readingOrder="0" vertical="top"/>
    </xf>
    <xf borderId="1" fillId="2" fontId="1" numFmtId="166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25.86"/>
    <col customWidth="1" min="4" max="5" width="20.14"/>
    <col customWidth="1" min="6" max="6" width="19.0"/>
    <col customWidth="1" min="7" max="7" width="15.71"/>
    <col customWidth="1" min="8" max="8" width="21.29"/>
    <col customWidth="1" min="9" max="11" width="11.43"/>
    <col customWidth="1" min="12" max="14" width="21.57"/>
    <col customWidth="1" min="15" max="15" width="32.0"/>
    <col customWidth="1" min="16" max="16" width="28.71"/>
    <col customWidth="1" min="17" max="27" width="11.43"/>
  </cols>
  <sheetData>
    <row r="1" ht="60.0" customHeight="1">
      <c r="A1" s="1"/>
      <c r="B1" s="2" t="s">
        <v>0</v>
      </c>
      <c r="C1" s="1"/>
      <c r="D1" s="1"/>
      <c r="E1" s="1"/>
      <c r="F1" s="3" t="s">
        <v>1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2.5" customHeight="1">
      <c r="A2" s="1"/>
      <c r="B2" s="4" t="s">
        <v>2</v>
      </c>
      <c r="C2" s="1"/>
      <c r="D2" s="1"/>
      <c r="E2" s="1"/>
      <c r="F2" s="1" t="s">
        <v>3</v>
      </c>
      <c r="G2" s="1"/>
      <c r="H2" s="5">
        <f>'Presupuesto Detallado'!I2</f>
        <v>0.07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4.25" customHeight="1">
      <c r="A3" s="1"/>
      <c r="B3" s="6" t="s">
        <v>4</v>
      </c>
      <c r="C3" s="1"/>
      <c r="D3" s="7"/>
      <c r="E3" s="7"/>
      <c r="F3" s="8" t="s">
        <v>5</v>
      </c>
      <c r="G3" s="8" t="s">
        <v>6</v>
      </c>
      <c r="H3" s="8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4.25" customHeight="1">
      <c r="A4" s="1"/>
      <c r="B4" s="9" t="s">
        <v>8</v>
      </c>
      <c r="C4" s="1"/>
      <c r="D4" s="10" t="s">
        <v>7</v>
      </c>
      <c r="E4" s="10"/>
      <c r="F4" s="11">
        <f>H7+H13</f>
        <v>4988018</v>
      </c>
      <c r="G4" s="11">
        <f>F4*H2</f>
        <v>349161.26</v>
      </c>
      <c r="H4" s="11">
        <f>SUM(F4:G4)</f>
        <v>5337179.26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2"/>
      <c r="M5" s="12"/>
      <c r="N5" s="12"/>
      <c r="O5" s="12"/>
      <c r="P5" s="12"/>
      <c r="Q5" s="12"/>
      <c r="R5" s="12"/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1"/>
      <c r="B6" s="8" t="s">
        <v>9</v>
      </c>
      <c r="C6" s="8" t="s">
        <v>10</v>
      </c>
      <c r="D6" s="13" t="s">
        <v>11</v>
      </c>
      <c r="E6" s="13" t="s">
        <v>12</v>
      </c>
      <c r="F6" s="8" t="s">
        <v>13</v>
      </c>
      <c r="G6" s="8" t="s">
        <v>14</v>
      </c>
      <c r="H6" s="8" t="s">
        <v>5</v>
      </c>
      <c r="I6" s="1"/>
      <c r="J6" s="1"/>
      <c r="K6" s="1"/>
      <c r="L6" s="12"/>
      <c r="M6" s="12"/>
      <c r="N6" s="12"/>
      <c r="O6" s="12"/>
      <c r="P6" s="12"/>
      <c r="Q6" s="12"/>
      <c r="R6" s="12"/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1"/>
      <c r="B7" s="14" t="s">
        <v>15</v>
      </c>
      <c r="C7" s="14"/>
      <c r="D7" s="14"/>
      <c r="E7" s="14"/>
      <c r="F7" s="14"/>
      <c r="G7" s="14"/>
      <c r="H7" s="15">
        <f>H8+H11</f>
        <v>3308018</v>
      </c>
      <c r="I7" s="1"/>
      <c r="J7" s="1"/>
      <c r="K7" s="1"/>
      <c r="L7" s="12"/>
      <c r="M7" s="12"/>
      <c r="N7" s="12"/>
      <c r="O7" s="12"/>
      <c r="P7" s="16"/>
      <c r="Q7" s="12"/>
      <c r="R7" s="12"/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1"/>
      <c r="B8" s="17" t="s">
        <v>16</v>
      </c>
      <c r="C8" s="18"/>
      <c r="D8" s="18"/>
      <c r="E8" s="18"/>
      <c r="F8" s="18"/>
      <c r="G8" s="18"/>
      <c r="H8" s="19">
        <f>SUM(H9:H10)</f>
        <v>3299520</v>
      </c>
      <c r="I8" s="1"/>
      <c r="J8" s="1"/>
      <c r="K8" s="1"/>
      <c r="L8" s="12"/>
      <c r="M8" s="12"/>
      <c r="N8" s="20"/>
      <c r="O8" s="21"/>
      <c r="P8" s="12"/>
      <c r="Q8" s="12"/>
      <c r="R8" s="12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1"/>
      <c r="B9" s="18"/>
      <c r="C9" s="18" t="s">
        <v>17</v>
      </c>
      <c r="D9" s="22">
        <v>1.0</v>
      </c>
      <c r="E9" s="22">
        <v>4910.0</v>
      </c>
      <c r="F9" s="18" t="str">
        <f>VLOOKUP(C9,Datos!$B$8:$E$21,3,)</f>
        <v>Horas / Jornadas</v>
      </c>
      <c r="G9" s="23">
        <v>224.0</v>
      </c>
      <c r="H9" s="24">
        <f t="shared" ref="H9:H10" si="1">E9*G9*D9</f>
        <v>1099840</v>
      </c>
      <c r="I9" s="1"/>
      <c r="J9" s="1"/>
      <c r="K9" s="1"/>
      <c r="L9" s="12"/>
      <c r="M9" s="20"/>
      <c r="N9" s="20"/>
      <c r="O9" s="21"/>
      <c r="P9" s="12"/>
      <c r="Q9" s="12"/>
      <c r="R9" s="12"/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1"/>
      <c r="B10" s="18"/>
      <c r="C10" s="25" t="s">
        <v>18</v>
      </c>
      <c r="D10" s="22">
        <v>2.0</v>
      </c>
      <c r="E10" s="22">
        <v>4910.0</v>
      </c>
      <c r="F10" s="18" t="str">
        <f>VLOOKUP(C10,Datos!$B$8:$E$21,3,)</f>
        <v>Horas / Jornadas</v>
      </c>
      <c r="G10" s="23">
        <v>224.0</v>
      </c>
      <c r="H10" s="19">
        <f t="shared" si="1"/>
        <v>2199680</v>
      </c>
      <c r="I10" s="26"/>
      <c r="J10" s="1"/>
      <c r="K10" s="1"/>
      <c r="L10" s="12"/>
      <c r="M10" s="12"/>
      <c r="N10" s="12"/>
      <c r="O10" s="21"/>
      <c r="P10" s="12"/>
      <c r="Q10" s="12"/>
      <c r="R10" s="12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1"/>
      <c r="B11" s="17" t="s">
        <v>19</v>
      </c>
      <c r="C11" s="18"/>
      <c r="D11" s="18"/>
      <c r="E11" s="18"/>
      <c r="F11" s="18"/>
      <c r="G11" s="27"/>
      <c r="H11" s="19">
        <f>SUM(H12)</f>
        <v>8498</v>
      </c>
      <c r="I11" s="1"/>
      <c r="J11" s="1"/>
      <c r="K11" s="1"/>
      <c r="L11" s="12"/>
      <c r="M11" s="12"/>
      <c r="N11" s="12"/>
      <c r="O11" s="12"/>
      <c r="P11" s="12"/>
      <c r="Q11" s="12"/>
      <c r="R11" s="12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1"/>
      <c r="B12" s="18"/>
      <c r="C12" s="28" t="s">
        <v>19</v>
      </c>
      <c r="D12" s="22">
        <v>1.0</v>
      </c>
      <c r="E12" s="22">
        <v>8498.0</v>
      </c>
      <c r="F12" s="18" t="str">
        <f>VLOOKUP(C12,Datos!$B$8:$E$21,3,)</f>
        <v>Meses</v>
      </c>
      <c r="G12" s="23">
        <v>1.0</v>
      </c>
      <c r="H12" s="29">
        <f>E12*G12*D12</f>
        <v>8498</v>
      </c>
      <c r="I12" s="1"/>
      <c r="J12" s="1"/>
      <c r="K12" s="1"/>
      <c r="L12" s="1"/>
      <c r="M12" s="30"/>
      <c r="N12" s="31"/>
      <c r="O12" s="3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1"/>
      <c r="B13" s="14" t="s">
        <v>20</v>
      </c>
      <c r="C13" s="14"/>
      <c r="D13" s="14"/>
      <c r="E13" s="14"/>
      <c r="F13" s="14"/>
      <c r="G13" s="14"/>
      <c r="H13" s="15">
        <f>SUM(H14:H16)</f>
        <v>1680000</v>
      </c>
      <c r="I13" s="1"/>
      <c r="J13" s="1"/>
      <c r="K13" s="1"/>
      <c r="L13" s="1"/>
      <c r="M13" s="30"/>
      <c r="N13" s="31"/>
      <c r="O13" s="3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1"/>
      <c r="B14" s="18"/>
      <c r="C14" s="18" t="s">
        <v>21</v>
      </c>
      <c r="D14" s="22">
        <v>3.0</v>
      </c>
      <c r="E14" s="22">
        <v>5000.0</v>
      </c>
      <c r="F14" s="18" t="str">
        <f>VLOOKUP(C14,Datos!$B$8:$E$21,3,)</f>
        <v>Dias</v>
      </c>
      <c r="G14" s="23">
        <v>112.0</v>
      </c>
      <c r="H14" s="29">
        <f>E14*G14*D14</f>
        <v>1680000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12"/>
      <c r="C15" s="12"/>
      <c r="D15" s="12"/>
      <c r="E15" s="12"/>
      <c r="F15" s="12"/>
      <c r="G15" s="32"/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12"/>
      <c r="C16" s="12"/>
      <c r="D16" s="12"/>
      <c r="E16" s="12"/>
      <c r="F16" s="12"/>
      <c r="G16" s="32"/>
      <c r="H16" s="3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30.0" customHeight="1">
      <c r="A17" s="1"/>
      <c r="B17" s="34" t="s">
        <v>22</v>
      </c>
      <c r="C17" s="12"/>
      <c r="D17" s="12"/>
      <c r="E17" s="12"/>
      <c r="F17" s="12"/>
      <c r="G17" s="12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1"/>
      <c r="B18" s="35" t="s">
        <v>23</v>
      </c>
      <c r="C18" s="35" t="s">
        <v>24</v>
      </c>
      <c r="D18" s="35" t="s">
        <v>25</v>
      </c>
      <c r="E18" s="35" t="s">
        <v>26</v>
      </c>
      <c r="F18" s="35" t="s">
        <v>27</v>
      </c>
      <c r="G18" s="12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36" t="s">
        <v>28</v>
      </c>
      <c r="C19" s="37">
        <v>28.0</v>
      </c>
      <c r="D19" s="38">
        <v>4000.0</v>
      </c>
      <c r="E19" s="38">
        <f>D19*C19</f>
        <v>112000</v>
      </c>
      <c r="F19" s="38">
        <v>4910.0</v>
      </c>
      <c r="G19" s="1"/>
      <c r="H19" s="1"/>
      <c r="I19" s="1"/>
      <c r="J19" s="1"/>
      <c r="K19" s="1"/>
      <c r="L19" s="12"/>
      <c r="M19" s="20"/>
      <c r="N19" s="20"/>
      <c r="O19" s="21"/>
      <c r="P19" s="12"/>
      <c r="Q19" s="12"/>
      <c r="R19" s="12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12"/>
      <c r="C20" s="12"/>
      <c r="D20" s="12"/>
      <c r="E20" s="12"/>
      <c r="F20" s="12"/>
      <c r="G20" s="12"/>
      <c r="H20" s="12"/>
      <c r="I20" s="1"/>
      <c r="J20" s="1"/>
      <c r="K20" s="1"/>
      <c r="L20" s="12"/>
      <c r="M20" s="12"/>
      <c r="N20" s="12"/>
      <c r="O20" s="21"/>
      <c r="P20" s="12"/>
      <c r="Q20" s="12"/>
      <c r="R20" s="12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12"/>
      <c r="C21" s="12"/>
      <c r="D21" s="12"/>
      <c r="E21" s="12"/>
      <c r="F21" s="12"/>
      <c r="G21" s="12"/>
      <c r="H21" s="12"/>
      <c r="I21" s="1"/>
      <c r="J21" s="1"/>
      <c r="K21" s="1"/>
      <c r="L21" s="12"/>
      <c r="M21" s="12"/>
      <c r="N21" s="12"/>
      <c r="O21" s="12"/>
      <c r="P21" s="12"/>
      <c r="Q21" s="12"/>
      <c r="R21" s="12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12"/>
      <c r="C22" s="12"/>
      <c r="D22" s="12"/>
      <c r="E22" s="12"/>
      <c r="F22" s="12"/>
      <c r="G22" s="12"/>
      <c r="H22" s="12"/>
      <c r="I22" s="1"/>
      <c r="J22" s="1"/>
      <c r="K22" s="1"/>
      <c r="L22" s="12"/>
      <c r="M22" s="12"/>
      <c r="N22" s="12"/>
      <c r="O22" s="12"/>
      <c r="P22" s="12"/>
      <c r="Q22" s="12"/>
      <c r="R22" s="12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  <c r="N23" s="12"/>
      <c r="O23" s="12"/>
      <c r="P23" s="12"/>
      <c r="Q23" s="12"/>
      <c r="R23" s="12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0"/>
      <c r="N24" s="31"/>
      <c r="O24" s="3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2"/>
      <c r="M25" s="20"/>
      <c r="N25" s="20"/>
      <c r="O25" s="21"/>
      <c r="P25" s="12"/>
      <c r="Q25" s="12"/>
      <c r="R25" s="12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2"/>
      <c r="M26" s="12"/>
      <c r="N26" s="12"/>
      <c r="O26" s="21"/>
      <c r="P26" s="12"/>
      <c r="Q26" s="12"/>
      <c r="R26" s="12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2"/>
      <c r="M27" s="12"/>
      <c r="N27" s="12"/>
      <c r="O27" s="12"/>
      <c r="P27" s="12"/>
      <c r="Q27" s="12"/>
      <c r="R27" s="12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2"/>
      <c r="M28" s="12"/>
      <c r="N28" s="12"/>
      <c r="O28" s="12"/>
      <c r="P28" s="12"/>
      <c r="Q28" s="12"/>
      <c r="R28" s="12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2"/>
      <c r="M29" s="12"/>
      <c r="N29" s="12"/>
      <c r="O29" s="12"/>
      <c r="P29" s="12"/>
      <c r="Q29" s="12"/>
      <c r="R29" s="12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0"/>
      <c r="N30" s="31"/>
      <c r="O30" s="3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0"/>
      <c r="N31" s="31"/>
      <c r="O31" s="3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7.86"/>
    <col customWidth="1" min="3" max="3" width="16.43"/>
    <col customWidth="1" min="4" max="4" width="27.0"/>
    <col customWidth="1" min="5" max="5" width="16.29"/>
    <col customWidth="1" min="6" max="6" width="18.0"/>
    <col customWidth="1" min="7" max="7" width="14.57"/>
    <col customWidth="1" min="8" max="8" width="11.43"/>
    <col customWidth="1" min="9" max="9" width="13.14"/>
    <col customWidth="1" min="10" max="11" width="11.43"/>
    <col customWidth="1" min="15" max="26" width="11.43"/>
  </cols>
  <sheetData>
    <row r="1" ht="60.0" customHeight="1">
      <c r="A1" s="1"/>
      <c r="B1" s="2" t="s">
        <v>0</v>
      </c>
      <c r="C1" s="1"/>
      <c r="D1" s="1"/>
      <c r="E1" s="1"/>
      <c r="F1" s="1"/>
      <c r="G1" s="3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9" t="s">
        <v>2</v>
      </c>
      <c r="C2" s="1"/>
      <c r="D2" s="1"/>
      <c r="E2" s="1"/>
      <c r="F2" s="1"/>
      <c r="G2" s="1" t="s">
        <v>3</v>
      </c>
      <c r="H2" s="1"/>
      <c r="I2" s="40">
        <v>0.07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6" t="s">
        <v>4</v>
      </c>
      <c r="C3" s="1"/>
      <c r="D3" s="1"/>
      <c r="E3" s="7"/>
      <c r="F3" s="7"/>
      <c r="G3" s="8" t="s">
        <v>5</v>
      </c>
      <c r="H3" s="8" t="s">
        <v>6</v>
      </c>
      <c r="I3" s="8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6" t="s">
        <v>29</v>
      </c>
      <c r="C4" s="1"/>
      <c r="D4" s="1"/>
      <c r="E4" s="10" t="s">
        <v>7</v>
      </c>
      <c r="F4" s="10"/>
      <c r="G4" s="41">
        <f>I7+I12+I17</f>
        <v>4988018</v>
      </c>
      <c r="H4" s="41">
        <f>G4*I2</f>
        <v>349161.26</v>
      </c>
      <c r="I4" s="41">
        <f>SUM(G4:H4)</f>
        <v>5337179.26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2" t="s">
        <v>30</v>
      </c>
      <c r="C6" s="8" t="s">
        <v>31</v>
      </c>
      <c r="D6" s="8" t="s">
        <v>32</v>
      </c>
      <c r="E6" s="8" t="s">
        <v>33</v>
      </c>
      <c r="F6" s="8" t="s">
        <v>13</v>
      </c>
      <c r="G6" s="8" t="s">
        <v>34</v>
      </c>
      <c r="H6" s="8" t="s">
        <v>14</v>
      </c>
      <c r="I6" s="8" t="s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4">
        <v>1.0</v>
      </c>
      <c r="C7" s="43" t="s">
        <v>35</v>
      </c>
      <c r="D7" s="44"/>
      <c r="E7" s="44"/>
      <c r="F7" s="44"/>
      <c r="G7" s="45"/>
      <c r="H7" s="44"/>
      <c r="I7" s="46">
        <f>I8</f>
        <v>933660</v>
      </c>
      <c r="J7" s="1"/>
      <c r="K7" s="1"/>
      <c r="L7" s="47" t="s">
        <v>36</v>
      </c>
      <c r="M7" s="47" t="s">
        <v>37</v>
      </c>
      <c r="N7" s="47" t="s">
        <v>38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8" t="s">
        <v>39</v>
      </c>
      <c r="C8" s="17" t="s">
        <v>40</v>
      </c>
      <c r="D8" s="18"/>
      <c r="E8" s="18"/>
      <c r="F8" s="18"/>
      <c r="G8" s="48"/>
      <c r="H8" s="18"/>
      <c r="I8" s="19">
        <f>SUM(I9:I11)</f>
        <v>933660</v>
      </c>
      <c r="J8" s="1"/>
      <c r="K8" s="1"/>
      <c r="L8" s="49" t="s">
        <v>41</v>
      </c>
      <c r="M8" s="50" t="s">
        <v>42</v>
      </c>
      <c r="N8" s="51">
        <v>42.0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8"/>
      <c r="C9" s="18"/>
      <c r="D9" s="18" t="s">
        <v>17</v>
      </c>
      <c r="E9" s="52" t="str">
        <f>VLOOKUP(D9,Datos!$B$8:$E$21,2,)</f>
        <v>Labor (Personal)</v>
      </c>
      <c r="F9" s="52" t="str">
        <f>VLOOKUP(D9,Datos!$B$8:$E$21,3,)</f>
        <v>Horas / Jornadas</v>
      </c>
      <c r="G9" s="48">
        <v>1.0</v>
      </c>
      <c r="H9" s="53">
        <v>4910.0</v>
      </c>
      <c r="I9" s="19">
        <f>N8*H9</f>
        <v>206220</v>
      </c>
      <c r="J9" s="1"/>
      <c r="K9" s="1"/>
      <c r="L9" s="49" t="s">
        <v>43</v>
      </c>
      <c r="M9" s="50" t="s">
        <v>44</v>
      </c>
      <c r="N9" s="51">
        <v>140.0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8"/>
      <c r="C10" s="18"/>
      <c r="D10" s="25" t="s">
        <v>18</v>
      </c>
      <c r="E10" s="52" t="str">
        <f>VLOOKUP(D10,Datos!$B$8:$E$21,2,)</f>
        <v>Labor (Personal)</v>
      </c>
      <c r="F10" s="52" t="str">
        <f>VLOOKUP(D10,Datos!$B$8:$E$21,3,)</f>
        <v>Horas / Jornadas</v>
      </c>
      <c r="G10" s="54">
        <v>2.0</v>
      </c>
      <c r="H10" s="53">
        <v>4910.0</v>
      </c>
      <c r="I10" s="19">
        <f>N8*H10*G10</f>
        <v>412440</v>
      </c>
      <c r="J10" s="1"/>
      <c r="K10" s="1"/>
      <c r="L10" s="49" t="s">
        <v>45</v>
      </c>
      <c r="M10" s="50" t="s">
        <v>42</v>
      </c>
      <c r="N10" s="51">
        <v>42.0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8"/>
      <c r="C11" s="18"/>
      <c r="D11" s="18" t="s">
        <v>21</v>
      </c>
      <c r="E11" s="52" t="str">
        <f>VLOOKUP(D11,Datos!$B$8:$E$21,2,)</f>
        <v>Gastos Indirectos</v>
      </c>
      <c r="F11" s="52" t="str">
        <f>VLOOKUP(D11,Datos!$B$8:$E$21,3,)</f>
        <v>Dias</v>
      </c>
      <c r="G11" s="54">
        <v>3.0</v>
      </c>
      <c r="H11" s="53">
        <v>5000.0</v>
      </c>
      <c r="I11" s="19">
        <f>G11*H11*21</f>
        <v>315000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14">
        <v>2.0</v>
      </c>
      <c r="C12" s="43" t="s">
        <v>46</v>
      </c>
      <c r="D12" s="44"/>
      <c r="E12" s="44"/>
      <c r="F12" s="44"/>
      <c r="G12" s="45"/>
      <c r="H12" s="44"/>
      <c r="I12" s="46">
        <f>I13</f>
        <v>3112200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8" t="s">
        <v>47</v>
      </c>
      <c r="C13" s="17" t="s">
        <v>48</v>
      </c>
      <c r="D13" s="18"/>
      <c r="E13" s="18"/>
      <c r="F13" s="18"/>
      <c r="G13" s="48"/>
      <c r="H13" s="18"/>
      <c r="I13" s="19">
        <f>SUM(I14:I16)</f>
        <v>3112200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8"/>
      <c r="C14" s="18"/>
      <c r="D14" s="18" t="s">
        <v>17</v>
      </c>
      <c r="E14" s="52" t="str">
        <f>VLOOKUP(D14,Datos!$B$8:$E$21,2,)</f>
        <v>Labor (Personal)</v>
      </c>
      <c r="F14" s="52" t="str">
        <f>VLOOKUP(D14,Datos!$B$8:$E$21,3,)</f>
        <v>Horas / Jornadas</v>
      </c>
      <c r="G14" s="48">
        <v>1.0</v>
      </c>
      <c r="H14" s="53">
        <v>4910.0</v>
      </c>
      <c r="I14" s="19">
        <f>N9*H14</f>
        <v>687400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8"/>
      <c r="C15" s="18"/>
      <c r="D15" s="25" t="s">
        <v>18</v>
      </c>
      <c r="E15" s="52" t="str">
        <f>VLOOKUP(D15,Datos!$B$8:$E$21,2,)</f>
        <v>Labor (Personal)</v>
      </c>
      <c r="F15" s="52" t="str">
        <f>VLOOKUP(D15,Datos!$B$8:$E$21,3,)</f>
        <v>Horas / Jornadas</v>
      </c>
      <c r="G15" s="54">
        <v>2.0</v>
      </c>
      <c r="H15" s="53">
        <v>4910.0</v>
      </c>
      <c r="I15" s="19">
        <f>N9*H15*G15</f>
        <v>1374800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8"/>
      <c r="C16" s="18"/>
      <c r="D16" s="18" t="s">
        <v>21</v>
      </c>
      <c r="E16" s="52" t="str">
        <f>VLOOKUP(D16,Datos!$B$8:$E$21,2,)</f>
        <v>Gastos Indirectos</v>
      </c>
      <c r="F16" s="52" t="str">
        <f>VLOOKUP(D16,Datos!$B$8:$E$21,3,)</f>
        <v>Dias</v>
      </c>
      <c r="G16" s="54">
        <v>3.0</v>
      </c>
      <c r="H16" s="53">
        <v>5000.0</v>
      </c>
      <c r="I16" s="19">
        <f>G16*H16*70</f>
        <v>1050000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>
        <v>3.0</v>
      </c>
      <c r="C17" s="43" t="s">
        <v>49</v>
      </c>
      <c r="D17" s="44"/>
      <c r="E17" s="44"/>
      <c r="F17" s="44"/>
      <c r="G17" s="45"/>
      <c r="H17" s="44"/>
      <c r="I17" s="46">
        <f>I18</f>
        <v>942158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5">
        <v>45294.0</v>
      </c>
      <c r="C18" s="17" t="s">
        <v>50</v>
      </c>
      <c r="D18" s="18"/>
      <c r="E18" s="18"/>
      <c r="F18" s="18"/>
      <c r="G18" s="48"/>
      <c r="H18" s="18"/>
      <c r="I18" s="19">
        <f>SUM(I19:I22)</f>
        <v>942158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8" t="s">
        <v>17</v>
      </c>
      <c r="E19" s="52" t="str">
        <f>VLOOKUP(D19,Datos!$B$8:$E$21,2,)</f>
        <v>Labor (Personal)</v>
      </c>
      <c r="F19" s="52" t="str">
        <f>VLOOKUP(D19,Datos!$B$8:$E$21,3,)</f>
        <v>Horas / Jornadas</v>
      </c>
      <c r="G19" s="48">
        <v>1.0</v>
      </c>
      <c r="H19" s="53">
        <v>4910.0</v>
      </c>
      <c r="I19" s="19">
        <f>N10*H19</f>
        <v>206220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25" t="s">
        <v>18</v>
      </c>
      <c r="E20" s="52" t="str">
        <f>VLOOKUP(D20,Datos!$B$8:$E$21,2,)</f>
        <v>Labor (Personal)</v>
      </c>
      <c r="F20" s="52" t="str">
        <f>VLOOKUP(D20,Datos!$B$8:$E$21,3,)</f>
        <v>Horas / Jornadas</v>
      </c>
      <c r="G20" s="54">
        <v>2.0</v>
      </c>
      <c r="H20" s="53">
        <v>4910.0</v>
      </c>
      <c r="I20" s="19">
        <f>N10*H20*G20</f>
        <v>412440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7" t="s">
        <v>19</v>
      </c>
      <c r="E21" s="52" t="str">
        <f>VLOOKUP(D21,Datos!$B$8:$E$21,2,)</f>
        <v>Servicio</v>
      </c>
      <c r="F21" s="52" t="str">
        <f>VLOOKUP(D21,Datos!$B$8:$E$21,3,)</f>
        <v>Meses</v>
      </c>
      <c r="G21" s="54">
        <v>1.0</v>
      </c>
      <c r="H21" s="53">
        <v>8498.0</v>
      </c>
      <c r="I21" s="19">
        <f>H21*G21</f>
        <v>8498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8" t="s">
        <v>21</v>
      </c>
      <c r="E22" s="52" t="str">
        <f>VLOOKUP(D22,Datos!$B$8:$E$21,2,)</f>
        <v>Gastos Indirectos</v>
      </c>
      <c r="F22" s="52" t="str">
        <f>VLOOKUP(D22,Datos!$B$8:$E$21,3,)</f>
        <v>Dias</v>
      </c>
      <c r="G22" s="54">
        <v>3.0</v>
      </c>
      <c r="H22" s="53">
        <v>5000.0</v>
      </c>
      <c r="I22" s="19">
        <f>G22*H22*21</f>
        <v>315000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</sheetData>
  <printOptions/>
  <pageMargins bottom="0.7480314960629921" footer="0.0" header="0.0" left="0.2362204724409449" right="0.2362204724409449" top="0.7480314960629921"/>
  <pageSetup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7.14"/>
    <col customWidth="1" min="3" max="3" width="22.57"/>
    <col customWidth="1" min="4" max="4" width="25.14"/>
    <col customWidth="1" min="5" max="5" width="6.0"/>
    <col customWidth="1" min="6" max="6" width="5.43"/>
    <col customWidth="1" min="7" max="26" width="11.43"/>
  </cols>
  <sheetData>
    <row r="1" ht="60.0" customHeight="1">
      <c r="A1" s="1"/>
      <c r="B1" s="2" t="s">
        <v>0</v>
      </c>
      <c r="C1" s="1"/>
      <c r="D1" s="3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9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4</v>
      </c>
      <c r="C3" s="1"/>
      <c r="D3" s="1"/>
      <c r="E3" s="7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" t="s">
        <v>29</v>
      </c>
      <c r="C4" s="1"/>
      <c r="D4" s="1"/>
      <c r="E4" s="7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8" t="s">
        <v>32</v>
      </c>
      <c r="C6" s="8" t="s">
        <v>33</v>
      </c>
      <c r="D6" s="8" t="s">
        <v>13</v>
      </c>
      <c r="E6" s="8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4"/>
      <c r="C7" s="44"/>
      <c r="D7" s="44"/>
      <c r="E7" s="4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8" t="s">
        <v>17</v>
      </c>
      <c r="C8" s="18" t="s">
        <v>51</v>
      </c>
      <c r="D8" s="18" t="s">
        <v>52</v>
      </c>
      <c r="E8" s="52">
        <v>1.0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8" t="s">
        <v>18</v>
      </c>
      <c r="C9" s="18" t="s">
        <v>51</v>
      </c>
      <c r="D9" s="18" t="s">
        <v>52</v>
      </c>
      <c r="E9" s="52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7" t="s">
        <v>53</v>
      </c>
      <c r="C10" s="18" t="s">
        <v>51</v>
      </c>
      <c r="D10" s="18" t="s">
        <v>52</v>
      </c>
      <c r="E10" s="52">
        <v>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7" t="s">
        <v>19</v>
      </c>
      <c r="C11" s="17" t="s">
        <v>54</v>
      </c>
      <c r="D11" s="17" t="s">
        <v>55</v>
      </c>
      <c r="E11" s="52">
        <v>1.0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8" t="s">
        <v>21</v>
      </c>
      <c r="C12" s="18" t="s">
        <v>56</v>
      </c>
      <c r="D12" s="17" t="s">
        <v>57</v>
      </c>
      <c r="E12" s="52">
        <v>1.0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8"/>
      <c r="C18" s="18"/>
      <c r="D18" s="18"/>
      <c r="E18" s="5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