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odri\Downloads\"/>
    </mc:Choice>
  </mc:AlternateContent>
  <xr:revisionPtr revIDLastSave="0" documentId="13_ncr:1_{93369C2D-BEC8-415A-B9B3-B06DB24C577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or Recursos" sheetId="1" r:id="rId1"/>
    <sheet name="Presupuesto Detallado" sheetId="2" r:id="rId2"/>
    <sheet name="Da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vxGSDTtf1+7cDL1oa9T05X5YPMXpkXRrVnAp7mEh6Xs="/>
    </ext>
  </extLst>
</workbook>
</file>

<file path=xl/calcChain.xml><?xml version="1.0" encoding="utf-8"?>
<calcChain xmlns="http://schemas.openxmlformats.org/spreadsheetml/2006/main">
  <c r="I22" i="2" l="1"/>
  <c r="F22" i="2"/>
  <c r="E22" i="2"/>
  <c r="I21" i="2"/>
  <c r="I18" i="2" s="1"/>
  <c r="I17" i="2" s="1"/>
  <c r="F21" i="2"/>
  <c r="E21" i="2"/>
  <c r="I20" i="2"/>
  <c r="F20" i="2"/>
  <c r="E20" i="2"/>
  <c r="I19" i="2"/>
  <c r="F19" i="2"/>
  <c r="E19" i="2"/>
  <c r="I16" i="2"/>
  <c r="F16" i="2"/>
  <c r="E16" i="2"/>
  <c r="I15" i="2"/>
  <c r="F15" i="2"/>
  <c r="E15" i="2"/>
  <c r="I14" i="2"/>
  <c r="F14" i="2"/>
  <c r="E14" i="2"/>
  <c r="I13" i="2"/>
  <c r="I12" i="2" s="1"/>
  <c r="I11" i="2"/>
  <c r="F11" i="2"/>
  <c r="E11" i="2"/>
  <c r="I10" i="2"/>
  <c r="F10" i="2"/>
  <c r="E10" i="2"/>
  <c r="I9" i="2"/>
  <c r="I8" i="2" s="1"/>
  <c r="I7" i="2" s="1"/>
  <c r="G4" i="2" s="1"/>
  <c r="F9" i="2"/>
  <c r="E9" i="2"/>
  <c r="E19" i="1"/>
  <c r="H14" i="1"/>
  <c r="H13" i="1" s="1"/>
  <c r="F14" i="1"/>
  <c r="H12" i="1"/>
  <c r="H11" i="1" s="1"/>
  <c r="F12" i="1"/>
  <c r="H10" i="1"/>
  <c r="H8" i="1" s="1"/>
  <c r="F10" i="1"/>
  <c r="H9" i="1"/>
  <c r="F9" i="1"/>
  <c r="H2" i="1"/>
  <c r="I4" i="2" l="1"/>
  <c r="H4" i="2"/>
  <c r="H7" i="1"/>
  <c r="F4" i="1" s="1"/>
  <c r="G4" i="1" l="1"/>
  <c r="H4" i="1"/>
</calcChain>
</file>

<file path=xl/sharedStrings.xml><?xml version="1.0" encoding="utf-8"?>
<sst xmlns="http://schemas.openxmlformats.org/spreadsheetml/2006/main" count="108" uniqueCount="64">
  <si>
    <t>Presupuesto de Proyecto</t>
  </si>
  <si>
    <t>Proyecto Pagina de Votacion Consejeros de Carrera</t>
  </si>
  <si>
    <t>Elaborado por: pmoinformatica.com</t>
  </si>
  <si>
    <t>% Reserva de Contingencia</t>
  </si>
  <si>
    <t>Líder del Proyecto: Rodrigo Cancino</t>
  </si>
  <si>
    <t>Presupuesto</t>
  </si>
  <si>
    <t>Reservas</t>
  </si>
  <si>
    <t>Total</t>
  </si>
  <si>
    <t>Fecha de Inicio: 26/08/2024</t>
  </si>
  <si>
    <t>Categoría</t>
  </si>
  <si>
    <t>Recurso</t>
  </si>
  <si>
    <t>Cantidad</t>
  </si>
  <si>
    <t>Valor</t>
  </si>
  <si>
    <t>Tipo de Unidades</t>
  </si>
  <si>
    <t>Tasa</t>
  </si>
  <si>
    <t>Costos Directos</t>
  </si>
  <si>
    <t>Personal</t>
  </si>
  <si>
    <t>Jefe de Proyecto</t>
  </si>
  <si>
    <t>Desarrollador SW</t>
  </si>
  <si>
    <t>Host</t>
  </si>
  <si>
    <t>Costos Indirectos</t>
  </si>
  <si>
    <t>Gastos de Alimentacion</t>
  </si>
  <si>
    <t>Plan de Soporte</t>
  </si>
  <si>
    <t>Tipo</t>
  </si>
  <si>
    <t>HH Totales</t>
  </si>
  <si>
    <t>CostoxHH</t>
  </si>
  <si>
    <t>Costo total</t>
  </si>
  <si>
    <t>ValorxHH Adicional</t>
  </si>
  <si>
    <t>Mes</t>
  </si>
  <si>
    <t>Fecha de Inicio: 14/08/2024</t>
  </si>
  <si>
    <t>Código</t>
  </si>
  <si>
    <t>Tarea / Actividad</t>
  </si>
  <si>
    <t>Elemento</t>
  </si>
  <si>
    <t>Tipo de Recurso</t>
  </si>
  <si>
    <t>Unidades</t>
  </si>
  <si>
    <t>Planificacion</t>
  </si>
  <si>
    <t>Fase</t>
  </si>
  <si>
    <t>Días laborales</t>
  </si>
  <si>
    <t>Horas laborales</t>
  </si>
  <si>
    <t>1.1</t>
  </si>
  <si>
    <t>Fase de Planificacion</t>
  </si>
  <si>
    <t>Fase 1</t>
  </si>
  <si>
    <t>21 días</t>
  </si>
  <si>
    <t>Fase 2</t>
  </si>
  <si>
    <t>70 días</t>
  </si>
  <si>
    <t>Fase 3</t>
  </si>
  <si>
    <t>Desarrollo</t>
  </si>
  <si>
    <t>2.1</t>
  </si>
  <si>
    <t>Fase de Desarrollo</t>
  </si>
  <si>
    <t>Final</t>
  </si>
  <si>
    <t>Fase Final</t>
  </si>
  <si>
    <t>Labor (Personal)</t>
  </si>
  <si>
    <t>Horas / Jornadas</t>
  </si>
  <si>
    <t>Personal de Soporte</t>
  </si>
  <si>
    <t>Servicio</t>
  </si>
  <si>
    <t>Meses</t>
  </si>
  <si>
    <t>Gastos Indirectos</t>
  </si>
  <si>
    <t>Dias</t>
  </si>
  <si>
    <t>Tipo de Soporte</t>
  </si>
  <si>
    <t>Accion</t>
  </si>
  <si>
    <t>Dentro del plan</t>
  </si>
  <si>
    <t>Añadir Nuevas Funcionalidades</t>
  </si>
  <si>
    <t>Gestionar duracion por HH total</t>
  </si>
  <si>
    <t>Correcion &amp; Resolucion de dudas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</si>
</sst>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 * #,##0_ ;_ * \-#,##0_ ;_ * &quot;-&quot;??_ ;_ @_ "/>
    <numFmt numFmtId="165" formatCode="d\.m"/>
  </numFmts>
  <fonts count="15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20"/>
      <color theme="1"/>
      <name val="Calibri"/>
    </font>
    <font>
      <b/>
      <sz val="11"/>
      <color theme="1"/>
      <name val="Calibri"/>
    </font>
    <font>
      <b/>
      <sz val="14"/>
      <color rgb="FF1F497D"/>
      <name val="Calibri"/>
    </font>
    <font>
      <sz val="10"/>
      <color theme="1"/>
      <name val="Calibri"/>
    </font>
    <font>
      <sz val="12"/>
      <color theme="1"/>
      <name val="Calibri"/>
    </font>
    <font>
      <b/>
      <sz val="12"/>
      <color theme="1"/>
      <name val="Calibri"/>
    </font>
    <font>
      <sz val="11"/>
      <color rgb="FF000000"/>
      <name val="Calibri"/>
    </font>
    <font>
      <sz val="9"/>
      <color rgb="FF7E3794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 applyAlignment="1">
      <alignment vertical="center"/>
    </xf>
    <xf numFmtId="9" fontId="1" fillId="2" borderId="1" xfId="0" applyNumberFormat="1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43" fontId="6" fillId="3" borderId="1" xfId="0" applyNumberFormat="1" applyFont="1" applyFill="1" applyBorder="1"/>
    <xf numFmtId="0" fontId="1" fillId="4" borderId="1" xfId="0" applyFont="1" applyFill="1" applyBorder="1"/>
    <xf numFmtId="0" fontId="3" fillId="3" borderId="1" xfId="0" applyFont="1" applyFill="1" applyBorder="1" applyAlignment="1">
      <alignment horizontal="left" vertical="top"/>
    </xf>
    <xf numFmtId="164" fontId="3" fillId="3" borderId="1" xfId="0" applyNumberFormat="1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3" fontId="1" fillId="4" borderId="1" xfId="0" applyNumberFormat="1" applyFont="1" applyFill="1" applyBorder="1"/>
    <xf numFmtId="0" fontId="1" fillId="2" borderId="1" xfId="0" applyFont="1" applyFill="1" applyBorder="1" applyAlignment="1">
      <alignment horizontal="center" vertical="top"/>
    </xf>
    <xf numFmtId="2" fontId="1" fillId="2" borderId="1" xfId="0" applyNumberFormat="1" applyFont="1" applyFill="1" applyBorder="1" applyAlignment="1">
      <alignment horizontal="right" vertical="top"/>
    </xf>
    <xf numFmtId="164" fontId="8" fillId="4" borderId="0" xfId="0" applyNumberFormat="1" applyFont="1" applyFill="1" applyAlignment="1">
      <alignment horizontal="right"/>
    </xf>
    <xf numFmtId="0" fontId="8" fillId="4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1" fontId="1" fillId="2" borderId="1" xfId="0" applyNumberFormat="1" applyFont="1" applyFill="1" applyBorder="1" applyAlignment="1">
      <alignment horizontal="left" vertical="top"/>
    </xf>
    <xf numFmtId="164" fontId="1" fillId="2" borderId="1" xfId="0" applyNumberFormat="1" applyFont="1" applyFill="1" applyBorder="1" applyAlignment="1">
      <alignment horizontal="right" vertical="top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1" fillId="4" borderId="1" xfId="0" applyNumberFormat="1" applyFont="1" applyFill="1" applyBorder="1"/>
    <xf numFmtId="164" fontId="1" fillId="4" borderId="1" xfId="0" applyNumberFormat="1" applyFont="1" applyFill="1" applyBorder="1"/>
    <xf numFmtId="0" fontId="7" fillId="5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/>
    <xf numFmtId="164" fontId="6" fillId="3" borderId="1" xfId="0" applyNumberFormat="1" applyFont="1" applyFill="1" applyBorder="1"/>
    <xf numFmtId="0" fontId="7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right" vertical="top"/>
    </xf>
    <xf numFmtId="43" fontId="1" fillId="3" borderId="1" xfId="0" applyNumberFormat="1" applyFont="1" applyFill="1" applyBorder="1" applyAlignment="1">
      <alignment horizontal="left" vertical="top"/>
    </xf>
    <xf numFmtId="0" fontId="10" fillId="0" borderId="0" xfId="0" applyFont="1" applyAlignment="1">
      <alignment horizontal="center"/>
    </xf>
    <xf numFmtId="0" fontId="1" fillId="2" borderId="1" xfId="0" applyFont="1" applyFill="1" applyBorder="1" applyAlignment="1">
      <alignment horizontal="right" vertical="top"/>
    </xf>
    <xf numFmtId="0" fontId="11" fillId="0" borderId="0" xfId="0" applyFont="1"/>
    <xf numFmtId="0" fontId="11" fillId="0" borderId="0" xfId="0" applyFont="1" applyAlignment="1">
      <alignment horizontal="center"/>
    </xf>
    <xf numFmtId="43" fontId="1" fillId="2" borderId="1" xfId="0" applyNumberFormat="1" applyFont="1" applyFill="1" applyBorder="1" applyAlignment="1">
      <alignment horizontal="left" vertical="top"/>
    </xf>
    <xf numFmtId="165" fontId="1" fillId="2" borderId="1" xfId="0" applyNumberFormat="1" applyFont="1" applyFill="1" applyBorder="1" applyAlignment="1">
      <alignment horizontal="left" vertical="top"/>
    </xf>
    <xf numFmtId="0" fontId="13" fillId="2" borderId="1" xfId="0" applyFont="1" applyFill="1" applyBorder="1"/>
    <xf numFmtId="0" fontId="14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996"/>
  <sheetViews>
    <sheetView tabSelected="1" topLeftCell="A3" workbookViewId="0">
      <selection activeCell="F29" sqref="F29"/>
    </sheetView>
  </sheetViews>
  <sheetFormatPr baseColWidth="10" defaultColWidth="14.42578125" defaultRowHeight="15" customHeight="1" x14ac:dyDescent="0.25"/>
  <cols>
    <col min="1" max="1" width="11.5703125" customWidth="1"/>
    <col min="2" max="2" width="23" customWidth="1"/>
    <col min="3" max="3" width="25.85546875" customWidth="1"/>
    <col min="4" max="5" width="20.140625" customWidth="1"/>
    <col min="6" max="6" width="19" customWidth="1"/>
    <col min="7" max="7" width="15.7109375" customWidth="1"/>
    <col min="8" max="8" width="21.28515625" customWidth="1"/>
    <col min="9" max="11" width="11.42578125" customWidth="1"/>
    <col min="12" max="14" width="21.5703125" customWidth="1"/>
    <col min="15" max="15" width="32" customWidth="1"/>
    <col min="16" max="16" width="28.7109375" customWidth="1"/>
    <col min="17" max="27" width="11.42578125" customWidth="1"/>
  </cols>
  <sheetData>
    <row r="1" spans="1:27" ht="60" customHeight="1" x14ac:dyDescent="0.4">
      <c r="A1" s="1"/>
      <c r="B1" s="2" t="s">
        <v>0</v>
      </c>
      <c r="C1" s="1"/>
      <c r="D1" s="1"/>
      <c r="E1" s="1"/>
      <c r="F1" s="3" t="s">
        <v>1</v>
      </c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22.5" customHeight="1" x14ac:dyDescent="0.25">
      <c r="A2" s="1"/>
      <c r="B2" s="4" t="s">
        <v>2</v>
      </c>
      <c r="C2" s="1"/>
      <c r="D2" s="1"/>
      <c r="E2" s="1"/>
      <c r="F2" s="1" t="s">
        <v>3</v>
      </c>
      <c r="G2" s="1"/>
      <c r="H2" s="5">
        <f>'Presupuesto Detallado'!I2</f>
        <v>7.0000000000000007E-2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25">
      <c r="A3" s="1"/>
      <c r="B3" s="6" t="s">
        <v>4</v>
      </c>
      <c r="C3" s="1"/>
      <c r="D3" s="7"/>
      <c r="E3" s="7"/>
      <c r="F3" s="8" t="s">
        <v>5</v>
      </c>
      <c r="G3" s="8" t="s">
        <v>6</v>
      </c>
      <c r="H3" s="8" t="s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 x14ac:dyDescent="0.25">
      <c r="A4" s="1"/>
      <c r="B4" s="6" t="s">
        <v>8</v>
      </c>
      <c r="C4" s="1"/>
      <c r="D4" s="9" t="s">
        <v>7</v>
      </c>
      <c r="E4" s="9"/>
      <c r="F4" s="10">
        <f>H7+H13</f>
        <v>4988018</v>
      </c>
      <c r="G4" s="10">
        <f>F4*H2</f>
        <v>349161.26</v>
      </c>
      <c r="H4" s="10">
        <f>SUM(F4:G4)</f>
        <v>5337179.26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1"/>
      <c r="M5" s="11"/>
      <c r="N5" s="11"/>
      <c r="O5" s="11"/>
      <c r="P5" s="11"/>
      <c r="Q5" s="11"/>
      <c r="R5" s="1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25">
      <c r="A6" s="1"/>
      <c r="B6" s="8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8" t="s">
        <v>5</v>
      </c>
      <c r="I6" s="1"/>
      <c r="J6" s="1"/>
      <c r="K6" s="1"/>
      <c r="L6" s="11"/>
      <c r="M6" s="11"/>
      <c r="N6" s="11"/>
      <c r="O6" s="11"/>
      <c r="P6" s="11"/>
      <c r="Q6" s="11"/>
      <c r="R6" s="1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x14ac:dyDescent="0.25">
      <c r="A7" s="1"/>
      <c r="B7" s="12" t="s">
        <v>15</v>
      </c>
      <c r="C7" s="12"/>
      <c r="D7" s="12"/>
      <c r="E7" s="12"/>
      <c r="F7" s="12"/>
      <c r="G7" s="12"/>
      <c r="H7" s="13">
        <f>H8+H11</f>
        <v>3308018</v>
      </c>
      <c r="I7" s="1"/>
      <c r="J7" s="1"/>
      <c r="K7" s="1"/>
      <c r="L7" s="11"/>
      <c r="M7" s="11"/>
      <c r="N7" s="11"/>
      <c r="O7" s="11"/>
      <c r="P7" s="11"/>
      <c r="Q7" s="11"/>
      <c r="R7" s="1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25">
      <c r="A8" s="1"/>
      <c r="B8" s="14" t="s">
        <v>16</v>
      </c>
      <c r="C8" s="14"/>
      <c r="D8" s="14"/>
      <c r="E8" s="14"/>
      <c r="F8" s="14"/>
      <c r="G8" s="14"/>
      <c r="H8" s="15">
        <f>SUM(H9:H10)</f>
        <v>3299520</v>
      </c>
      <c r="I8" s="1"/>
      <c r="J8" s="1"/>
      <c r="K8" s="1"/>
      <c r="L8" s="11"/>
      <c r="M8" s="11"/>
      <c r="N8" s="11"/>
      <c r="O8" s="16"/>
      <c r="P8" s="11"/>
      <c r="Q8" s="11"/>
      <c r="R8" s="1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25">
      <c r="A9" s="1"/>
      <c r="B9" s="14"/>
      <c r="C9" s="14" t="s">
        <v>17</v>
      </c>
      <c r="D9" s="17">
        <v>1</v>
      </c>
      <c r="E9" s="17">
        <v>4910</v>
      </c>
      <c r="F9" s="14" t="str">
        <f>VLOOKUP(C9,Datos!$B$8:$E$21,3,)</f>
        <v>Horas / Jornadas</v>
      </c>
      <c r="G9" s="18">
        <v>224</v>
      </c>
      <c r="H9" s="19">
        <f t="shared" ref="H9:H10" si="0">E9*G9*D9</f>
        <v>1099840</v>
      </c>
      <c r="I9" s="1"/>
      <c r="J9" s="1"/>
      <c r="K9" s="1"/>
      <c r="L9" s="11"/>
      <c r="M9" s="11"/>
      <c r="N9" s="11"/>
      <c r="O9" s="16"/>
      <c r="P9" s="11"/>
      <c r="Q9" s="11"/>
      <c r="R9" s="1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x14ac:dyDescent="0.25">
      <c r="A10" s="1"/>
      <c r="B10" s="14"/>
      <c r="C10" s="20" t="s">
        <v>18</v>
      </c>
      <c r="D10" s="17">
        <v>2</v>
      </c>
      <c r="E10" s="17">
        <v>4910</v>
      </c>
      <c r="F10" s="14" t="str">
        <f>VLOOKUP(C10,Datos!$B$8:$E$21,3,)</f>
        <v>Horas / Jornadas</v>
      </c>
      <c r="G10" s="18">
        <v>224</v>
      </c>
      <c r="H10" s="15">
        <f t="shared" si="0"/>
        <v>2199680</v>
      </c>
      <c r="I10" s="21"/>
      <c r="J10" s="1"/>
      <c r="K10" s="1"/>
      <c r="L10" s="11"/>
      <c r="M10" s="11"/>
      <c r="N10" s="11"/>
      <c r="O10" s="16"/>
      <c r="P10" s="11"/>
      <c r="Q10" s="11"/>
      <c r="R10" s="1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25">
      <c r="A11" s="1"/>
      <c r="B11" s="14" t="s">
        <v>19</v>
      </c>
      <c r="C11" s="14"/>
      <c r="D11" s="14"/>
      <c r="E11" s="14"/>
      <c r="F11" s="14"/>
      <c r="G11" s="22"/>
      <c r="H11" s="15">
        <f>SUM(H12)</f>
        <v>8498</v>
      </c>
      <c r="I11" s="1"/>
      <c r="J11" s="1"/>
      <c r="K11" s="1"/>
      <c r="L11" s="11"/>
      <c r="M11" s="11"/>
      <c r="N11" s="11"/>
      <c r="O11" s="11"/>
      <c r="P11" s="11"/>
      <c r="Q11" s="11"/>
      <c r="R11" s="1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25">
      <c r="A12" s="1"/>
      <c r="B12" s="14"/>
      <c r="C12" s="20" t="s">
        <v>19</v>
      </c>
      <c r="D12" s="17">
        <v>1</v>
      </c>
      <c r="E12" s="17">
        <v>8498</v>
      </c>
      <c r="F12" s="14" t="str">
        <f>VLOOKUP(C12,Datos!$B$8:$E$21,3,)</f>
        <v>Meses</v>
      </c>
      <c r="G12" s="18">
        <v>1</v>
      </c>
      <c r="H12" s="23">
        <f>E12*G12*D12</f>
        <v>8498</v>
      </c>
      <c r="I12" s="1"/>
      <c r="J12" s="1"/>
      <c r="K12" s="1"/>
      <c r="L12" s="1"/>
      <c r="M12" s="24"/>
      <c r="N12" s="25"/>
      <c r="O12" s="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x14ac:dyDescent="0.25">
      <c r="A13" s="1"/>
      <c r="B13" s="12" t="s">
        <v>20</v>
      </c>
      <c r="C13" s="12"/>
      <c r="D13" s="12"/>
      <c r="E13" s="12"/>
      <c r="F13" s="12"/>
      <c r="G13" s="12"/>
      <c r="H13" s="13">
        <f>SUM(H14:H16)</f>
        <v>1680000</v>
      </c>
      <c r="I13" s="1"/>
      <c r="J13" s="1"/>
      <c r="K13" s="1"/>
      <c r="L13" s="1"/>
      <c r="M13" s="24"/>
      <c r="N13" s="25"/>
      <c r="O13" s="2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25">
      <c r="A14" s="1"/>
      <c r="B14" s="14"/>
      <c r="C14" s="14" t="s">
        <v>21</v>
      </c>
      <c r="D14" s="17">
        <v>3</v>
      </c>
      <c r="E14" s="17">
        <v>5000</v>
      </c>
      <c r="F14" s="14" t="str">
        <f>VLOOKUP(C14,Datos!$B$8:$E$21,3,)</f>
        <v>Dias</v>
      </c>
      <c r="G14" s="18">
        <v>112</v>
      </c>
      <c r="H14" s="23">
        <f>E14*G14*D14</f>
        <v>1680000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25">
      <c r="A15" s="1"/>
      <c r="B15" s="11"/>
      <c r="C15" s="11"/>
      <c r="D15" s="11"/>
      <c r="E15" s="11"/>
      <c r="F15" s="11"/>
      <c r="G15" s="26"/>
      <c r="H15" s="2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x14ac:dyDescent="0.25">
      <c r="A16" s="1"/>
      <c r="B16" s="11"/>
      <c r="C16" s="11"/>
      <c r="D16" s="11"/>
      <c r="E16" s="11"/>
      <c r="F16" s="11"/>
      <c r="G16" s="26"/>
      <c r="H16" s="2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30" customHeight="1" x14ac:dyDescent="0.4">
      <c r="A17" s="1"/>
      <c r="B17" s="2" t="s">
        <v>22</v>
      </c>
      <c r="C17" s="11"/>
      <c r="D17" s="11"/>
      <c r="E17" s="11"/>
      <c r="F17" s="11"/>
      <c r="G17" s="11"/>
      <c r="H17" s="1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25">
      <c r="A18" s="1"/>
      <c r="B18" s="28" t="s">
        <v>23</v>
      </c>
      <c r="C18" s="28" t="s">
        <v>24</v>
      </c>
      <c r="D18" s="28" t="s">
        <v>25</v>
      </c>
      <c r="E18" s="28" t="s">
        <v>26</v>
      </c>
      <c r="F18" s="28" t="s">
        <v>27</v>
      </c>
      <c r="G18" s="11"/>
      <c r="H18" s="1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x14ac:dyDescent="0.25">
      <c r="A19" s="1"/>
      <c r="B19" s="11" t="s">
        <v>28</v>
      </c>
      <c r="C19" s="24">
        <v>28</v>
      </c>
      <c r="D19" s="29">
        <v>4000</v>
      </c>
      <c r="E19" s="29">
        <f>D19*C19</f>
        <v>112000</v>
      </c>
      <c r="F19" s="29">
        <v>4910</v>
      </c>
      <c r="G19" s="1"/>
      <c r="H19" s="1"/>
      <c r="I19" s="1"/>
      <c r="J19" s="1"/>
      <c r="K19" s="1"/>
      <c r="L19" s="11"/>
      <c r="M19" s="11"/>
      <c r="N19" s="11"/>
      <c r="O19" s="16"/>
      <c r="P19" s="11"/>
      <c r="Q19" s="11"/>
      <c r="R19" s="1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25">
      <c r="A20" s="1"/>
      <c r="B20" s="11"/>
      <c r="C20" s="11"/>
      <c r="D20" s="11"/>
      <c r="E20" s="11"/>
      <c r="F20" s="11"/>
      <c r="G20" s="11"/>
      <c r="H20" s="11"/>
      <c r="I20" s="1"/>
      <c r="J20" s="1"/>
      <c r="K20" s="1"/>
      <c r="L20" s="11"/>
      <c r="M20" s="11"/>
      <c r="N20" s="11"/>
      <c r="O20" s="16"/>
      <c r="P20" s="11"/>
      <c r="Q20" s="11"/>
      <c r="R20" s="11"/>
      <c r="S20" s="1"/>
      <c r="T20" s="1"/>
      <c r="U20" s="1"/>
      <c r="V20" s="1"/>
      <c r="W20" s="1"/>
      <c r="X20" s="1"/>
      <c r="Y20" s="1"/>
      <c r="Z20" s="1"/>
      <c r="AA20" s="1"/>
    </row>
    <row r="21" spans="1:27" ht="30" customHeight="1" x14ac:dyDescent="0.4">
      <c r="A21" s="1"/>
      <c r="B21" s="42" t="s">
        <v>58</v>
      </c>
      <c r="C21" s="11"/>
      <c r="D21" s="11"/>
      <c r="E21" s="11"/>
      <c r="F21" s="11"/>
      <c r="G21" s="11"/>
      <c r="H21" s="11"/>
      <c r="I21" s="1"/>
      <c r="J21" s="1"/>
      <c r="K21" s="1"/>
      <c r="L21" s="11"/>
      <c r="M21" s="11"/>
      <c r="N21" s="11"/>
      <c r="O21" s="11"/>
      <c r="P21" s="11"/>
      <c r="Q21" s="11"/>
      <c r="R21" s="1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25">
      <c r="A22" s="1"/>
      <c r="B22" s="46" t="s">
        <v>23</v>
      </c>
      <c r="C22" s="46"/>
      <c r="D22" s="43" t="s">
        <v>59</v>
      </c>
      <c r="E22" s="43"/>
      <c r="F22" s="11"/>
      <c r="G22" s="11"/>
      <c r="H22" s="11"/>
      <c r="I22" s="1"/>
      <c r="J22" s="1"/>
      <c r="K22" s="1"/>
      <c r="L22" s="11"/>
      <c r="M22" s="11"/>
      <c r="N22" s="11"/>
      <c r="O22" s="11"/>
      <c r="P22" s="11"/>
      <c r="Q22" s="11"/>
      <c r="R22" s="1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25">
      <c r="A23" s="1"/>
      <c r="B23" s="47" t="s">
        <v>63</v>
      </c>
      <c r="C23" s="47"/>
      <c r="D23" s="45" t="s">
        <v>60</v>
      </c>
      <c r="E23" s="45"/>
      <c r="F23" s="1"/>
      <c r="G23" s="1"/>
      <c r="H23" s="1"/>
      <c r="I23" s="1"/>
      <c r="J23" s="1"/>
      <c r="K23" s="1"/>
      <c r="L23" s="11"/>
      <c r="M23" s="11"/>
      <c r="N23" s="11"/>
      <c r="O23" s="11"/>
      <c r="P23" s="11"/>
      <c r="Q23" s="11"/>
      <c r="R23" s="1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25">
      <c r="A24" s="1"/>
      <c r="B24" s="47" t="s">
        <v>61</v>
      </c>
      <c r="C24" s="47"/>
      <c r="D24" s="45" t="s">
        <v>62</v>
      </c>
      <c r="E24" s="44"/>
      <c r="F24" s="1"/>
      <c r="G24" s="1"/>
      <c r="H24" s="1"/>
      <c r="I24" s="1"/>
      <c r="J24" s="1"/>
      <c r="K24" s="1"/>
      <c r="L24" s="1"/>
      <c r="M24" s="24"/>
      <c r="N24" s="25"/>
      <c r="O24" s="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1"/>
      <c r="M25" s="11"/>
      <c r="N25" s="11"/>
      <c r="O25" s="16"/>
      <c r="P25" s="11"/>
      <c r="Q25" s="11"/>
      <c r="R25" s="1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1"/>
      <c r="M26" s="11"/>
      <c r="N26" s="11"/>
      <c r="O26" s="16"/>
      <c r="P26" s="11"/>
      <c r="Q26" s="11"/>
      <c r="R26" s="1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1"/>
      <c r="M27" s="11"/>
      <c r="N27" s="11"/>
      <c r="O27" s="11"/>
      <c r="P27" s="11"/>
      <c r="Q27" s="11"/>
      <c r="R27" s="1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1"/>
      <c r="M28" s="11"/>
      <c r="N28" s="11"/>
      <c r="O28" s="11"/>
      <c r="P28" s="11"/>
      <c r="Q28" s="11"/>
      <c r="R28" s="1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1"/>
      <c r="M29" s="11"/>
      <c r="N29" s="11"/>
      <c r="O29" s="11"/>
      <c r="P29" s="11"/>
      <c r="Q29" s="11"/>
      <c r="R29" s="1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4"/>
      <c r="N30" s="25"/>
      <c r="O30" s="2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4"/>
      <c r="N31" s="25"/>
      <c r="O31" s="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</sheetData>
  <mergeCells count="6">
    <mergeCell ref="D22:E22"/>
    <mergeCell ref="B22:C22"/>
    <mergeCell ref="B23:C23"/>
    <mergeCell ref="B24:C24"/>
    <mergeCell ref="D23:E23"/>
    <mergeCell ref="D24:E24"/>
  </mergeCells>
  <pageMargins left="0.70866141732283472" right="0.70866141732283472" top="0.74803149606299213" bottom="0.74803149606299213" header="0" footer="0"/>
  <pageSetup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Z926"/>
  <sheetViews>
    <sheetView workbookViewId="0"/>
  </sheetViews>
  <sheetFormatPr baseColWidth="10" defaultColWidth="14.42578125" defaultRowHeight="15" customHeight="1" x14ac:dyDescent="0.25"/>
  <cols>
    <col min="1" max="1" width="11.5703125" customWidth="1"/>
    <col min="2" max="2" width="7.85546875" customWidth="1"/>
    <col min="3" max="3" width="16.42578125" customWidth="1"/>
    <col min="4" max="4" width="27" customWidth="1"/>
    <col min="5" max="5" width="16.28515625" customWidth="1"/>
    <col min="6" max="6" width="18" customWidth="1"/>
    <col min="7" max="7" width="14.5703125" customWidth="1"/>
    <col min="8" max="8" width="11.42578125" customWidth="1"/>
    <col min="9" max="9" width="13.140625" customWidth="1"/>
    <col min="10" max="11" width="11.42578125" customWidth="1"/>
    <col min="15" max="26" width="11.42578125" customWidth="1"/>
  </cols>
  <sheetData>
    <row r="1" spans="1:26" ht="60" customHeight="1" x14ac:dyDescent="0.4">
      <c r="A1" s="1"/>
      <c r="B1" s="2" t="s">
        <v>0</v>
      </c>
      <c r="C1" s="1"/>
      <c r="D1" s="1"/>
      <c r="E1" s="1"/>
      <c r="F1" s="1"/>
      <c r="G1" s="3" t="s">
        <v>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30" t="s">
        <v>2</v>
      </c>
      <c r="C2" s="1"/>
      <c r="D2" s="1"/>
      <c r="E2" s="1"/>
      <c r="F2" s="1"/>
      <c r="G2" s="1" t="s">
        <v>3</v>
      </c>
      <c r="H2" s="1"/>
      <c r="I2" s="5">
        <v>7.0000000000000007E-2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6" t="s">
        <v>4</v>
      </c>
      <c r="C3" s="1"/>
      <c r="D3" s="1"/>
      <c r="E3" s="7"/>
      <c r="F3" s="7"/>
      <c r="G3" s="8" t="s">
        <v>5</v>
      </c>
      <c r="H3" s="8" t="s">
        <v>6</v>
      </c>
      <c r="I3" s="8" t="s"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6" t="s">
        <v>29</v>
      </c>
      <c r="C4" s="1"/>
      <c r="D4" s="1"/>
      <c r="E4" s="9" t="s">
        <v>7</v>
      </c>
      <c r="F4" s="9"/>
      <c r="G4" s="31">
        <f>I7+I12+I17</f>
        <v>4988018</v>
      </c>
      <c r="H4" s="31">
        <f>G4*I2</f>
        <v>349161.26</v>
      </c>
      <c r="I4" s="31">
        <f>SUM(G4:H4)</f>
        <v>5337179.26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32" t="s">
        <v>30</v>
      </c>
      <c r="C6" s="8" t="s">
        <v>31</v>
      </c>
      <c r="D6" s="8" t="s">
        <v>32</v>
      </c>
      <c r="E6" s="8" t="s">
        <v>33</v>
      </c>
      <c r="F6" s="8" t="s">
        <v>13</v>
      </c>
      <c r="G6" s="8" t="s">
        <v>34</v>
      </c>
      <c r="H6" s="8" t="s">
        <v>14</v>
      </c>
      <c r="I6" s="8" t="s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2">
        <v>1</v>
      </c>
      <c r="C7" s="12" t="s">
        <v>35</v>
      </c>
      <c r="D7" s="33"/>
      <c r="E7" s="33"/>
      <c r="F7" s="33"/>
      <c r="G7" s="34"/>
      <c r="H7" s="33"/>
      <c r="I7" s="35">
        <f>I8</f>
        <v>933660</v>
      </c>
      <c r="J7" s="1"/>
      <c r="K7" s="1"/>
      <c r="L7" s="36" t="s">
        <v>36</v>
      </c>
      <c r="M7" s="36" t="s">
        <v>37</v>
      </c>
      <c r="N7" s="36" t="s">
        <v>38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4" t="s">
        <v>39</v>
      </c>
      <c r="C8" s="14" t="s">
        <v>40</v>
      </c>
      <c r="D8" s="14"/>
      <c r="E8" s="14"/>
      <c r="F8" s="14"/>
      <c r="G8" s="37"/>
      <c r="H8" s="14"/>
      <c r="I8" s="15">
        <f>SUM(I9:I11)</f>
        <v>933660</v>
      </c>
      <c r="J8" s="1"/>
      <c r="K8" s="1"/>
      <c r="L8" s="38" t="s">
        <v>41</v>
      </c>
      <c r="M8" s="38" t="s">
        <v>42</v>
      </c>
      <c r="N8" s="39">
        <v>42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4"/>
      <c r="C9" s="14"/>
      <c r="D9" s="14" t="s">
        <v>17</v>
      </c>
      <c r="E9" s="40" t="str">
        <f>VLOOKUP(D9,Datos!$B$8:$E$21,2,)</f>
        <v>Labor (Personal)</v>
      </c>
      <c r="F9" s="40" t="str">
        <f>VLOOKUP(D9,Datos!$B$8:$E$21,3,)</f>
        <v>Horas / Jornadas</v>
      </c>
      <c r="G9" s="37">
        <v>1</v>
      </c>
      <c r="H9" s="15">
        <v>4910</v>
      </c>
      <c r="I9" s="15">
        <f>N8*H9</f>
        <v>206220</v>
      </c>
      <c r="J9" s="1"/>
      <c r="K9" s="1"/>
      <c r="L9" s="38" t="s">
        <v>43</v>
      </c>
      <c r="M9" s="38" t="s">
        <v>44</v>
      </c>
      <c r="N9" s="39">
        <v>140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4"/>
      <c r="C10" s="14"/>
      <c r="D10" s="20" t="s">
        <v>18</v>
      </c>
      <c r="E10" s="40" t="str">
        <f>VLOOKUP(D10,Datos!$B$8:$E$21,2,)</f>
        <v>Labor (Personal)</v>
      </c>
      <c r="F10" s="40" t="str">
        <f>VLOOKUP(D10,Datos!$B$8:$E$21,3,)</f>
        <v>Horas / Jornadas</v>
      </c>
      <c r="G10" s="37">
        <v>2</v>
      </c>
      <c r="H10" s="15">
        <v>4910</v>
      </c>
      <c r="I10" s="15">
        <f>N8*H10*G10</f>
        <v>412440</v>
      </c>
      <c r="J10" s="1"/>
      <c r="K10" s="1"/>
      <c r="L10" s="38" t="s">
        <v>45</v>
      </c>
      <c r="M10" s="38" t="s">
        <v>42</v>
      </c>
      <c r="N10" s="39">
        <v>42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4"/>
      <c r="C11" s="14"/>
      <c r="D11" s="14" t="s">
        <v>21</v>
      </c>
      <c r="E11" s="40" t="str">
        <f>VLOOKUP(D11,Datos!$B$8:$E$21,2,)</f>
        <v>Gastos Indirectos</v>
      </c>
      <c r="F11" s="40" t="str">
        <f>VLOOKUP(D11,Datos!$B$8:$E$21,3,)</f>
        <v>Dias</v>
      </c>
      <c r="G11" s="37">
        <v>3</v>
      </c>
      <c r="H11" s="15">
        <v>5000</v>
      </c>
      <c r="I11" s="15">
        <f>G11*H11*21</f>
        <v>315000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2">
        <v>2</v>
      </c>
      <c r="C12" s="12" t="s">
        <v>46</v>
      </c>
      <c r="D12" s="33"/>
      <c r="E12" s="33"/>
      <c r="F12" s="33"/>
      <c r="G12" s="34"/>
      <c r="H12" s="33"/>
      <c r="I12" s="35">
        <f>I13</f>
        <v>3112200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4" t="s">
        <v>47</v>
      </c>
      <c r="C13" s="14" t="s">
        <v>48</v>
      </c>
      <c r="D13" s="14"/>
      <c r="E13" s="14"/>
      <c r="F13" s="14"/>
      <c r="G13" s="37"/>
      <c r="H13" s="14"/>
      <c r="I13" s="15">
        <f>SUM(I14:I16)</f>
        <v>3112200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4"/>
      <c r="C14" s="14"/>
      <c r="D14" s="14" t="s">
        <v>17</v>
      </c>
      <c r="E14" s="40" t="str">
        <f>VLOOKUP(D14,Datos!$B$8:$E$21,2,)</f>
        <v>Labor (Personal)</v>
      </c>
      <c r="F14" s="40" t="str">
        <f>VLOOKUP(D14,Datos!$B$8:$E$21,3,)</f>
        <v>Horas / Jornadas</v>
      </c>
      <c r="G14" s="37">
        <v>1</v>
      </c>
      <c r="H14" s="15">
        <v>4910</v>
      </c>
      <c r="I14" s="15">
        <f>N9*H14</f>
        <v>687400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4"/>
      <c r="C15" s="14"/>
      <c r="D15" s="20" t="s">
        <v>18</v>
      </c>
      <c r="E15" s="40" t="str">
        <f>VLOOKUP(D15,Datos!$B$8:$E$21,2,)</f>
        <v>Labor (Personal)</v>
      </c>
      <c r="F15" s="40" t="str">
        <f>VLOOKUP(D15,Datos!$B$8:$E$21,3,)</f>
        <v>Horas / Jornadas</v>
      </c>
      <c r="G15" s="37">
        <v>2</v>
      </c>
      <c r="H15" s="15">
        <v>4910</v>
      </c>
      <c r="I15" s="15">
        <f>N9*H15*G15</f>
        <v>1374800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4"/>
      <c r="C16" s="14"/>
      <c r="D16" s="14" t="s">
        <v>21</v>
      </c>
      <c r="E16" s="40" t="str">
        <f>VLOOKUP(D16,Datos!$B$8:$E$21,2,)</f>
        <v>Gastos Indirectos</v>
      </c>
      <c r="F16" s="40" t="str">
        <f>VLOOKUP(D16,Datos!$B$8:$E$21,3,)</f>
        <v>Dias</v>
      </c>
      <c r="G16" s="37">
        <v>3</v>
      </c>
      <c r="H16" s="15">
        <v>5000</v>
      </c>
      <c r="I16" s="15">
        <f>G16*H16*70</f>
        <v>1050000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2">
        <v>3</v>
      </c>
      <c r="C17" s="12" t="s">
        <v>49</v>
      </c>
      <c r="D17" s="33"/>
      <c r="E17" s="33"/>
      <c r="F17" s="33"/>
      <c r="G17" s="34"/>
      <c r="H17" s="33"/>
      <c r="I17" s="35">
        <f>I18</f>
        <v>942158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41">
        <v>45294</v>
      </c>
      <c r="C18" s="14" t="s">
        <v>50</v>
      </c>
      <c r="D18" s="14"/>
      <c r="E18" s="14"/>
      <c r="F18" s="14"/>
      <c r="G18" s="37"/>
      <c r="H18" s="14"/>
      <c r="I18" s="15">
        <f>SUM(I19:I22)</f>
        <v>942158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4" t="s">
        <v>17</v>
      </c>
      <c r="E19" s="40" t="str">
        <f>VLOOKUP(D19,Datos!$B$8:$E$21,2,)</f>
        <v>Labor (Personal)</v>
      </c>
      <c r="F19" s="40" t="str">
        <f>VLOOKUP(D19,Datos!$B$8:$E$21,3,)</f>
        <v>Horas / Jornadas</v>
      </c>
      <c r="G19" s="37">
        <v>1</v>
      </c>
      <c r="H19" s="15">
        <v>4910</v>
      </c>
      <c r="I19" s="15">
        <f>N10*H19</f>
        <v>206220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20" t="s">
        <v>18</v>
      </c>
      <c r="E20" s="40" t="str">
        <f>VLOOKUP(D20,Datos!$B$8:$E$21,2,)</f>
        <v>Labor (Personal)</v>
      </c>
      <c r="F20" s="40" t="str">
        <f>VLOOKUP(D20,Datos!$B$8:$E$21,3,)</f>
        <v>Horas / Jornadas</v>
      </c>
      <c r="G20" s="37">
        <v>2</v>
      </c>
      <c r="H20" s="15">
        <v>4910</v>
      </c>
      <c r="I20" s="15">
        <f>N10*H20*G20</f>
        <v>412440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4" t="s">
        <v>19</v>
      </c>
      <c r="E21" s="40" t="str">
        <f>VLOOKUP(D21,Datos!$B$8:$E$21,2,)</f>
        <v>Servicio</v>
      </c>
      <c r="F21" s="40" t="str">
        <f>VLOOKUP(D21,Datos!$B$8:$E$21,3,)</f>
        <v>Meses</v>
      </c>
      <c r="G21" s="37">
        <v>1</v>
      </c>
      <c r="H21" s="15">
        <v>8498</v>
      </c>
      <c r="I21" s="15">
        <f>H21*G21</f>
        <v>8498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4" t="s">
        <v>21</v>
      </c>
      <c r="E22" s="40" t="str">
        <f>VLOOKUP(D22,Datos!$B$8:$E$21,2,)</f>
        <v>Gastos Indirectos</v>
      </c>
      <c r="F22" s="40" t="str">
        <f>VLOOKUP(D22,Datos!$B$8:$E$21,3,)</f>
        <v>Dias</v>
      </c>
      <c r="G22" s="37">
        <v>3</v>
      </c>
      <c r="H22" s="15">
        <v>5000</v>
      </c>
      <c r="I22" s="15">
        <f>G22*H22*21</f>
        <v>315000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</sheetData>
  <pageMargins left="0.23622047244094491" right="0.23622047244094491" top="0.74803149606299213" bottom="0.74803149606299213" header="0" footer="0"/>
  <pageSetup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5"/>
  <cols>
    <col min="1" max="1" width="11.5703125" customWidth="1"/>
    <col min="2" max="2" width="27.140625" customWidth="1"/>
    <col min="3" max="3" width="22.5703125" customWidth="1"/>
    <col min="4" max="4" width="25.140625" customWidth="1"/>
    <col min="5" max="5" width="6" customWidth="1"/>
    <col min="6" max="6" width="5.42578125" customWidth="1"/>
    <col min="7" max="26" width="11.42578125" customWidth="1"/>
  </cols>
  <sheetData>
    <row r="1" spans="1:26" ht="60" customHeight="1" x14ac:dyDescent="0.4">
      <c r="A1" s="1"/>
      <c r="B1" s="2" t="s">
        <v>0</v>
      </c>
      <c r="C1" s="1"/>
      <c r="D1" s="3" t="s">
        <v>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1"/>
      <c r="B2" s="30" t="s">
        <v>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25">
      <c r="A3" s="1"/>
      <c r="B3" s="6" t="s">
        <v>4</v>
      </c>
      <c r="C3" s="1"/>
      <c r="D3" s="1"/>
      <c r="E3" s="7"/>
      <c r="F3" s="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25">
      <c r="A4" s="1"/>
      <c r="B4" s="6" t="s">
        <v>29</v>
      </c>
      <c r="C4" s="1"/>
      <c r="D4" s="1"/>
      <c r="E4" s="7"/>
      <c r="F4" s="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25">
      <c r="A6" s="1"/>
      <c r="B6" s="8" t="s">
        <v>32</v>
      </c>
      <c r="C6" s="8" t="s">
        <v>33</v>
      </c>
      <c r="D6" s="8" t="s">
        <v>13</v>
      </c>
      <c r="E6" s="8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25">
      <c r="A7" s="1"/>
      <c r="B7" s="33"/>
      <c r="C7" s="33"/>
      <c r="D7" s="33"/>
      <c r="E7" s="3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25">
      <c r="A8" s="1"/>
      <c r="B8" s="14" t="s">
        <v>17</v>
      </c>
      <c r="C8" s="14" t="s">
        <v>51</v>
      </c>
      <c r="D8" s="14" t="s">
        <v>52</v>
      </c>
      <c r="E8" s="40">
        <v>1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25">
      <c r="A9" s="1"/>
      <c r="B9" s="14" t="s">
        <v>18</v>
      </c>
      <c r="C9" s="14" t="s">
        <v>51</v>
      </c>
      <c r="D9" s="14" t="s">
        <v>52</v>
      </c>
      <c r="E9" s="40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25">
      <c r="A10" s="1"/>
      <c r="B10" s="14" t="s">
        <v>53</v>
      </c>
      <c r="C10" s="14" t="s">
        <v>51</v>
      </c>
      <c r="D10" s="14" t="s">
        <v>52</v>
      </c>
      <c r="E10" s="40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25">
      <c r="A11" s="1"/>
      <c r="B11" s="14" t="s">
        <v>19</v>
      </c>
      <c r="C11" s="14" t="s">
        <v>54</v>
      </c>
      <c r="D11" s="14" t="s">
        <v>55</v>
      </c>
      <c r="E11" s="40">
        <v>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customHeight="1" x14ac:dyDescent="0.25">
      <c r="A12" s="1"/>
      <c r="B12" s="14" t="s">
        <v>21</v>
      </c>
      <c r="C12" s="14" t="s">
        <v>56</v>
      </c>
      <c r="D12" s="14" t="s">
        <v>57</v>
      </c>
      <c r="E12" s="40">
        <v>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5">
      <c r="A18" s="1"/>
      <c r="B18" s="14"/>
      <c r="C18" s="14"/>
      <c r="D18" s="14"/>
      <c r="E18" s="40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Por Recursos</vt:lpstr>
      <vt:lpstr>Presupuesto Detallado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rodrigo cancino</cp:lastModifiedBy>
  <dcterms:created xsi:type="dcterms:W3CDTF">2012-09-02T03:53:17Z</dcterms:created>
  <dcterms:modified xsi:type="dcterms:W3CDTF">2024-12-17T17:04:32Z</dcterms:modified>
</cp:coreProperties>
</file>