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SMod\"/>
    </mc:Choice>
  </mc:AlternateContent>
  <xr:revisionPtr revIDLastSave="0" documentId="13_ncr:1_{5F691066-C791-429B-A88F-43B46BD5B78A}" xr6:coauthVersionLast="47" xr6:coauthVersionMax="47" xr10:uidLastSave="{00000000-0000-0000-0000-000000000000}"/>
  <bookViews>
    <workbookView xWindow="-108" yWindow="-108" windowWidth="23256" windowHeight="12456" activeTab="3" xr2:uid="{3A157CED-B981-4E6C-9878-B5B61C1D8C87}"/>
  </bookViews>
  <sheets>
    <sheet name="Needs" sheetId="1" r:id="rId1"/>
    <sheet name="Stats" sheetId="6" r:id="rId2"/>
    <sheet name="Skills" sheetId="3" r:id="rId3"/>
    <sheet name="Attacks" sheetId="4" r:id="rId4"/>
    <sheet name="Pow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4" l="1"/>
  <c r="B37" i="3"/>
  <c r="C38" i="4"/>
  <c r="A2" i="4" s="1"/>
  <c r="B25" i="5"/>
  <c r="C29" i="5"/>
  <c r="B7" i="6" l="1"/>
  <c r="A37" i="4"/>
  <c r="B4" i="6" s="1"/>
  <c r="C40" i="3"/>
  <c r="F8" i="6" s="1"/>
  <c r="B35" i="3"/>
  <c r="C35" i="3"/>
  <c r="E35" i="3"/>
  <c r="F35" i="3"/>
  <c r="G35" i="3"/>
  <c r="H35" i="3"/>
  <c r="I35" i="3"/>
  <c r="D35" i="3"/>
  <c r="A2" i="3"/>
  <c r="I10" i="6"/>
  <c r="C30" i="5"/>
  <c r="A18" i="5" s="1"/>
  <c r="C28" i="5"/>
  <c r="A4" i="5" s="1"/>
  <c r="C27" i="5"/>
  <c r="C42" i="4"/>
  <c r="A31" i="4" s="1"/>
  <c r="C41" i="4"/>
  <c r="A22" i="4" s="1"/>
  <c r="C40" i="4"/>
  <c r="A8" i="4" s="1"/>
  <c r="C39" i="4"/>
  <c r="A4" i="4" s="1"/>
  <c r="C44" i="3"/>
  <c r="C42" i="3"/>
  <c r="A11" i="3" s="1"/>
  <c r="C41" i="3"/>
  <c r="A5" i="3" s="1"/>
  <c r="I23" i="5"/>
  <c r="H23" i="5"/>
  <c r="G23" i="5"/>
  <c r="F23" i="5"/>
  <c r="E23" i="5"/>
  <c r="D23" i="5"/>
  <c r="C23" i="5"/>
  <c r="B23" i="5"/>
  <c r="A2" i="5"/>
  <c r="C35" i="4"/>
  <c r="D35" i="4"/>
  <c r="E35" i="4"/>
  <c r="F35" i="4"/>
  <c r="G35" i="4"/>
  <c r="H35" i="4"/>
  <c r="I35" i="4"/>
  <c r="B35" i="4"/>
  <c r="I20" i="1"/>
  <c r="H20" i="1"/>
  <c r="G20" i="1"/>
  <c r="D13" i="1"/>
  <c r="C13" i="1"/>
  <c r="B13" i="1"/>
  <c r="I11" i="1"/>
  <c r="H11" i="1"/>
  <c r="G11" i="1"/>
  <c r="B14" i="6" l="1"/>
  <c r="B11" i="6"/>
  <c r="F7" i="6"/>
  <c r="A29" i="3"/>
  <c r="F4" i="6"/>
  <c r="F5" i="6"/>
  <c r="B13" i="6"/>
  <c r="B10" i="6"/>
  <c r="B12" i="6"/>
  <c r="B15" i="6"/>
  <c r="B16" i="6"/>
  <c r="B17" i="6"/>
  <c r="C43" i="3" l="1"/>
  <c r="A25" i="3" l="1"/>
  <c r="A37" i="3"/>
  <c r="B5" i="6" s="1"/>
  <c r="F6" i="6"/>
  <c r="F9" i="6" s="1"/>
  <c r="A12" i="5"/>
  <c r="A25" i="5" l="1"/>
  <c r="B6" i="6" s="1"/>
</calcChain>
</file>

<file path=xl/sharedStrings.xml><?xml version="1.0" encoding="utf-8"?>
<sst xmlns="http://schemas.openxmlformats.org/spreadsheetml/2006/main" count="271" uniqueCount="163">
  <si>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</si>
  <si>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Energy Distribution:</t>
  </si>
  <si>
    <t>Rarity Distribution:</t>
  </si>
  <si>
    <t>Cost</t>
  </si>
  <si>
    <t>Silent</t>
  </si>
  <si>
    <t>Ironclad</t>
  </si>
  <si>
    <t>Defect</t>
  </si>
  <si>
    <t>Rarity</t>
  </si>
  <si>
    <t>X</t>
  </si>
  <si>
    <t>Starter</t>
  </si>
  <si>
    <t>Common</t>
  </si>
  <si>
    <t>Uncommon</t>
  </si>
  <si>
    <t>Rare</t>
  </si>
  <si>
    <t>Total</t>
  </si>
  <si>
    <t>4+</t>
  </si>
  <si>
    <t xml:space="preserve">The silent also has reflex and tactitian which are unplayable, costless uncommon skills, not counted in the table. </t>
  </si>
  <si>
    <t>Type Distribution:</t>
  </si>
  <si>
    <t>Type</t>
  </si>
  <si>
    <t>Attack</t>
  </si>
  <si>
    <t>Skill</t>
  </si>
  <si>
    <t>Power</t>
  </si>
  <si>
    <t>Take 2 dmg gain 6 thorns (Embrace the thorns)</t>
  </si>
  <si>
    <t>Energy Gain</t>
  </si>
  <si>
    <t>Draw</t>
  </si>
  <si>
    <t>Block/Defense</t>
  </si>
  <si>
    <t>Vulnerable</t>
  </si>
  <si>
    <t xml:space="preserve">Weaken </t>
  </si>
  <si>
    <t>Discard</t>
  </si>
  <si>
    <t>Heal/Max HP Gain</t>
  </si>
  <si>
    <t>*We need around 29-36 skills*</t>
  </si>
  <si>
    <t>COST of Attack</t>
  </si>
  <si>
    <t>COST of Skill</t>
  </si>
  <si>
    <t>Lifesteal X, where X is your handsize</t>
  </si>
  <si>
    <t>Deal 9 dmg and apply 1 weaken (wicked stab)</t>
  </si>
  <si>
    <t xml:space="preserve">Deal 14 dmg if the enemy surives take 1 dmg </t>
  </si>
  <si>
    <t>Total Count of Mechanics:</t>
  </si>
  <si>
    <t>COST of Power Cards</t>
  </si>
  <si>
    <t>Do something when u play a potion.</t>
  </si>
  <si>
    <t>Gain 4 (or handsize?) strength when below half HP.</t>
  </si>
  <si>
    <t>Gain 1 max hp everytime character dies. (Slime hunter)</t>
  </si>
  <si>
    <t>Mechanics amount</t>
  </si>
  <si>
    <t>HP/Max HP Loss</t>
  </si>
  <si>
    <t>Deal 12, if kills stun other enemies.</t>
  </si>
  <si>
    <t>Anytime u discard a card exhaust it. (Grave Digging)</t>
  </si>
  <si>
    <t>Innate Relic:</t>
  </si>
  <si>
    <t>Relic Ideas</t>
  </si>
  <si>
    <t>If you took damage last turn gain 6 block</t>
  </si>
  <si>
    <t>Have +10 strength when below 50% hp</t>
  </si>
  <si>
    <t>Cannot take more than 25 damage at a time</t>
  </si>
  <si>
    <t>Replacement:</t>
  </si>
  <si>
    <t>Deal 3x damage while below 30%hp</t>
  </si>
  <si>
    <t>Count</t>
  </si>
  <si>
    <t>Energy Distribution</t>
  </si>
  <si>
    <t>0-cost count</t>
  </si>
  <si>
    <t>1-cost count</t>
  </si>
  <si>
    <t>2-cost count</t>
  </si>
  <si>
    <t>3+ cost count</t>
  </si>
  <si>
    <t>3+</t>
  </si>
  <si>
    <t>total</t>
  </si>
  <si>
    <t>no cost count</t>
  </si>
  <si>
    <t>no cost</t>
  </si>
  <si>
    <t>Deal 12 dmg, if fatal gain 3 energy (Sacrificial Stab)</t>
  </si>
  <si>
    <t>(3) At the start of your gain a potion, take 1 damage (Blood alchemy)</t>
  </si>
  <si>
    <t xml:space="preserve"> Draw a card when you heal (Penance)</t>
  </si>
  <si>
    <t>Deal double dmg when below 50% hp (Anguish)</t>
  </si>
  <si>
    <t>Gain 9 block, Take 3 dmg (Bloody Block)</t>
  </si>
  <si>
    <t>(4) Gain energy equal to your hand size (Dusk)</t>
  </si>
  <si>
    <t>Shuffle 3 Bites into the discard pile. Exhaust. (Vampiric nature)</t>
  </si>
  <si>
    <t>Discard a card, Obtain a common potion (Toxic Chemicals)</t>
  </si>
  <si>
    <t>THE SACRILIGIOUS</t>
  </si>
  <si>
    <t>Gain 2 intangible, lose 4 max HP (Divine Form)</t>
  </si>
  <si>
    <t>Draw a card, heal for its cost.  (Desperate Prayer)</t>
  </si>
  <si>
    <t>(2) -&gt; (1) EXHAUST Duplicate your hand. (Hall of Mirrors)</t>
  </si>
  <si>
    <t>Heal (1) HP everytime u discard a card.</t>
  </si>
  <si>
    <t>Look into applying power action</t>
  </si>
  <si>
    <t>Heal 2 if you did not take any unnlocked damage last turn</t>
  </si>
  <si>
    <t>Whenever u discard a card add an additional copy to your discard pile (Hallucinations)</t>
  </si>
  <si>
    <t>Discard up to 3(4) cards, heal 1 for each discarded. (Devotion)</t>
  </si>
  <si>
    <t>Gain block equal to (double) damage you took this turn. (Scarred Skin)</t>
  </si>
  <si>
    <t xml:space="preserve">(3)-&gt;(2) EXHAUST take 3 dmg gain 6 (8) plated armor. </t>
  </si>
  <si>
    <t>Remove your debuffs deal 15 dmg. (Repent)</t>
  </si>
  <si>
    <t>(4) Return all exhausted cards to your hand they cost 0 this turn. Exhaust.</t>
  </si>
  <si>
    <t>Gash: when drawn lose 2hp.</t>
  </si>
  <si>
    <t>THE TORMENTED</t>
  </si>
  <si>
    <t>Deal 0 damage 4(5) times. Damage is equal to dmg taken (Sinners blood)</t>
  </si>
  <si>
    <t>(5) EXHAUST Reduce the cost of this card by 1 when it is discarded. Obtain a fairy in bottle potion. (Fairy Brew)</t>
  </si>
  <si>
    <t>Deal 10, Discard 1 (Righteous Cause)</t>
  </si>
  <si>
    <t>Deal 14 dmg, take 1 dmg, increase damage taken by 2 (Desecrating Blow)</t>
  </si>
  <si>
    <t xml:space="preserve">when discarded deal 4 dmg to all enemies, increase dmg by 2. (Inferno) </t>
  </si>
  <si>
    <t>= art is done</t>
  </si>
  <si>
    <t>= coding is done</t>
  </si>
  <si>
    <t>Gain block equal to hand size (Lost Library)</t>
  </si>
  <si>
    <t>Give everyone 2 vulnerable, weaken all enemies by 1(2). (Martyr)</t>
  </si>
  <si>
    <t>Deal 9(12) dmg, add a card from your hand to top of the draw pile (Accusation)</t>
  </si>
  <si>
    <t>Draw 3 cards, lose 4 HP. (Surrender Flesh)</t>
  </si>
  <si>
    <t>Gain 1 energy, discard 1 card, take 3 dmg. (Blood Gem)</t>
  </si>
  <si>
    <t>Heal 2(4) at the start of next turn lose 2(4) damage. Exhaust. (Last Stand)</t>
  </si>
  <si>
    <t>can make something innate as buff</t>
  </si>
  <si>
    <t>(3) Deal 38(48) dmg, can only be played if you took dmg this turn (Wrath)</t>
  </si>
  <si>
    <t xml:space="preserve">Draw 1 card, add a copy of it to your hand (Self Reflection) </t>
  </si>
  <si>
    <t>Deal 4 damage, whenever you take damage, returns to hand. (Punishments Solace)</t>
  </si>
  <si>
    <t>Whenever a card is drawn if it is not from your color heal 1 (upgrd: innate)</t>
  </si>
  <si>
    <t>dagger</t>
  </si>
  <si>
    <t>Deal 10(13) dmg gain that much block next turn. (Indoctrinate)</t>
  </si>
  <si>
    <t>Break 5(8) block. Deal 10(12) damage. (Pierce the Heart)</t>
  </si>
  <si>
    <t>Deal 10 damage 2 times, shuffle a gash into your deck. (callous beating)</t>
  </si>
  <si>
    <t>interact with exhaust pile</t>
  </si>
  <si>
    <t>if discarded</t>
  </si>
  <si>
    <t>do something if half hp do something else</t>
  </si>
  <si>
    <t>costs less for each card discarded this turn</t>
  </si>
  <si>
    <t>costs less for damage taken this turn.</t>
  </si>
  <si>
    <t>Deal 3(4) dmg 2 times. Lifesteal if you took damage this turn. (Hallowed Dagger)</t>
  </si>
  <si>
    <t>Deal 12 damage, gains damage based on how much damage you took this combat. (Bloody Blade)</t>
  </si>
  <si>
    <t>Deal 9(12) dmg, if kills the target play the top card of your deck. (Sacred Knowledge)</t>
  </si>
  <si>
    <t>(3)-&gt;(2) At the start of your turn remove a debuff (Indomitable Spirit)</t>
  </si>
  <si>
    <t>Discover a card from a different color, put it on the top of your deck.</t>
  </si>
  <si>
    <t>Everytime u take dmg via a card, deal 5(8) dmg to a random enemy (Flagellant Parade)</t>
  </si>
  <si>
    <t>(1) -&gt; (0) Whenever you play a skill this turn heal 1 (Holy Water)</t>
  </si>
  <si>
    <t xml:space="preserve">Discard a card, Discover a card of the same type it costs 0 this turn. Exhaust. (Innate)(No creed) </t>
  </si>
  <si>
    <t xml:space="preserve"> </t>
  </si>
  <si>
    <t>think about PURGE (one time use)</t>
  </si>
  <si>
    <t>when take damage play this card wherever it is</t>
  </si>
  <si>
    <t>if enemy intends to attack</t>
  </si>
  <si>
    <t>buff with hp loss downisde</t>
  </si>
  <si>
    <t>attack scales with missing health</t>
  </si>
  <si>
    <t>Purge</t>
  </si>
  <si>
    <t>no-cost count</t>
  </si>
  <si>
    <t>Autoplay (needs target as self)</t>
  </si>
  <si>
    <t>Gain max HP with purge keyword</t>
  </si>
  <si>
    <t>Deal 6 damage to all enemies gain 1 max HP per enemy that dies. Purge.</t>
  </si>
  <si>
    <t>When Obtained/ or at start of combat</t>
  </si>
  <si>
    <t>Deal (X) damage increase chance of potion after combat by that much</t>
  </si>
  <si>
    <t>Do something add other thing to hand (maybe ethereal), synergizes with thing just played (like 1-2 punch)</t>
  </si>
  <si>
    <t>Card costs health with a new blood drop energy symbol</t>
  </si>
  <si>
    <t>when discarded heal 1(2), draw 1. (Oblation)</t>
  </si>
  <si>
    <t>Discard 1 card deal 10(12) dmg to all enemies. (Hellfire)</t>
  </si>
  <si>
    <t>whenever you heal upgrade rando card</t>
  </si>
  <si>
    <t>Deal 10(13) damage. If below 30% HP Lifesteal. (Ordained Sword)</t>
  </si>
  <si>
    <t>(3)-&gt;(2) Stun 1 enemies, exhaust. (Hallowed Light)</t>
  </si>
  <si>
    <t>At the start of your turn discover a card from a different color to add to your hand. It costs 1 less this turn (innate) (Lost Scripture) // could be bugged</t>
  </si>
  <si>
    <t>Deal 40 dmg to all enemies lose 4 max HP (Soul Strike)</t>
  </si>
  <si>
    <t>costs 0 if you played 5+ cards this turn</t>
  </si>
  <si>
    <t>Choose one Give weak or vulnerable to 4 random enemies. (Rain of Terror)</t>
  </si>
  <si>
    <t>At the start of the turn discard a random card, draw a card.</t>
  </si>
  <si>
    <t>Playing a card from a different color reduces a random card in hands cost by 1</t>
  </si>
  <si>
    <t>Whenever you draw a card from a different color upgrade it.</t>
  </si>
  <si>
    <t>Choose a color to discover a card from. (It costs 1 less this turn.) (Omnipotence)</t>
  </si>
  <si>
    <t>If you played a skill last add a green card to your hand, if power add blue, if attack add red. (3 tenets)//May remove</t>
  </si>
  <si>
    <t>If the last card you played was not from your color…</t>
  </si>
  <si>
    <t>Deal 0 damage, gains 2(3) damage when drawn or discarded. Lifesteal. Exhaust. (Blood Ritual)</t>
  </si>
  <si>
    <t>Draw a card, if xyz draw another</t>
  </si>
  <si>
    <t xml:space="preserve">Quest: play 3 cards that are not from your color, reward: Add </t>
  </si>
  <si>
    <t>something like mantra gain</t>
  </si>
  <si>
    <t>auto play a card</t>
  </si>
  <si>
    <t>Block 6(9), give an enemy weak. (Frightening Shout)</t>
  </si>
  <si>
    <t>Play a card from everyother color, deal 50 damage to all enemies</t>
  </si>
  <si>
    <t>reduce the cost of all card in hand by 1 this turn, whenever you play a card this turn lose 2hp.</t>
  </si>
  <si>
    <t>Deal 4(6) damage, Lifesteal if you took 5+ damage this turn Draw a card. (Exsanguinate)</t>
  </si>
  <si>
    <t>If you have played 4 other card colors …</t>
  </si>
  <si>
    <t>This turn your next card not from your color is played twice</t>
  </si>
  <si>
    <t>This turn your next (2) card not from your color is played twice. (Song of Glory)</t>
  </si>
  <si>
    <t>choose a color replace cards in your hand or deck or discard with cards from that color</t>
  </si>
  <si>
    <t>Choose one: david goliath, (deal extra damage if character has 100+ health) (deal extra damage if character has &lt; 100 health)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</si>
</sst>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6" borderId="0" xfId="5" applyBorder="1" applyAlignment="1">
      <alignment horizontal="center" vertical="center" wrapText="1"/>
    </xf>
    <xf numFmtId="0" fontId="1" fillId="7" borderId="0" xfId="3" applyFill="1" applyBorder="1" applyAlignment="1">
      <alignment horizontal="center" vertical="center" wrapText="1"/>
    </xf>
    <xf numFmtId="0" fontId="1" fillId="8" borderId="0" xfId="1" applyFill="1" applyBorder="1" applyAlignment="1">
      <alignment horizontal="center" vertical="center" wrapText="1"/>
    </xf>
    <xf numFmtId="0" fontId="0" fillId="9" borderId="0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3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10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14" borderId="0" xfId="0" quotePrefix="1" applyFill="1"/>
    <xf numFmtId="0" fontId="0" fillId="13" borderId="0" xfId="0" quotePrefix="1" applyFill="1"/>
    <xf numFmtId="0" fontId="0" fillId="15" borderId="0" xfId="0" applyFill="1"/>
    <xf numFmtId="0" fontId="2" fillId="1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6">
    <cellStyle name="40% - Accent1" xfId="1" builtinId="31"/>
    <cellStyle name="40% - Accent2" xfId="3" builtinId="35"/>
    <cellStyle name="40% - Accent3" xfId="4" builtinId="39"/>
    <cellStyle name="60% - Accent1" xfId="2" builtinId="32"/>
    <cellStyle name="60% - Accent4" xfId="5" builtinId="44"/>
    <cellStyle name="Normal" xfId="0" builtinId="0"/>
  </cellStyles>
  <dxfs count="3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4064894C-D2D7-4EC3-A7F7-5C5A09FCC538}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53E9-8D57-40C4-981F-3B74229B20B1}" name="Table2" displayName="Table2" ref="A6:D13" totalsRowCount="1" headerRowDxfId="35" dataDxfId="34">
  <autoFilter ref="A6:D12" xr:uid="{0E3453E9-8D57-40C4-981F-3B74229B20B1}"/>
  <tableColumns count="4">
    <tableColumn id="1" xr3:uid="{D6CB7A51-7981-4B8D-86FD-70C5BB142420}" name="Cost" totalsRowLabel="Total" dataDxfId="33" totalsRowDxfId="32"/>
    <tableColumn id="2" xr3:uid="{1155D0D9-39F7-411A-AB5F-B4446E7C5D11}" name="Silent" totalsRowFunction="sum" dataDxfId="31" totalsRowDxfId="30"/>
    <tableColumn id="3" xr3:uid="{A5A4BA9F-77CF-4EA1-9825-D58951A727D6}" name="Ironclad" totalsRowFunction="sum" dataDxfId="29" totalsRowDxfId="28"/>
    <tableColumn id="4" xr3:uid="{1908354E-9AC4-4749-848E-509F9E67A9B1}" name="Defect" totalsRowFunction="sum" dataDxfId="27" totalsRowDxfId="26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7E6BDD-B724-492C-8D22-FD67F32014CB}" name="Table24" displayName="Table24" ref="F6:I11" totalsRowCount="1" headerRowDxfId="25" dataDxfId="24">
  <autoFilter ref="F6:I10" xr:uid="{F07E6BDD-B724-492C-8D22-FD67F32014CB}"/>
  <tableColumns count="4">
    <tableColumn id="1" xr3:uid="{DC161885-9392-47EF-9F78-CBCC3553B992}" name="Rarity" totalsRowLabel="Total" dataDxfId="23" totalsRowDxfId="22"/>
    <tableColumn id="2" xr3:uid="{FFFAC1B1-1311-471A-BE17-278E80F7BF5F}" name="Silent" totalsRowFunction="sum" dataDxfId="21" totalsRowDxfId="20"/>
    <tableColumn id="3" xr3:uid="{ADEEE721-1156-4A92-B8FB-53D408D86046}" name="Ironclad" totalsRowFunction="sum" dataDxfId="19" totalsRowDxfId="18"/>
    <tableColumn id="4" xr3:uid="{2F5FC54F-655A-4942-B11E-28D4346F4B28}" name="Defect" totalsRowFunction="sum" dataDxfId="17" totalsRowDxfId="16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0DE7FD-822F-49C0-A3B3-D9E786005F06}" name="Table242" displayName="Table242" ref="F16:I20" totalsRowCount="1" headerRowDxfId="15" dataDxfId="14">
  <autoFilter ref="F16:I19" xr:uid="{EB0DE7FD-822F-49C0-A3B3-D9E786005F06}"/>
  <tableColumns count="4">
    <tableColumn id="1" xr3:uid="{2D232820-1849-447B-A61F-2BBFD1BAB031}" name="Type" totalsRowLabel="Total" dataDxfId="13" totalsRowDxfId="12"/>
    <tableColumn id="2" xr3:uid="{96875826-C7F0-4FF2-911B-EB9D9D9FC2F4}" name="Silent" totalsRowFunction="sum" dataDxfId="11" totalsRowDxfId="10"/>
    <tableColumn id="3" xr3:uid="{F26EE5A3-8B03-47B7-9A9E-497F0159398F}" name="Ironclad" totalsRowFunction="sum" dataDxfId="9" totalsRowDxfId="8"/>
    <tableColumn id="4" xr3:uid="{00E43D5A-F032-49E1-9742-75EE6C317D8B}" name="Defect" totalsRowFunction="sum" dataDxfId="7" totalsRowDxfId="6"/>
  </tableColumns>
  <tableStyleInfo name="Gremy Simple Dark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2FAB35-5BBC-4B56-877E-42A4E1605AD6}" name="Table2425" displayName="Table2425" ref="A3:B7" totalsRowCount="1" headerRowDxfId="5" dataDxfId="4">
  <autoFilter ref="A3:B6" xr:uid="{662FAB35-5BBC-4B56-877E-42A4E1605AD6}"/>
  <tableColumns count="2">
    <tableColumn id="1" xr3:uid="{F045DB7E-3007-4CDB-9130-BD56B0559F83}" name="Type" totalsRowLabel="Total" dataDxfId="3" totalsRowDxfId="2"/>
    <tableColumn id="2" xr3:uid="{68C660B8-7273-4922-B4B7-D48A0E9FFA54}" name="Count" totalsRowFunction="custom" dataDxfId="1" totalsRowDxfId="0">
      <totalsRowFormula>Skills!B37+Attacks!B37+Power!B25&amp;" (need 75)"</totalsRowFormula>
    </tableColumn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BD6-8DA9-4D15-BB23-55963DCFCB9E}">
  <dimension ref="A1:I21"/>
  <sheetViews>
    <sheetView topLeftCell="A6" zoomScale="140" zoomScaleNormal="140" workbookViewId="0">
      <selection activeCell="E15" sqref="E15"/>
    </sheetView>
  </sheetViews>
  <sheetFormatPr defaultRowHeight="14.4" x14ac:dyDescent="0.3"/>
  <sheetData>
    <row r="1" spans="1:9" x14ac:dyDescent="0.3">
      <c r="A1" s="24" t="s">
        <v>0</v>
      </c>
      <c r="B1" s="24"/>
      <c r="C1" s="24"/>
      <c r="D1" s="24"/>
      <c r="E1" s="24"/>
      <c r="F1" s="24"/>
      <c r="G1" s="24"/>
      <c r="H1" s="1"/>
      <c r="I1" s="1"/>
    </row>
    <row r="2" spans="1:9" x14ac:dyDescent="0.3">
      <c r="A2" s="24"/>
      <c r="B2" s="24"/>
      <c r="C2" s="24"/>
      <c r="D2" s="24"/>
      <c r="E2" s="24"/>
      <c r="F2" s="24"/>
      <c r="G2" s="24"/>
      <c r="H2" s="1"/>
      <c r="I2" s="1"/>
    </row>
    <row r="3" spans="1:9" x14ac:dyDescent="0.3">
      <c r="A3" s="24"/>
      <c r="B3" s="24"/>
      <c r="C3" s="24"/>
      <c r="D3" s="24"/>
      <c r="E3" s="24"/>
      <c r="F3" s="24"/>
      <c r="G3" s="24"/>
      <c r="H3" s="1"/>
      <c r="I3" s="1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>
      <c r="A5" s="24" t="s">
        <v>1</v>
      </c>
      <c r="B5" s="24"/>
      <c r="C5" s="24"/>
      <c r="D5" s="24"/>
      <c r="E5" s="1"/>
      <c r="F5" s="24" t="s">
        <v>2</v>
      </c>
      <c r="G5" s="24"/>
      <c r="H5" s="24"/>
      <c r="I5" s="24"/>
    </row>
    <row r="6" spans="1:9" x14ac:dyDescent="0.3">
      <c r="A6" s="1" t="s">
        <v>3</v>
      </c>
      <c r="B6" s="1" t="s">
        <v>4</v>
      </c>
      <c r="C6" s="1" t="s">
        <v>5</v>
      </c>
      <c r="D6" s="1" t="s">
        <v>6</v>
      </c>
      <c r="E6" s="1"/>
      <c r="F6" s="1" t="s">
        <v>7</v>
      </c>
      <c r="G6" s="1" t="s">
        <v>4</v>
      </c>
      <c r="H6" s="1" t="s">
        <v>5</v>
      </c>
      <c r="I6" s="1" t="s">
        <v>6</v>
      </c>
    </row>
    <row r="7" spans="1:9" x14ac:dyDescent="0.3">
      <c r="A7" s="1" t="s">
        <v>8</v>
      </c>
      <c r="B7" s="1">
        <v>3</v>
      </c>
      <c r="C7" s="1">
        <v>1</v>
      </c>
      <c r="D7" s="1">
        <v>3</v>
      </c>
      <c r="E7" s="1"/>
      <c r="F7" s="1" t="s">
        <v>9</v>
      </c>
      <c r="G7" s="1">
        <v>4</v>
      </c>
      <c r="H7" s="1">
        <v>3</v>
      </c>
      <c r="I7" s="1">
        <v>4</v>
      </c>
    </row>
    <row r="8" spans="1:9" x14ac:dyDescent="0.3">
      <c r="A8" s="1">
        <v>0</v>
      </c>
      <c r="B8" s="1">
        <v>11</v>
      </c>
      <c r="C8" s="1">
        <v>12</v>
      </c>
      <c r="D8" s="1">
        <v>12</v>
      </c>
      <c r="E8" s="1"/>
      <c r="F8" s="2" t="s">
        <v>10</v>
      </c>
      <c r="G8" s="1">
        <v>19</v>
      </c>
      <c r="H8" s="1">
        <v>20</v>
      </c>
      <c r="I8" s="1">
        <v>18</v>
      </c>
    </row>
    <row r="9" spans="1:9" ht="28.8" x14ac:dyDescent="0.3">
      <c r="A9" s="1">
        <v>1</v>
      </c>
      <c r="B9" s="1">
        <v>42</v>
      </c>
      <c r="C9" s="1">
        <v>40</v>
      </c>
      <c r="D9" s="1">
        <v>43</v>
      </c>
      <c r="E9" s="1"/>
      <c r="F9" s="3" t="s">
        <v>11</v>
      </c>
      <c r="G9" s="1">
        <v>33</v>
      </c>
      <c r="H9" s="1">
        <v>36</v>
      </c>
      <c r="I9" s="1">
        <v>36</v>
      </c>
    </row>
    <row r="10" spans="1:9" x14ac:dyDescent="0.3">
      <c r="A10" s="1">
        <v>2</v>
      </c>
      <c r="B10" s="1">
        <v>13</v>
      </c>
      <c r="C10" s="1">
        <v>17</v>
      </c>
      <c r="D10" s="1">
        <v>11</v>
      </c>
      <c r="E10" s="1"/>
      <c r="F10" s="4" t="s">
        <v>12</v>
      </c>
      <c r="G10" s="1">
        <v>19</v>
      </c>
      <c r="H10" s="1">
        <v>16</v>
      </c>
      <c r="I10" s="1">
        <v>17</v>
      </c>
    </row>
    <row r="11" spans="1:9" x14ac:dyDescent="0.3">
      <c r="A11" s="1">
        <v>3</v>
      </c>
      <c r="B11" s="1">
        <v>3</v>
      </c>
      <c r="C11" s="1">
        <v>4</v>
      </c>
      <c r="D11" s="1">
        <v>4</v>
      </c>
      <c r="E11" s="1"/>
      <c r="F11" s="1" t="s">
        <v>13</v>
      </c>
      <c r="G11" s="1">
        <f>SUBTOTAL(109,Table24[Silent])</f>
        <v>75</v>
      </c>
      <c r="H11" s="1">
        <f>SUBTOTAL(109,Table24[Ironclad])</f>
        <v>75</v>
      </c>
      <c r="I11" s="1">
        <f>SUBTOTAL(109,Table24[Defect])</f>
        <v>75</v>
      </c>
    </row>
    <row r="12" spans="1:9" x14ac:dyDescent="0.3">
      <c r="A12" s="1" t="s">
        <v>14</v>
      </c>
      <c r="B12" s="1">
        <v>1</v>
      </c>
      <c r="C12" s="1">
        <v>1</v>
      </c>
      <c r="D12" s="1">
        <v>2</v>
      </c>
      <c r="E12" s="1"/>
      <c r="F12" s="1"/>
      <c r="G12" s="1"/>
      <c r="H12" s="1"/>
      <c r="I12" s="1"/>
    </row>
    <row r="13" spans="1:9" x14ac:dyDescent="0.3">
      <c r="A13" s="1" t="s">
        <v>13</v>
      </c>
      <c r="B13" s="1">
        <f>SUBTOTAL(109,Table2[Silent])</f>
        <v>73</v>
      </c>
      <c r="C13" s="1">
        <f>SUBTOTAL(109,Table2[Ironclad])</f>
        <v>75</v>
      </c>
      <c r="D13" s="1">
        <f>SUBTOTAL(109,Table2[Defect])</f>
        <v>75</v>
      </c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25" t="s">
        <v>15</v>
      </c>
      <c r="B15" s="25"/>
      <c r="C15" s="25"/>
      <c r="D15" s="25"/>
      <c r="E15" s="1"/>
      <c r="F15" s="24" t="s">
        <v>16</v>
      </c>
      <c r="G15" s="24"/>
      <c r="H15" s="24"/>
      <c r="I15" s="24"/>
    </row>
    <row r="16" spans="1:9" x14ac:dyDescent="0.3">
      <c r="A16" s="26"/>
      <c r="B16" s="26"/>
      <c r="C16" s="26"/>
      <c r="D16" s="26"/>
      <c r="E16" s="1"/>
      <c r="F16" s="1" t="s">
        <v>17</v>
      </c>
      <c r="G16" s="1" t="s">
        <v>4</v>
      </c>
      <c r="H16" s="1" t="s">
        <v>5</v>
      </c>
      <c r="I16" s="1" t="s">
        <v>6</v>
      </c>
    </row>
    <row r="17" spans="1:9" ht="25.8" customHeight="1" x14ac:dyDescent="0.3">
      <c r="A17" s="26"/>
      <c r="B17" s="26"/>
      <c r="C17" s="26"/>
      <c r="D17" s="26"/>
      <c r="E17" s="1"/>
      <c r="F17" s="5" t="s">
        <v>18</v>
      </c>
      <c r="G17" s="1">
        <v>28</v>
      </c>
      <c r="H17" s="1">
        <v>32</v>
      </c>
      <c r="I17" s="1">
        <v>24</v>
      </c>
    </row>
    <row r="18" spans="1:9" x14ac:dyDescent="0.3">
      <c r="A18" s="1"/>
      <c r="B18" s="1"/>
      <c r="C18" s="1"/>
      <c r="D18" s="1"/>
      <c r="E18" s="1"/>
      <c r="F18" s="6" t="s">
        <v>19</v>
      </c>
      <c r="G18" s="1">
        <v>36</v>
      </c>
      <c r="H18" s="1">
        <v>29</v>
      </c>
      <c r="I18" s="1">
        <v>37</v>
      </c>
    </row>
    <row r="19" spans="1:9" x14ac:dyDescent="0.3">
      <c r="A19" s="1"/>
      <c r="B19" s="1"/>
      <c r="C19" s="1"/>
      <c r="D19" s="1"/>
      <c r="E19" s="1"/>
      <c r="F19" s="7" t="s">
        <v>20</v>
      </c>
      <c r="G19" s="1">
        <v>11</v>
      </c>
      <c r="H19" s="1">
        <v>14</v>
      </c>
      <c r="I19" s="1">
        <v>14</v>
      </c>
    </row>
    <row r="20" spans="1:9" x14ac:dyDescent="0.3">
      <c r="A20" s="1"/>
      <c r="B20" s="1"/>
      <c r="C20" s="1"/>
      <c r="D20" s="1"/>
      <c r="E20" s="1"/>
      <c r="F20" s="1" t="s">
        <v>13</v>
      </c>
      <c r="G20" s="1">
        <f>SUBTOTAL(109,Table242[Silent])</f>
        <v>75</v>
      </c>
      <c r="H20" s="1">
        <f>SUBTOTAL(109,Table242[Ironclad])</f>
        <v>75</v>
      </c>
      <c r="I20" s="1">
        <f>SUBTOTAL(109,Table242[Defect])</f>
        <v>75</v>
      </c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</sheetData>
  <mergeCells count="5">
    <mergeCell ref="A1:G3"/>
    <mergeCell ref="A5:D5"/>
    <mergeCell ref="F5:I5"/>
    <mergeCell ref="A15:D17"/>
    <mergeCell ref="F15:I1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6904-8987-4D99-BBBD-BE3C7B629E16}">
  <dimension ref="A2:I29"/>
  <sheetViews>
    <sheetView workbookViewId="0">
      <selection activeCell="F4" sqref="F4"/>
    </sheetView>
  </sheetViews>
  <sheetFormatPr defaultRowHeight="14.4" x14ac:dyDescent="0.3"/>
  <cols>
    <col min="1" max="1" width="13.33203125" bestFit="1" customWidth="1"/>
    <col min="2" max="2" width="48.33203125" bestFit="1" customWidth="1"/>
    <col min="3" max="3" width="11.6640625" bestFit="1" customWidth="1"/>
    <col min="4" max="4" width="30.5546875" bestFit="1" customWidth="1"/>
    <col min="5" max="5" width="14.109375" bestFit="1" customWidth="1"/>
  </cols>
  <sheetData>
    <row r="2" spans="1:9" ht="14.4" customHeight="1" thickBot="1" x14ac:dyDescent="0.35">
      <c r="A2" s="27" t="s">
        <v>16</v>
      </c>
      <c r="B2" s="28"/>
      <c r="E2" s="27" t="s">
        <v>52</v>
      </c>
      <c r="F2" s="28"/>
      <c r="H2" s="27" t="s">
        <v>52</v>
      </c>
      <c r="I2" s="28"/>
    </row>
    <row r="3" spans="1:9" ht="15" thickBot="1" x14ac:dyDescent="0.35">
      <c r="A3" s="1" t="s">
        <v>17</v>
      </c>
      <c r="B3" s="1" t="s">
        <v>51</v>
      </c>
      <c r="E3" s="17" t="s">
        <v>3</v>
      </c>
      <c r="F3" s="17" t="s">
        <v>51</v>
      </c>
      <c r="H3" s="17" t="s">
        <v>3</v>
      </c>
      <c r="I3" s="17" t="s">
        <v>5</v>
      </c>
    </row>
    <row r="4" spans="1:9" ht="15" thickBot="1" x14ac:dyDescent="0.35">
      <c r="A4" s="5" t="s">
        <v>18</v>
      </c>
      <c r="B4" s="1" t="str">
        <f>Attacks!A37</f>
        <v>Total # of Attacks 25 -------- Need around 24-32</v>
      </c>
      <c r="E4" s="13">
        <v>0</v>
      </c>
      <c r="F4" s="8">
        <f>Skills!C41+Attacks!C39+Power!C27</f>
        <v>6</v>
      </c>
      <c r="H4" s="8" t="s">
        <v>8</v>
      </c>
      <c r="I4" s="8">
        <v>1</v>
      </c>
    </row>
    <row r="5" spans="1:9" ht="15" thickBot="1" x14ac:dyDescent="0.35">
      <c r="A5" s="6" t="s">
        <v>19</v>
      </c>
      <c r="B5" s="1" t="str">
        <f>Skills!A37</f>
        <v>Total # of skill: 27 -------- Need 29-36</v>
      </c>
      <c r="E5" s="13">
        <v>1</v>
      </c>
      <c r="F5" s="8">
        <f>Skills!C42+Attacks!C40+Power!C28</f>
        <v>31</v>
      </c>
      <c r="H5" s="8">
        <v>0</v>
      </c>
      <c r="I5" s="8">
        <v>12</v>
      </c>
    </row>
    <row r="6" spans="1:9" ht="15" thickBot="1" x14ac:dyDescent="0.35">
      <c r="A6" s="7" t="s">
        <v>20</v>
      </c>
      <c r="B6" s="1" t="str">
        <f>Power!A25</f>
        <v>Total # of PowerCards 13 -------- Need around 11-14</v>
      </c>
      <c r="E6" s="12">
        <v>2</v>
      </c>
      <c r="F6" s="8">
        <f>Skills!C43+Attacks!C41+Power!C29</f>
        <v>17</v>
      </c>
      <c r="H6" s="8">
        <v>1</v>
      </c>
      <c r="I6" s="8">
        <v>40</v>
      </c>
    </row>
    <row r="7" spans="1:9" ht="15" thickBot="1" x14ac:dyDescent="0.35">
      <c r="A7" s="1" t="s">
        <v>13</v>
      </c>
      <c r="B7" s="1" t="str">
        <f>Skills!B37+Attacks!B37+Power!B25&amp;" (need 75)"</f>
        <v>65 (need 75)</v>
      </c>
      <c r="E7" s="13" t="s">
        <v>57</v>
      </c>
      <c r="F7" s="8">
        <f>Skills!C44+Attacks!C42+Power!C30</f>
        <v>7</v>
      </c>
      <c r="H7" s="8">
        <v>2</v>
      </c>
      <c r="I7" s="8">
        <v>17</v>
      </c>
    </row>
    <row r="8" spans="1:9" ht="15" thickBot="1" x14ac:dyDescent="0.35">
      <c r="E8" s="13" t="s">
        <v>60</v>
      </c>
      <c r="F8" s="8">
        <f>Skills!C40</f>
        <v>1</v>
      </c>
      <c r="H8" s="8">
        <v>3</v>
      </c>
      <c r="I8" s="8">
        <v>4</v>
      </c>
    </row>
    <row r="9" spans="1:9" ht="15" customHeight="1" thickBot="1" x14ac:dyDescent="0.35">
      <c r="A9" s="29" t="s">
        <v>40</v>
      </c>
      <c r="B9" s="30"/>
      <c r="E9" s="18" t="s">
        <v>58</v>
      </c>
      <c r="F9" s="16">
        <f>SUM(F4:F7)</f>
        <v>61</v>
      </c>
      <c r="H9" s="8" t="s">
        <v>14</v>
      </c>
      <c r="I9" s="8">
        <v>1</v>
      </c>
    </row>
    <row r="10" spans="1:9" ht="29.4" thickBot="1" x14ac:dyDescent="0.35">
      <c r="A10" s="13" t="s">
        <v>41</v>
      </c>
      <c r="B10" s="8">
        <f>Skills!C35+Attacks!C35+Power!C23</f>
        <v>11</v>
      </c>
      <c r="H10" s="8" t="s">
        <v>13</v>
      </c>
      <c r="I10" s="8">
        <f>SUBTOTAL(109,Table2[Ironclad])</f>
        <v>75</v>
      </c>
    </row>
    <row r="11" spans="1:9" ht="29.4" thickBot="1" x14ac:dyDescent="0.35">
      <c r="A11" s="13" t="s">
        <v>28</v>
      </c>
      <c r="B11" s="8">
        <f>Skills!E35+Attacks!E35+Power!E23</f>
        <v>11</v>
      </c>
    </row>
    <row r="12" spans="1:9" ht="15" thickBot="1" x14ac:dyDescent="0.35">
      <c r="A12" s="12" t="s">
        <v>23</v>
      </c>
      <c r="B12" s="8">
        <f>Skills!F35+Attacks!F35+Power!F23</f>
        <v>7</v>
      </c>
    </row>
    <row r="13" spans="1:9" ht="15" thickBot="1" x14ac:dyDescent="0.35">
      <c r="A13" s="13" t="s">
        <v>27</v>
      </c>
      <c r="B13" s="8">
        <f>Skills!D35+Attacks!D35+Power!D23</f>
        <v>8</v>
      </c>
      <c r="E13" s="20" t="s">
        <v>89</v>
      </c>
    </row>
    <row r="14" spans="1:9" ht="15" thickBot="1" x14ac:dyDescent="0.35">
      <c r="A14" s="12" t="s">
        <v>24</v>
      </c>
      <c r="B14" s="8">
        <f>Skills!G35+Attacks!G35+Power!G23</f>
        <v>6</v>
      </c>
      <c r="E14" s="21" t="s">
        <v>90</v>
      </c>
    </row>
    <row r="15" spans="1:9" ht="15" thickBot="1" x14ac:dyDescent="0.35">
      <c r="A15" s="12" t="s">
        <v>26</v>
      </c>
      <c r="B15" s="8">
        <f>Skills!I35+Attacks!I35+Power!I23</f>
        <v>3</v>
      </c>
      <c r="D15" s="16" t="s">
        <v>69</v>
      </c>
    </row>
    <row r="16" spans="1:9" ht="15" thickBot="1" x14ac:dyDescent="0.35">
      <c r="A16" s="12" t="s">
        <v>25</v>
      </c>
      <c r="B16" s="8">
        <f>Skills!H35+Attacks!H35+Power!H23</f>
        <v>2</v>
      </c>
      <c r="D16" s="16" t="s">
        <v>83</v>
      </c>
    </row>
    <row r="17" spans="1:4" ht="15" thickBot="1" x14ac:dyDescent="0.35">
      <c r="A17" s="12" t="s">
        <v>22</v>
      </c>
      <c r="B17" s="8">
        <f>Skills!B35+Attacks!B35+Power!B23</f>
        <v>4</v>
      </c>
    </row>
    <row r="19" spans="1:4" x14ac:dyDescent="0.3">
      <c r="A19" s="23" t="s">
        <v>44</v>
      </c>
      <c r="B19" s="22" t="s">
        <v>64</v>
      </c>
      <c r="C19" s="14" t="s">
        <v>49</v>
      </c>
      <c r="D19" t="s">
        <v>50</v>
      </c>
    </row>
    <row r="20" spans="1:4" x14ac:dyDescent="0.3">
      <c r="A20" s="31" t="s">
        <v>45</v>
      </c>
      <c r="B20" s="32"/>
    </row>
    <row r="21" spans="1:4" x14ac:dyDescent="0.3">
      <c r="B21" t="s">
        <v>46</v>
      </c>
    </row>
    <row r="22" spans="1:4" x14ac:dyDescent="0.3">
      <c r="B22" t="s">
        <v>47</v>
      </c>
    </row>
    <row r="23" spans="1:4" x14ac:dyDescent="0.3">
      <c r="B23" t="s">
        <v>48</v>
      </c>
      <c r="D23" t="s">
        <v>74</v>
      </c>
    </row>
    <row r="24" spans="1:4" x14ac:dyDescent="0.3">
      <c r="B24" t="s">
        <v>75</v>
      </c>
    </row>
    <row r="25" spans="1:4" x14ac:dyDescent="0.3">
      <c r="D25" s="22" t="s">
        <v>82</v>
      </c>
    </row>
    <row r="27" spans="1:4" x14ac:dyDescent="0.3">
      <c r="D27" t="s">
        <v>97</v>
      </c>
    </row>
    <row r="29" spans="1:4" x14ac:dyDescent="0.3">
      <c r="D29" t="s">
        <v>120</v>
      </c>
    </row>
  </sheetData>
  <sortState xmlns:xlrd2="http://schemas.microsoft.com/office/spreadsheetml/2017/richdata2" ref="A10:B17">
    <sortCondition descending="1" ref="B10:B17"/>
  </sortState>
  <mergeCells count="5">
    <mergeCell ref="H2:I2"/>
    <mergeCell ref="A2:B2"/>
    <mergeCell ref="A9:B9"/>
    <mergeCell ref="A20:B20"/>
    <mergeCell ref="E2:F2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6DBC-A0DD-47DE-B02C-44D5DCFDC50A}">
  <dimension ref="A1:I53"/>
  <sheetViews>
    <sheetView workbookViewId="0">
      <pane ySplit="1" topLeftCell="A13" activePane="bottomLeft" state="frozen"/>
      <selection pane="bottomLeft" activeCell="B24" sqref="B24"/>
    </sheetView>
  </sheetViews>
  <sheetFormatPr defaultRowHeight="14.4" x14ac:dyDescent="0.3"/>
  <cols>
    <col min="1" max="1" width="96.21875" bestFit="1" customWidth="1"/>
    <col min="2" max="2" width="12" bestFit="1" customWidth="1"/>
    <col min="3" max="3" width="14.77734375" bestFit="1" customWidth="1"/>
    <col min="4" max="4" width="10.109375" customWidth="1"/>
    <col min="6" max="6" width="9.6640625" customWidth="1"/>
    <col min="7" max="7" width="12.88671875" bestFit="1" customWidth="1"/>
    <col min="8" max="8" width="9.6640625" bestFit="1" customWidth="1"/>
  </cols>
  <sheetData>
    <row r="1" spans="1:9" ht="29.4" thickBot="1" x14ac:dyDescent="0.35">
      <c r="A1" s="10" t="s">
        <v>31</v>
      </c>
      <c r="B1" s="12" t="s">
        <v>22</v>
      </c>
      <c r="C1" s="13" t="s">
        <v>41</v>
      </c>
      <c r="D1" s="13" t="s">
        <v>27</v>
      </c>
      <c r="E1" s="13" t="s">
        <v>28</v>
      </c>
      <c r="F1" s="12" t="s">
        <v>23</v>
      </c>
      <c r="G1" s="12" t="s">
        <v>24</v>
      </c>
      <c r="H1" s="12" t="s">
        <v>25</v>
      </c>
      <c r="I1" s="12" t="s">
        <v>26</v>
      </c>
    </row>
    <row r="2" spans="1:9" ht="15" thickBot="1" x14ac:dyDescent="0.35">
      <c r="A2" s="11" t="str">
        <f>"Total no cost cards: "</f>
        <v xml:space="preserve">Total no cost cards: </v>
      </c>
      <c r="B2" s="10"/>
      <c r="C2" s="19"/>
      <c r="D2" s="19"/>
      <c r="E2" s="19"/>
      <c r="F2" s="10"/>
      <c r="G2" s="10"/>
      <c r="H2" s="10"/>
      <c r="I2" s="10"/>
    </row>
    <row r="3" spans="1:9" ht="15" thickBot="1" x14ac:dyDescent="0.35">
      <c r="A3" s="22" t="s">
        <v>134</v>
      </c>
      <c r="B3" s="10"/>
      <c r="C3" s="19"/>
      <c r="D3" s="19"/>
      <c r="E3" s="9" t="s">
        <v>8</v>
      </c>
      <c r="F3" s="9" t="s">
        <v>8</v>
      </c>
      <c r="G3" s="10"/>
      <c r="H3" s="10"/>
      <c r="I3" s="10"/>
    </row>
    <row r="4" spans="1:9" ht="15" thickBot="1" x14ac:dyDescent="0.35"/>
    <row r="5" spans="1:9" ht="15" thickBot="1" x14ac:dyDescent="0.35">
      <c r="A5" s="11" t="str">
        <f>"Total 0-cost cards: "&amp;C41</f>
        <v>Total 0-cost cards: 5</v>
      </c>
    </row>
    <row r="6" spans="1:9" ht="15" thickBot="1" x14ac:dyDescent="0.35">
      <c r="A6" s="22" t="s">
        <v>95</v>
      </c>
      <c r="B6" s="9" t="s">
        <v>8</v>
      </c>
      <c r="C6" s="9" t="s">
        <v>8</v>
      </c>
      <c r="D6" s="9" t="s">
        <v>8</v>
      </c>
    </row>
    <row r="7" spans="1:9" ht="15" thickBot="1" x14ac:dyDescent="0.35">
      <c r="A7" s="22" t="s">
        <v>65</v>
      </c>
      <c r="C7" s="9" t="s">
        <v>8</v>
      </c>
      <c r="G7" s="9" t="s">
        <v>8</v>
      </c>
    </row>
    <row r="8" spans="1:9" ht="15" thickBot="1" x14ac:dyDescent="0.35">
      <c r="A8" s="22" t="s">
        <v>96</v>
      </c>
      <c r="E8" s="9" t="s">
        <v>8</v>
      </c>
    </row>
    <row r="9" spans="1:9" ht="15" thickBot="1" x14ac:dyDescent="0.35">
      <c r="A9" s="22" t="s">
        <v>92</v>
      </c>
      <c r="H9" s="9" t="s">
        <v>8</v>
      </c>
      <c r="I9" s="9" t="s">
        <v>8</v>
      </c>
    </row>
    <row r="10" spans="1:9" ht="15" thickBot="1" x14ac:dyDescent="0.35">
      <c r="A10" s="22" t="s">
        <v>94</v>
      </c>
      <c r="C10" s="9" t="s">
        <v>8</v>
      </c>
      <c r="F10" s="9" t="s">
        <v>8</v>
      </c>
    </row>
    <row r="11" spans="1:9" ht="15" thickBot="1" x14ac:dyDescent="0.35">
      <c r="A11" s="11" t="str">
        <f>"Total 1-cost cards: "&amp;C42</f>
        <v>Total 1-cost cards: 12</v>
      </c>
    </row>
    <row r="12" spans="1:9" ht="15" thickBot="1" x14ac:dyDescent="0.35">
      <c r="A12" s="22" t="s">
        <v>117</v>
      </c>
    </row>
    <row r="13" spans="1:9" ht="15" thickBot="1" x14ac:dyDescent="0.35">
      <c r="A13" s="22" t="s">
        <v>142</v>
      </c>
      <c r="C13" s="9" t="s">
        <v>8</v>
      </c>
      <c r="H13" s="9" t="s">
        <v>8</v>
      </c>
    </row>
    <row r="14" spans="1:9" ht="15" thickBot="1" x14ac:dyDescent="0.35">
      <c r="A14" s="22" t="s">
        <v>160</v>
      </c>
    </row>
    <row r="15" spans="1:9" ht="15" thickBot="1" x14ac:dyDescent="0.35">
      <c r="A15" s="22" t="s">
        <v>71</v>
      </c>
      <c r="E15" s="9" t="s">
        <v>8</v>
      </c>
      <c r="F15" s="9" t="s">
        <v>8</v>
      </c>
    </row>
    <row r="16" spans="1:9" ht="15" thickBot="1" x14ac:dyDescent="0.35">
      <c r="A16" s="22" t="s">
        <v>99</v>
      </c>
      <c r="F16" s="9" t="s">
        <v>8</v>
      </c>
    </row>
    <row r="17" spans="1:9" x14ac:dyDescent="0.3">
      <c r="A17" s="22" t="s">
        <v>147</v>
      </c>
    </row>
    <row r="18" spans="1:9" ht="15" thickBot="1" x14ac:dyDescent="0.35">
      <c r="A18" s="22" t="s">
        <v>118</v>
      </c>
    </row>
    <row r="19" spans="1:9" ht="15" thickBot="1" x14ac:dyDescent="0.35">
      <c r="A19" s="22" t="s">
        <v>154</v>
      </c>
      <c r="G19" s="9" t="s">
        <v>8</v>
      </c>
      <c r="I19" s="9" t="s">
        <v>8</v>
      </c>
    </row>
    <row r="20" spans="1:9" x14ac:dyDescent="0.3">
      <c r="A20" s="22" t="s">
        <v>67</v>
      </c>
    </row>
    <row r="21" spans="1:9" ht="15" thickBot="1" x14ac:dyDescent="0.35">
      <c r="A21" s="22" t="s">
        <v>146</v>
      </c>
    </row>
    <row r="22" spans="1:9" ht="15" thickBot="1" x14ac:dyDescent="0.35">
      <c r="A22" s="22" t="s">
        <v>68</v>
      </c>
      <c r="D22" s="9" t="s">
        <v>8</v>
      </c>
    </row>
    <row r="23" spans="1:9" ht="15" thickBot="1" x14ac:dyDescent="0.35">
      <c r="A23" s="22" t="s">
        <v>91</v>
      </c>
      <c r="G23" s="9" t="s">
        <v>8</v>
      </c>
    </row>
    <row r="24" spans="1:9" ht="15" thickBot="1" x14ac:dyDescent="0.35">
      <c r="A24" s="22" t="s">
        <v>78</v>
      </c>
      <c r="G24" s="9" t="s">
        <v>8</v>
      </c>
    </row>
    <row r="25" spans="1:9" ht="15" thickBot="1" x14ac:dyDescent="0.35">
      <c r="A25" s="11" t="str">
        <f>"Total 2-cost cards: "&amp;C43</f>
        <v>Total 2-cost cards: 4</v>
      </c>
    </row>
    <row r="26" spans="1:9" ht="15" thickBot="1" x14ac:dyDescent="0.35">
      <c r="A26" s="22" t="s">
        <v>72</v>
      </c>
      <c r="F26" s="9" t="s">
        <v>8</v>
      </c>
    </row>
    <row r="27" spans="1:9" ht="15" thickBot="1" x14ac:dyDescent="0.35">
      <c r="A27" s="22" t="s">
        <v>77</v>
      </c>
      <c r="D27" s="9" t="s">
        <v>8</v>
      </c>
      <c r="E27" s="9" t="s">
        <v>8</v>
      </c>
    </row>
    <row r="28" spans="1:9" ht="15" thickBot="1" x14ac:dyDescent="0.35">
      <c r="A28" s="22" t="s">
        <v>70</v>
      </c>
      <c r="C28" s="9" t="s">
        <v>8</v>
      </c>
      <c r="G28" s="9" t="s">
        <v>8</v>
      </c>
    </row>
    <row r="29" spans="1:9" ht="15" thickBot="1" x14ac:dyDescent="0.35">
      <c r="A29" s="11" t="str">
        <f>"Total 3+ cost cards "&amp;C44</f>
        <v>Total 3+ cost cards 4</v>
      </c>
    </row>
    <row r="30" spans="1:9" ht="15" thickBot="1" x14ac:dyDescent="0.35">
      <c r="A30" s="22" t="s">
        <v>138</v>
      </c>
      <c r="G30" s="9" t="s">
        <v>8</v>
      </c>
    </row>
    <row r="31" spans="1:9" x14ac:dyDescent="0.3">
      <c r="A31" t="s">
        <v>79</v>
      </c>
    </row>
    <row r="32" spans="1:9" x14ac:dyDescent="0.3">
      <c r="A32" t="s">
        <v>81</v>
      </c>
    </row>
    <row r="33" spans="1:9" ht="15" thickBot="1" x14ac:dyDescent="0.35">
      <c r="A33" s="22" t="s">
        <v>85</v>
      </c>
    </row>
    <row r="34" spans="1:9" ht="15" thickBot="1" x14ac:dyDescent="0.35">
      <c r="A34" s="22" t="s">
        <v>66</v>
      </c>
      <c r="B34" s="9" t="s">
        <v>8</v>
      </c>
    </row>
    <row r="35" spans="1:9" x14ac:dyDescent="0.3">
      <c r="A35" s="15" t="s">
        <v>35</v>
      </c>
      <c r="B35" s="10">
        <f t="shared" ref="B35:I35" si="0">COUNTA(B2:B34)</f>
        <v>2</v>
      </c>
      <c r="C35" s="10">
        <f t="shared" si="0"/>
        <v>5</v>
      </c>
      <c r="D35" s="10">
        <f t="shared" si="0"/>
        <v>3</v>
      </c>
      <c r="E35" s="10">
        <f t="shared" si="0"/>
        <v>4</v>
      </c>
      <c r="F35" s="10">
        <f t="shared" si="0"/>
        <v>5</v>
      </c>
      <c r="G35" s="10">
        <f t="shared" si="0"/>
        <v>6</v>
      </c>
      <c r="H35" s="10">
        <f t="shared" si="0"/>
        <v>2</v>
      </c>
      <c r="I35" s="10">
        <f t="shared" si="0"/>
        <v>2</v>
      </c>
    </row>
    <row r="36" spans="1:9" x14ac:dyDescent="0.3">
      <c r="A36" s="14"/>
    </row>
    <row r="37" spans="1:9" x14ac:dyDescent="0.3">
      <c r="A37" s="15" t="str">
        <f>"Total # of skill: "&amp;B37&amp;" -------- Need 29-36"</f>
        <v>Total # of skill: 27 -------- Need 29-36</v>
      </c>
      <c r="B37" s="14">
        <f>COUNTA(A30:A34,A26:A28,A12:A24,A6:A10,A3:A3)</f>
        <v>27</v>
      </c>
    </row>
    <row r="38" spans="1:9" x14ac:dyDescent="0.3">
      <c r="A38" s="15" t="s">
        <v>29</v>
      </c>
    </row>
    <row r="40" spans="1:9" x14ac:dyDescent="0.3">
      <c r="A40" t="s">
        <v>153</v>
      </c>
      <c r="B40" t="s">
        <v>59</v>
      </c>
      <c r="C40">
        <f>COUNTA(A3:A3)</f>
        <v>1</v>
      </c>
    </row>
    <row r="41" spans="1:9" x14ac:dyDescent="0.3">
      <c r="A41" t="s">
        <v>106</v>
      </c>
      <c r="B41" t="s">
        <v>53</v>
      </c>
      <c r="C41">
        <f>COUNTA(A6:A10)</f>
        <v>5</v>
      </c>
    </row>
    <row r="42" spans="1:9" x14ac:dyDescent="0.3">
      <c r="A42" t="s">
        <v>107</v>
      </c>
      <c r="B42" t="s">
        <v>54</v>
      </c>
      <c r="C42">
        <f>COUNTA(A13:A24)</f>
        <v>12</v>
      </c>
    </row>
    <row r="43" spans="1:9" x14ac:dyDescent="0.3">
      <c r="A43" t="s">
        <v>108</v>
      </c>
      <c r="B43" t="s">
        <v>55</v>
      </c>
      <c r="C43">
        <f>COUNTA(A27:A30)</f>
        <v>4</v>
      </c>
    </row>
    <row r="44" spans="1:9" x14ac:dyDescent="0.3">
      <c r="A44" t="s">
        <v>115</v>
      </c>
      <c r="B44" t="s">
        <v>56</v>
      </c>
      <c r="C44">
        <f>COUNTA(A31:A34)</f>
        <v>4</v>
      </c>
    </row>
    <row r="45" spans="1:9" x14ac:dyDescent="0.3">
      <c r="A45" t="s">
        <v>127</v>
      </c>
    </row>
    <row r="46" spans="1:9" x14ac:dyDescent="0.3">
      <c r="A46" t="s">
        <v>125</v>
      </c>
    </row>
    <row r="47" spans="1:9" x14ac:dyDescent="0.3">
      <c r="A47" t="s">
        <v>148</v>
      </c>
    </row>
    <row r="48" spans="1:9" x14ac:dyDescent="0.3">
      <c r="A48" t="s">
        <v>150</v>
      </c>
    </row>
    <row r="49" spans="1:1" x14ac:dyDescent="0.3">
      <c r="A49" t="s">
        <v>152</v>
      </c>
    </row>
    <row r="50" spans="1:1" x14ac:dyDescent="0.3">
      <c r="A50" t="s">
        <v>156</v>
      </c>
    </row>
    <row r="51" spans="1:1" x14ac:dyDescent="0.3">
      <c r="A51" t="s">
        <v>158</v>
      </c>
    </row>
    <row r="52" spans="1:1" x14ac:dyDescent="0.3">
      <c r="A52" t="s">
        <v>159</v>
      </c>
    </row>
    <row r="53" spans="1:1" x14ac:dyDescent="0.3">
      <c r="A53" t="s">
        <v>161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A8AA-6598-474E-B9EF-35786CE237AC}">
  <dimension ref="A1:I51"/>
  <sheetViews>
    <sheetView tabSelected="1" workbookViewId="0">
      <pane ySplit="1" topLeftCell="A2" activePane="bottomLeft" state="frozen"/>
      <selection pane="bottomLeft" activeCell="E46" sqref="E46"/>
    </sheetView>
  </sheetViews>
  <sheetFormatPr defaultRowHeight="14.4" x14ac:dyDescent="0.3"/>
  <cols>
    <col min="1" max="1" width="114.6640625" bestFit="1" customWidth="1"/>
    <col min="2" max="2" width="12.33203125" bestFit="1" customWidth="1"/>
    <col min="3" max="3" width="10.6640625" bestFit="1" customWidth="1"/>
    <col min="4" max="4" width="7.109375" bestFit="1" customWidth="1"/>
    <col min="5" max="5" width="9.6640625" customWidth="1"/>
    <col min="6" max="6" width="5.33203125" bestFit="1" customWidth="1"/>
    <col min="7" max="7" width="13.33203125" bestFit="1" customWidth="1"/>
    <col min="8" max="8" width="10.109375" bestFit="1" customWidth="1"/>
    <col min="9" max="9" width="8.33203125" bestFit="1" customWidth="1"/>
  </cols>
  <sheetData>
    <row r="1" spans="1:9" ht="42" customHeight="1" thickBot="1" x14ac:dyDescent="0.35">
      <c r="A1" s="10" t="s">
        <v>30</v>
      </c>
      <c r="B1" s="12" t="s">
        <v>22</v>
      </c>
      <c r="C1" s="13" t="s">
        <v>41</v>
      </c>
      <c r="D1" s="13" t="s">
        <v>27</v>
      </c>
      <c r="E1" s="13" t="s">
        <v>28</v>
      </c>
      <c r="F1" s="12" t="s">
        <v>23</v>
      </c>
      <c r="G1" s="12" t="s">
        <v>24</v>
      </c>
      <c r="H1" s="12" t="s">
        <v>25</v>
      </c>
      <c r="I1" s="12" t="s">
        <v>26</v>
      </c>
    </row>
    <row r="2" spans="1:9" ht="15" thickBot="1" x14ac:dyDescent="0.35">
      <c r="A2" s="11" t="str">
        <f>"Total no-cost cards: "&amp;C38</f>
        <v>Total no-cost cards: 1</v>
      </c>
      <c r="B2" s="10"/>
      <c r="C2" s="19"/>
      <c r="D2" s="19"/>
      <c r="E2" s="19"/>
      <c r="F2" s="10"/>
      <c r="G2" s="10"/>
      <c r="H2" s="10"/>
      <c r="I2" s="10"/>
    </row>
    <row r="3" spans="1:9" ht="15" thickBot="1" x14ac:dyDescent="0.35">
      <c r="A3" s="22" t="s">
        <v>88</v>
      </c>
      <c r="B3" s="10"/>
      <c r="C3" s="19"/>
      <c r="D3" s="9" t="s">
        <v>8</v>
      </c>
      <c r="E3" s="19"/>
      <c r="F3" s="10"/>
      <c r="G3" s="10"/>
      <c r="H3" s="10"/>
      <c r="I3" s="10"/>
    </row>
    <row r="4" spans="1:9" ht="15" thickBot="1" x14ac:dyDescent="0.35">
      <c r="A4" s="11" t="str">
        <f>"Total 0-cost cards: "&amp;C39</f>
        <v>Total 0-cost cards: 1</v>
      </c>
    </row>
    <row r="5" spans="1:9" ht="15" thickBot="1" x14ac:dyDescent="0.35">
      <c r="A5" s="22" t="s">
        <v>86</v>
      </c>
      <c r="B5" t="s">
        <v>119</v>
      </c>
      <c r="D5" s="9" t="s">
        <v>8</v>
      </c>
    </row>
    <row r="6" spans="1:9" x14ac:dyDescent="0.3">
      <c r="A6" s="22" t="s">
        <v>100</v>
      </c>
    </row>
    <row r="7" spans="1:9" ht="15" thickBot="1" x14ac:dyDescent="0.35"/>
    <row r="8" spans="1:9" ht="15" thickBot="1" x14ac:dyDescent="0.35">
      <c r="A8" s="11" t="str">
        <f>"Total 1-cost cards: "&amp;C40</f>
        <v>Total 1-cost cards: 13</v>
      </c>
    </row>
    <row r="9" spans="1:9" ht="15" thickBot="1" x14ac:dyDescent="0.35">
      <c r="A9" s="22" t="s">
        <v>157</v>
      </c>
      <c r="E9" s="9" t="s">
        <v>8</v>
      </c>
      <c r="F9" s="9" t="s">
        <v>8</v>
      </c>
    </row>
    <row r="10" spans="1:9" ht="15" thickBot="1" x14ac:dyDescent="0.35">
      <c r="A10" t="s">
        <v>32</v>
      </c>
      <c r="E10" s="9" t="s">
        <v>8</v>
      </c>
    </row>
    <row r="11" spans="1:9" x14ac:dyDescent="0.3">
      <c r="A11" s="22" t="s">
        <v>84</v>
      </c>
    </row>
    <row r="12" spans="1:9" x14ac:dyDescent="0.3">
      <c r="A12" s="22" t="s">
        <v>93</v>
      </c>
    </row>
    <row r="13" spans="1:9" ht="15" thickBot="1" x14ac:dyDescent="0.35">
      <c r="A13" s="22" t="s">
        <v>149</v>
      </c>
    </row>
    <row r="14" spans="1:9" ht="15" thickBot="1" x14ac:dyDescent="0.35">
      <c r="A14" s="22" t="s">
        <v>87</v>
      </c>
      <c r="C14" s="9" t="s">
        <v>8</v>
      </c>
    </row>
    <row r="15" spans="1:9" ht="15" thickBot="1" x14ac:dyDescent="0.35">
      <c r="A15" s="22" t="s">
        <v>104</v>
      </c>
    </row>
    <row r="16" spans="1:9" ht="15" thickBot="1" x14ac:dyDescent="0.35">
      <c r="A16" s="22" t="s">
        <v>111</v>
      </c>
      <c r="E16" s="9" t="s">
        <v>8</v>
      </c>
    </row>
    <row r="17" spans="1:9" ht="15" thickBot="1" x14ac:dyDescent="0.35">
      <c r="A17" s="22" t="s">
        <v>135</v>
      </c>
      <c r="D17" s="9" t="s">
        <v>8</v>
      </c>
    </row>
    <row r="18" spans="1:9" ht="15" thickBot="1" x14ac:dyDescent="0.35">
      <c r="A18" s="22" t="s">
        <v>33</v>
      </c>
      <c r="I18" s="9" t="s">
        <v>8</v>
      </c>
    </row>
    <row r="19" spans="1:9" ht="15" thickBot="1" x14ac:dyDescent="0.35">
      <c r="A19" s="22" t="s">
        <v>113</v>
      </c>
      <c r="E19" s="9" t="s">
        <v>8</v>
      </c>
    </row>
    <row r="20" spans="1:9" ht="15" thickBot="1" x14ac:dyDescent="0.35">
      <c r="A20" t="s">
        <v>34</v>
      </c>
      <c r="C20" s="9" t="s">
        <v>8</v>
      </c>
    </row>
    <row r="21" spans="1:9" ht="15" thickBot="1" x14ac:dyDescent="0.35">
      <c r="A21" t="s">
        <v>129</v>
      </c>
    </row>
    <row r="22" spans="1:9" ht="15" thickBot="1" x14ac:dyDescent="0.35">
      <c r="A22" s="11" t="str">
        <f>"Total 2-cost cards: "&amp;C41</f>
        <v>Total 2-cost cards: 8</v>
      </c>
    </row>
    <row r="23" spans="1:9" ht="15" thickBot="1" x14ac:dyDescent="0.35">
      <c r="A23" s="22" t="s">
        <v>140</v>
      </c>
      <c r="C23" s="9" t="s">
        <v>8</v>
      </c>
    </row>
    <row r="24" spans="1:9" x14ac:dyDescent="0.3">
      <c r="A24" s="22" t="s">
        <v>137</v>
      </c>
    </row>
    <row r="25" spans="1:9" x14ac:dyDescent="0.3">
      <c r="A25" s="22" t="s">
        <v>103</v>
      </c>
    </row>
    <row r="26" spans="1:9" x14ac:dyDescent="0.3">
      <c r="A26" s="22" t="s">
        <v>105</v>
      </c>
    </row>
    <row r="27" spans="1:9" x14ac:dyDescent="0.3">
      <c r="A27" s="22" t="s">
        <v>80</v>
      </c>
    </row>
    <row r="28" spans="1:9" x14ac:dyDescent="0.3">
      <c r="A28" s="22" t="s">
        <v>112</v>
      </c>
    </row>
    <row r="29" spans="1:9" ht="15" thickBot="1" x14ac:dyDescent="0.35">
      <c r="A29" t="s">
        <v>42</v>
      </c>
    </row>
    <row r="30" spans="1:9" ht="15" thickBot="1" x14ac:dyDescent="0.35">
      <c r="A30" s="22" t="s">
        <v>61</v>
      </c>
      <c r="B30" s="9" t="s">
        <v>8</v>
      </c>
    </row>
    <row r="31" spans="1:9" ht="15" thickBot="1" x14ac:dyDescent="0.35">
      <c r="A31" s="11" t="str">
        <f>"Total 3+ cost cards "&amp;C42</f>
        <v>Total 3+ cost cards 1</v>
      </c>
    </row>
    <row r="32" spans="1:9" x14ac:dyDescent="0.3">
      <c r="A32" s="22" t="s">
        <v>98</v>
      </c>
    </row>
    <row r="35" spans="1:9" x14ac:dyDescent="0.3">
      <c r="A35" s="15" t="s">
        <v>35</v>
      </c>
      <c r="B35" s="10">
        <f>COUNTA(B4:B34)</f>
        <v>2</v>
      </c>
      <c r="C35" s="10">
        <f t="shared" ref="C35:I35" si="0">COUNTA(C4:C34)</f>
        <v>3</v>
      </c>
      <c r="D35" s="10">
        <f t="shared" si="0"/>
        <v>2</v>
      </c>
      <c r="E35" s="10">
        <f t="shared" si="0"/>
        <v>4</v>
      </c>
      <c r="F35" s="10">
        <f t="shared" si="0"/>
        <v>1</v>
      </c>
      <c r="G35" s="10">
        <f t="shared" si="0"/>
        <v>0</v>
      </c>
      <c r="H35" s="10">
        <f t="shared" si="0"/>
        <v>0</v>
      </c>
      <c r="I35" s="10">
        <f t="shared" si="0"/>
        <v>1</v>
      </c>
    </row>
    <row r="37" spans="1:9" x14ac:dyDescent="0.3">
      <c r="A37" s="15" t="str">
        <f>"Total # of Attacks "&amp;B37&amp;" -------- Need around 24-32"</f>
        <v>Total # of Attacks 25 -------- Need around 24-32</v>
      </c>
      <c r="B37">
        <f>COUNTA(A32,A23:A30,A9:A21,A5:A6,A3)</f>
        <v>25</v>
      </c>
    </row>
    <row r="38" spans="1:9" x14ac:dyDescent="0.3">
      <c r="B38" t="s">
        <v>126</v>
      </c>
      <c r="C38">
        <f>COUNTA(#REF!)</f>
        <v>1</v>
      </c>
    </row>
    <row r="39" spans="1:9" x14ac:dyDescent="0.3">
      <c r="A39" t="s">
        <v>109</v>
      </c>
      <c r="B39" t="s">
        <v>53</v>
      </c>
      <c r="C39">
        <f>COUNTA(A5)</f>
        <v>1</v>
      </c>
    </row>
    <row r="40" spans="1:9" x14ac:dyDescent="0.3">
      <c r="A40" t="s">
        <v>110</v>
      </c>
      <c r="B40" t="s">
        <v>54</v>
      </c>
      <c r="C40">
        <f>COUNTA(A9:A21)</f>
        <v>13</v>
      </c>
    </row>
    <row r="41" spans="1:9" x14ac:dyDescent="0.3">
      <c r="A41" t="s">
        <v>121</v>
      </c>
      <c r="B41" t="s">
        <v>55</v>
      </c>
      <c r="C41">
        <f>COUNTA(A23:A30)</f>
        <v>8</v>
      </c>
    </row>
    <row r="42" spans="1:9" x14ac:dyDescent="0.3">
      <c r="A42" t="s">
        <v>122</v>
      </c>
      <c r="B42" t="s">
        <v>56</v>
      </c>
      <c r="C42">
        <f>COUNTA(A32)</f>
        <v>1</v>
      </c>
    </row>
    <row r="43" spans="1:9" x14ac:dyDescent="0.3">
      <c r="A43" t="s">
        <v>123</v>
      </c>
    </row>
    <row r="44" spans="1:9" x14ac:dyDescent="0.3">
      <c r="A44" t="s">
        <v>124</v>
      </c>
      <c r="B44" t="s">
        <v>102</v>
      </c>
    </row>
    <row r="45" spans="1:9" x14ac:dyDescent="0.3">
      <c r="A45" t="s">
        <v>128</v>
      </c>
    </row>
    <row r="46" spans="1:9" x14ac:dyDescent="0.3">
      <c r="A46" t="s">
        <v>132</v>
      </c>
    </row>
    <row r="47" spans="1:9" x14ac:dyDescent="0.3">
      <c r="A47" t="s">
        <v>130</v>
      </c>
    </row>
    <row r="48" spans="1:9" x14ac:dyDescent="0.3">
      <c r="A48" t="s">
        <v>131</v>
      </c>
    </row>
    <row r="49" spans="1:1" x14ac:dyDescent="0.3">
      <c r="A49" t="s">
        <v>133</v>
      </c>
    </row>
    <row r="50" spans="1:1" x14ac:dyDescent="0.3">
      <c r="A50" t="s">
        <v>141</v>
      </c>
    </row>
    <row r="51" spans="1:1" x14ac:dyDescent="0.3">
      <c r="A51" t="s">
        <v>162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E56B-184C-46F4-B961-36434E34E271}">
  <dimension ref="A1:I32"/>
  <sheetViews>
    <sheetView workbookViewId="0">
      <pane ySplit="1" topLeftCell="A2" activePane="bottomLeft" state="frozen"/>
      <selection pane="bottomLeft" activeCell="A31" sqref="A31"/>
    </sheetView>
  </sheetViews>
  <sheetFormatPr defaultRowHeight="14.4" x14ac:dyDescent="0.3"/>
  <cols>
    <col min="1" max="1" width="121.33203125" bestFit="1" customWidth="1"/>
    <col min="2" max="2" width="11" bestFit="1" customWidth="1"/>
    <col min="3" max="3" width="10.5546875" bestFit="1" customWidth="1"/>
    <col min="7" max="7" width="13.33203125" bestFit="1" customWidth="1"/>
    <col min="8" max="8" width="10.109375" bestFit="1" customWidth="1"/>
  </cols>
  <sheetData>
    <row r="1" spans="1:9" ht="46.2" customHeight="1" thickBot="1" x14ac:dyDescent="0.35">
      <c r="A1" s="10" t="s">
        <v>36</v>
      </c>
      <c r="B1" s="12" t="s">
        <v>22</v>
      </c>
      <c r="C1" s="13" t="s">
        <v>41</v>
      </c>
      <c r="D1" s="13" t="s">
        <v>27</v>
      </c>
      <c r="E1" s="13" t="s">
        <v>28</v>
      </c>
      <c r="F1" s="12" t="s">
        <v>23</v>
      </c>
      <c r="G1" s="12" t="s">
        <v>24</v>
      </c>
      <c r="H1" s="12" t="s">
        <v>25</v>
      </c>
      <c r="I1" s="12" t="s">
        <v>26</v>
      </c>
    </row>
    <row r="2" spans="1:9" ht="15" thickBot="1" x14ac:dyDescent="0.35">
      <c r="A2" s="11" t="str">
        <f>"Total 0-cost cards: "&amp;COUNTA(A3:A3)</f>
        <v>Total 0-cost cards: 0</v>
      </c>
    </row>
    <row r="3" spans="1:9" ht="15" thickBot="1" x14ac:dyDescent="0.35"/>
    <row r="4" spans="1:9" ht="15" thickBot="1" x14ac:dyDescent="0.35">
      <c r="A4" s="11" t="str">
        <f>"Total 1-cost cards: "&amp;C28</f>
        <v>Total 1-cost cards: 6</v>
      </c>
    </row>
    <row r="5" spans="1:9" ht="15" thickBot="1" x14ac:dyDescent="0.35">
      <c r="A5" t="s">
        <v>43</v>
      </c>
      <c r="D5" s="9" t="s">
        <v>8</v>
      </c>
    </row>
    <row r="6" spans="1:9" ht="15" thickBot="1" x14ac:dyDescent="0.35">
      <c r="A6" t="s">
        <v>73</v>
      </c>
      <c r="D6" s="9" t="s">
        <v>8</v>
      </c>
      <c r="E6" s="9" t="s">
        <v>8</v>
      </c>
    </row>
    <row r="7" spans="1:9" ht="15" thickBot="1" x14ac:dyDescent="0.35">
      <c r="A7" s="22" t="s">
        <v>21</v>
      </c>
      <c r="C7" s="9" t="s">
        <v>8</v>
      </c>
    </row>
    <row r="8" spans="1:9" ht="15" thickBot="1" x14ac:dyDescent="0.35">
      <c r="A8" t="s">
        <v>37</v>
      </c>
    </row>
    <row r="9" spans="1:9" ht="15" thickBot="1" x14ac:dyDescent="0.35">
      <c r="A9" s="22" t="s">
        <v>116</v>
      </c>
      <c r="C9" s="9" t="s">
        <v>8</v>
      </c>
    </row>
    <row r="10" spans="1:9" x14ac:dyDescent="0.3">
      <c r="A10" t="s">
        <v>38</v>
      </c>
    </row>
    <row r="11" spans="1:9" ht="15" thickBot="1" x14ac:dyDescent="0.35"/>
    <row r="12" spans="1:9" ht="15" thickBot="1" x14ac:dyDescent="0.35">
      <c r="A12" s="11" t="str">
        <f>"Total 2-cost cards: "&amp;C29</f>
        <v>Total 2-cost cards: 5</v>
      </c>
    </row>
    <row r="13" spans="1:9" ht="15" thickBot="1" x14ac:dyDescent="0.35">
      <c r="A13" s="22" t="s">
        <v>139</v>
      </c>
    </row>
    <row r="14" spans="1:9" ht="15" thickBot="1" x14ac:dyDescent="0.35">
      <c r="A14" t="s">
        <v>76</v>
      </c>
      <c r="D14" s="9" t="s">
        <v>8</v>
      </c>
    </row>
    <row r="15" spans="1:9" ht="15" thickBot="1" x14ac:dyDescent="0.35">
      <c r="A15" t="s">
        <v>39</v>
      </c>
      <c r="E15" s="9" t="s">
        <v>8</v>
      </c>
    </row>
    <row r="16" spans="1:9" ht="15" thickBot="1" x14ac:dyDescent="0.35">
      <c r="A16" s="22" t="s">
        <v>63</v>
      </c>
      <c r="E16" s="9" t="s">
        <v>8</v>
      </c>
      <c r="F16" s="9" t="s">
        <v>8</v>
      </c>
    </row>
    <row r="17" spans="1:9" ht="15" thickBot="1" x14ac:dyDescent="0.35">
      <c r="A17" t="s">
        <v>101</v>
      </c>
    </row>
    <row r="18" spans="1:9" ht="15" thickBot="1" x14ac:dyDescent="0.35">
      <c r="A18" s="11" t="str">
        <f>"Total 3+ cost cards "&amp;C30</f>
        <v>Total 3+ cost cards 2</v>
      </c>
    </row>
    <row r="19" spans="1:9" ht="15" thickBot="1" x14ac:dyDescent="0.35">
      <c r="A19" s="22" t="s">
        <v>62</v>
      </c>
      <c r="C19" s="9" t="s">
        <v>8</v>
      </c>
    </row>
    <row r="20" spans="1:9" x14ac:dyDescent="0.3">
      <c r="A20" s="22" t="s">
        <v>114</v>
      </c>
    </row>
    <row r="23" spans="1:9" x14ac:dyDescent="0.3">
      <c r="A23" s="15" t="s">
        <v>35</v>
      </c>
      <c r="B23" s="10">
        <f>COUNTA(B2:B21)</f>
        <v>0</v>
      </c>
      <c r="C23" s="10">
        <f t="shared" ref="C23:I23" si="0">COUNTA(C2:C21)</f>
        <v>3</v>
      </c>
      <c r="D23" s="10">
        <f t="shared" si="0"/>
        <v>3</v>
      </c>
      <c r="E23" s="10">
        <f t="shared" si="0"/>
        <v>3</v>
      </c>
      <c r="F23" s="10">
        <f t="shared" si="0"/>
        <v>1</v>
      </c>
      <c r="G23" s="10">
        <f t="shared" si="0"/>
        <v>0</v>
      </c>
      <c r="H23" s="10">
        <f t="shared" si="0"/>
        <v>0</v>
      </c>
      <c r="I23" s="10">
        <f t="shared" si="0"/>
        <v>0</v>
      </c>
    </row>
    <row r="25" spans="1:9" x14ac:dyDescent="0.3">
      <c r="A25" s="15" t="str">
        <f>"Total # of PowerCards "&amp;B25&amp;" -------- Need around 11-14"</f>
        <v>Total # of PowerCards 13 -------- Need around 11-14</v>
      </c>
      <c r="B25">
        <f>COUNTA(A5:A11,A13:A17,A19:A20)</f>
        <v>13</v>
      </c>
    </row>
    <row r="27" spans="1:9" x14ac:dyDescent="0.3">
      <c r="A27" t="s">
        <v>136</v>
      </c>
      <c r="B27" t="s">
        <v>53</v>
      </c>
      <c r="C27">
        <f>COUNTA(A3:A3)</f>
        <v>0</v>
      </c>
    </row>
    <row r="28" spans="1:9" x14ac:dyDescent="0.3">
      <c r="A28" t="s">
        <v>143</v>
      </c>
      <c r="B28" t="s">
        <v>54</v>
      </c>
      <c r="C28">
        <f>COUNTA(A5:A11)</f>
        <v>6</v>
      </c>
    </row>
    <row r="29" spans="1:9" x14ac:dyDescent="0.3">
      <c r="A29" t="s">
        <v>145</v>
      </c>
      <c r="B29" t="s">
        <v>55</v>
      </c>
      <c r="C29">
        <f>COUNTA(A13:A17)</f>
        <v>5</v>
      </c>
    </row>
    <row r="30" spans="1:9" x14ac:dyDescent="0.3">
      <c r="A30" t="s">
        <v>144</v>
      </c>
      <c r="B30" t="s">
        <v>56</v>
      </c>
      <c r="C30">
        <f>COUNTA(A19:A20)</f>
        <v>2</v>
      </c>
    </row>
    <row r="31" spans="1:9" x14ac:dyDescent="0.3">
      <c r="A31" t="s">
        <v>151</v>
      </c>
    </row>
    <row r="32" spans="1:9" x14ac:dyDescent="0.3">
      <c r="A32" t="s">
        <v>155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Needs</vt:lpstr>
      <vt:lpstr>Stats</vt:lpstr>
      <vt:lpstr>Skills</vt:lpstr>
      <vt:lpstr>Attacks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Davies</dc:creator>
  <cp:lastModifiedBy>Tiago Davies</cp:lastModifiedBy>
  <cp:lastPrinted>2022-11-21T21:14:20Z</cp:lastPrinted>
  <dcterms:created xsi:type="dcterms:W3CDTF">2022-11-21T00:51:42Z</dcterms:created>
  <dcterms:modified xsi:type="dcterms:W3CDTF">2022-12-13T02:48:22Z</dcterms:modified>
</cp:coreProperties>
</file>