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New folder\QuantLibXL-1.14.0\StandaloneExamples\Analytics\"/>
    </mc:Choice>
  </mc:AlternateContent>
  <bookViews>
    <workbookView xWindow="480" yWindow="60" windowWidth="14220" windowHeight="8835"/>
  </bookViews>
  <sheets>
    <sheet name="curve" sheetId="1" r:id="rId1"/>
    <sheet name="data" sheetId="2" r:id="rId2"/>
    <sheet name="utility" sheetId="3" r:id="rId3"/>
  </sheets>
  <definedNames>
    <definedName name="Interpolations">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curve!#REF!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52511"/>
  <pivotCaches>
    <pivotCache cacheId="3" r:id="rId4"/>
  </pivotCaches>
</workbook>
</file>

<file path=xl/calcChain.xml><?xml version="1.0" encoding="utf-8"?>
<calcChain xmlns="http://schemas.openxmlformats.org/spreadsheetml/2006/main">
  <c r="A10" i="3" l="1"/>
  <c r="A11" i="3"/>
  <c r="A12" i="3"/>
  <c r="A13" i="3"/>
  <c r="F4" i="2"/>
  <c r="F5" i="2"/>
  <c r="F6" i="2"/>
  <c r="F7" i="2"/>
  <c r="F8" i="2"/>
  <c r="F9" i="2"/>
  <c r="F10" i="2"/>
  <c r="F11" i="2"/>
  <c r="F12" i="2"/>
  <c r="F13" i="2"/>
  <c r="F14" i="2"/>
  <c r="F3" i="2"/>
  <c r="F15" i="2"/>
  <c r="F16" i="2"/>
  <c r="F17" i="2"/>
  <c r="F18" i="2"/>
  <c r="F19" i="2"/>
  <c r="F20" i="2"/>
  <c r="F21" i="2"/>
  <c r="F22" i="2"/>
  <c r="F23" i="2"/>
  <c r="F24" i="2"/>
  <c r="F25" i="2"/>
  <c r="F2" i="2"/>
  <c r="E25" i="2"/>
  <c r="E24" i="2"/>
  <c r="E23" i="2"/>
  <c r="E22" i="2"/>
  <c r="E21" i="2"/>
  <c r="E20" i="2"/>
  <c r="E19" i="2"/>
  <c r="E18" i="2"/>
  <c r="E17" i="2"/>
  <c r="E16" i="2"/>
  <c r="E15" i="2"/>
  <c r="E3" i="2"/>
  <c r="E14" i="2"/>
  <c r="E13" i="2"/>
  <c r="E12" i="2"/>
  <c r="E11" i="2"/>
  <c r="E10" i="2"/>
  <c r="E9" i="2"/>
  <c r="E8" i="2"/>
  <c r="E7" i="2"/>
  <c r="E6" i="2"/>
  <c r="E5" i="2"/>
  <c r="E4" i="2"/>
  <c r="E2" i="2"/>
  <c r="G4" i="2"/>
  <c r="G8" i="2"/>
  <c r="G12" i="2"/>
  <c r="G15" i="2"/>
  <c r="G19" i="2"/>
  <c r="G23" i="2"/>
  <c r="G5" i="2"/>
  <c r="G9" i="2"/>
  <c r="G13" i="2"/>
  <c r="G16" i="2"/>
  <c r="G20" i="2"/>
  <c r="G24" i="2"/>
  <c r="G6" i="2"/>
  <c r="G10" i="2"/>
  <c r="G14" i="2"/>
  <c r="G17" i="2"/>
  <c r="G21" i="2"/>
  <c r="G25" i="2"/>
  <c r="G7" i="2"/>
  <c r="G11" i="2"/>
  <c r="G3" i="2"/>
  <c r="G18" i="2"/>
  <c r="G22" i="2"/>
  <c r="G2" i="2"/>
  <c r="A10" i="1" l="1" a="1"/>
  <c r="A11" i="1" s="1"/>
  <c r="D10" i="1" a="1"/>
  <c r="D32" i="1" s="1"/>
  <c r="H2" i="2"/>
  <c r="H22" i="2"/>
  <c r="H18" i="2"/>
  <c r="H3" i="2"/>
  <c r="H11" i="2"/>
  <c r="H7" i="2"/>
  <c r="H25" i="2"/>
  <c r="H21" i="2"/>
  <c r="H17" i="2"/>
  <c r="H14" i="2"/>
  <c r="H10" i="2"/>
  <c r="H6" i="2"/>
  <c r="H24" i="2"/>
  <c r="H20" i="2"/>
  <c r="H16" i="2"/>
  <c r="H13" i="2"/>
  <c r="H9" i="2"/>
  <c r="H5" i="2"/>
  <c r="H23" i="2"/>
  <c r="H19" i="2"/>
  <c r="H15" i="2"/>
  <c r="H12" i="2"/>
  <c r="H8" i="2"/>
  <c r="H4" i="2"/>
  <c r="B11" i="1" l="1"/>
  <c r="A19" i="1"/>
  <c r="B19" i="1" s="1"/>
  <c r="A25" i="1"/>
  <c r="A14" i="1"/>
  <c r="B14" i="1" s="1"/>
  <c r="A30" i="1"/>
  <c r="D28" i="1"/>
  <c r="D12" i="1"/>
  <c r="E12" i="1" s="1"/>
  <c r="D23" i="1"/>
  <c r="D34" i="1"/>
  <c r="D18" i="1"/>
  <c r="E18" i="1" s="1"/>
  <c r="D29" i="1"/>
  <c r="D13" i="1"/>
  <c r="E13" i="1" s="1"/>
  <c r="A23" i="1"/>
  <c r="A13" i="1"/>
  <c r="B13" i="1" s="1"/>
  <c r="A29" i="1"/>
  <c r="A18" i="1"/>
  <c r="B18" i="1" s="1"/>
  <c r="A34" i="1"/>
  <c r="A24" i="1"/>
  <c r="D24" i="1"/>
  <c r="D35" i="1"/>
  <c r="D19" i="1"/>
  <c r="E19" i="1" s="1"/>
  <c r="D30" i="1"/>
  <c r="D14" i="1"/>
  <c r="E14" i="1" s="1"/>
  <c r="A15" i="1"/>
  <c r="B15" i="1" s="1"/>
  <c r="A31" i="1"/>
  <c r="A21" i="1"/>
  <c r="B21" i="1" s="1"/>
  <c r="A10" i="1"/>
  <c r="B10" i="1" s="1"/>
  <c r="A26" i="1"/>
  <c r="A16" i="1"/>
  <c r="B16" i="1" s="1"/>
  <c r="A32" i="1"/>
  <c r="D16" i="1"/>
  <c r="E16" i="1" s="1"/>
  <c r="D27" i="1"/>
  <c r="D11" i="1"/>
  <c r="E11" i="1" s="1"/>
  <c r="D22" i="1"/>
  <c r="D33" i="1"/>
  <c r="D17" i="1"/>
  <c r="E17" i="1" s="1"/>
  <c r="A35" i="1"/>
  <c r="A20" i="1"/>
  <c r="B20" i="1" s="1"/>
  <c r="D25" i="1"/>
  <c r="A27" i="1"/>
  <c r="A17" i="1"/>
  <c r="B17" i="1" s="1"/>
  <c r="A33" i="1"/>
  <c r="A22" i="1"/>
  <c r="A12" i="1"/>
  <c r="B12" i="1" s="1"/>
  <c r="A28" i="1"/>
  <c r="D20" i="1"/>
  <c r="E20" i="1" s="1"/>
  <c r="D31" i="1"/>
  <c r="D15" i="1"/>
  <c r="E15" i="1" s="1"/>
  <c r="D26" i="1"/>
  <c r="D10" i="1"/>
  <c r="E10" i="1" s="1"/>
  <c r="D21" i="1"/>
  <c r="E21" i="1" s="1"/>
  <c r="B1" i="1" l="1"/>
  <c r="E1" i="1"/>
</calcChain>
</file>

<file path=xl/comments1.xml><?xml version="1.0" encoding="utf-8"?>
<comments xmlns="http://schemas.openxmlformats.org/spreadsheetml/2006/main">
  <authors>
    <author>Ferdinando Ametrano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  <comment ref="E6" authorId="0" shapeId="0">
      <text>
        <r>
          <rPr>
            <sz val="8"/>
            <color indexed="81"/>
            <rFont val="Tahoma"/>
            <family val="2"/>
          </rPr>
          <t>BackwardFlat, ForwardFlat, Linear, LogLinear, CubicSpline, or LogCubic.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<sst xmlns="http://schemas.openxmlformats.org/spreadsheetml/2006/main" count="100" uniqueCount="41">
  <si>
    <t>Actual/365 (Fixed)</t>
  </si>
  <si>
    <t>TARGET</t>
  </si>
  <si>
    <t>Discount</t>
  </si>
  <si>
    <t>ZeroYield</t>
  </si>
  <si>
    <t>DayCounter</t>
  </si>
  <si>
    <t>Calendar</t>
  </si>
  <si>
    <t>Dates</t>
  </si>
  <si>
    <t>TraitsID</t>
  </si>
  <si>
    <t>InterpolatorID</t>
  </si>
  <si>
    <t>2D</t>
  </si>
  <si>
    <t>3M</t>
  </si>
  <si>
    <t>6M</t>
  </si>
  <si>
    <t>2Y</t>
  </si>
  <si>
    <t>5Y</t>
  </si>
  <si>
    <t>10Y</t>
  </si>
  <si>
    <t>15Y</t>
  </si>
  <si>
    <t>Date</t>
  </si>
  <si>
    <t>Tenor</t>
  </si>
  <si>
    <t>Label</t>
  </si>
  <si>
    <t>USD OIS</t>
  </si>
  <si>
    <t>O/N</t>
  </si>
  <si>
    <t>T/N</t>
  </si>
  <si>
    <t>S/N</t>
  </si>
  <si>
    <t>1W</t>
  </si>
  <si>
    <t>1M</t>
  </si>
  <si>
    <t>1Y</t>
  </si>
  <si>
    <t>Sibor 3M</t>
  </si>
  <si>
    <t>(blank)</t>
  </si>
  <si>
    <t>Linear</t>
  </si>
  <si>
    <t>1D</t>
  </si>
  <si>
    <t>3D</t>
  </si>
  <si>
    <t>MxTenor</t>
  </si>
  <si>
    <t>qlTenor</t>
  </si>
  <si>
    <t>o/n</t>
  </si>
  <si>
    <t>t/n</t>
  </si>
  <si>
    <t>s/n</t>
  </si>
  <si>
    <t>qlDate</t>
  </si>
  <si>
    <t>zero_rate</t>
  </si>
  <si>
    <t>qlStart</t>
  </si>
  <si>
    <t>Forward</t>
  </si>
  <si>
    <t>--curves--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</si>
</sst>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d\,\ d\-mmm\-yyyy"/>
    <numFmt numFmtId="167" formatCode="0.0000%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b/>
      <sz val="8"/>
      <name val="Courier New"/>
      <family val="3"/>
    </font>
    <font>
      <sz val="10"/>
      <color rgb="FF24272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1" xfId="0" applyFont="1" applyBorder="1" applyAlignment="1">
      <alignment horizontal="center"/>
    </xf>
    <xf numFmtId="164" fontId="3" fillId="0" borderId="2" xfId="0" applyNumberFormat="1" applyFont="1" applyBorder="1"/>
    <xf numFmtId="167" fontId="3" fillId="0" borderId="2" xfId="0" applyNumberFormat="1" applyFont="1" applyBorder="1"/>
    <xf numFmtId="164" fontId="3" fillId="0" borderId="0" xfId="0" applyNumberFormat="1" applyFont="1" applyBorder="1"/>
    <xf numFmtId="167" fontId="3" fillId="0" borderId="0" xfId="0" applyNumberFormat="1" applyFont="1" applyBorder="1"/>
    <xf numFmtId="164" fontId="3" fillId="0" borderId="4" xfId="0" applyNumberFormat="1" applyFont="1" applyBorder="1"/>
    <xf numFmtId="167" fontId="3" fillId="0" borderId="4" xfId="0" applyNumberFormat="1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0" fontId="1" fillId="0" borderId="0" xfId="0" applyNumberFormat="1" applyFont="1"/>
    <xf numFmtId="10" fontId="0" fillId="0" borderId="0" xfId="0" applyNumberFormat="1"/>
    <xf numFmtId="15" fontId="1" fillId="0" borderId="0" xfId="0" applyNumberFormat="1" applyFont="1"/>
    <xf numFmtId="15" fontId="0" fillId="0" borderId="0" xfId="0" applyNumberFormat="1"/>
    <xf numFmtId="0" fontId="3" fillId="0" borderId="6" xfId="0" applyFont="1" applyBorder="1"/>
    <xf numFmtId="0" fontId="3" fillId="2" borderId="7" xfId="0" applyFont="1" applyFill="1" applyBorder="1" applyAlignment="1">
      <alignment horizontal="left"/>
    </xf>
    <xf numFmtId="0" fontId="5" fillId="0" borderId="5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9">
    <dxf>
      <numFmt numFmtId="14" formatCode="0.00%"/>
    </dxf>
    <dxf>
      <numFmt numFmtId="20" formatCode="dd\-mmm\-yy"/>
    </dxf>
    <dxf>
      <numFmt numFmtId="20" formatCode="d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3490.920547106478" createdVersion="5" refreshedVersion="5" minRefreshableVersion="3" recordCount="25">
  <cacheSource type="worksheet">
    <worksheetSource ref="B1:B99999" sheet="data"/>
  </cacheSource>
  <cacheFields count="1">
    <cacheField name="Label" numFmtId="0">
      <sharedItems containsBlank="1" count="3">
        <s v="USD OIS"/>
        <s v="Sibor 3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label_list" cacheId="3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rowHeaderCaption="--curves--">
  <location ref="A1:A4" firstHeaderRow="1" firstDataRow="1" firstDataCol="1"/>
  <pivotFields count="1">
    <pivotField axis="axisRow" showAll="0" defaultSubtotal="0">
      <items count="3">
        <item x="1"/>
        <item x="0"/>
        <item x="2"/>
      </items>
    </pivotField>
  </pivotFields>
  <rowFields count="1">
    <field x="0"/>
  </rowFields>
  <rowItems count="3">
    <i>
      <x/>
    </i>
    <i>
      <x v="1"/>
    </i>
    <i>
      <x v="2"/>
    </i>
  </rowItems>
  <colItems count="1">
    <i/>
  </colItems>
  <pivotTableStyleInfo name="PivotStyleLight16" showRowHeaders="0" showColHeaders="0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data" displayName="data" ref="A1:H25" totalsRowShown="0">
  <autoFilter ref="A1:H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Date"/>
    <tableColumn id="2" name="Label" dataDxfId="4"/>
    <tableColumn id="3" name="Tenor" dataDxfId="3"/>
    <tableColumn id="4" name="Discount"/>
    <tableColumn id="5" name="qlTenor">
      <calculatedColumnFormula>IFERROR(INDEX(tenor_map[],MATCH(C2,tenor_map[MxTenor],0),2),C2)</calculatedColumnFormula>
    </tableColumn>
    <tableColumn id="6" name="qlStart" dataDxfId="2">
      <calculatedColumnFormula>DATE(LEFT(A2,4),MID(A2,5,2),RIGHT(A2,2))</calculatedColumnFormula>
    </tableColumn>
    <tableColumn id="7" name="qlDate" dataDxfId="1">
      <calculatedColumnFormula>_xll.qlCalendarAdvance("TARGET",F2,E2)</calculatedColumnFormula>
    </tableColumn>
    <tableColumn id="8" name="zero_rate" dataDxfId="0">
      <calculatedColumnFormula>-LN(D2)/(G2-F2)*365/100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tenor_map" displayName="tenor_map" ref="C1:D7" totalsRowShown="0" headerRowDxfId="5" dataDxfId="6">
  <autoFilter ref="C1:D7">
    <filterColumn colId="0" hiddenButton="1"/>
    <filterColumn colId="1" hiddenButton="1"/>
  </autoFilter>
  <tableColumns count="2">
    <tableColumn id="1" name="MxTenor" dataDxfId="8"/>
    <tableColumn id="2" name="qlTenor" dataDxfId="7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9"/>
  <sheetViews>
    <sheetView tabSelected="1" workbookViewId="0">
      <selection activeCell="J12" sqref="J12"/>
    </sheetView>
  </sheetViews>
  <sheetFormatPr defaultRowHeight="11.25" x14ac:dyDescent="0.2"/>
  <cols>
    <col min="1" max="1" width="25.140625" style="1" customWidth="1"/>
    <col min="2" max="2" width="20.5703125" style="1" customWidth="1"/>
    <col min="3" max="3" width="7" style="1" customWidth="1"/>
    <col min="4" max="4" width="19.28515625" style="1" bestFit="1" customWidth="1"/>
    <col min="5" max="5" width="24.140625" style="1" customWidth="1"/>
    <col min="6" max="6" width="10" style="1" bestFit="1" customWidth="1"/>
    <col min="7" max="7" width="12" style="1" bestFit="1" customWidth="1"/>
    <col min="8" max="8" width="4.28515625" style="1" customWidth="1"/>
    <col min="9" max="9" width="8" style="1" bestFit="1" customWidth="1"/>
    <col min="10" max="16384" width="9.140625" style="1"/>
  </cols>
  <sheetData>
    <row r="1" spans="1:5" x14ac:dyDescent="0.2">
      <c r="A1" s="24" t="s">
        <v>2</v>
      </c>
      <c r="B1" s="25" t="str">
        <f>_xll.qlInterpolatedYieldCurve(B2,A10:A21,B10:B21,B4,B3,,,B5,B6)</f>
        <v>USD OIS#0101</v>
      </c>
      <c r="D1" s="24" t="s">
        <v>39</v>
      </c>
      <c r="E1" s="25" t="str">
        <f>_xll.qlInterpolatedYieldCurve(E2,D10:D21,E10:E21,E4,E3,,,E5,E6)</f>
        <v>Sibor 3M#0011</v>
      </c>
    </row>
    <row r="2" spans="1:5" x14ac:dyDescent="0.2">
      <c r="A2" s="12" t="s">
        <v>18</v>
      </c>
      <c r="B2" s="22" t="s">
        <v>19</v>
      </c>
      <c r="D2" s="12" t="s">
        <v>18</v>
      </c>
      <c r="E2" s="22" t="s">
        <v>26</v>
      </c>
    </row>
    <row r="3" spans="1:5" x14ac:dyDescent="0.2">
      <c r="A3" s="12" t="s">
        <v>4</v>
      </c>
      <c r="B3" s="22" t="s">
        <v>0</v>
      </c>
      <c r="D3" s="12" t="s">
        <v>4</v>
      </c>
      <c r="E3" s="22" t="s">
        <v>0</v>
      </c>
    </row>
    <row r="4" spans="1:5" x14ac:dyDescent="0.2">
      <c r="A4" s="12" t="s">
        <v>5</v>
      </c>
      <c r="B4" s="22" t="s">
        <v>1</v>
      </c>
      <c r="D4" s="12" t="s">
        <v>5</v>
      </c>
      <c r="E4" s="22" t="s">
        <v>1</v>
      </c>
    </row>
    <row r="5" spans="1:5" x14ac:dyDescent="0.2">
      <c r="A5" s="12" t="s">
        <v>7</v>
      </c>
      <c r="B5" s="22" t="s">
        <v>3</v>
      </c>
      <c r="D5" s="12" t="s">
        <v>7</v>
      </c>
      <c r="E5" s="22" t="s">
        <v>3</v>
      </c>
    </row>
    <row r="6" spans="1:5" x14ac:dyDescent="0.2">
      <c r="A6" s="14" t="s">
        <v>8</v>
      </c>
      <c r="B6" s="23" t="s">
        <v>28</v>
      </c>
      <c r="D6" s="14" t="s">
        <v>8</v>
      </c>
      <c r="E6" s="23" t="s">
        <v>28</v>
      </c>
    </row>
    <row r="9" spans="1:5" x14ac:dyDescent="0.2">
      <c r="A9" s="3" t="s">
        <v>6</v>
      </c>
      <c r="B9" s="3" t="s">
        <v>3</v>
      </c>
      <c r="D9" s="3" t="s">
        <v>6</v>
      </c>
      <c r="E9" s="3" t="s">
        <v>3</v>
      </c>
    </row>
    <row r="10" spans="1:5" x14ac:dyDescent="0.2">
      <c r="A10" s="4">
        <f t="array" ref="A10:A35">SMALL(IF(data[Label]=B$2,data[qlDate],""),ROW(Z1:Z19))</f>
        <v>43493</v>
      </c>
      <c r="B10" s="5">
        <f>SUMPRODUCT((data[Label]=B$2)*(data[qlDate]=A10),data[zero_rate])</f>
        <v>1.2172754058599668E-3</v>
      </c>
      <c r="D10" s="4">
        <f t="array" ref="D10:D35">SMALL(IF(data[Label]=E$2,data[qlDate],""),ROW(AC1:AC19))</f>
        <v>43493</v>
      </c>
      <c r="E10" s="5">
        <f>SUMPRODUCT((data[Label]=E$2)*(data[qlDate]=D10),data[zero_rate])</f>
        <v>1.2172754058599668E-3</v>
      </c>
    </row>
    <row r="11" spans="1:5" x14ac:dyDescent="0.2">
      <c r="A11" s="6">
        <v>43494</v>
      </c>
      <c r="B11" s="7">
        <f>SUMPRODUCT((data[Label]=B$2)*(data[qlDate]=A11),data[zero_rate])</f>
        <v>1.101623037627069E-2</v>
      </c>
      <c r="D11" s="6">
        <v>43494</v>
      </c>
      <c r="E11" s="7">
        <f>SUMPRODUCT((data[Label]=E$2)*(data[qlDate]=D11),data[zero_rate])</f>
        <v>1.101623037627069E-2</v>
      </c>
    </row>
    <row r="12" spans="1:5" x14ac:dyDescent="0.2">
      <c r="A12" s="6">
        <v>43495</v>
      </c>
      <c r="B12" s="7">
        <f>SUMPRODUCT((data[Label]=B$2)*(data[qlDate]=A12),data[zero_rate])</f>
        <v>1.4747976341789211E-2</v>
      </c>
      <c r="D12" s="6">
        <v>43495</v>
      </c>
      <c r="E12" s="7">
        <f>SUMPRODUCT((data[Label]=E$2)*(data[qlDate]=D12),data[zero_rate])</f>
        <v>1.4747976341789211E-2</v>
      </c>
    </row>
    <row r="13" spans="1:5" x14ac:dyDescent="0.2">
      <c r="A13" s="6">
        <v>43497</v>
      </c>
      <c r="B13" s="7">
        <f>SUMPRODUCT((data[Label]=B$2)*(data[qlDate]=A13),data[zero_rate])</f>
        <v>1.4808297429171103E-2</v>
      </c>
      <c r="D13" s="6">
        <v>43497</v>
      </c>
      <c r="E13" s="7">
        <f>SUMPRODUCT((data[Label]=E$2)*(data[qlDate]=D13),data[zero_rate])</f>
        <v>1.4808297429171103E-2</v>
      </c>
    </row>
    <row r="14" spans="1:5" x14ac:dyDescent="0.2">
      <c r="A14" s="6">
        <v>43521</v>
      </c>
      <c r="B14" s="7">
        <f>SUMPRODUCT((data[Label]=B$2)*(data[qlDate]=A14),data[zero_rate])</f>
        <v>4.0728636583583768E-3</v>
      </c>
      <c r="D14" s="6">
        <v>43521</v>
      </c>
      <c r="E14" s="7">
        <f>SUMPRODUCT((data[Label]=E$2)*(data[qlDate]=D14),data[zero_rate])</f>
        <v>4.0728636583583768E-3</v>
      </c>
    </row>
    <row r="15" spans="1:5" x14ac:dyDescent="0.2">
      <c r="A15" s="6">
        <v>43580</v>
      </c>
      <c r="B15" s="7">
        <f>SUMPRODUCT((data[Label]=B$2)*(data[qlDate]=A15),data[zero_rate])</f>
        <v>1.9098263055394951E-3</v>
      </c>
      <c r="D15" s="6">
        <v>43580</v>
      </c>
      <c r="E15" s="7">
        <f>SUMPRODUCT((data[Label]=E$2)*(data[qlDate]=D15),data[zero_rate])</f>
        <v>1.9098263055394951E-3</v>
      </c>
    </row>
    <row r="16" spans="1:5" x14ac:dyDescent="0.2">
      <c r="A16" s="6">
        <v>43671</v>
      </c>
      <c r="B16" s="7">
        <f>SUMPRODUCT((data[Label]=B$2)*(data[qlDate]=A16),data[zero_rate])</f>
        <v>1.3984960507845033E-3</v>
      </c>
      <c r="D16" s="6">
        <v>43671</v>
      </c>
      <c r="E16" s="7">
        <f>SUMPRODUCT((data[Label]=E$2)*(data[qlDate]=D16),data[zero_rate])</f>
        <v>1.3984960507845033E-3</v>
      </c>
    </row>
    <row r="17" spans="1:5" x14ac:dyDescent="0.2">
      <c r="A17" s="6">
        <v>43857</v>
      </c>
      <c r="B17" s="7">
        <f>SUMPRODUCT((data[Label]=B$2)*(data[qlDate]=A17),data[zero_rate])</f>
        <v>8.1846767289626727E-4</v>
      </c>
      <c r="D17" s="6">
        <v>43857</v>
      </c>
      <c r="E17" s="7">
        <f>SUMPRODUCT((data[Label]=E$2)*(data[qlDate]=D17),data[zero_rate])</f>
        <v>8.1846767289626727E-4</v>
      </c>
    </row>
    <row r="18" spans="1:5" x14ac:dyDescent="0.2">
      <c r="A18" s="6">
        <v>44221</v>
      </c>
      <c r="B18" s="7">
        <f>SUMPRODUCT((data[Label]=B$2)*(data[qlDate]=A18),data[zero_rate])</f>
        <v>1.0398502417163823E-3</v>
      </c>
      <c r="D18" s="6">
        <v>44221</v>
      </c>
      <c r="E18" s="7">
        <f>SUMPRODUCT((data[Label]=E$2)*(data[qlDate]=D18),data[zero_rate])</f>
        <v>1.0398502417163823E-3</v>
      </c>
    </row>
    <row r="19" spans="1:5" x14ac:dyDescent="0.2">
      <c r="A19" s="6">
        <v>45316</v>
      </c>
      <c r="B19" s="7">
        <f>SUMPRODUCT((data[Label]=B$2)*(data[qlDate]=A19),data[zero_rate])</f>
        <v>7.129592252882659E-4</v>
      </c>
      <c r="D19" s="6">
        <v>45316</v>
      </c>
      <c r="E19" s="7">
        <f>SUMPRODUCT((data[Label]=E$2)*(data[qlDate]=D19),data[zero_rate])</f>
        <v>7.129592252882659E-4</v>
      </c>
    </row>
    <row r="20" spans="1:5" x14ac:dyDescent="0.2">
      <c r="A20" s="6">
        <v>47143</v>
      </c>
      <c r="B20" s="7">
        <f>SUMPRODUCT((data[Label]=B$2)*(data[qlDate]=A20),data[zero_rate])</f>
        <v>5.1040611189320188E-4</v>
      </c>
      <c r="D20" s="6">
        <v>47143</v>
      </c>
      <c r="E20" s="7">
        <f>SUMPRODUCT((data[Label]=E$2)*(data[qlDate]=D20),data[zero_rate])</f>
        <v>5.1040611189320188E-4</v>
      </c>
    </row>
    <row r="21" spans="1:5" x14ac:dyDescent="0.2">
      <c r="A21" s="6">
        <v>48969</v>
      </c>
      <c r="B21" s="7">
        <f>SUMPRODUCT((data[Label]=B$2)*(data[qlDate]=A21),data[zero_rate])</f>
        <v>8.0206255444235572E-4</v>
      </c>
      <c r="D21" s="6">
        <v>48969</v>
      </c>
      <c r="E21" s="7">
        <f>SUMPRODUCT((data[Label]=E$2)*(data[qlDate]=D21),data[zero_rate])</f>
        <v>8.0206255444235572E-4</v>
      </c>
    </row>
    <row r="22" spans="1:5" x14ac:dyDescent="0.2">
      <c r="A22" s="6" t="e">
        <v>#NUM!</v>
      </c>
      <c r="B22" s="7"/>
      <c r="D22" s="6" t="e">
        <v>#NUM!</v>
      </c>
      <c r="E22" s="7"/>
    </row>
    <row r="23" spans="1:5" x14ac:dyDescent="0.2">
      <c r="A23" s="6" t="e">
        <v>#NUM!</v>
      </c>
      <c r="B23" s="7"/>
      <c r="D23" s="6" t="e">
        <v>#NUM!</v>
      </c>
      <c r="E23" s="7"/>
    </row>
    <row r="24" spans="1:5" x14ac:dyDescent="0.2">
      <c r="A24" s="6" t="e">
        <v>#NUM!</v>
      </c>
      <c r="B24" s="7"/>
      <c r="D24" s="6" t="e">
        <v>#NUM!</v>
      </c>
      <c r="E24" s="7"/>
    </row>
    <row r="25" spans="1:5" x14ac:dyDescent="0.2">
      <c r="A25" s="6" t="e">
        <v>#NUM!</v>
      </c>
      <c r="B25" s="7"/>
      <c r="D25" s="6" t="e">
        <v>#NUM!</v>
      </c>
      <c r="E25" s="7"/>
    </row>
    <row r="26" spans="1:5" x14ac:dyDescent="0.2">
      <c r="A26" s="6" t="e">
        <v>#NUM!</v>
      </c>
      <c r="B26" s="7"/>
      <c r="D26" s="6" t="e">
        <v>#NUM!</v>
      </c>
      <c r="E26" s="7"/>
    </row>
    <row r="27" spans="1:5" x14ac:dyDescent="0.2">
      <c r="A27" s="6" t="e">
        <v>#NUM!</v>
      </c>
      <c r="B27" s="7"/>
      <c r="D27" s="6" t="e">
        <v>#NUM!</v>
      </c>
      <c r="E27" s="7"/>
    </row>
    <row r="28" spans="1:5" x14ac:dyDescent="0.2">
      <c r="A28" s="6" t="e">
        <v>#NUM!</v>
      </c>
      <c r="B28" s="7"/>
      <c r="D28" s="6" t="e">
        <v>#NUM!</v>
      </c>
      <c r="E28" s="7"/>
    </row>
    <row r="29" spans="1:5" x14ac:dyDescent="0.2">
      <c r="A29" s="6" t="e">
        <v>#N/A</v>
      </c>
      <c r="B29" s="7"/>
      <c r="D29" s="6" t="e">
        <v>#N/A</v>
      </c>
      <c r="E29" s="7"/>
    </row>
    <row r="30" spans="1:5" x14ac:dyDescent="0.2">
      <c r="A30" s="8" t="e">
        <v>#N/A</v>
      </c>
      <c r="B30" s="9"/>
      <c r="D30" s="8" t="e">
        <v>#N/A</v>
      </c>
      <c r="E30" s="9"/>
    </row>
    <row r="31" spans="1:5" x14ac:dyDescent="0.2">
      <c r="A31" s="4" t="e">
        <v>#N/A</v>
      </c>
      <c r="B31" s="10"/>
      <c r="D31" s="4" t="e">
        <v>#N/A</v>
      </c>
      <c r="E31" s="10"/>
    </row>
    <row r="32" spans="1:5" x14ac:dyDescent="0.2">
      <c r="A32" s="6" t="e">
        <v>#N/A</v>
      </c>
      <c r="B32" s="11"/>
      <c r="D32" s="6" t="e">
        <v>#N/A</v>
      </c>
      <c r="E32" s="11"/>
    </row>
    <row r="33" spans="1:5" x14ac:dyDescent="0.2">
      <c r="A33" s="6" t="e">
        <v>#N/A</v>
      </c>
      <c r="B33" s="11"/>
      <c r="D33" s="6" t="e">
        <v>#N/A</v>
      </c>
      <c r="E33" s="11"/>
    </row>
    <row r="34" spans="1:5" x14ac:dyDescent="0.2">
      <c r="A34" s="6" t="e">
        <v>#N/A</v>
      </c>
      <c r="B34" s="11"/>
      <c r="D34" s="6" t="e">
        <v>#N/A</v>
      </c>
      <c r="E34" s="11"/>
    </row>
    <row r="35" spans="1:5" x14ac:dyDescent="0.2">
      <c r="A35" s="8" t="e">
        <v>#N/A</v>
      </c>
      <c r="B35" s="13"/>
      <c r="D35" s="8" t="e">
        <v>#N/A</v>
      </c>
      <c r="E35" s="13"/>
    </row>
    <row r="36" spans="1:5" x14ac:dyDescent="0.2">
      <c r="C36" s="2"/>
    </row>
    <row r="37" spans="1:5" x14ac:dyDescent="0.2">
      <c r="D37" s="2"/>
    </row>
    <row r="38" spans="1:5" x14ac:dyDescent="0.2">
      <c r="D38" s="2"/>
    </row>
    <row r="39" spans="1:5" x14ac:dyDescent="0.2">
      <c r="D39" s="2"/>
    </row>
  </sheetData>
  <phoneticPr fontId="2" type="noConversion"/>
  <dataValidations disablePrompts="1" count="4">
    <dataValidation type="list" allowBlank="1" showInputMessage="1" showErrorMessage="1" sqref="B3 E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B4 E4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B5 E5">
      <formula1>"Discount,ZeroYield,ForwardRate"</formula1>
    </dataValidation>
    <dataValidation type="list" allowBlank="1" showInputMessage="1" showErrorMessage="1" sqref="B6 E6">
      <formula1>"BackwardFlat,ForwardFlat,Linear,LogLinear,Cubic,LogCubic"</formula1>
    </dataValidation>
  </dataValidations>
  <pageMargins left="0.75" right="0.75" top="1" bottom="1" header="0.5" footer="0.5"/>
  <pageSetup paperSize="9" orientation="portrait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utility!$A1:$A1000</xm:f>
          </x14:formula1>
          <xm:sqref>B2 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="80" zoomScaleNormal="80" workbookViewId="0">
      <selection activeCell="E10" sqref="E10"/>
    </sheetView>
  </sheetViews>
  <sheetFormatPr defaultRowHeight="12.75" x14ac:dyDescent="0.2"/>
  <cols>
    <col min="1" max="1" width="11.140625" customWidth="1"/>
    <col min="4" max="4" width="11.5703125" customWidth="1"/>
    <col min="5" max="5" width="10.7109375" customWidth="1"/>
    <col min="6" max="7" width="10.85546875" style="21" bestFit="1" customWidth="1"/>
    <col min="8" max="8" width="12.5703125" style="19" customWidth="1"/>
  </cols>
  <sheetData>
    <row r="1" spans="1:8" x14ac:dyDescent="0.2">
      <c r="A1" s="15" t="s">
        <v>16</v>
      </c>
      <c r="B1" s="15" t="s">
        <v>18</v>
      </c>
      <c r="C1" s="15" t="s">
        <v>17</v>
      </c>
      <c r="D1" s="15" t="s">
        <v>2</v>
      </c>
      <c r="E1" s="15" t="s">
        <v>32</v>
      </c>
      <c r="F1" s="20" t="s">
        <v>38</v>
      </c>
      <c r="G1" s="20" t="s">
        <v>36</v>
      </c>
      <c r="H1" s="18" t="s">
        <v>37</v>
      </c>
    </row>
    <row r="2" spans="1:8" x14ac:dyDescent="0.2">
      <c r="A2">
        <v>20190125</v>
      </c>
      <c r="B2" s="15" t="s">
        <v>19</v>
      </c>
      <c r="C2" s="15" t="s">
        <v>20</v>
      </c>
      <c r="D2">
        <v>0.999</v>
      </c>
      <c r="E2" t="str">
        <f>IFERROR(INDEX(tenor_map[],MATCH(C2,tenor_map[MxTenor],0),2),C2)</f>
        <v>1D</v>
      </c>
      <c r="F2" s="21">
        <f>DATE(LEFT(A2,4),MID(A2,5,2),RIGHT(A2,2))</f>
        <v>43490</v>
      </c>
      <c r="G2" s="21">
        <f>_xll.qlCalendarAdvance("TARGET",F2,E2)</f>
        <v>43493</v>
      </c>
      <c r="H2" s="19">
        <f>-LN(D2)/(G2-F2)*365/100</f>
        <v>1.2172754058599668E-3</v>
      </c>
    </row>
    <row r="3" spans="1:8" x14ac:dyDescent="0.2">
      <c r="A3">
        <v>20190125</v>
      </c>
      <c r="B3" s="15" t="s">
        <v>26</v>
      </c>
      <c r="C3" s="15" t="s">
        <v>20</v>
      </c>
      <c r="D3">
        <v>0.999</v>
      </c>
      <c r="E3" t="str">
        <f>IFERROR(INDEX(tenor_map[],MATCH(C3,tenor_map[MxTenor],0),2),C3)</f>
        <v>1D</v>
      </c>
      <c r="F3" s="21">
        <f>DATE(LEFT(A3,4),MID(A3,5,2),RIGHT(A3,2))</f>
        <v>43490</v>
      </c>
      <c r="G3" s="21">
        <f>_xll.qlCalendarAdvance("TARGET",F3,E3)</f>
        <v>43493</v>
      </c>
      <c r="H3" s="19">
        <f>-LN(D3)/(G3-F3)*365/100</f>
        <v>1.2172754058599668E-3</v>
      </c>
    </row>
    <row r="4" spans="1:8" x14ac:dyDescent="0.2">
      <c r="A4">
        <v>20190125</v>
      </c>
      <c r="B4" s="15" t="s">
        <v>19</v>
      </c>
      <c r="C4" s="15" t="s">
        <v>21</v>
      </c>
      <c r="D4">
        <v>0.98799999999999999</v>
      </c>
      <c r="E4" t="str">
        <f>IFERROR(INDEX(tenor_map[],MATCH(C4,tenor_map[MxTenor],0),2),C4)</f>
        <v>2D</v>
      </c>
      <c r="F4" s="21">
        <f t="shared" ref="F4:F25" si="0">DATE(LEFT(A4,4),MID(A4,5,2),RIGHT(A4,2))</f>
        <v>43490</v>
      </c>
      <c r="G4" s="21">
        <f>_xll.qlCalendarAdvance("TARGET",F4,E4)</f>
        <v>43494</v>
      </c>
      <c r="H4" s="19">
        <f t="shared" ref="H4:H25" si="1">-LN(D4)/(G4-F4)*365/100</f>
        <v>1.101623037627069E-2</v>
      </c>
    </row>
    <row r="5" spans="1:8" x14ac:dyDescent="0.2">
      <c r="A5">
        <v>20190125</v>
      </c>
      <c r="B5" s="15" t="s">
        <v>19</v>
      </c>
      <c r="C5" s="15" t="s">
        <v>22</v>
      </c>
      <c r="D5">
        <v>0.98</v>
      </c>
      <c r="E5" t="str">
        <f>IFERROR(INDEX(tenor_map[],MATCH(C5,tenor_map[MxTenor],0),2),C5)</f>
        <v>3D</v>
      </c>
      <c r="F5" s="21">
        <f t="shared" si="0"/>
        <v>43490</v>
      </c>
      <c r="G5" s="21">
        <f>_xll.qlCalendarAdvance("TARGET",F5,E5)</f>
        <v>43495</v>
      </c>
      <c r="H5" s="19">
        <f t="shared" si="1"/>
        <v>1.4747976341789211E-2</v>
      </c>
    </row>
    <row r="6" spans="1:8" x14ac:dyDescent="0.2">
      <c r="A6">
        <v>20190125</v>
      </c>
      <c r="B6" s="15" t="s">
        <v>19</v>
      </c>
      <c r="C6" s="15" t="s">
        <v>23</v>
      </c>
      <c r="D6">
        <v>0.97199999999999998</v>
      </c>
      <c r="E6" t="str">
        <f>IFERROR(INDEX(tenor_map[],MATCH(C6,tenor_map[MxTenor],0),2),C6)</f>
        <v>1W</v>
      </c>
      <c r="F6" s="21">
        <f t="shared" si="0"/>
        <v>43490</v>
      </c>
      <c r="G6" s="21">
        <f>_xll.qlCalendarAdvance("TARGET",F6,E6)</f>
        <v>43497</v>
      </c>
      <c r="H6" s="19">
        <f t="shared" si="1"/>
        <v>1.4808297429171103E-2</v>
      </c>
    </row>
    <row r="7" spans="1:8" x14ac:dyDescent="0.2">
      <c r="A7">
        <v>20190125</v>
      </c>
      <c r="B7" s="15" t="s">
        <v>19</v>
      </c>
      <c r="C7" s="15" t="s">
        <v>24</v>
      </c>
      <c r="D7">
        <v>0.96599999999999997</v>
      </c>
      <c r="E7" t="str">
        <f>IFERROR(INDEX(tenor_map[],MATCH(C7,tenor_map[MxTenor],0),2),C7)</f>
        <v>1M</v>
      </c>
      <c r="F7" s="21">
        <f t="shared" si="0"/>
        <v>43490</v>
      </c>
      <c r="G7" s="21">
        <f>_xll.qlCalendarAdvance("TARGET",F7,E7)</f>
        <v>43521</v>
      </c>
      <c r="H7" s="19">
        <f t="shared" si="1"/>
        <v>4.0728636583583768E-3</v>
      </c>
    </row>
    <row r="8" spans="1:8" x14ac:dyDescent="0.2">
      <c r="A8">
        <v>20190125</v>
      </c>
      <c r="B8" s="15" t="s">
        <v>19</v>
      </c>
      <c r="C8" s="15" t="s">
        <v>10</v>
      </c>
      <c r="D8">
        <v>0.95399999999999996</v>
      </c>
      <c r="E8" t="str">
        <f>IFERROR(INDEX(tenor_map[],MATCH(C8,tenor_map[MxTenor],0),2),C8)</f>
        <v>3M</v>
      </c>
      <c r="F8" s="21">
        <f t="shared" si="0"/>
        <v>43490</v>
      </c>
      <c r="G8" s="21">
        <f>_xll.qlCalendarAdvance("TARGET",F8,E8)</f>
        <v>43580</v>
      </c>
      <c r="H8" s="19">
        <f t="shared" si="1"/>
        <v>1.9098263055394951E-3</v>
      </c>
    </row>
    <row r="9" spans="1:8" x14ac:dyDescent="0.2">
      <c r="A9">
        <v>20190125</v>
      </c>
      <c r="B9" s="15" t="s">
        <v>19</v>
      </c>
      <c r="C9" s="15" t="s">
        <v>11</v>
      </c>
      <c r="D9">
        <v>0.93300000000000005</v>
      </c>
      <c r="E9" t="str">
        <f>IFERROR(INDEX(tenor_map[],MATCH(C9,tenor_map[MxTenor],0),2),C9)</f>
        <v>6M</v>
      </c>
      <c r="F9" s="21">
        <f t="shared" si="0"/>
        <v>43490</v>
      </c>
      <c r="G9" s="21">
        <f>_xll.qlCalendarAdvance("TARGET",F9,E9)</f>
        <v>43671</v>
      </c>
      <c r="H9" s="19">
        <f t="shared" si="1"/>
        <v>1.3984960507845033E-3</v>
      </c>
    </row>
    <row r="10" spans="1:8" x14ac:dyDescent="0.2">
      <c r="A10">
        <v>20190125</v>
      </c>
      <c r="B10" s="15" t="s">
        <v>19</v>
      </c>
      <c r="C10" s="15" t="s">
        <v>25</v>
      </c>
      <c r="D10">
        <v>0.92100000000000004</v>
      </c>
      <c r="E10" t="str">
        <f>IFERROR(INDEX(tenor_map[],MATCH(C10,tenor_map[MxTenor],0),2),C10)</f>
        <v>1Y</v>
      </c>
      <c r="F10" s="21">
        <f t="shared" si="0"/>
        <v>43490</v>
      </c>
      <c r="G10" s="21">
        <f>_xll.qlCalendarAdvance("TARGET",F10,E10)</f>
        <v>43857</v>
      </c>
      <c r="H10" s="19">
        <f t="shared" si="1"/>
        <v>8.1846767289626727E-4</v>
      </c>
    </row>
    <row r="11" spans="1:8" x14ac:dyDescent="0.2">
      <c r="A11">
        <v>20190125</v>
      </c>
      <c r="B11" s="15" t="s">
        <v>19</v>
      </c>
      <c r="C11" s="15" t="s">
        <v>12</v>
      </c>
      <c r="D11">
        <v>0.81200000000000006</v>
      </c>
      <c r="E11" t="str">
        <f>IFERROR(INDEX(tenor_map[],MATCH(C11,tenor_map[MxTenor],0),2),C11)</f>
        <v>2Y</v>
      </c>
      <c r="F11" s="21">
        <f t="shared" si="0"/>
        <v>43490</v>
      </c>
      <c r="G11" s="21">
        <f>_xll.qlCalendarAdvance("TARGET",F11,E11)</f>
        <v>44221</v>
      </c>
      <c r="H11" s="19">
        <f t="shared" si="1"/>
        <v>1.0398502417163823E-3</v>
      </c>
    </row>
    <row r="12" spans="1:8" x14ac:dyDescent="0.2">
      <c r="A12">
        <v>20190125</v>
      </c>
      <c r="B12" s="15" t="s">
        <v>19</v>
      </c>
      <c r="C12" s="15" t="s">
        <v>13</v>
      </c>
      <c r="D12">
        <v>0.7</v>
      </c>
      <c r="E12" t="str">
        <f>IFERROR(INDEX(tenor_map[],MATCH(C12,tenor_map[MxTenor],0),2),C12)</f>
        <v>5Y</v>
      </c>
      <c r="F12" s="21">
        <f t="shared" si="0"/>
        <v>43490</v>
      </c>
      <c r="G12" s="21">
        <f>_xll.qlCalendarAdvance("TARGET",F12,E12)</f>
        <v>45316</v>
      </c>
      <c r="H12" s="19">
        <f t="shared" si="1"/>
        <v>7.129592252882659E-4</v>
      </c>
    </row>
    <row r="13" spans="1:8" x14ac:dyDescent="0.2">
      <c r="A13">
        <v>20190125</v>
      </c>
      <c r="B13" s="15" t="s">
        <v>19</v>
      </c>
      <c r="C13" s="15" t="s">
        <v>14</v>
      </c>
      <c r="D13">
        <v>0.6</v>
      </c>
      <c r="E13" t="str">
        <f>IFERROR(INDEX(tenor_map[],MATCH(C13,tenor_map[MxTenor],0),2),C13)</f>
        <v>10Y</v>
      </c>
      <c r="F13" s="21">
        <f t="shared" si="0"/>
        <v>43490</v>
      </c>
      <c r="G13" s="21">
        <f>_xll.qlCalendarAdvance("TARGET",F13,E13)</f>
        <v>47143</v>
      </c>
      <c r="H13" s="19">
        <f t="shared" si="1"/>
        <v>5.1040611189320188E-4</v>
      </c>
    </row>
    <row r="14" spans="1:8" x14ac:dyDescent="0.2">
      <c r="A14">
        <v>20190125</v>
      </c>
      <c r="B14" s="15" t="s">
        <v>19</v>
      </c>
      <c r="C14" s="15" t="s">
        <v>15</v>
      </c>
      <c r="D14">
        <v>0.3</v>
      </c>
      <c r="E14" t="str">
        <f>IFERROR(INDEX(tenor_map[],MATCH(C14,tenor_map[MxTenor],0),2),C14)</f>
        <v>15Y</v>
      </c>
      <c r="F14" s="21">
        <f t="shared" si="0"/>
        <v>43490</v>
      </c>
      <c r="G14" s="21">
        <f>_xll.qlCalendarAdvance("TARGET",F14,E14)</f>
        <v>48969</v>
      </c>
      <c r="H14" s="19">
        <f t="shared" si="1"/>
        <v>8.0206255444235572E-4</v>
      </c>
    </row>
    <row r="15" spans="1:8" x14ac:dyDescent="0.2">
      <c r="A15">
        <v>20190125</v>
      </c>
      <c r="B15" s="15" t="s">
        <v>26</v>
      </c>
      <c r="C15" s="15" t="s">
        <v>21</v>
      </c>
      <c r="D15">
        <v>0.98799999999999999</v>
      </c>
      <c r="E15" t="str">
        <f>IFERROR(INDEX(tenor_map[],MATCH(C15,tenor_map[MxTenor],0),2),C15)</f>
        <v>2D</v>
      </c>
      <c r="F15" s="21">
        <f t="shared" si="0"/>
        <v>43490</v>
      </c>
      <c r="G15" s="21">
        <f>_xll.qlCalendarAdvance("TARGET",F15,E15)</f>
        <v>43494</v>
      </c>
      <c r="H15" s="19">
        <f t="shared" si="1"/>
        <v>1.101623037627069E-2</v>
      </c>
    </row>
    <row r="16" spans="1:8" x14ac:dyDescent="0.2">
      <c r="A16">
        <v>20190125</v>
      </c>
      <c r="B16" s="15" t="s">
        <v>26</v>
      </c>
      <c r="C16" s="15" t="s">
        <v>22</v>
      </c>
      <c r="D16">
        <v>0.98</v>
      </c>
      <c r="E16" t="str">
        <f>IFERROR(INDEX(tenor_map[],MATCH(C16,tenor_map[MxTenor],0),2),C16)</f>
        <v>3D</v>
      </c>
      <c r="F16" s="21">
        <f t="shared" si="0"/>
        <v>43490</v>
      </c>
      <c r="G16" s="21">
        <f>_xll.qlCalendarAdvance("TARGET",F16,E16)</f>
        <v>43495</v>
      </c>
      <c r="H16" s="19">
        <f t="shared" si="1"/>
        <v>1.4747976341789211E-2</v>
      </c>
    </row>
    <row r="17" spans="1:8" x14ac:dyDescent="0.2">
      <c r="A17">
        <v>20190125</v>
      </c>
      <c r="B17" s="15" t="s">
        <v>26</v>
      </c>
      <c r="C17" s="15" t="s">
        <v>23</v>
      </c>
      <c r="D17">
        <v>0.97199999999999998</v>
      </c>
      <c r="E17" t="str">
        <f>IFERROR(INDEX(tenor_map[],MATCH(C17,tenor_map[MxTenor],0),2),C17)</f>
        <v>1W</v>
      </c>
      <c r="F17" s="21">
        <f t="shared" si="0"/>
        <v>43490</v>
      </c>
      <c r="G17" s="21">
        <f>_xll.qlCalendarAdvance("TARGET",F17,E17)</f>
        <v>43497</v>
      </c>
      <c r="H17" s="19">
        <f t="shared" si="1"/>
        <v>1.4808297429171103E-2</v>
      </c>
    </row>
    <row r="18" spans="1:8" x14ac:dyDescent="0.2">
      <c r="A18">
        <v>20190125</v>
      </c>
      <c r="B18" s="15" t="s">
        <v>26</v>
      </c>
      <c r="C18" s="15" t="s">
        <v>24</v>
      </c>
      <c r="D18">
        <v>0.96599999999999997</v>
      </c>
      <c r="E18" t="str">
        <f>IFERROR(INDEX(tenor_map[],MATCH(C18,tenor_map[MxTenor],0),2),C18)</f>
        <v>1M</v>
      </c>
      <c r="F18" s="21">
        <f t="shared" si="0"/>
        <v>43490</v>
      </c>
      <c r="G18" s="21">
        <f>_xll.qlCalendarAdvance("TARGET",F18,E18)</f>
        <v>43521</v>
      </c>
      <c r="H18" s="19">
        <f t="shared" si="1"/>
        <v>4.0728636583583768E-3</v>
      </c>
    </row>
    <row r="19" spans="1:8" x14ac:dyDescent="0.2">
      <c r="A19">
        <v>20190125</v>
      </c>
      <c r="B19" s="15" t="s">
        <v>26</v>
      </c>
      <c r="C19" s="15" t="s">
        <v>10</v>
      </c>
      <c r="D19">
        <v>0.95399999999999996</v>
      </c>
      <c r="E19" t="str">
        <f>IFERROR(INDEX(tenor_map[],MATCH(C19,tenor_map[MxTenor],0),2),C19)</f>
        <v>3M</v>
      </c>
      <c r="F19" s="21">
        <f t="shared" si="0"/>
        <v>43490</v>
      </c>
      <c r="G19" s="21">
        <f>_xll.qlCalendarAdvance("TARGET",F19,E19)</f>
        <v>43580</v>
      </c>
      <c r="H19" s="19">
        <f t="shared" si="1"/>
        <v>1.9098263055394951E-3</v>
      </c>
    </row>
    <row r="20" spans="1:8" x14ac:dyDescent="0.2">
      <c r="A20">
        <v>20190125</v>
      </c>
      <c r="B20" s="15" t="s">
        <v>26</v>
      </c>
      <c r="C20" s="15" t="s">
        <v>11</v>
      </c>
      <c r="D20">
        <v>0.93300000000000005</v>
      </c>
      <c r="E20" t="str">
        <f>IFERROR(INDEX(tenor_map[],MATCH(C20,tenor_map[MxTenor],0),2),C20)</f>
        <v>6M</v>
      </c>
      <c r="F20" s="21">
        <f t="shared" si="0"/>
        <v>43490</v>
      </c>
      <c r="G20" s="21">
        <f>_xll.qlCalendarAdvance("TARGET",F20,E20)</f>
        <v>43671</v>
      </c>
      <c r="H20" s="19">
        <f t="shared" si="1"/>
        <v>1.3984960507845033E-3</v>
      </c>
    </row>
    <row r="21" spans="1:8" x14ac:dyDescent="0.2">
      <c r="A21">
        <v>20190125</v>
      </c>
      <c r="B21" s="15" t="s">
        <v>26</v>
      </c>
      <c r="C21" s="15" t="s">
        <v>25</v>
      </c>
      <c r="D21">
        <v>0.92100000000000004</v>
      </c>
      <c r="E21" t="str">
        <f>IFERROR(INDEX(tenor_map[],MATCH(C21,tenor_map[MxTenor],0),2),C21)</f>
        <v>1Y</v>
      </c>
      <c r="F21" s="21">
        <f t="shared" si="0"/>
        <v>43490</v>
      </c>
      <c r="G21" s="21">
        <f>_xll.qlCalendarAdvance("TARGET",F21,E21)</f>
        <v>43857</v>
      </c>
      <c r="H21" s="19">
        <f t="shared" si="1"/>
        <v>8.1846767289626727E-4</v>
      </c>
    </row>
    <row r="22" spans="1:8" x14ac:dyDescent="0.2">
      <c r="A22">
        <v>20190125</v>
      </c>
      <c r="B22" s="15" t="s">
        <v>26</v>
      </c>
      <c r="C22" s="15" t="s">
        <v>12</v>
      </c>
      <c r="D22">
        <v>0.81200000000000006</v>
      </c>
      <c r="E22" t="str">
        <f>IFERROR(INDEX(tenor_map[],MATCH(C22,tenor_map[MxTenor],0),2),C22)</f>
        <v>2Y</v>
      </c>
      <c r="F22" s="21">
        <f t="shared" si="0"/>
        <v>43490</v>
      </c>
      <c r="G22" s="21">
        <f>_xll.qlCalendarAdvance("TARGET",F22,E22)</f>
        <v>44221</v>
      </c>
      <c r="H22" s="19">
        <f t="shared" si="1"/>
        <v>1.0398502417163823E-3</v>
      </c>
    </row>
    <row r="23" spans="1:8" x14ac:dyDescent="0.2">
      <c r="A23">
        <v>20190125</v>
      </c>
      <c r="B23" s="15" t="s">
        <v>26</v>
      </c>
      <c r="C23" s="15" t="s">
        <v>13</v>
      </c>
      <c r="D23">
        <v>0.6</v>
      </c>
      <c r="E23" t="str">
        <f>IFERROR(INDEX(tenor_map[],MATCH(C23,tenor_map[MxTenor],0),2),C23)</f>
        <v>5Y</v>
      </c>
      <c r="F23" s="21">
        <f t="shared" si="0"/>
        <v>43490</v>
      </c>
      <c r="G23" s="21">
        <f>_xll.qlCalendarAdvance("TARGET",F23,E23)</f>
        <v>45316</v>
      </c>
      <c r="H23" s="19">
        <f t="shared" si="1"/>
        <v>1.0210917452058413E-3</v>
      </c>
    </row>
    <row r="24" spans="1:8" x14ac:dyDescent="0.2">
      <c r="A24">
        <v>20190125</v>
      </c>
      <c r="B24" s="15" t="s">
        <v>26</v>
      </c>
      <c r="C24" s="15" t="s">
        <v>14</v>
      </c>
      <c r="D24">
        <v>0.5</v>
      </c>
      <c r="E24" t="str">
        <f>IFERROR(INDEX(tenor_map[],MATCH(C24,tenor_map[MxTenor],0),2),C24)</f>
        <v>10Y</v>
      </c>
      <c r="F24" s="21">
        <f t="shared" si="0"/>
        <v>43490</v>
      </c>
      <c r="G24" s="21">
        <f>_xll.qlCalendarAdvance("TARGET",F24,E24)</f>
        <v>47143</v>
      </c>
      <c r="H24" s="19">
        <f t="shared" si="1"/>
        <v>6.9257793841877909E-4</v>
      </c>
    </row>
    <row r="25" spans="1:8" x14ac:dyDescent="0.2">
      <c r="A25">
        <v>20190125</v>
      </c>
      <c r="B25" s="15" t="s">
        <v>26</v>
      </c>
      <c r="C25" s="15" t="s">
        <v>15</v>
      </c>
      <c r="D25">
        <v>0.3</v>
      </c>
      <c r="E25" t="str">
        <f>IFERROR(INDEX(tenor_map[],MATCH(C25,tenor_map[MxTenor],0),2),C25)</f>
        <v>15Y</v>
      </c>
      <c r="F25" s="21">
        <f t="shared" si="0"/>
        <v>43490</v>
      </c>
      <c r="G25" s="21">
        <f>_xll.qlCalendarAdvance("TARGET",F25,E25)</f>
        <v>48969</v>
      </c>
      <c r="H25" s="19">
        <f t="shared" si="1"/>
        <v>8.0206255444235572E-4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80" zoomScaleNormal="80" workbookViewId="0">
      <selection activeCell="B24" sqref="B24"/>
    </sheetView>
  </sheetViews>
  <sheetFormatPr defaultRowHeight="12.75" x14ac:dyDescent="0.2"/>
  <cols>
    <col min="1" max="1" width="14.5703125" customWidth="1"/>
    <col min="2" max="2" width="12.85546875" customWidth="1"/>
    <col min="3" max="3" width="16.85546875" bestFit="1" customWidth="1"/>
    <col min="4" max="4" width="11.7109375" bestFit="1" customWidth="1"/>
  </cols>
  <sheetData>
    <row r="1" spans="1:4" x14ac:dyDescent="0.2">
      <c r="A1" s="16" t="s">
        <v>40</v>
      </c>
      <c r="C1" s="15" t="s">
        <v>31</v>
      </c>
      <c r="D1" s="15" t="s">
        <v>32</v>
      </c>
    </row>
    <row r="2" spans="1:4" x14ac:dyDescent="0.2">
      <c r="A2" s="17" t="s">
        <v>26</v>
      </c>
      <c r="C2" s="15" t="s">
        <v>20</v>
      </c>
      <c r="D2" s="15" t="s">
        <v>29</v>
      </c>
    </row>
    <row r="3" spans="1:4" x14ac:dyDescent="0.2">
      <c r="A3" s="17" t="s">
        <v>19</v>
      </c>
      <c r="C3" s="15" t="s">
        <v>21</v>
      </c>
      <c r="D3" s="15" t="s">
        <v>9</v>
      </c>
    </row>
    <row r="4" spans="1:4" x14ac:dyDescent="0.2">
      <c r="A4" s="17" t="s">
        <v>27</v>
      </c>
      <c r="C4" s="15" t="s">
        <v>22</v>
      </c>
      <c r="D4" s="15" t="s">
        <v>30</v>
      </c>
    </row>
    <row r="5" spans="1:4" x14ac:dyDescent="0.2">
      <c r="C5" s="15" t="s">
        <v>33</v>
      </c>
      <c r="D5" s="15" t="s">
        <v>29</v>
      </c>
    </row>
    <row r="6" spans="1:4" x14ac:dyDescent="0.2">
      <c r="C6" s="15" t="s">
        <v>34</v>
      </c>
      <c r="D6" s="15" t="s">
        <v>9</v>
      </c>
    </row>
    <row r="7" spans="1:4" x14ac:dyDescent="0.2">
      <c r="C7" s="15" t="s">
        <v>35</v>
      </c>
      <c r="D7" s="15" t="s">
        <v>30</v>
      </c>
    </row>
    <row r="8" spans="1:4" x14ac:dyDescent="0.2">
      <c r="A8" s="26"/>
      <c r="C8" s="15"/>
      <c r="D8" s="15"/>
    </row>
    <row r="9" spans="1:4" x14ac:dyDescent="0.2">
      <c r="A9" s="26"/>
    </row>
    <row r="10" spans="1:4" x14ac:dyDescent="0.2">
      <c r="A10" s="26" t="str">
        <f>IF(COUNTIF(data!$B$2:B4,data!B4)=1,data!B4,"")</f>
        <v/>
      </c>
    </row>
    <row r="11" spans="1:4" x14ac:dyDescent="0.2">
      <c r="A11" s="26" t="str">
        <f>IF(COUNTIF(data!$B$2:B5,data!B5)=1,data!B5,"")</f>
        <v/>
      </c>
    </row>
    <row r="12" spans="1:4" x14ac:dyDescent="0.2">
      <c r="A12" s="26" t="str">
        <f>IF(COUNTIF(data!$B$2:B6,data!B6)=1,data!B6,"")</f>
        <v/>
      </c>
    </row>
    <row r="13" spans="1:4" x14ac:dyDescent="0.2">
      <c r="A13" s="26" t="str">
        <f>IF(COUNTIF(data!$B$2:B7,data!B7)=1,data!B7,"")</f>
        <v/>
      </c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curve</vt:lpstr>
      <vt:lpstr>data</vt:lpstr>
      <vt:lpstr>utility</vt:lpstr>
    </vt:vector>
  </TitlesOfParts>
  <Company>QuantLib - http://quantlib.org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admin</cp:lastModifiedBy>
  <dcterms:created xsi:type="dcterms:W3CDTF">2009-03-25T15:56:22Z</dcterms:created>
  <dcterms:modified xsi:type="dcterms:W3CDTF">2019-01-25T15:48:50Z</dcterms:modified>
</cp:coreProperties>
</file>