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3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4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075" windowHeight="4455"/>
  </bookViews>
  <sheets>
    <sheet name="动力系统参数" sheetId="5" r:id="rId1"/>
    <sheet name="整车参数 " sheetId="2" r:id="rId2"/>
    <sheet name="转向机构计算书 " sheetId="1" r:id="rId3"/>
    <sheet name="制动系统计算书 " sheetId="4" r:id="rId4"/>
    <sheet name="轮边减速器参数" sheetId="7" r:id="rId5"/>
    <sheet name="电动车型对比" sheetId="6" r:id="rId6"/>
    <sheet name="后悬架设计" sheetId="8" r:id="rId7"/>
  </sheets>
  <definedNames>
    <definedName name="OLE_LINK1" localSheetId="4">轮边减速器参数!#REF!</definedName>
  </definedNames>
  <calcPr calcId="145621"/>
</workbook>
</file>

<file path=xl/calcChain.xml><?xml version="1.0" encoding="utf-8"?>
<calcChain xmlns="http://schemas.openxmlformats.org/spreadsheetml/2006/main">
  <c r="C21" i="5" l="1"/>
  <c r="C17" i="5"/>
  <c r="C13" i="5"/>
  <c r="C14" i="5" s="1"/>
  <c r="C16" i="5" s="1"/>
  <c r="C19" i="5" s="1"/>
  <c r="C20" i="5" s="1"/>
  <c r="C9" i="5"/>
  <c r="C8" i="5"/>
  <c r="C10" i="5" s="1"/>
  <c r="C52" i="4"/>
  <c r="C50" i="4"/>
  <c r="C49" i="4"/>
  <c r="C48" i="4"/>
  <c r="C45" i="4"/>
  <c r="C41" i="4"/>
  <c r="C42" i="4" s="1"/>
  <c r="C40" i="4"/>
  <c r="C39" i="4"/>
  <c r="C43" i="4" s="1"/>
  <c r="C44" i="4" s="1"/>
  <c r="C46" i="4" s="1"/>
  <c r="C32" i="4"/>
  <c r="C24" i="4"/>
  <c r="C29" i="4" s="1"/>
  <c r="D32" i="4" s="1"/>
  <c r="C18" i="4"/>
  <c r="C12" i="4"/>
  <c r="C11" i="4"/>
  <c r="C10" i="4"/>
  <c r="C9" i="4"/>
  <c r="C8" i="4"/>
  <c r="C7" i="4" l="1"/>
  <c r="C31" i="4"/>
  <c r="C14" i="4" l="1"/>
  <c r="C16" i="4" s="1"/>
  <c r="C56" i="4"/>
  <c r="C30" i="4"/>
  <c r="C13" i="4"/>
  <c r="C57" i="4"/>
  <c r="C33" i="4" l="1"/>
  <c r="C35" i="4" s="1"/>
  <c r="C37" i="4" s="1"/>
  <c r="E25" i="4"/>
  <c r="C15" i="4"/>
  <c r="D4" i="4" s="1"/>
  <c r="H11" i="4"/>
  <c r="C4" i="4"/>
  <c r="C34" i="4" l="1"/>
  <c r="C36" i="4" s="1"/>
  <c r="C38" i="4" s="1"/>
  <c r="C26" i="4"/>
  <c r="C28" i="4" s="1"/>
  <c r="C54" i="4"/>
  <c r="C53" i="4"/>
  <c r="C25" i="4"/>
  <c r="C3" i="4"/>
  <c r="C27" i="4" l="1"/>
  <c r="E4" i="4"/>
</calcChain>
</file>

<file path=xl/sharedStrings.xml><?xml version="1.0" encoding="utf-8"?>
<sst xmlns="http://schemas.openxmlformats.org/spreadsheetml/2006/main" count="501" uniqueCount="420">
  <si>
    <t>转向机构设计计算书</t>
    <phoneticPr fontId="1" type="noConversion"/>
  </si>
  <si>
    <t xml:space="preserve">  符号</t>
    <phoneticPr fontId="1" type="noConversion"/>
  </si>
  <si>
    <t xml:space="preserve">  单位</t>
    <phoneticPr fontId="1" type="noConversion"/>
  </si>
  <si>
    <t>计算公式</t>
    <phoneticPr fontId="1" type="noConversion"/>
  </si>
  <si>
    <t>值</t>
    <phoneticPr fontId="1" type="noConversion"/>
  </si>
  <si>
    <t xml:space="preserve">  说明</t>
    <phoneticPr fontId="1" type="noConversion"/>
  </si>
  <si>
    <t>转向盘力矩</t>
    <phoneticPr fontId="1" type="noConversion"/>
  </si>
  <si>
    <t>齿轮齿条基本参数</t>
    <phoneticPr fontId="1" type="noConversion"/>
  </si>
  <si>
    <t>名称</t>
    <phoneticPr fontId="1" type="noConversion"/>
  </si>
  <si>
    <t>公式</t>
    <phoneticPr fontId="1" type="noConversion"/>
  </si>
  <si>
    <t>齿轮</t>
    <phoneticPr fontId="1" type="noConversion"/>
  </si>
  <si>
    <t>齿条</t>
    <phoneticPr fontId="1" type="noConversion"/>
  </si>
  <si>
    <t>齿数</t>
    <phoneticPr fontId="1" type="noConversion"/>
  </si>
  <si>
    <t>分度圆直径</t>
    <phoneticPr fontId="1" type="noConversion"/>
  </si>
  <si>
    <t>变位系数</t>
    <phoneticPr fontId="1" type="noConversion"/>
  </si>
  <si>
    <t>齿顶高</t>
    <phoneticPr fontId="1" type="noConversion"/>
  </si>
  <si>
    <t>齿根高</t>
    <phoneticPr fontId="1" type="noConversion"/>
  </si>
  <si>
    <t>齿顶圆直径</t>
    <phoneticPr fontId="1" type="noConversion"/>
  </si>
  <si>
    <t>齿根圆直径</t>
    <phoneticPr fontId="1" type="noConversion"/>
  </si>
  <si>
    <t>齿宽系数</t>
    <phoneticPr fontId="1" type="noConversion"/>
  </si>
  <si>
    <t>齿宽</t>
    <phoneticPr fontId="1" type="noConversion"/>
  </si>
  <si>
    <t xml:space="preserve"> 符号</t>
    <phoneticPr fontId="1" type="noConversion"/>
  </si>
  <si>
    <t>转向横拉杆及接头的尺寸设计参数</t>
    <phoneticPr fontId="1" type="noConversion"/>
  </si>
  <si>
    <t>序号</t>
    <phoneticPr fontId="1" type="noConversion"/>
  </si>
  <si>
    <t>项目</t>
    <phoneticPr fontId="1" type="noConversion"/>
  </si>
  <si>
    <t>M12*1.5</t>
    <phoneticPr fontId="1" type="noConversion"/>
  </si>
  <si>
    <t>横拉杆总长</t>
    <phoneticPr fontId="1" type="noConversion"/>
  </si>
  <si>
    <t>横拉杆直径</t>
    <phoneticPr fontId="1" type="noConversion"/>
  </si>
  <si>
    <t>螺纹长度</t>
    <phoneticPr fontId="1" type="noConversion"/>
  </si>
  <si>
    <t>外接头总长</t>
    <phoneticPr fontId="1" type="noConversion"/>
  </si>
  <si>
    <t>球头销总长</t>
    <phoneticPr fontId="1" type="noConversion"/>
  </si>
  <si>
    <t>球头销螺纹公称直径</t>
    <phoneticPr fontId="1" type="noConversion"/>
  </si>
  <si>
    <t>转向梯形臂</t>
    <phoneticPr fontId="1" type="noConversion"/>
  </si>
  <si>
    <t>外接头螺纹公称直径</t>
    <phoneticPr fontId="1" type="noConversion"/>
  </si>
  <si>
    <t>符号</t>
    <phoneticPr fontId="1" type="noConversion"/>
  </si>
  <si>
    <t>尺寸参数（mm)</t>
    <phoneticPr fontId="1" type="noConversion"/>
  </si>
  <si>
    <t>La</t>
    <phoneticPr fontId="1" type="noConversion"/>
  </si>
  <si>
    <t>Φla</t>
    <phoneticPr fontId="1" type="noConversion"/>
  </si>
  <si>
    <t>LM</t>
    <phoneticPr fontId="1" type="noConversion"/>
  </si>
  <si>
    <t>Lw</t>
    <phoneticPr fontId="1" type="noConversion"/>
  </si>
  <si>
    <t>LQX</t>
    <phoneticPr fontId="1" type="noConversion"/>
  </si>
  <si>
    <t>dqx</t>
    <phoneticPr fontId="1" type="noConversion"/>
  </si>
  <si>
    <t>dw</t>
    <phoneticPr fontId="1" type="noConversion"/>
  </si>
  <si>
    <t>m</t>
    <phoneticPr fontId="1" type="noConversion"/>
  </si>
  <si>
    <t>M10*1</t>
    <phoneticPr fontId="1" type="noConversion"/>
  </si>
  <si>
    <t xml:space="preserve">  b</t>
    <phoneticPr fontId="1" type="noConversion"/>
  </si>
  <si>
    <t xml:space="preserve">   B</t>
    <phoneticPr fontId="1" type="noConversion"/>
  </si>
  <si>
    <t xml:space="preserve">   L</t>
    <phoneticPr fontId="1" type="noConversion"/>
  </si>
  <si>
    <t xml:space="preserve">   R</t>
    <phoneticPr fontId="1" type="noConversion"/>
  </si>
  <si>
    <t xml:space="preserve">   B1</t>
    <phoneticPr fontId="1" type="noConversion"/>
  </si>
  <si>
    <t xml:space="preserve">   a</t>
    <phoneticPr fontId="1" type="noConversion"/>
  </si>
  <si>
    <t xml:space="preserve">  α</t>
    <phoneticPr fontId="1" type="noConversion"/>
  </si>
  <si>
    <t xml:space="preserve">  β</t>
    <phoneticPr fontId="1" type="noConversion"/>
  </si>
  <si>
    <t xml:space="preserve">   N</t>
    <phoneticPr fontId="1" type="noConversion"/>
  </si>
  <si>
    <t xml:space="preserve">  Dsw</t>
    <phoneticPr fontId="1" type="noConversion"/>
  </si>
  <si>
    <t xml:space="preserve">  iw</t>
    <phoneticPr fontId="1" type="noConversion"/>
  </si>
  <si>
    <t xml:space="preserve">  η</t>
    <phoneticPr fontId="1" type="noConversion"/>
  </si>
  <si>
    <t xml:space="preserve">  ip</t>
    <phoneticPr fontId="1" type="noConversion"/>
  </si>
  <si>
    <t xml:space="preserve">  Fh</t>
    <phoneticPr fontId="1" type="noConversion"/>
  </si>
  <si>
    <t xml:space="preserve">  MR</t>
    <phoneticPr fontId="1" type="noConversion"/>
  </si>
  <si>
    <t xml:space="preserve">   P</t>
    <phoneticPr fontId="1" type="noConversion"/>
  </si>
  <si>
    <t xml:space="preserve">  G1</t>
    <phoneticPr fontId="1" type="noConversion"/>
  </si>
  <si>
    <t xml:space="preserve">  Mh</t>
    <phoneticPr fontId="1" type="noConversion"/>
  </si>
  <si>
    <t xml:space="preserve">  度</t>
    <phoneticPr fontId="1" type="noConversion"/>
  </si>
  <si>
    <t xml:space="preserve">  mm</t>
    <phoneticPr fontId="1" type="noConversion"/>
  </si>
  <si>
    <t xml:space="preserve">  mm</t>
    <phoneticPr fontId="1" type="noConversion"/>
  </si>
  <si>
    <t xml:space="preserve">  mm</t>
    <phoneticPr fontId="1" type="noConversion"/>
  </si>
  <si>
    <t xml:space="preserve">  mm</t>
    <phoneticPr fontId="1" type="noConversion"/>
  </si>
  <si>
    <t xml:space="preserve">  N</t>
    <phoneticPr fontId="1" type="noConversion"/>
  </si>
  <si>
    <t xml:space="preserve">  N.M</t>
    <phoneticPr fontId="1" type="noConversion"/>
  </si>
  <si>
    <t xml:space="preserve">  Mpa</t>
    <phoneticPr fontId="1" type="noConversion"/>
  </si>
  <si>
    <t xml:space="preserve">  N.M</t>
    <phoneticPr fontId="1" type="noConversion"/>
  </si>
  <si>
    <t>..</t>
    <phoneticPr fontId="1" type="noConversion"/>
  </si>
  <si>
    <t xml:space="preserve"> d</t>
    <phoneticPr fontId="1" type="noConversion"/>
  </si>
  <si>
    <t xml:space="preserve"> xn</t>
    <phoneticPr fontId="1" type="noConversion"/>
  </si>
  <si>
    <t xml:space="preserve"> ha</t>
    <phoneticPr fontId="1" type="noConversion"/>
  </si>
  <si>
    <t xml:space="preserve"> hf</t>
    <phoneticPr fontId="1" type="noConversion"/>
  </si>
  <si>
    <t xml:space="preserve"> da</t>
    <phoneticPr fontId="1" type="noConversion"/>
  </si>
  <si>
    <t xml:space="preserve"> df</t>
    <phoneticPr fontId="1" type="noConversion"/>
  </si>
  <si>
    <t xml:space="preserve"> φd</t>
    <phoneticPr fontId="1" type="noConversion"/>
  </si>
  <si>
    <t>48,51</t>
    <phoneticPr fontId="1" type="noConversion"/>
  </si>
  <si>
    <t xml:space="preserve">      前轮载荷</t>
    <phoneticPr fontId="1" type="noConversion"/>
  </si>
  <si>
    <t xml:space="preserve">      轮胎压力</t>
    <phoneticPr fontId="1" type="noConversion"/>
  </si>
  <si>
    <t xml:space="preserve">     转向阻力矩</t>
    <phoneticPr fontId="1" type="noConversion"/>
  </si>
  <si>
    <t xml:space="preserve">   转向系力传动比</t>
    <phoneticPr fontId="1" type="noConversion"/>
  </si>
  <si>
    <t xml:space="preserve">   转向器的正效率</t>
    <phoneticPr fontId="1" type="noConversion"/>
  </si>
  <si>
    <t xml:space="preserve">   转向系角传动比</t>
    <phoneticPr fontId="1" type="noConversion"/>
  </si>
  <si>
    <t xml:space="preserve">     方向盘直径</t>
    <phoneticPr fontId="1" type="noConversion"/>
  </si>
  <si>
    <t xml:space="preserve">   方向盘转动圈数</t>
    <phoneticPr fontId="1" type="noConversion"/>
  </si>
  <si>
    <r>
      <t xml:space="preserve">       tan</t>
    </r>
    <r>
      <rPr>
        <sz val="14"/>
        <color theme="1"/>
        <rFont val="宋体"/>
        <family val="3"/>
        <charset val="134"/>
      </rPr>
      <t>β</t>
    </r>
    <phoneticPr fontId="1" type="noConversion"/>
  </si>
  <si>
    <t xml:space="preserve">  内侧转向轮偏转角</t>
    <phoneticPr fontId="1" type="noConversion"/>
  </si>
  <si>
    <r>
      <t xml:space="preserve">        cos</t>
    </r>
    <r>
      <rPr>
        <sz val="14"/>
        <color theme="1"/>
        <rFont val="宋体"/>
        <family val="3"/>
        <charset val="134"/>
      </rPr>
      <t>α</t>
    </r>
    <phoneticPr fontId="1" type="noConversion"/>
  </si>
  <si>
    <r>
      <t xml:space="preserve">         sin</t>
    </r>
    <r>
      <rPr>
        <sz val="14"/>
        <color theme="1"/>
        <rFont val="宋体"/>
        <family val="3"/>
        <charset val="134"/>
      </rPr>
      <t>α</t>
    </r>
    <phoneticPr fontId="1" type="noConversion"/>
  </si>
  <si>
    <t xml:space="preserve">   外侧转向轮偏转角</t>
    <phoneticPr fontId="1" type="noConversion"/>
  </si>
  <si>
    <t xml:space="preserve">     主销偏移距</t>
    <phoneticPr fontId="1" type="noConversion"/>
  </si>
  <si>
    <t xml:space="preserve">    两侧主销中心距</t>
    <phoneticPr fontId="1" type="noConversion"/>
  </si>
  <si>
    <t xml:space="preserve">     最小转弯半径</t>
    <phoneticPr fontId="1" type="noConversion"/>
  </si>
  <si>
    <t xml:space="preserve">         前轮距</t>
    <phoneticPr fontId="1" type="noConversion"/>
  </si>
  <si>
    <t xml:space="preserve">         轴距</t>
    <phoneticPr fontId="1" type="noConversion"/>
  </si>
  <si>
    <t>模数</t>
    <phoneticPr fontId="1" type="noConversion"/>
  </si>
  <si>
    <t xml:space="preserve"> m</t>
    <phoneticPr fontId="1" type="noConversion"/>
  </si>
  <si>
    <t xml:space="preserve">   转向盘上的操纵载荷</t>
    <phoneticPr fontId="1" type="noConversion"/>
  </si>
  <si>
    <t xml:space="preserve">        参数</t>
    <phoneticPr fontId="1" type="noConversion"/>
  </si>
  <si>
    <t>尺寸参数</t>
  </si>
  <si>
    <r>
      <t>轴距（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）</t>
    </r>
  </si>
  <si>
    <t>轮距</t>
  </si>
  <si>
    <r>
      <t>前轮（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）</t>
    </r>
  </si>
  <si>
    <r>
      <t>后轮（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）</t>
    </r>
  </si>
  <si>
    <t>质量参数</t>
  </si>
  <si>
    <t>轴荷分配</t>
  </si>
  <si>
    <t>空载</t>
  </si>
  <si>
    <r>
      <t>前轴（</t>
    </r>
    <r>
      <rPr>
        <sz val="12"/>
        <color rgb="FF000000"/>
        <rFont val="Times New Roman"/>
        <family val="1"/>
      </rPr>
      <t>kg</t>
    </r>
    <r>
      <rPr>
        <sz val="12"/>
        <color rgb="FF000000"/>
        <rFont val="宋体"/>
        <family val="3"/>
        <charset val="134"/>
      </rPr>
      <t>）</t>
    </r>
  </si>
  <si>
    <r>
      <t>后轴（</t>
    </r>
    <r>
      <rPr>
        <sz val="12"/>
        <color rgb="FF000000"/>
        <rFont val="Times New Roman"/>
        <family val="1"/>
      </rPr>
      <t>kg</t>
    </r>
    <r>
      <rPr>
        <sz val="12"/>
        <color rgb="FF000000"/>
        <rFont val="宋体"/>
        <family val="3"/>
        <charset val="134"/>
      </rPr>
      <t>）</t>
    </r>
  </si>
  <si>
    <t>满载</t>
  </si>
  <si>
    <t>名称</t>
  </si>
  <si>
    <t>符号</t>
  </si>
  <si>
    <t>数值</t>
  </si>
  <si>
    <t>单位</t>
  </si>
  <si>
    <t>附着系数</t>
  </si>
  <si>
    <t>同步附着系数</t>
  </si>
  <si>
    <t xml:space="preserve"> </t>
  </si>
  <si>
    <t>制动力分配系数</t>
  </si>
  <si>
    <t>汽车总质量</t>
  </si>
  <si>
    <r>
      <t>M</t>
    </r>
    <r>
      <rPr>
        <vertAlign val="subscript"/>
        <sz val="10.5"/>
        <rFont val="Times New Roman"/>
        <family val="1"/>
      </rPr>
      <t>a</t>
    </r>
  </si>
  <si>
    <t>kg</t>
  </si>
  <si>
    <t>最高车速</t>
  </si>
  <si>
    <t>Vmax</t>
  </si>
  <si>
    <t>km/h</t>
  </si>
  <si>
    <t>轴距</t>
  </si>
  <si>
    <t>L</t>
  </si>
  <si>
    <t>m</t>
  </si>
  <si>
    <t>质心到前轮距离</t>
  </si>
  <si>
    <t>a</t>
  </si>
  <si>
    <t>质心到后轮距离</t>
  </si>
  <si>
    <t>b</t>
  </si>
  <si>
    <t>质心高度</t>
  </si>
  <si>
    <t>hg</t>
  </si>
  <si>
    <t>前轮参数</t>
  </si>
  <si>
    <t>155/60 R15</t>
  </si>
  <si>
    <t>后轮参数</t>
  </si>
  <si>
    <t>175/55 R15</t>
  </si>
  <si>
    <t>前轮法向力</t>
  </si>
  <si>
    <t>Z1</t>
  </si>
  <si>
    <t>N</t>
  </si>
  <si>
    <t>后轮法向力</t>
  </si>
  <si>
    <t>Z2</t>
  </si>
  <si>
    <t>前地面制动力</t>
  </si>
  <si>
    <t>Ff1</t>
  </si>
  <si>
    <t>后地面制动力</t>
  </si>
  <si>
    <t>Ff2</t>
  </si>
  <si>
    <t>摩擦系数</t>
  </si>
  <si>
    <t>f</t>
  </si>
  <si>
    <t>制动因数</t>
  </si>
  <si>
    <t>BF</t>
  </si>
  <si>
    <t>制动减速度</t>
  </si>
  <si>
    <t>速度由50km/h降到0</t>
  </si>
  <si>
    <t>制动距离为15</t>
  </si>
  <si>
    <t>制动力</t>
  </si>
  <si>
    <t>Fb</t>
  </si>
  <si>
    <t>n.m</t>
  </si>
  <si>
    <t>前轮制动力</t>
  </si>
  <si>
    <t>Fb1</t>
  </si>
  <si>
    <t>后轮制动力</t>
  </si>
  <si>
    <t>Fb2</t>
  </si>
  <si>
    <t>前制动力矩</t>
  </si>
  <si>
    <t>Tf1</t>
  </si>
  <si>
    <t>后制动力矩</t>
  </si>
  <si>
    <t>Tf2</t>
  </si>
  <si>
    <t>制动强度</t>
  </si>
  <si>
    <t>q</t>
  </si>
  <si>
    <t>前轮附着力</t>
  </si>
  <si>
    <t>后轮附着力</t>
  </si>
  <si>
    <t>附着力利用率</t>
  </si>
  <si>
    <t>前最大制动力矩</t>
  </si>
  <si>
    <t>Tf1max</t>
  </si>
  <si>
    <t>N.m</t>
  </si>
  <si>
    <t>后最大制动力矩</t>
  </si>
  <si>
    <t>Tf2max</t>
  </si>
  <si>
    <t>前制动块作用力</t>
  </si>
  <si>
    <t>P1</t>
  </si>
  <si>
    <t>后制动块作用力</t>
  </si>
  <si>
    <t>P2</t>
  </si>
  <si>
    <t>前制动轮缸直径</t>
  </si>
  <si>
    <t>d1</t>
  </si>
  <si>
    <t>mm</t>
  </si>
  <si>
    <t>取30mm</t>
  </si>
  <si>
    <t>后制动轮缸直径</t>
  </si>
  <si>
    <t>d2</t>
  </si>
  <si>
    <t>取22mm</t>
  </si>
  <si>
    <t>前轮缸工作容积</t>
  </si>
  <si>
    <t>V1</t>
  </si>
  <si>
    <t>ml</t>
  </si>
  <si>
    <t>后轮缸工作容积</t>
  </si>
  <si>
    <t>V2</t>
  </si>
  <si>
    <t>总容积</t>
  </si>
  <si>
    <t>V</t>
  </si>
  <si>
    <t>应有容积</t>
  </si>
  <si>
    <t>Vm</t>
  </si>
  <si>
    <t>制动主缸直径</t>
  </si>
  <si>
    <t>dm</t>
  </si>
  <si>
    <t>取14.5mm</t>
  </si>
  <si>
    <t>Sm</t>
  </si>
  <si>
    <t>踏板力</t>
  </si>
  <si>
    <t>Fp</t>
  </si>
  <si>
    <t>踏板行程</t>
  </si>
  <si>
    <t>Xp</t>
  </si>
  <si>
    <t>不加助力</t>
  </si>
  <si>
    <t>制动盘直径</t>
  </si>
  <si>
    <t>D</t>
  </si>
  <si>
    <t>取268mm</t>
  </si>
  <si>
    <t>制动盘厚度</t>
  </si>
  <si>
    <t>h</t>
  </si>
  <si>
    <t>摩擦衬块内半径</t>
  </si>
  <si>
    <t>R1</t>
  </si>
  <si>
    <t>摩擦衬快厚度</t>
  </si>
  <si>
    <t>摩擦衬快外半径</t>
  </si>
  <si>
    <t>R2</t>
  </si>
  <si>
    <t>前轮制动衬块面积</t>
  </si>
  <si>
    <t>A1</t>
  </si>
  <si>
    <t>cm^2</t>
  </si>
  <si>
    <t>取49cm2</t>
  </si>
  <si>
    <t>后轮制动衬块面积</t>
  </si>
  <si>
    <t>A2</t>
  </si>
  <si>
    <t>取27cm2</t>
  </si>
  <si>
    <t>上坡驻车制动极限角</t>
  </si>
  <si>
    <t>27度</t>
  </si>
  <si>
    <t>下坡极限角</t>
  </si>
  <si>
    <t>19.5度</t>
  </si>
  <si>
    <t>数据</t>
  </si>
  <si>
    <t>传动系效率</t>
  </si>
  <si>
    <t>η</t>
  </si>
  <si>
    <t>滚动摩擦系数</t>
  </si>
  <si>
    <t>风阻系数</t>
  </si>
  <si>
    <r>
      <t>C</t>
    </r>
    <r>
      <rPr>
        <sz val="11"/>
        <rFont val="Arial"/>
        <family val="2"/>
      </rPr>
      <t>d</t>
    </r>
  </si>
  <si>
    <t>迎风面积</t>
  </si>
  <si>
    <t>A</t>
  </si>
  <si>
    <r>
      <t>U</t>
    </r>
    <r>
      <rPr>
        <sz val="11"/>
        <rFont val="Arial"/>
        <family val="2"/>
      </rPr>
      <t>max</t>
    </r>
  </si>
  <si>
    <t>Km/h</t>
  </si>
  <si>
    <t>最大重质量</t>
  </si>
  <si>
    <t>Kɡ</t>
  </si>
  <si>
    <t>滚动阻力</t>
  </si>
  <si>
    <r>
      <t>F</t>
    </r>
    <r>
      <rPr>
        <sz val="11"/>
        <rFont val="Arial"/>
        <family val="2"/>
      </rPr>
      <t>f</t>
    </r>
  </si>
  <si>
    <t>空气阻力</t>
  </si>
  <si>
    <r>
      <t>F</t>
    </r>
    <r>
      <rPr>
        <sz val="11"/>
        <rFont val="Arial"/>
        <family val="2"/>
      </rPr>
      <t>w</t>
    </r>
  </si>
  <si>
    <t>电机额定功率</t>
  </si>
  <si>
    <r>
      <t>P</t>
    </r>
    <r>
      <rPr>
        <sz val="8"/>
        <rFont val="Arial"/>
        <family val="2"/>
      </rPr>
      <t>N</t>
    </r>
  </si>
  <si>
    <t>Kw</t>
  </si>
  <si>
    <t>爬坡度</t>
  </si>
  <si>
    <t>α</t>
  </si>
  <si>
    <t>爬坡速度</t>
  </si>
  <si>
    <t>U</t>
  </si>
  <si>
    <t>爬坡阻力</t>
  </si>
  <si>
    <r>
      <t>F</t>
    </r>
    <r>
      <rPr>
        <sz val="11"/>
        <rFont val="Arial"/>
        <family val="2"/>
      </rPr>
      <t>r</t>
    </r>
  </si>
  <si>
    <t>爬坡驱动力</t>
  </si>
  <si>
    <r>
      <t>F</t>
    </r>
    <r>
      <rPr>
        <sz val="11"/>
        <rFont val="Arial"/>
        <family val="2"/>
      </rPr>
      <t>t</t>
    </r>
  </si>
  <si>
    <t>车轮半径</t>
  </si>
  <si>
    <t>r</t>
  </si>
  <si>
    <t>半轴扭矩</t>
  </si>
  <si>
    <t>Tr</t>
  </si>
  <si>
    <t>Nm</t>
  </si>
  <si>
    <t>半轴最高转速</t>
  </si>
  <si>
    <t>n</t>
  </si>
  <si>
    <t>r/min</t>
  </si>
  <si>
    <t>减速比</t>
  </si>
  <si>
    <t>i</t>
  </si>
  <si>
    <t>需要电机输出扭矩</t>
  </si>
  <si>
    <t>电机峰值功率</t>
  </si>
  <si>
    <r>
      <t>P</t>
    </r>
    <r>
      <rPr>
        <sz val="11"/>
        <rFont val="Arial"/>
        <family val="2"/>
      </rPr>
      <t>max</t>
    </r>
  </si>
  <si>
    <t>电机最高转速</t>
  </si>
  <si>
    <r>
      <t>n</t>
    </r>
    <r>
      <rPr>
        <sz val="11"/>
        <rFont val="Arial"/>
        <family val="2"/>
      </rPr>
      <t>max</t>
    </r>
  </si>
  <si>
    <t>电池电压</t>
  </si>
  <si>
    <t>电池容量</t>
  </si>
  <si>
    <t>C</t>
  </si>
  <si>
    <t>Ah</t>
  </si>
  <si>
    <t>电机效率</t>
  </si>
  <si>
    <r>
      <t>η</t>
    </r>
    <r>
      <rPr>
        <sz val="10"/>
        <rFont val="Arial"/>
        <family val="2"/>
      </rPr>
      <t>M</t>
    </r>
  </si>
  <si>
    <t>逆变器效率</t>
  </si>
  <si>
    <r>
      <t>η</t>
    </r>
    <r>
      <rPr>
        <sz val="11"/>
        <color indexed="10"/>
        <rFont val="Arial"/>
        <family val="2"/>
      </rPr>
      <t>I</t>
    </r>
  </si>
  <si>
    <t>传动系统效率</t>
  </si>
  <si>
    <r>
      <t>η</t>
    </r>
    <r>
      <rPr>
        <sz val="14"/>
        <rFont val="Arial"/>
        <family val="2"/>
      </rPr>
      <t>T</t>
    </r>
  </si>
  <si>
    <t>放电深度</t>
  </si>
  <si>
    <t>λ</t>
  </si>
  <si>
    <t>产品</t>
  </si>
  <si>
    <t>人数</t>
  </si>
  <si>
    <t>外形尺寸</t>
  </si>
  <si>
    <t>整备质量</t>
  </si>
  <si>
    <t>电机</t>
  </si>
  <si>
    <t>宿州陆地方舟V5</t>
  </si>
  <si>
    <t>5人</t>
  </si>
  <si>
    <r>
      <t>4045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1737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1643</t>
    </r>
  </si>
  <si>
    <t>1380Kg</t>
  </si>
  <si>
    <t>72V200Ah</t>
  </si>
  <si>
    <t>7.5Kw</t>
  </si>
  <si>
    <t>70Km/h</t>
  </si>
  <si>
    <t>江苏鹏磊</t>
  </si>
  <si>
    <t>4人</t>
  </si>
  <si>
    <r>
      <t>2920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1370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1550</t>
    </r>
  </si>
  <si>
    <t>410Kg</t>
  </si>
  <si>
    <t>60V</t>
  </si>
  <si>
    <t>2.5Kw</t>
  </si>
  <si>
    <t>20°</t>
  </si>
  <si>
    <t>30-45Km/h</t>
  </si>
  <si>
    <t>奇瑞QQ3</t>
  </si>
  <si>
    <t>2人</t>
  </si>
  <si>
    <t>150Kwh</t>
  </si>
  <si>
    <t>最大12Kw</t>
  </si>
  <si>
    <t>80Km/h</t>
  </si>
  <si>
    <t>众泰芝麻E30</t>
  </si>
  <si>
    <r>
      <t>2798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1563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1572</t>
    </r>
  </si>
  <si>
    <t>810Kg</t>
  </si>
  <si>
    <t>17.6Kwh</t>
  </si>
  <si>
    <t>9Kw/18Kw</t>
  </si>
  <si>
    <t>知豆</t>
  </si>
  <si>
    <r>
      <t>2765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1540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1555</t>
    </r>
  </si>
  <si>
    <t>670Kg</t>
  </si>
  <si>
    <t>奇瑞EQ</t>
  </si>
  <si>
    <r>
      <t>3564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1620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1527</t>
    </r>
  </si>
  <si>
    <t>1128Kg</t>
  </si>
  <si>
    <t>22Kwh</t>
  </si>
  <si>
    <t>21Kw/42Kw</t>
  </si>
  <si>
    <t>荣威E50</t>
  </si>
  <si>
    <r>
      <t>3569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1551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1540</t>
    </r>
  </si>
  <si>
    <t>18Kwh</t>
  </si>
  <si>
    <t>230Y28k/52Kw</t>
  </si>
  <si>
    <t>130Km/h</t>
  </si>
  <si>
    <t>雷丁D50</t>
  </si>
  <si>
    <r>
      <t>3320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1540</t>
    </r>
    <r>
      <rPr>
        <sz val="12"/>
        <rFont val="Arial"/>
        <family val="2"/>
      </rPr>
      <t>×</t>
    </r>
    <r>
      <rPr>
        <sz val="11"/>
        <color theme="1"/>
        <rFont val="宋体"/>
        <family val="2"/>
        <charset val="134"/>
        <scheme val="minor"/>
      </rPr>
      <t>1480</t>
    </r>
  </si>
  <si>
    <t>760Kg</t>
  </si>
  <si>
    <t>/5Kw</t>
  </si>
  <si>
    <t xml:space="preserve">                                                 太阳轮输入，内齿圈固定，行星架输出</t>
    <phoneticPr fontId="26" type="noConversion"/>
  </si>
  <si>
    <t xml:space="preserve">单位 </t>
  </si>
  <si>
    <t>ηt</t>
  </si>
  <si>
    <t>模数</t>
    <phoneticPr fontId="26" type="noConversion"/>
  </si>
  <si>
    <r>
      <t>m</t>
    </r>
    <r>
      <rPr>
        <i/>
        <vertAlign val="subscript"/>
        <sz val="10.5"/>
        <rFont val="宋体"/>
        <family val="3"/>
        <charset val="134"/>
      </rPr>
      <t>n</t>
    </r>
  </si>
  <si>
    <t xml:space="preserve">      齿顶高系数</t>
    <phoneticPr fontId="26" type="noConversion"/>
  </si>
  <si>
    <t>ha*</t>
    <phoneticPr fontId="26" type="noConversion"/>
  </si>
  <si>
    <t xml:space="preserve">      齿根高系数</t>
    <phoneticPr fontId="26" type="noConversion"/>
  </si>
  <si>
    <t>c*</t>
  </si>
  <si>
    <t>压力角</t>
  </si>
  <si>
    <t>°</t>
  </si>
  <si>
    <t>太阳轮齿数一</t>
    <phoneticPr fontId="26" type="noConversion"/>
  </si>
  <si>
    <t>齿宽</t>
    <phoneticPr fontId="26" type="noConversion"/>
  </si>
  <si>
    <t>b</t>
    <phoneticPr fontId="26" type="noConversion"/>
  </si>
  <si>
    <t>齿轮一的齿顶高</t>
  </si>
  <si>
    <t>ha1</t>
    <phoneticPr fontId="26" type="noConversion"/>
  </si>
  <si>
    <t>齿轮一的齿根高</t>
  </si>
  <si>
    <t>hf1</t>
    <phoneticPr fontId="26" type="noConversion"/>
  </si>
  <si>
    <t>齿轮一的分度圆直径</t>
  </si>
  <si>
    <t>齿轮一的齿顶圆直径</t>
  </si>
  <si>
    <t>da1</t>
  </si>
  <si>
    <t>齿轮一的齿根圆直径</t>
  </si>
  <si>
    <t>df1</t>
  </si>
  <si>
    <t>基圆直径</t>
    <phoneticPr fontId="26" type="noConversion"/>
  </si>
  <si>
    <t>db</t>
    <phoneticPr fontId="26" type="noConversion"/>
  </si>
  <si>
    <t>行星轮齿数二</t>
    <phoneticPr fontId="26" type="noConversion"/>
  </si>
  <si>
    <t>S</t>
    <phoneticPr fontId="26" type="noConversion"/>
  </si>
  <si>
    <t>齿轮二的齿顶高</t>
  </si>
  <si>
    <t>ha2</t>
  </si>
  <si>
    <t>齿轮二的齿根高</t>
  </si>
  <si>
    <t>hf2</t>
  </si>
  <si>
    <t>齿轮二的分度圆直径</t>
  </si>
  <si>
    <t>齿轮二的齿顶圆直径</t>
  </si>
  <si>
    <t>da2</t>
  </si>
  <si>
    <t>齿轮二的齿根圆直径</t>
  </si>
  <si>
    <t>df2</t>
  </si>
  <si>
    <t>内齿圈齿数三</t>
    <phoneticPr fontId="26" type="noConversion"/>
  </si>
  <si>
    <t>Z3</t>
    <phoneticPr fontId="26" type="noConversion"/>
  </si>
  <si>
    <t>齿轮三的齿顶高</t>
  </si>
  <si>
    <t>ha3</t>
  </si>
  <si>
    <t>齿轮三的齿根高</t>
  </si>
  <si>
    <t>hf3</t>
  </si>
  <si>
    <t>齿轮三的分度圆直径</t>
  </si>
  <si>
    <t>d3</t>
  </si>
  <si>
    <t>齿轮三的齿顶圆直径</t>
  </si>
  <si>
    <t>da3</t>
  </si>
  <si>
    <t>齿轮三的齿根圆直径</t>
  </si>
  <si>
    <t>df3</t>
  </si>
  <si>
    <t>中心距</t>
    <phoneticPr fontId="26" type="noConversion"/>
  </si>
  <si>
    <t>a</t>
    <phoneticPr fontId="26" type="noConversion"/>
  </si>
  <si>
    <t>重合度ε（太阳轮和行星轮）</t>
    <phoneticPr fontId="26" type="noConversion"/>
  </si>
  <si>
    <t>ε</t>
  </si>
  <si>
    <t>重合度ε（内齿圈和行星轮）</t>
    <phoneticPr fontId="26" type="noConversion"/>
  </si>
  <si>
    <t>电机轴轴径</t>
    <phoneticPr fontId="26" type="noConversion"/>
  </si>
  <si>
    <t>d</t>
    <phoneticPr fontId="26" type="noConversion"/>
  </si>
  <si>
    <t>行星轴轴径</t>
    <phoneticPr fontId="26" type="noConversion"/>
  </si>
  <si>
    <t>轴承61902的深沟球轴承</t>
    <phoneticPr fontId="26" type="noConversion"/>
  </si>
  <si>
    <r>
      <t>d</t>
    </r>
    <r>
      <rPr>
        <sz val="12"/>
        <rFont val="宋体"/>
        <family val="3"/>
        <charset val="134"/>
      </rPr>
      <t>=15,D=28,B=7</t>
    </r>
    <phoneticPr fontId="26" type="noConversion"/>
  </si>
  <si>
    <t>输出轴轴径</t>
    <phoneticPr fontId="26" type="noConversion"/>
  </si>
  <si>
    <t>电动轮尺寸</t>
    <phoneticPr fontId="26" type="noConversion"/>
  </si>
  <si>
    <t>轮边减速器参数</t>
    <phoneticPr fontId="26" type="noConversion"/>
  </si>
  <si>
    <t>悬架性能参数确定</t>
    <phoneticPr fontId="1" type="noConversion"/>
  </si>
  <si>
    <t>自振频率（固有频率）选取</t>
    <phoneticPr fontId="1" type="noConversion"/>
  </si>
  <si>
    <t>前悬架</t>
    <phoneticPr fontId="1" type="noConversion"/>
  </si>
  <si>
    <t>满载偏频要求</t>
    <phoneticPr fontId="1" type="noConversion"/>
  </si>
  <si>
    <t>1.00――1.45Hz</t>
    <phoneticPr fontId="1" type="noConversion"/>
  </si>
  <si>
    <t>后悬架</t>
    <phoneticPr fontId="1" type="noConversion"/>
  </si>
  <si>
    <t>1.17――1.58Hz</t>
    <phoneticPr fontId="1" type="noConversion"/>
  </si>
  <si>
    <t>乘用车</t>
    <phoneticPr fontId="1" type="noConversion"/>
  </si>
  <si>
    <r>
      <t>0.80</t>
    </r>
    <r>
      <rPr>
        <sz val="12"/>
        <color rgb="FF000000"/>
        <rFont val="宋体"/>
        <family val="3"/>
        <charset val="134"/>
        <scheme val="minor"/>
      </rPr>
      <t>――</t>
    </r>
    <r>
      <rPr>
        <sz val="12"/>
        <color rgb="FF000000"/>
        <rFont val="Times New Roman"/>
        <family val="1"/>
      </rPr>
      <t>1.15Hz</t>
    </r>
    <phoneticPr fontId="1" type="noConversion"/>
  </si>
  <si>
    <r>
      <t>1.70</t>
    </r>
    <r>
      <rPr>
        <sz val="12"/>
        <color rgb="FF000000"/>
        <rFont val="宋体"/>
        <family val="3"/>
        <charset val="134"/>
        <scheme val="minor"/>
      </rPr>
      <t>――</t>
    </r>
    <r>
      <rPr>
        <sz val="12"/>
        <color rgb="FF000000"/>
        <rFont val="Times New Roman"/>
        <family val="1"/>
      </rPr>
      <t>2.17Hz</t>
    </r>
    <phoneticPr fontId="1" type="noConversion"/>
  </si>
  <si>
    <t>n</t>
    <phoneticPr fontId="1" type="noConversion"/>
  </si>
  <si>
    <t xml:space="preserve"> 1.50Hz</t>
    <phoneticPr fontId="1" type="noConversion"/>
  </si>
  <si>
    <t>悬架刚度</t>
    <phoneticPr fontId="1" type="noConversion"/>
  </si>
  <si>
    <t>静挠度</t>
    <phoneticPr fontId="1" type="noConversion"/>
  </si>
  <si>
    <t>悬架动挠度</t>
    <phoneticPr fontId="1" type="noConversion"/>
  </si>
  <si>
    <t>定弹簧中</t>
    <phoneticPr fontId="1" type="noConversion"/>
  </si>
  <si>
    <t>钢丝直径</t>
  </si>
  <si>
    <t>材料</t>
  </si>
  <si>
    <t>弹簧圈数</t>
    <phoneticPr fontId="1" type="noConversion"/>
  </si>
  <si>
    <t>0.110m</t>
    <phoneticPr fontId="1" type="noConversion"/>
  </si>
  <si>
    <t>单侧簧载质量</t>
    <phoneticPr fontId="1" type="noConversion"/>
  </si>
  <si>
    <t>190kg</t>
    <phoneticPr fontId="1" type="noConversion"/>
  </si>
  <si>
    <t>后悬架减振器安装角</t>
    <phoneticPr fontId="1" type="noConversion"/>
  </si>
  <si>
    <t>螺旋弹簧变形</t>
    <phoneticPr fontId="1" type="noConversion"/>
  </si>
  <si>
    <t>螺旋弹簧的刚度</t>
  </si>
  <si>
    <t>弹簧工作圈数</t>
    <phoneticPr fontId="1" type="noConversion"/>
  </si>
  <si>
    <t>弹簧总圈数</t>
    <phoneticPr fontId="1" type="noConversion"/>
  </si>
  <si>
    <t>n=8</t>
    <phoneticPr fontId="1" type="noConversion"/>
  </si>
  <si>
    <t>螺旋弹簧的剪应力</t>
    <phoneticPr fontId="1" type="noConversion"/>
  </si>
  <si>
    <t xml:space="preserve"> n=5.4=6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</si>
</sst>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22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ajor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i/>
      <sz val="10.5"/>
      <color indexed="8"/>
      <name val="Times New Roman"/>
      <family val="1"/>
    </font>
    <font>
      <vertAlign val="subscript"/>
      <sz val="10.5"/>
      <name val="Times New Roman"/>
      <family val="1"/>
    </font>
    <font>
      <sz val="16"/>
      <name val="宋体"/>
      <family val="3"/>
      <charset val="134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color indexed="10"/>
      <name val="宋体"/>
      <family val="3"/>
      <charset val="134"/>
    </font>
    <font>
      <sz val="14"/>
      <color indexed="10"/>
      <name val="宋体"/>
      <family val="3"/>
      <charset val="134"/>
    </font>
    <font>
      <sz val="11"/>
      <color indexed="10"/>
      <name val="Arial"/>
      <family val="2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i/>
      <vertAlign val="subscript"/>
      <sz val="10.5"/>
      <name val="宋体"/>
      <family val="3"/>
      <charset val="134"/>
    </font>
    <font>
      <sz val="12"/>
      <color rgb="FFC00000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2" fillId="4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2" fillId="0" borderId="0" xfId="1">
      <alignment vertical="center"/>
    </xf>
    <xf numFmtId="0" fontId="13" fillId="0" borderId="0" xfId="1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2" fontId="12" fillId="0" borderId="0" xfId="1" applyNumberFormat="1">
      <alignment vertical="center"/>
    </xf>
    <xf numFmtId="0" fontId="17" fillId="0" borderId="0" xfId="1" applyFont="1">
      <alignment vertical="center"/>
    </xf>
    <xf numFmtId="0" fontId="12" fillId="0" borderId="0" xfId="1" applyFont="1">
      <alignment vertical="center"/>
    </xf>
    <xf numFmtId="0" fontId="20" fillId="0" borderId="0" xfId="1" applyFont="1">
      <alignment vertical="center"/>
    </xf>
    <xf numFmtId="0" fontId="22" fillId="0" borderId="0" xfId="1" applyFont="1">
      <alignment vertical="center"/>
    </xf>
    <xf numFmtId="0" fontId="23" fillId="0" borderId="0" xfId="1" applyFont="1">
      <alignment vertical="center"/>
    </xf>
    <xf numFmtId="2" fontId="22" fillId="0" borderId="0" xfId="1" applyNumberFormat="1" applyFont="1">
      <alignment vertical="center"/>
    </xf>
    <xf numFmtId="0" fontId="25" fillId="0" borderId="0" xfId="1" applyFont="1">
      <alignment vertical="center"/>
    </xf>
    <xf numFmtId="9" fontId="12" fillId="0" borderId="0" xfId="1" applyNumberFormat="1">
      <alignment vertical="center"/>
    </xf>
    <xf numFmtId="0" fontId="22" fillId="5" borderId="11" xfId="1" applyFont="1" applyFill="1" applyBorder="1" applyAlignment="1">
      <alignment horizontal="center" vertical="center"/>
    </xf>
    <xf numFmtId="0" fontId="12" fillId="0" borderId="12" xfId="1" applyBorder="1">
      <alignment vertical="center"/>
    </xf>
    <xf numFmtId="0" fontId="22" fillId="5" borderId="13" xfId="1" applyFont="1" applyFill="1" applyBorder="1" applyAlignment="1">
      <alignment horizontal="center" vertical="center"/>
    </xf>
    <xf numFmtId="0" fontId="22" fillId="6" borderId="14" xfId="1" applyFont="1" applyFill="1" applyBorder="1" applyAlignment="1">
      <alignment horizontal="center" vertical="center"/>
    </xf>
    <xf numFmtId="0" fontId="27" fillId="7" borderId="15" xfId="1" applyNumberFormat="1" applyFont="1" applyFill="1" applyBorder="1" applyAlignment="1">
      <alignment horizontal="center" vertical="center"/>
    </xf>
    <xf numFmtId="0" fontId="28" fillId="8" borderId="15" xfId="1" applyNumberFormat="1" applyFont="1" applyFill="1" applyBorder="1" applyAlignment="1">
      <alignment horizontal="center" vertical="center"/>
    </xf>
    <xf numFmtId="0" fontId="30" fillId="8" borderId="15" xfId="1" applyNumberFormat="1" applyFont="1" applyFill="1" applyBorder="1" applyAlignment="1">
      <alignment horizontal="center" vertical="center"/>
    </xf>
    <xf numFmtId="0" fontId="30" fillId="7" borderId="16" xfId="1" applyNumberFormat="1" applyFont="1" applyFill="1" applyBorder="1" applyAlignment="1">
      <alignment horizontal="center" vertical="center"/>
    </xf>
    <xf numFmtId="0" fontId="30" fillId="7" borderId="15" xfId="1" applyNumberFormat="1" applyFont="1" applyFill="1" applyBorder="1" applyAlignment="1">
      <alignment horizontal="center" vertical="center"/>
    </xf>
    <xf numFmtId="0" fontId="30" fillId="7" borderId="0" xfId="1" applyNumberFormat="1" applyFont="1" applyFill="1" applyBorder="1" applyAlignment="1">
      <alignment horizontal="center" vertical="center"/>
    </xf>
    <xf numFmtId="0" fontId="30" fillId="0" borderId="16" xfId="1" applyNumberFormat="1" applyFont="1" applyBorder="1" applyAlignment="1">
      <alignment horizontal="center" vertical="center"/>
    </xf>
    <xf numFmtId="0" fontId="30" fillId="0" borderId="0" xfId="1" applyNumberFormat="1" applyFont="1" applyBorder="1" applyAlignment="1">
      <alignment horizontal="center" vertical="center"/>
    </xf>
    <xf numFmtId="0" fontId="31" fillId="8" borderId="15" xfId="1" applyNumberFormat="1" applyFont="1" applyFill="1" applyBorder="1" applyAlignment="1">
      <alignment horizontal="center" vertical="center"/>
    </xf>
    <xf numFmtId="0" fontId="12" fillId="0" borderId="16" xfId="1" applyNumberFormat="1" applyBorder="1" applyAlignment="1">
      <alignment horizontal="center" vertical="center"/>
    </xf>
    <xf numFmtId="0" fontId="31" fillId="7" borderId="15" xfId="1" applyNumberFormat="1" applyFont="1" applyFill="1" applyBorder="1" applyAlignment="1">
      <alignment horizontal="center" vertical="center"/>
    </xf>
    <xf numFmtId="0" fontId="31" fillId="7" borderId="0" xfId="1" applyNumberFormat="1" applyFont="1" applyFill="1" applyBorder="1" applyAlignment="1">
      <alignment horizontal="center" vertical="center"/>
    </xf>
    <xf numFmtId="0" fontId="31" fillId="0" borderId="16" xfId="1" applyNumberFormat="1" applyFont="1" applyBorder="1" applyAlignment="1">
      <alignment horizontal="center" vertical="center"/>
    </xf>
    <xf numFmtId="0" fontId="31" fillId="0" borderId="0" xfId="1" applyNumberFormat="1" applyFont="1" applyBorder="1" applyAlignment="1">
      <alignment horizontal="center" vertical="center"/>
    </xf>
    <xf numFmtId="0" fontId="32" fillId="7" borderId="15" xfId="1" applyNumberFormat="1" applyFont="1" applyFill="1" applyBorder="1" applyAlignment="1">
      <alignment horizontal="center" vertical="center"/>
    </xf>
    <xf numFmtId="0" fontId="32" fillId="0" borderId="15" xfId="1" applyNumberFormat="1" applyFont="1" applyBorder="1" applyAlignment="1">
      <alignment horizontal="center" vertical="center"/>
    </xf>
    <xf numFmtId="0" fontId="32" fillId="8" borderId="15" xfId="1" applyNumberFormat="1" applyFont="1" applyFill="1" applyBorder="1" applyAlignment="1">
      <alignment horizontal="center" vertical="center"/>
    </xf>
    <xf numFmtId="0" fontId="32" fillId="8" borderId="0" xfId="1" applyNumberFormat="1" applyFont="1" applyFill="1" applyBorder="1" applyAlignment="1">
      <alignment horizontal="center" vertical="center"/>
    </xf>
    <xf numFmtId="0" fontId="32" fillId="7" borderId="16" xfId="1" applyNumberFormat="1" applyFont="1" applyFill="1" applyBorder="1" applyAlignment="1">
      <alignment horizontal="center" vertical="center"/>
    </xf>
    <xf numFmtId="0" fontId="32" fillId="7" borderId="0" xfId="1" applyNumberFormat="1" applyFont="1" applyFill="1" applyBorder="1" applyAlignment="1">
      <alignment horizontal="center" vertical="center"/>
    </xf>
    <xf numFmtId="0" fontId="32" fillId="0" borderId="16" xfId="1" applyNumberFormat="1" applyFont="1" applyBorder="1" applyAlignment="1">
      <alignment horizontal="center" vertical="center"/>
    </xf>
    <xf numFmtId="0" fontId="12" fillId="7" borderId="16" xfId="1" applyNumberFormat="1" applyFont="1" applyFill="1" applyBorder="1" applyAlignment="1">
      <alignment horizontal="center" vertical="center"/>
    </xf>
    <xf numFmtId="0" fontId="12" fillId="7" borderId="16" xfId="1" applyNumberFormat="1" applyFill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/>
    </xf>
    <xf numFmtId="0" fontId="12" fillId="3" borderId="18" xfId="1" applyNumberFormat="1" applyFill="1" applyBorder="1" applyAlignment="1">
      <alignment horizontal="center" vertical="center"/>
    </xf>
    <xf numFmtId="0" fontId="12" fillId="3" borderId="19" xfId="1" applyNumberFormat="1" applyFill="1" applyBorder="1" applyAlignment="1">
      <alignment horizontal="center" vertical="center"/>
    </xf>
    <xf numFmtId="0" fontId="12" fillId="3" borderId="20" xfId="1" applyNumberFormat="1" applyFill="1" applyBorder="1" applyAlignment="1">
      <alignment horizontal="center" vertical="center"/>
    </xf>
    <xf numFmtId="0" fontId="12" fillId="3" borderId="21" xfId="1" applyNumberFormat="1" applyFill="1" applyBorder="1" applyAlignment="1">
      <alignment horizontal="center" vertical="center"/>
    </xf>
    <xf numFmtId="0" fontId="12" fillId="3" borderId="22" xfId="1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3" fillId="0" borderId="0" xfId="0" applyFont="1">
      <alignment vertical="center"/>
    </xf>
    <xf numFmtId="0" fontId="11" fillId="0" borderId="0" xfId="0" applyFont="1" applyAlignment="1">
      <alignment horizontal="justify" vertical="center"/>
    </xf>
  </cellXfs>
  <cellStyles count="2">
    <cellStyle name="常规" xfId="0" builtinId="0"/>
    <cellStyle name="常规 2" xfId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wmf"/><Relationship Id="rId3" Type="http://schemas.openxmlformats.org/officeDocument/2006/relationships/image" Target="../media/image25.wmf"/><Relationship Id="rId7" Type="http://schemas.openxmlformats.org/officeDocument/2006/relationships/image" Target="../media/image29.wmf"/><Relationship Id="rId12" Type="http://schemas.openxmlformats.org/officeDocument/2006/relationships/image" Target="../media/image34.wmf"/><Relationship Id="rId2" Type="http://schemas.openxmlformats.org/officeDocument/2006/relationships/image" Target="../media/image24.wmf"/><Relationship Id="rId1" Type="http://schemas.openxmlformats.org/officeDocument/2006/relationships/image" Target="../media/image23.wmf"/><Relationship Id="rId6" Type="http://schemas.openxmlformats.org/officeDocument/2006/relationships/image" Target="../media/image28.wmf"/><Relationship Id="rId11" Type="http://schemas.openxmlformats.org/officeDocument/2006/relationships/image" Target="../media/image33.wmf"/><Relationship Id="rId5" Type="http://schemas.openxmlformats.org/officeDocument/2006/relationships/image" Target="../media/image27.wmf"/><Relationship Id="rId10" Type="http://schemas.openxmlformats.org/officeDocument/2006/relationships/image" Target="../media/image32.wmf"/><Relationship Id="rId4" Type="http://schemas.openxmlformats.org/officeDocument/2006/relationships/image" Target="../media/image26.wmf"/><Relationship Id="rId9" Type="http://schemas.openxmlformats.org/officeDocument/2006/relationships/image" Target="../media/image31.w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10" Type="http://schemas.openxmlformats.org/officeDocument/2006/relationships/image" Target="../media/image11.wmf"/><Relationship Id="rId4" Type="http://schemas.openxmlformats.org/officeDocument/2006/relationships/image" Target="../media/image5.wmf"/><Relationship Id="rId9" Type="http://schemas.openxmlformats.org/officeDocument/2006/relationships/image" Target="../media/image10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wmf"/><Relationship Id="rId3" Type="http://schemas.openxmlformats.org/officeDocument/2006/relationships/image" Target="../media/image14.wmf"/><Relationship Id="rId7" Type="http://schemas.openxmlformats.org/officeDocument/2006/relationships/image" Target="../media/image18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6" Type="http://schemas.openxmlformats.org/officeDocument/2006/relationships/image" Target="../media/image17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wmf"/><Relationship Id="rId2" Type="http://schemas.openxmlformats.org/officeDocument/2006/relationships/image" Target="../media/image21.wmf"/><Relationship Id="rId1" Type="http://schemas.openxmlformats.org/officeDocument/2006/relationships/image" Target="../media/image20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</xdr:col>
      <xdr:colOff>571500</xdr:colOff>
      <xdr:row>27</xdr:row>
      <xdr:rowOff>13875</xdr:rowOff>
    </xdr:to>
    <xdr:pic>
      <xdr:nvPicPr>
        <xdr:cNvPr id="3" name="图片 116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24550"/>
          <a:ext cx="57150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</xdr:row>
          <xdr:rowOff>19050</xdr:rowOff>
        </xdr:from>
        <xdr:to>
          <xdr:col>1</xdr:col>
          <xdr:colOff>371475</xdr:colOff>
          <xdr:row>2</xdr:row>
          <xdr:rowOff>9525</xdr:rowOff>
        </xdr:to>
        <xdr:sp macro="" textlink="">
          <xdr:nvSpPr>
            <xdr:cNvPr id="4097" name="公式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2</xdr:row>
          <xdr:rowOff>38100</xdr:rowOff>
        </xdr:from>
        <xdr:to>
          <xdr:col>1</xdr:col>
          <xdr:colOff>419100</xdr:colOff>
          <xdr:row>3</xdr:row>
          <xdr:rowOff>19050</xdr:rowOff>
        </xdr:to>
        <xdr:sp macro="" textlink="">
          <xdr:nvSpPr>
            <xdr:cNvPr id="4098" name="公式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209550</xdr:colOff>
          <xdr:row>2</xdr:row>
          <xdr:rowOff>142875</xdr:rowOff>
        </xdr:from>
        <xdr:to>
          <xdr:col>1</xdr:col>
          <xdr:colOff>409575</xdr:colOff>
          <xdr:row>4</xdr:row>
          <xdr:rowOff>9525</xdr:rowOff>
        </xdr:to>
        <xdr:sp macro="" textlink="">
          <xdr:nvSpPr>
            <xdr:cNvPr id="4099" name="公式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22</xdr:row>
          <xdr:rowOff>9525</xdr:rowOff>
        </xdr:from>
        <xdr:to>
          <xdr:col>3</xdr:col>
          <xdr:colOff>533400</xdr:colOff>
          <xdr:row>23</xdr:row>
          <xdr:rowOff>28575</xdr:rowOff>
        </xdr:to>
        <xdr:sp macro="" textlink="">
          <xdr:nvSpPr>
            <xdr:cNvPr id="4100" name="公式 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29</xdr:row>
          <xdr:rowOff>0</xdr:rowOff>
        </xdr:from>
        <xdr:to>
          <xdr:col>1</xdr:col>
          <xdr:colOff>266700</xdr:colOff>
          <xdr:row>29</xdr:row>
          <xdr:rowOff>171450</xdr:rowOff>
        </xdr:to>
        <xdr:sp macro="" textlink="">
          <xdr:nvSpPr>
            <xdr:cNvPr id="4101" name="公式 6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171450</xdr:rowOff>
        </xdr:from>
        <xdr:to>
          <xdr:col>1</xdr:col>
          <xdr:colOff>238125</xdr:colOff>
          <xdr:row>30</xdr:row>
          <xdr:rowOff>171450</xdr:rowOff>
        </xdr:to>
        <xdr:sp macro="" textlink="">
          <xdr:nvSpPr>
            <xdr:cNvPr id="4102" name="公式 7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171450</xdr:rowOff>
        </xdr:from>
        <xdr:to>
          <xdr:col>1</xdr:col>
          <xdr:colOff>123825</xdr:colOff>
          <xdr:row>31</xdr:row>
          <xdr:rowOff>133350</xdr:rowOff>
        </xdr:to>
        <xdr:sp macro="" textlink="">
          <xdr:nvSpPr>
            <xdr:cNvPr id="4103" name="公式 8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21</xdr:row>
          <xdr:rowOff>133350</xdr:rowOff>
        </xdr:from>
        <xdr:to>
          <xdr:col>2</xdr:col>
          <xdr:colOff>590550</xdr:colOff>
          <xdr:row>22</xdr:row>
          <xdr:rowOff>171450</xdr:rowOff>
        </xdr:to>
        <xdr:sp macro="" textlink="">
          <xdr:nvSpPr>
            <xdr:cNvPr id="4104" name="图片 9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55</xdr:row>
          <xdr:rowOff>9525</xdr:rowOff>
        </xdr:from>
        <xdr:to>
          <xdr:col>1</xdr:col>
          <xdr:colOff>323850</xdr:colOff>
          <xdr:row>56</xdr:row>
          <xdr:rowOff>47625</xdr:rowOff>
        </xdr:to>
        <xdr:sp macro="" textlink="">
          <xdr:nvSpPr>
            <xdr:cNvPr id="4105" name="图片 10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56</xdr:row>
          <xdr:rowOff>9525</xdr:rowOff>
        </xdr:from>
        <xdr:to>
          <xdr:col>1</xdr:col>
          <xdr:colOff>333375</xdr:colOff>
          <xdr:row>57</xdr:row>
          <xdr:rowOff>47625</xdr:rowOff>
        </xdr:to>
        <xdr:sp macro="" textlink="">
          <xdr:nvSpPr>
            <xdr:cNvPr id="4106" name="图片 11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314325</xdr:colOff>
          <xdr:row>0</xdr:row>
          <xdr:rowOff>0</xdr:rowOff>
        </xdr:from>
        <xdr:to>
          <xdr:col>1</xdr:col>
          <xdr:colOff>542925</xdr:colOff>
          <xdr:row>0</xdr:row>
          <xdr:rowOff>0</xdr:rowOff>
        </xdr:to>
        <xdr:sp macro="" textlink="">
          <xdr:nvSpPr>
            <xdr:cNvPr id="7169" name="公式 6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0</xdr:rowOff>
        </xdr:from>
        <xdr:to>
          <xdr:col>1</xdr:col>
          <xdr:colOff>504825</xdr:colOff>
          <xdr:row>0</xdr:row>
          <xdr:rowOff>0</xdr:rowOff>
        </xdr:to>
        <xdr:sp macro="" textlink="">
          <xdr:nvSpPr>
            <xdr:cNvPr id="7170" name="公式 7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0</xdr:row>
          <xdr:rowOff>0</xdr:rowOff>
        </xdr:from>
        <xdr:to>
          <xdr:col>1</xdr:col>
          <xdr:colOff>647700</xdr:colOff>
          <xdr:row>0</xdr:row>
          <xdr:rowOff>0</xdr:rowOff>
        </xdr:to>
        <xdr:sp macro="" textlink="">
          <xdr:nvSpPr>
            <xdr:cNvPr id="7171" name="公式 8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0</xdr:row>
          <xdr:rowOff>0</xdr:rowOff>
        </xdr:from>
        <xdr:to>
          <xdr:col>1</xdr:col>
          <xdr:colOff>485775</xdr:colOff>
          <xdr:row>0</xdr:row>
          <xdr:rowOff>0</xdr:rowOff>
        </xdr:to>
        <xdr:sp macro="" textlink="">
          <xdr:nvSpPr>
            <xdr:cNvPr id="7172" name="公式 10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0</xdr:row>
          <xdr:rowOff>0</xdr:rowOff>
        </xdr:from>
        <xdr:to>
          <xdr:col>1</xdr:col>
          <xdr:colOff>523875</xdr:colOff>
          <xdr:row>0</xdr:row>
          <xdr:rowOff>0</xdr:rowOff>
        </xdr:to>
        <xdr:sp macro="" textlink="">
          <xdr:nvSpPr>
            <xdr:cNvPr id="7173" name="公式 12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0</xdr:rowOff>
        </xdr:from>
        <xdr:to>
          <xdr:col>1</xdr:col>
          <xdr:colOff>523875</xdr:colOff>
          <xdr:row>0</xdr:row>
          <xdr:rowOff>0</xdr:rowOff>
        </xdr:to>
        <xdr:sp macro="" textlink="">
          <xdr:nvSpPr>
            <xdr:cNvPr id="7174" name="公式 1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0</xdr:row>
          <xdr:rowOff>0</xdr:rowOff>
        </xdr:from>
        <xdr:to>
          <xdr:col>1</xdr:col>
          <xdr:colOff>533400</xdr:colOff>
          <xdr:row>0</xdr:row>
          <xdr:rowOff>0</xdr:rowOff>
        </xdr:to>
        <xdr:sp macro="" textlink="">
          <xdr:nvSpPr>
            <xdr:cNvPr id="7175" name="公式 24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0</xdr:row>
          <xdr:rowOff>0</xdr:rowOff>
        </xdr:from>
        <xdr:to>
          <xdr:col>1</xdr:col>
          <xdr:colOff>514350</xdr:colOff>
          <xdr:row>0</xdr:row>
          <xdr:rowOff>0</xdr:rowOff>
        </xdr:to>
        <xdr:sp macro="" textlink="">
          <xdr:nvSpPr>
            <xdr:cNvPr id="7176" name="公式 25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0</xdr:rowOff>
        </xdr:from>
        <xdr:to>
          <xdr:col>1</xdr:col>
          <xdr:colOff>523875</xdr:colOff>
          <xdr:row>0</xdr:row>
          <xdr:rowOff>0</xdr:rowOff>
        </xdr:to>
        <xdr:sp macro="" textlink="">
          <xdr:nvSpPr>
            <xdr:cNvPr id="7177" name="公式 33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0</xdr:rowOff>
        </xdr:from>
        <xdr:to>
          <xdr:col>1</xdr:col>
          <xdr:colOff>523875</xdr:colOff>
          <xdr:row>0</xdr:row>
          <xdr:rowOff>0</xdr:rowOff>
        </xdr:to>
        <xdr:sp macro="" textlink="">
          <xdr:nvSpPr>
            <xdr:cNvPr id="7178" name="公式 34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0</xdr:rowOff>
        </xdr:from>
        <xdr:to>
          <xdr:col>1</xdr:col>
          <xdr:colOff>523875</xdr:colOff>
          <xdr:row>0</xdr:row>
          <xdr:rowOff>0</xdr:rowOff>
        </xdr:to>
        <xdr:sp macro="" textlink="">
          <xdr:nvSpPr>
            <xdr:cNvPr id="7179" name="公式 35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0</xdr:rowOff>
        </xdr:from>
        <xdr:to>
          <xdr:col>1</xdr:col>
          <xdr:colOff>428625</xdr:colOff>
          <xdr:row>4</xdr:row>
          <xdr:rowOff>0</xdr:rowOff>
        </xdr:to>
        <xdr:sp macro="" textlink="">
          <xdr:nvSpPr>
            <xdr:cNvPr id="7180" name="公式 36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4</xdr:row>
          <xdr:rowOff>0</xdr:rowOff>
        </xdr:from>
        <xdr:to>
          <xdr:col>1</xdr:col>
          <xdr:colOff>419100</xdr:colOff>
          <xdr:row>4</xdr:row>
          <xdr:rowOff>0</xdr:rowOff>
        </xdr:to>
        <xdr:sp macro="" textlink="">
          <xdr:nvSpPr>
            <xdr:cNvPr id="7181" name="公式 37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6</xdr:row>
          <xdr:rowOff>190500</xdr:rowOff>
        </xdr:from>
        <xdr:to>
          <xdr:col>6</xdr:col>
          <xdr:colOff>466725</xdr:colOff>
          <xdr:row>8</xdr:row>
          <xdr:rowOff>47625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2200275</xdr:colOff>
      <xdr:row>7</xdr:row>
      <xdr:rowOff>161925</xdr:rowOff>
    </xdr:from>
    <xdr:to>
      <xdr:col>5</xdr:col>
      <xdr:colOff>285750</xdr:colOff>
      <xdr:row>9</xdr:row>
      <xdr:rowOff>47625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1419225"/>
          <a:ext cx="2552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304800</xdr:colOff>
      <xdr:row>8</xdr:row>
      <xdr:rowOff>142875</xdr:rowOff>
    </xdr:from>
    <xdr:to>
      <xdr:col>1</xdr:col>
      <xdr:colOff>495300</xdr:colOff>
      <xdr:row>10</xdr:row>
      <xdr:rowOff>28575</xdr:rowOff>
    </xdr:to>
    <xdr:pic>
      <xdr:nvPicPr>
        <xdr:cNvPr id="4" name="图片 1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157162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342900</xdr:colOff>
      <xdr:row>9</xdr:row>
      <xdr:rowOff>19050</xdr:rowOff>
    </xdr:from>
    <xdr:to>
      <xdr:col>2</xdr:col>
      <xdr:colOff>885825</xdr:colOff>
      <xdr:row>10</xdr:row>
      <xdr:rowOff>28575</xdr:rowOff>
    </xdr:to>
    <xdr:pic>
      <xdr:nvPicPr>
        <xdr:cNvPr id="5" name="图片 12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61925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238125</xdr:colOff>
      <xdr:row>9</xdr:row>
      <xdr:rowOff>9525</xdr:rowOff>
    </xdr:from>
    <xdr:to>
      <xdr:col>3</xdr:col>
      <xdr:colOff>781050</xdr:colOff>
      <xdr:row>10</xdr:row>
      <xdr:rowOff>19050</xdr:rowOff>
    </xdr:to>
    <xdr:pic>
      <xdr:nvPicPr>
        <xdr:cNvPr id="6" name="图片 12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16097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9</xdr:row>
      <xdr:rowOff>142875</xdr:rowOff>
    </xdr:from>
    <xdr:to>
      <xdr:col>1</xdr:col>
      <xdr:colOff>847725</xdr:colOff>
      <xdr:row>11</xdr:row>
      <xdr:rowOff>28575</xdr:rowOff>
    </xdr:to>
    <xdr:pic>
      <xdr:nvPicPr>
        <xdr:cNvPr id="7" name="图片 12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743075"/>
          <a:ext cx="6286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1</xdr:col>
          <xdr:colOff>828675</xdr:colOff>
          <xdr:row>13</xdr:row>
          <xdr:rowOff>57150</xdr:rowOff>
        </xdr:to>
        <xdr:sp macro="" textlink="">
          <xdr:nvSpPr>
            <xdr:cNvPr id="8198" name="图片 244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1</xdr:col>
          <xdr:colOff>638175</xdr:colOff>
          <xdr:row>14</xdr:row>
          <xdr:rowOff>0</xdr:rowOff>
        </xdr:to>
        <xdr:sp macro="" textlink="">
          <xdr:nvSpPr>
            <xdr:cNvPr id="8199" name="图片 245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19050</xdr:colOff>
      <xdr:row>14</xdr:row>
      <xdr:rowOff>9525</xdr:rowOff>
    </xdr:from>
    <xdr:to>
      <xdr:col>1</xdr:col>
      <xdr:colOff>628650</xdr:colOff>
      <xdr:row>15</xdr:row>
      <xdr:rowOff>9525</xdr:rowOff>
    </xdr:to>
    <xdr:pic>
      <xdr:nvPicPr>
        <xdr:cNvPr id="10" name="图片 13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2476500"/>
          <a:ext cx="6096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15</xdr:row>
      <xdr:rowOff>0</xdr:rowOff>
    </xdr:from>
    <xdr:to>
      <xdr:col>2</xdr:col>
      <xdr:colOff>66675</xdr:colOff>
      <xdr:row>16</xdr:row>
      <xdr:rowOff>28575</xdr:rowOff>
    </xdr:to>
    <xdr:pic>
      <xdr:nvPicPr>
        <xdr:cNvPr id="11" name="图片 1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47950"/>
          <a:ext cx="9810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1638300</xdr:colOff>
      <xdr:row>17</xdr:row>
      <xdr:rowOff>28575</xdr:rowOff>
    </xdr:to>
    <xdr:pic>
      <xdr:nvPicPr>
        <xdr:cNvPr id="12" name="图片 13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2819400"/>
          <a:ext cx="25431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180975</xdr:colOff>
      <xdr:row>16</xdr:row>
      <xdr:rowOff>114300</xdr:rowOff>
    </xdr:from>
    <xdr:to>
      <xdr:col>1</xdr:col>
      <xdr:colOff>409575</xdr:colOff>
      <xdr:row>18</xdr:row>
      <xdr:rowOff>0</xdr:rowOff>
    </xdr:to>
    <xdr:pic>
      <xdr:nvPicPr>
        <xdr:cNvPr id="13" name="图片 13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29337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247650</xdr:colOff>
      <xdr:row>18</xdr:row>
      <xdr:rowOff>152400</xdr:rowOff>
    </xdr:from>
    <xdr:to>
      <xdr:col>3</xdr:col>
      <xdr:colOff>409575</xdr:colOff>
      <xdr:row>20</xdr:row>
      <xdr:rowOff>9525</xdr:rowOff>
    </xdr:to>
    <xdr:pic>
      <xdr:nvPicPr>
        <xdr:cNvPr id="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3314700"/>
          <a:ext cx="161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19</xdr:row>
      <xdr:rowOff>114300</xdr:rowOff>
    </xdr:from>
    <xdr:to>
      <xdr:col>2</xdr:col>
      <xdr:colOff>1447800</xdr:colOff>
      <xdr:row>21</xdr:row>
      <xdr:rowOff>9525</xdr:rowOff>
    </xdr:to>
    <xdr:pic>
      <xdr:nvPicPr>
        <xdr:cNvPr id="15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"/>
          <a:ext cx="2362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21</xdr:row>
      <xdr:rowOff>47625</xdr:rowOff>
    </xdr:from>
    <xdr:to>
      <xdr:col>2</xdr:col>
      <xdr:colOff>1333500</xdr:colOff>
      <xdr:row>22</xdr:row>
      <xdr:rowOff>114300</xdr:rowOff>
    </xdr:to>
    <xdr:pic>
      <xdr:nvPicPr>
        <xdr:cNvPr id="16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3724275"/>
          <a:ext cx="22288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23</xdr:row>
      <xdr:rowOff>161925</xdr:rowOff>
    </xdr:from>
    <xdr:to>
      <xdr:col>1</xdr:col>
      <xdr:colOff>657225</xdr:colOff>
      <xdr:row>25</xdr:row>
      <xdr:rowOff>0</xdr:rowOff>
    </xdr:to>
    <xdr:pic>
      <xdr:nvPicPr>
        <xdr:cNvPr id="17" name="图片 15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1910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D30" totalsRowShown="0" headerRowCellStyle="常规 2">
  <autoFilter ref="A1:D30"/>
  <tableColumns count="4">
    <tableColumn id="1" name="名称" dataCellStyle="常规 2"/>
    <tableColumn id="2" name="符号"/>
    <tableColumn id="3" name="数据" dataDxfId="0" dataCellStyle="常规 2"/>
    <tableColumn id="4" name="单位" dataCellStyle="常规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9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6.w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8.wmf"/><Relationship Id="rId20" Type="http://schemas.openxmlformats.org/officeDocument/2006/relationships/image" Target="../media/image10.wmf"/><Relationship Id="rId1" Type="http://schemas.openxmlformats.org/officeDocument/2006/relationships/drawing" Target="../drawings/drawing2.xml"/><Relationship Id="rId6" Type="http://schemas.openxmlformats.org/officeDocument/2006/relationships/image" Target="../media/image3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5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2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7.wmf"/><Relationship Id="rId22" Type="http://schemas.openxmlformats.org/officeDocument/2006/relationships/image" Target="../media/image11.w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image" Target="../media/image16.wmf"/><Relationship Id="rId18" Type="http://schemas.openxmlformats.org/officeDocument/2006/relationships/oleObject" Target="../embeddings/oleObject19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22.bin"/><Relationship Id="rId7" Type="http://schemas.openxmlformats.org/officeDocument/2006/relationships/image" Target="../media/image13.wmf"/><Relationship Id="rId12" Type="http://schemas.openxmlformats.org/officeDocument/2006/relationships/oleObject" Target="../embeddings/oleObject15.bin"/><Relationship Id="rId17" Type="http://schemas.openxmlformats.org/officeDocument/2006/relationships/oleObject" Target="../embeddings/oleObject18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7.bin"/><Relationship Id="rId20" Type="http://schemas.openxmlformats.org/officeDocument/2006/relationships/oleObject" Target="../embeddings/oleObject21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2.bin"/><Relationship Id="rId11" Type="http://schemas.openxmlformats.org/officeDocument/2006/relationships/image" Target="../media/image15.wmf"/><Relationship Id="rId24" Type="http://schemas.openxmlformats.org/officeDocument/2006/relationships/image" Target="../media/image19.wmf"/><Relationship Id="rId5" Type="http://schemas.openxmlformats.org/officeDocument/2006/relationships/image" Target="../media/image12.wmf"/><Relationship Id="rId15" Type="http://schemas.openxmlformats.org/officeDocument/2006/relationships/image" Target="../media/image17.wmf"/><Relationship Id="rId23" Type="http://schemas.openxmlformats.org/officeDocument/2006/relationships/oleObject" Target="../embeddings/oleObject23.bin"/><Relationship Id="rId10" Type="http://schemas.openxmlformats.org/officeDocument/2006/relationships/oleObject" Target="../embeddings/oleObject14.bin"/><Relationship Id="rId19" Type="http://schemas.openxmlformats.org/officeDocument/2006/relationships/oleObject" Target="../embeddings/oleObject20.bin"/><Relationship Id="rId4" Type="http://schemas.openxmlformats.org/officeDocument/2006/relationships/oleObject" Target="../embeddings/oleObject11.bin"/><Relationship Id="rId9" Type="http://schemas.openxmlformats.org/officeDocument/2006/relationships/image" Target="../media/image14.wmf"/><Relationship Id="rId14" Type="http://schemas.openxmlformats.org/officeDocument/2006/relationships/oleObject" Target="../embeddings/oleObject16.bin"/><Relationship Id="rId22" Type="http://schemas.openxmlformats.org/officeDocument/2006/relationships/image" Target="../media/image18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wmf"/><Relationship Id="rId3" Type="http://schemas.openxmlformats.org/officeDocument/2006/relationships/oleObject" Target="../embeddings/oleObject24.bin"/><Relationship Id="rId7" Type="http://schemas.openxmlformats.org/officeDocument/2006/relationships/oleObject" Target="../embeddings/oleObject2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image" Target="../media/image21.wmf"/><Relationship Id="rId5" Type="http://schemas.openxmlformats.org/officeDocument/2006/relationships/oleObject" Target="../embeddings/oleObject25.bin"/><Relationship Id="rId4" Type="http://schemas.openxmlformats.org/officeDocument/2006/relationships/image" Target="../media/image20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SheetLayoutView="100" workbookViewId="0">
      <selection activeCell="B36" sqref="B36"/>
    </sheetView>
  </sheetViews>
  <sheetFormatPr defaultColWidth="9" defaultRowHeight="14.25" x14ac:dyDescent="0.15"/>
  <cols>
    <col min="1" max="2" width="17.125" style="35" customWidth="1"/>
    <col min="3" max="3" width="30.625" style="35" customWidth="1"/>
    <col min="4" max="4" width="11.375" style="35" customWidth="1"/>
    <col min="5" max="256" width="9" style="35"/>
    <col min="257" max="258" width="17.125" style="35" customWidth="1"/>
    <col min="259" max="259" width="30.625" style="35" customWidth="1"/>
    <col min="260" max="260" width="11.375" style="35" customWidth="1"/>
    <col min="261" max="512" width="9" style="35"/>
    <col min="513" max="514" width="17.125" style="35" customWidth="1"/>
    <col min="515" max="515" width="30.625" style="35" customWidth="1"/>
    <col min="516" max="516" width="11.375" style="35" customWidth="1"/>
    <col min="517" max="768" width="9" style="35"/>
    <col min="769" max="770" width="17.125" style="35" customWidth="1"/>
    <col min="771" max="771" width="30.625" style="35" customWidth="1"/>
    <col min="772" max="772" width="11.375" style="35" customWidth="1"/>
    <col min="773" max="1024" width="9" style="35"/>
    <col min="1025" max="1026" width="17.125" style="35" customWidth="1"/>
    <col min="1027" max="1027" width="30.625" style="35" customWidth="1"/>
    <col min="1028" max="1028" width="11.375" style="35" customWidth="1"/>
    <col min="1029" max="1280" width="9" style="35"/>
    <col min="1281" max="1282" width="17.125" style="35" customWidth="1"/>
    <col min="1283" max="1283" width="30.625" style="35" customWidth="1"/>
    <col min="1284" max="1284" width="11.375" style="35" customWidth="1"/>
    <col min="1285" max="1536" width="9" style="35"/>
    <col min="1537" max="1538" width="17.125" style="35" customWidth="1"/>
    <col min="1539" max="1539" width="30.625" style="35" customWidth="1"/>
    <col min="1540" max="1540" width="11.375" style="35" customWidth="1"/>
    <col min="1541" max="1792" width="9" style="35"/>
    <col min="1793" max="1794" width="17.125" style="35" customWidth="1"/>
    <col min="1795" max="1795" width="30.625" style="35" customWidth="1"/>
    <col min="1796" max="1796" width="11.375" style="35" customWidth="1"/>
    <col min="1797" max="2048" width="9" style="35"/>
    <col min="2049" max="2050" width="17.125" style="35" customWidth="1"/>
    <col min="2051" max="2051" width="30.625" style="35" customWidth="1"/>
    <col min="2052" max="2052" width="11.375" style="35" customWidth="1"/>
    <col min="2053" max="2304" width="9" style="35"/>
    <col min="2305" max="2306" width="17.125" style="35" customWidth="1"/>
    <col min="2307" max="2307" width="30.625" style="35" customWidth="1"/>
    <col min="2308" max="2308" width="11.375" style="35" customWidth="1"/>
    <col min="2309" max="2560" width="9" style="35"/>
    <col min="2561" max="2562" width="17.125" style="35" customWidth="1"/>
    <col min="2563" max="2563" width="30.625" style="35" customWidth="1"/>
    <col min="2564" max="2564" width="11.375" style="35" customWidth="1"/>
    <col min="2565" max="2816" width="9" style="35"/>
    <col min="2817" max="2818" width="17.125" style="35" customWidth="1"/>
    <col min="2819" max="2819" width="30.625" style="35" customWidth="1"/>
    <col min="2820" max="2820" width="11.375" style="35" customWidth="1"/>
    <col min="2821" max="3072" width="9" style="35"/>
    <col min="3073" max="3074" width="17.125" style="35" customWidth="1"/>
    <col min="3075" max="3075" width="30.625" style="35" customWidth="1"/>
    <col min="3076" max="3076" width="11.375" style="35" customWidth="1"/>
    <col min="3077" max="3328" width="9" style="35"/>
    <col min="3329" max="3330" width="17.125" style="35" customWidth="1"/>
    <col min="3331" max="3331" width="30.625" style="35" customWidth="1"/>
    <col min="3332" max="3332" width="11.375" style="35" customWidth="1"/>
    <col min="3333" max="3584" width="9" style="35"/>
    <col min="3585" max="3586" width="17.125" style="35" customWidth="1"/>
    <col min="3587" max="3587" width="30.625" style="35" customWidth="1"/>
    <col min="3588" max="3588" width="11.375" style="35" customWidth="1"/>
    <col min="3589" max="3840" width="9" style="35"/>
    <col min="3841" max="3842" width="17.125" style="35" customWidth="1"/>
    <col min="3843" max="3843" width="30.625" style="35" customWidth="1"/>
    <col min="3844" max="3844" width="11.375" style="35" customWidth="1"/>
    <col min="3845" max="4096" width="9" style="35"/>
    <col min="4097" max="4098" width="17.125" style="35" customWidth="1"/>
    <col min="4099" max="4099" width="30.625" style="35" customWidth="1"/>
    <col min="4100" max="4100" width="11.375" style="35" customWidth="1"/>
    <col min="4101" max="4352" width="9" style="35"/>
    <col min="4353" max="4354" width="17.125" style="35" customWidth="1"/>
    <col min="4355" max="4355" width="30.625" style="35" customWidth="1"/>
    <col min="4356" max="4356" width="11.375" style="35" customWidth="1"/>
    <col min="4357" max="4608" width="9" style="35"/>
    <col min="4609" max="4610" width="17.125" style="35" customWidth="1"/>
    <col min="4611" max="4611" width="30.625" style="35" customWidth="1"/>
    <col min="4612" max="4612" width="11.375" style="35" customWidth="1"/>
    <col min="4613" max="4864" width="9" style="35"/>
    <col min="4865" max="4866" width="17.125" style="35" customWidth="1"/>
    <col min="4867" max="4867" width="30.625" style="35" customWidth="1"/>
    <col min="4868" max="4868" width="11.375" style="35" customWidth="1"/>
    <col min="4869" max="5120" width="9" style="35"/>
    <col min="5121" max="5122" width="17.125" style="35" customWidth="1"/>
    <col min="5123" max="5123" width="30.625" style="35" customWidth="1"/>
    <col min="5124" max="5124" width="11.375" style="35" customWidth="1"/>
    <col min="5125" max="5376" width="9" style="35"/>
    <col min="5377" max="5378" width="17.125" style="35" customWidth="1"/>
    <col min="5379" max="5379" width="30.625" style="35" customWidth="1"/>
    <col min="5380" max="5380" width="11.375" style="35" customWidth="1"/>
    <col min="5381" max="5632" width="9" style="35"/>
    <col min="5633" max="5634" width="17.125" style="35" customWidth="1"/>
    <col min="5635" max="5635" width="30.625" style="35" customWidth="1"/>
    <col min="5636" max="5636" width="11.375" style="35" customWidth="1"/>
    <col min="5637" max="5888" width="9" style="35"/>
    <col min="5889" max="5890" width="17.125" style="35" customWidth="1"/>
    <col min="5891" max="5891" width="30.625" style="35" customWidth="1"/>
    <col min="5892" max="5892" width="11.375" style="35" customWidth="1"/>
    <col min="5893" max="6144" width="9" style="35"/>
    <col min="6145" max="6146" width="17.125" style="35" customWidth="1"/>
    <col min="6147" max="6147" width="30.625" style="35" customWidth="1"/>
    <col min="6148" max="6148" width="11.375" style="35" customWidth="1"/>
    <col min="6149" max="6400" width="9" style="35"/>
    <col min="6401" max="6402" width="17.125" style="35" customWidth="1"/>
    <col min="6403" max="6403" width="30.625" style="35" customWidth="1"/>
    <col min="6404" max="6404" width="11.375" style="35" customWidth="1"/>
    <col min="6405" max="6656" width="9" style="35"/>
    <col min="6657" max="6658" width="17.125" style="35" customWidth="1"/>
    <col min="6659" max="6659" width="30.625" style="35" customWidth="1"/>
    <col min="6660" max="6660" width="11.375" style="35" customWidth="1"/>
    <col min="6661" max="6912" width="9" style="35"/>
    <col min="6913" max="6914" width="17.125" style="35" customWidth="1"/>
    <col min="6915" max="6915" width="30.625" style="35" customWidth="1"/>
    <col min="6916" max="6916" width="11.375" style="35" customWidth="1"/>
    <col min="6917" max="7168" width="9" style="35"/>
    <col min="7169" max="7170" width="17.125" style="35" customWidth="1"/>
    <col min="7171" max="7171" width="30.625" style="35" customWidth="1"/>
    <col min="7172" max="7172" width="11.375" style="35" customWidth="1"/>
    <col min="7173" max="7424" width="9" style="35"/>
    <col min="7425" max="7426" width="17.125" style="35" customWidth="1"/>
    <col min="7427" max="7427" width="30.625" style="35" customWidth="1"/>
    <col min="7428" max="7428" width="11.375" style="35" customWidth="1"/>
    <col min="7429" max="7680" width="9" style="35"/>
    <col min="7681" max="7682" width="17.125" style="35" customWidth="1"/>
    <col min="7683" max="7683" width="30.625" style="35" customWidth="1"/>
    <col min="7684" max="7684" width="11.375" style="35" customWidth="1"/>
    <col min="7685" max="7936" width="9" style="35"/>
    <col min="7937" max="7938" width="17.125" style="35" customWidth="1"/>
    <col min="7939" max="7939" width="30.625" style="35" customWidth="1"/>
    <col min="7940" max="7940" width="11.375" style="35" customWidth="1"/>
    <col min="7941" max="8192" width="9" style="35"/>
    <col min="8193" max="8194" width="17.125" style="35" customWidth="1"/>
    <col min="8195" max="8195" width="30.625" style="35" customWidth="1"/>
    <col min="8196" max="8196" width="11.375" style="35" customWidth="1"/>
    <col min="8197" max="8448" width="9" style="35"/>
    <col min="8449" max="8450" width="17.125" style="35" customWidth="1"/>
    <col min="8451" max="8451" width="30.625" style="35" customWidth="1"/>
    <col min="8452" max="8452" width="11.375" style="35" customWidth="1"/>
    <col min="8453" max="8704" width="9" style="35"/>
    <col min="8705" max="8706" width="17.125" style="35" customWidth="1"/>
    <col min="8707" max="8707" width="30.625" style="35" customWidth="1"/>
    <col min="8708" max="8708" width="11.375" style="35" customWidth="1"/>
    <col min="8709" max="8960" width="9" style="35"/>
    <col min="8961" max="8962" width="17.125" style="35" customWidth="1"/>
    <col min="8963" max="8963" width="30.625" style="35" customWidth="1"/>
    <col min="8964" max="8964" width="11.375" style="35" customWidth="1"/>
    <col min="8965" max="9216" width="9" style="35"/>
    <col min="9217" max="9218" width="17.125" style="35" customWidth="1"/>
    <col min="9219" max="9219" width="30.625" style="35" customWidth="1"/>
    <col min="9220" max="9220" width="11.375" style="35" customWidth="1"/>
    <col min="9221" max="9472" width="9" style="35"/>
    <col min="9473" max="9474" width="17.125" style="35" customWidth="1"/>
    <col min="9475" max="9475" width="30.625" style="35" customWidth="1"/>
    <col min="9476" max="9476" width="11.375" style="35" customWidth="1"/>
    <col min="9477" max="9728" width="9" style="35"/>
    <col min="9729" max="9730" width="17.125" style="35" customWidth="1"/>
    <col min="9731" max="9731" width="30.625" style="35" customWidth="1"/>
    <col min="9732" max="9732" width="11.375" style="35" customWidth="1"/>
    <col min="9733" max="9984" width="9" style="35"/>
    <col min="9985" max="9986" width="17.125" style="35" customWidth="1"/>
    <col min="9987" max="9987" width="30.625" style="35" customWidth="1"/>
    <col min="9988" max="9988" width="11.375" style="35" customWidth="1"/>
    <col min="9989" max="10240" width="9" style="35"/>
    <col min="10241" max="10242" width="17.125" style="35" customWidth="1"/>
    <col min="10243" max="10243" width="30.625" style="35" customWidth="1"/>
    <col min="10244" max="10244" width="11.375" style="35" customWidth="1"/>
    <col min="10245" max="10496" width="9" style="35"/>
    <col min="10497" max="10498" width="17.125" style="35" customWidth="1"/>
    <col min="10499" max="10499" width="30.625" style="35" customWidth="1"/>
    <col min="10500" max="10500" width="11.375" style="35" customWidth="1"/>
    <col min="10501" max="10752" width="9" style="35"/>
    <col min="10753" max="10754" width="17.125" style="35" customWidth="1"/>
    <col min="10755" max="10755" width="30.625" style="35" customWidth="1"/>
    <col min="10756" max="10756" width="11.375" style="35" customWidth="1"/>
    <col min="10757" max="11008" width="9" style="35"/>
    <col min="11009" max="11010" width="17.125" style="35" customWidth="1"/>
    <col min="11011" max="11011" width="30.625" style="35" customWidth="1"/>
    <col min="11012" max="11012" width="11.375" style="35" customWidth="1"/>
    <col min="11013" max="11264" width="9" style="35"/>
    <col min="11265" max="11266" width="17.125" style="35" customWidth="1"/>
    <col min="11267" max="11267" width="30.625" style="35" customWidth="1"/>
    <col min="11268" max="11268" width="11.375" style="35" customWidth="1"/>
    <col min="11269" max="11520" width="9" style="35"/>
    <col min="11521" max="11522" width="17.125" style="35" customWidth="1"/>
    <col min="11523" max="11523" width="30.625" style="35" customWidth="1"/>
    <col min="11524" max="11524" width="11.375" style="35" customWidth="1"/>
    <col min="11525" max="11776" width="9" style="35"/>
    <col min="11777" max="11778" width="17.125" style="35" customWidth="1"/>
    <col min="11779" max="11779" width="30.625" style="35" customWidth="1"/>
    <col min="11780" max="11780" width="11.375" style="35" customWidth="1"/>
    <col min="11781" max="12032" width="9" style="35"/>
    <col min="12033" max="12034" width="17.125" style="35" customWidth="1"/>
    <col min="12035" max="12035" width="30.625" style="35" customWidth="1"/>
    <col min="12036" max="12036" width="11.375" style="35" customWidth="1"/>
    <col min="12037" max="12288" width="9" style="35"/>
    <col min="12289" max="12290" width="17.125" style="35" customWidth="1"/>
    <col min="12291" max="12291" width="30.625" style="35" customWidth="1"/>
    <col min="12292" max="12292" width="11.375" style="35" customWidth="1"/>
    <col min="12293" max="12544" width="9" style="35"/>
    <col min="12545" max="12546" width="17.125" style="35" customWidth="1"/>
    <col min="12547" max="12547" width="30.625" style="35" customWidth="1"/>
    <col min="12548" max="12548" width="11.375" style="35" customWidth="1"/>
    <col min="12549" max="12800" width="9" style="35"/>
    <col min="12801" max="12802" width="17.125" style="35" customWidth="1"/>
    <col min="12803" max="12803" width="30.625" style="35" customWidth="1"/>
    <col min="12804" max="12804" width="11.375" style="35" customWidth="1"/>
    <col min="12805" max="13056" width="9" style="35"/>
    <col min="13057" max="13058" width="17.125" style="35" customWidth="1"/>
    <col min="13059" max="13059" width="30.625" style="35" customWidth="1"/>
    <col min="13060" max="13060" width="11.375" style="35" customWidth="1"/>
    <col min="13061" max="13312" width="9" style="35"/>
    <col min="13313" max="13314" width="17.125" style="35" customWidth="1"/>
    <col min="13315" max="13315" width="30.625" style="35" customWidth="1"/>
    <col min="13316" max="13316" width="11.375" style="35" customWidth="1"/>
    <col min="13317" max="13568" width="9" style="35"/>
    <col min="13569" max="13570" width="17.125" style="35" customWidth="1"/>
    <col min="13571" max="13571" width="30.625" style="35" customWidth="1"/>
    <col min="13572" max="13572" width="11.375" style="35" customWidth="1"/>
    <col min="13573" max="13824" width="9" style="35"/>
    <col min="13825" max="13826" width="17.125" style="35" customWidth="1"/>
    <col min="13827" max="13827" width="30.625" style="35" customWidth="1"/>
    <col min="13828" max="13828" width="11.375" style="35" customWidth="1"/>
    <col min="13829" max="14080" width="9" style="35"/>
    <col min="14081" max="14082" width="17.125" style="35" customWidth="1"/>
    <col min="14083" max="14083" width="30.625" style="35" customWidth="1"/>
    <col min="14084" max="14084" width="11.375" style="35" customWidth="1"/>
    <col min="14085" max="14336" width="9" style="35"/>
    <col min="14337" max="14338" width="17.125" style="35" customWidth="1"/>
    <col min="14339" max="14339" width="30.625" style="35" customWidth="1"/>
    <col min="14340" max="14340" width="11.375" style="35" customWidth="1"/>
    <col min="14341" max="14592" width="9" style="35"/>
    <col min="14593" max="14594" width="17.125" style="35" customWidth="1"/>
    <col min="14595" max="14595" width="30.625" style="35" customWidth="1"/>
    <col min="14596" max="14596" width="11.375" style="35" customWidth="1"/>
    <col min="14597" max="14848" width="9" style="35"/>
    <col min="14849" max="14850" width="17.125" style="35" customWidth="1"/>
    <col min="14851" max="14851" width="30.625" style="35" customWidth="1"/>
    <col min="14852" max="14852" width="11.375" style="35" customWidth="1"/>
    <col min="14853" max="15104" width="9" style="35"/>
    <col min="15105" max="15106" width="17.125" style="35" customWidth="1"/>
    <col min="15107" max="15107" width="30.625" style="35" customWidth="1"/>
    <col min="15108" max="15108" width="11.375" style="35" customWidth="1"/>
    <col min="15109" max="15360" width="9" style="35"/>
    <col min="15361" max="15362" width="17.125" style="35" customWidth="1"/>
    <col min="15363" max="15363" width="30.625" style="35" customWidth="1"/>
    <col min="15364" max="15364" width="11.375" style="35" customWidth="1"/>
    <col min="15365" max="15616" width="9" style="35"/>
    <col min="15617" max="15618" width="17.125" style="35" customWidth="1"/>
    <col min="15619" max="15619" width="30.625" style="35" customWidth="1"/>
    <col min="15620" max="15620" width="11.375" style="35" customWidth="1"/>
    <col min="15621" max="15872" width="9" style="35"/>
    <col min="15873" max="15874" width="17.125" style="35" customWidth="1"/>
    <col min="15875" max="15875" width="30.625" style="35" customWidth="1"/>
    <col min="15876" max="15876" width="11.375" style="35" customWidth="1"/>
    <col min="15877" max="16128" width="9" style="35"/>
    <col min="16129" max="16130" width="17.125" style="35" customWidth="1"/>
    <col min="16131" max="16131" width="30.625" style="35" customWidth="1"/>
    <col min="16132" max="16132" width="11.375" style="35" customWidth="1"/>
    <col min="16133" max="16384" width="9" style="35"/>
  </cols>
  <sheetData>
    <row r="1" spans="1:4" x14ac:dyDescent="0.15">
      <c r="A1" s="35" t="s">
        <v>114</v>
      </c>
      <c r="B1" s="35" t="s">
        <v>115</v>
      </c>
      <c r="C1" s="35" t="s">
        <v>228</v>
      </c>
      <c r="D1" s="35" t="s">
        <v>117</v>
      </c>
    </row>
    <row r="2" spans="1:4" ht="20.25" x14ac:dyDescent="0.15">
      <c r="A2" s="35" t="s">
        <v>229</v>
      </c>
      <c r="B2" s="39" t="s">
        <v>230</v>
      </c>
      <c r="C2" s="40">
        <v>0.9</v>
      </c>
    </row>
    <row r="3" spans="1:4" ht="15" x14ac:dyDescent="0.15">
      <c r="A3" s="35" t="s">
        <v>231</v>
      </c>
      <c r="B3" s="41" t="s">
        <v>151</v>
      </c>
      <c r="C3" s="40">
        <v>1.7999999999999999E-2</v>
      </c>
    </row>
    <row r="4" spans="1:4" ht="15" x14ac:dyDescent="0.15">
      <c r="A4" s="35" t="s">
        <v>232</v>
      </c>
      <c r="B4" s="41" t="s">
        <v>233</v>
      </c>
      <c r="C4" s="40">
        <v>0.3</v>
      </c>
    </row>
    <row r="5" spans="1:4" ht="15" x14ac:dyDescent="0.15">
      <c r="A5" s="35" t="s">
        <v>234</v>
      </c>
      <c r="B5" s="41" t="s">
        <v>235</v>
      </c>
      <c r="C5" s="40">
        <v>1.7</v>
      </c>
    </row>
    <row r="6" spans="1:4" ht="15" x14ac:dyDescent="0.15">
      <c r="A6" s="35" t="s">
        <v>125</v>
      </c>
      <c r="B6" s="41" t="s">
        <v>236</v>
      </c>
      <c r="C6" s="40">
        <v>70</v>
      </c>
      <c r="D6" s="42" t="s">
        <v>237</v>
      </c>
    </row>
    <row r="7" spans="1:4" ht="15" x14ac:dyDescent="0.15">
      <c r="A7" s="35" t="s">
        <v>238</v>
      </c>
      <c r="B7" s="41" t="s">
        <v>130</v>
      </c>
      <c r="C7" s="40">
        <v>1050</v>
      </c>
      <c r="D7" s="42" t="s">
        <v>239</v>
      </c>
    </row>
    <row r="8" spans="1:4" ht="15" x14ac:dyDescent="0.15">
      <c r="A8" s="35" t="s">
        <v>240</v>
      </c>
      <c r="B8" s="41" t="s">
        <v>241</v>
      </c>
      <c r="C8" s="40">
        <f>C3*C7*9.8</f>
        <v>185.22</v>
      </c>
      <c r="D8" s="42" t="s">
        <v>143</v>
      </c>
    </row>
    <row r="9" spans="1:4" ht="15" x14ac:dyDescent="0.15">
      <c r="A9" s="35" t="s">
        <v>242</v>
      </c>
      <c r="B9" s="41" t="s">
        <v>243</v>
      </c>
      <c r="C9" s="40">
        <f>C4*C5*C6*C6/21.15</f>
        <v>118.15602836879434</v>
      </c>
      <c r="D9" s="42" t="s">
        <v>143</v>
      </c>
    </row>
    <row r="10" spans="1:4" ht="15" x14ac:dyDescent="0.15">
      <c r="A10" s="35" t="s">
        <v>244</v>
      </c>
      <c r="B10" s="41" t="s">
        <v>245</v>
      </c>
      <c r="C10" s="40">
        <f>(C8+C9)*C6/(3600*0.9)</f>
        <v>6.5544203659924696</v>
      </c>
      <c r="D10" s="42" t="s">
        <v>246</v>
      </c>
    </row>
    <row r="11" spans="1:4" ht="15" x14ac:dyDescent="0.15">
      <c r="A11" s="35" t="s">
        <v>247</v>
      </c>
      <c r="B11" s="41" t="s">
        <v>248</v>
      </c>
      <c r="C11" s="40">
        <v>10</v>
      </c>
    </row>
    <row r="12" spans="1:4" ht="15" x14ac:dyDescent="0.15">
      <c r="A12" s="35" t="s">
        <v>249</v>
      </c>
      <c r="B12" s="41" t="s">
        <v>250</v>
      </c>
      <c r="C12" s="40">
        <v>10</v>
      </c>
      <c r="D12" s="35" t="s">
        <v>237</v>
      </c>
    </row>
    <row r="13" spans="1:4" ht="15" x14ac:dyDescent="0.15">
      <c r="A13" s="35" t="s">
        <v>251</v>
      </c>
      <c r="B13" s="41" t="s">
        <v>252</v>
      </c>
      <c r="C13" s="40">
        <f>C8*COS(C11*PI()/180)+C4*C5*C12*C12/21.15+C7*9.8*SIN(C11*PI()/180)</f>
        <v>1971.6571877233648</v>
      </c>
      <c r="D13" s="35" t="s">
        <v>143</v>
      </c>
    </row>
    <row r="14" spans="1:4" ht="15" x14ac:dyDescent="0.15">
      <c r="A14" s="35" t="s">
        <v>253</v>
      </c>
      <c r="B14" s="41" t="s">
        <v>254</v>
      </c>
      <c r="C14" s="40">
        <f>C13</f>
        <v>1971.6571877233648</v>
      </c>
      <c r="D14" s="35" t="s">
        <v>143</v>
      </c>
    </row>
    <row r="15" spans="1:4" ht="15" x14ac:dyDescent="0.15">
      <c r="A15" s="35" t="s">
        <v>255</v>
      </c>
      <c r="B15" s="41" t="s">
        <v>256</v>
      </c>
      <c r="C15" s="40">
        <v>0.27679999999999999</v>
      </c>
      <c r="D15" s="42" t="s">
        <v>130</v>
      </c>
    </row>
    <row r="16" spans="1:4" ht="15" x14ac:dyDescent="0.15">
      <c r="A16" s="35" t="s">
        <v>257</v>
      </c>
      <c r="B16" s="41" t="s">
        <v>258</v>
      </c>
      <c r="C16" s="40">
        <f>C14*C15</f>
        <v>545.75470956182733</v>
      </c>
      <c r="D16" s="35" t="s">
        <v>259</v>
      </c>
    </row>
    <row r="17" spans="1:4" ht="18" x14ac:dyDescent="0.15">
      <c r="A17" s="35" t="s">
        <v>260</v>
      </c>
      <c r="B17" s="43" t="s">
        <v>261</v>
      </c>
      <c r="C17" s="40">
        <f>1000*C6/(2*3.14*C15*60)</f>
        <v>671.15226488960889</v>
      </c>
      <c r="D17" s="35" t="s">
        <v>262</v>
      </c>
    </row>
    <row r="18" spans="1:4" ht="15" x14ac:dyDescent="0.15">
      <c r="A18" s="35" t="s">
        <v>263</v>
      </c>
      <c r="B18" s="41" t="s">
        <v>264</v>
      </c>
      <c r="C18" s="40">
        <v>10</v>
      </c>
    </row>
    <row r="19" spans="1:4" ht="15" x14ac:dyDescent="0.15">
      <c r="A19" s="35" t="s">
        <v>265</v>
      </c>
      <c r="B19" s="41" t="s">
        <v>258</v>
      </c>
      <c r="C19" s="40">
        <f>C16/C18</f>
        <v>54.575470956182734</v>
      </c>
      <c r="D19" s="35" t="s">
        <v>259</v>
      </c>
    </row>
    <row r="20" spans="1:4" ht="15.95" customHeight="1" x14ac:dyDescent="0.15">
      <c r="A20" s="35" t="s">
        <v>266</v>
      </c>
      <c r="B20" s="41" t="s">
        <v>267</v>
      </c>
      <c r="C20" s="40">
        <f>C19*3000*2*3.14/60000</f>
        <v>17.136697880241378</v>
      </c>
      <c r="D20" s="35" t="s">
        <v>246</v>
      </c>
    </row>
    <row r="21" spans="1:4" ht="18" x14ac:dyDescent="0.15">
      <c r="A21" s="35" t="s">
        <v>268</v>
      </c>
      <c r="B21" s="43" t="s">
        <v>269</v>
      </c>
      <c r="C21" s="40">
        <f>C17*C18</f>
        <v>6711.5226488960889</v>
      </c>
      <c r="D21" s="35" t="s">
        <v>262</v>
      </c>
    </row>
    <row r="22" spans="1:4" x14ac:dyDescent="0.15">
      <c r="C22" s="40"/>
    </row>
    <row r="23" spans="1:4" x14ac:dyDescent="0.15">
      <c r="C23" s="40"/>
    </row>
    <row r="24" spans="1:4" x14ac:dyDescent="0.15">
      <c r="C24" s="40"/>
    </row>
    <row r="25" spans="1:4" ht="15" x14ac:dyDescent="0.15">
      <c r="A25" s="35" t="s">
        <v>270</v>
      </c>
      <c r="B25" s="41" t="s">
        <v>195</v>
      </c>
      <c r="C25" s="40">
        <v>320</v>
      </c>
      <c r="D25" s="35" t="s">
        <v>195</v>
      </c>
    </row>
    <row r="26" spans="1:4" ht="15" x14ac:dyDescent="0.15">
      <c r="A26" s="35" t="s">
        <v>271</v>
      </c>
      <c r="B26" s="41" t="s">
        <v>272</v>
      </c>
      <c r="C26" s="40">
        <v>60</v>
      </c>
      <c r="D26" s="35" t="s">
        <v>273</v>
      </c>
    </row>
    <row r="27" spans="1:4" ht="20.25" x14ac:dyDescent="0.15">
      <c r="A27" s="35" t="s">
        <v>274</v>
      </c>
      <c r="B27" s="39" t="s">
        <v>275</v>
      </c>
      <c r="C27" s="40">
        <v>0.92</v>
      </c>
    </row>
    <row r="28" spans="1:4" s="44" customFormat="1" ht="18.75" x14ac:dyDescent="0.15">
      <c r="A28" s="44" t="s">
        <v>276</v>
      </c>
      <c r="B28" s="45" t="s">
        <v>277</v>
      </c>
      <c r="C28" s="46">
        <v>0.95</v>
      </c>
    </row>
    <row r="29" spans="1:4" ht="18.75" x14ac:dyDescent="0.15">
      <c r="A29" s="35" t="s">
        <v>278</v>
      </c>
      <c r="B29" s="47" t="s">
        <v>279</v>
      </c>
      <c r="C29" s="40">
        <v>0.95</v>
      </c>
    </row>
    <row r="30" spans="1:4" x14ac:dyDescent="0.15">
      <c r="A30" s="35" t="s">
        <v>280</v>
      </c>
      <c r="B30" s="35" t="s">
        <v>281</v>
      </c>
      <c r="C30" s="35">
        <v>0.9</v>
      </c>
    </row>
  </sheetData>
  <phoneticPr fontId="1" type="noConversion"/>
  <pageMargins left="0.75" right="0.75" top="1" bottom="1" header="0.51111111111111107" footer="0.51111111111111107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9" sqref="C29"/>
    </sheetView>
  </sheetViews>
  <sheetFormatPr defaultRowHeight="13.5" x14ac:dyDescent="0.15"/>
  <cols>
    <col min="1" max="1" width="16.25" customWidth="1"/>
    <col min="2" max="2" width="20" customWidth="1"/>
    <col min="3" max="3" width="12.875" customWidth="1"/>
    <col min="4" max="4" width="21.5" customWidth="1"/>
    <col min="5" max="5" width="16" customWidth="1"/>
  </cols>
  <sheetData>
    <row r="1" spans="1:5" ht="45.75" customHeight="1" thickBot="1" x14ac:dyDescent="0.2"/>
    <row r="2" spans="1:5" ht="16.5" thickBot="1" x14ac:dyDescent="0.2">
      <c r="A2" s="25" t="s">
        <v>103</v>
      </c>
      <c r="B2" s="29" t="s">
        <v>104</v>
      </c>
      <c r="C2" s="28"/>
      <c r="D2" s="30"/>
      <c r="E2" s="22">
        <v>1600</v>
      </c>
    </row>
    <row r="3" spans="1:5" ht="30.75" thickBot="1" x14ac:dyDescent="0.2">
      <c r="A3" s="26"/>
      <c r="B3" s="31" t="s">
        <v>105</v>
      </c>
      <c r="C3" s="32"/>
      <c r="D3" s="23" t="s">
        <v>106</v>
      </c>
      <c r="E3" s="24">
        <v>1100</v>
      </c>
    </row>
    <row r="4" spans="1:5" ht="30.75" thickBot="1" x14ac:dyDescent="0.2">
      <c r="A4" s="27"/>
      <c r="B4" s="33"/>
      <c r="C4" s="34"/>
      <c r="D4" s="23" t="s">
        <v>107</v>
      </c>
      <c r="E4" s="24">
        <v>1190</v>
      </c>
    </row>
    <row r="5" spans="1:5" ht="30.75" thickBot="1" x14ac:dyDescent="0.2">
      <c r="A5" s="25" t="s">
        <v>108</v>
      </c>
      <c r="B5" s="25" t="s">
        <v>109</v>
      </c>
      <c r="C5" s="25" t="s">
        <v>110</v>
      </c>
      <c r="D5" s="23" t="s">
        <v>111</v>
      </c>
      <c r="E5" s="24">
        <v>495</v>
      </c>
    </row>
    <row r="6" spans="1:5" ht="30.75" thickBot="1" x14ac:dyDescent="0.2">
      <c r="A6" s="26"/>
      <c r="B6" s="26"/>
      <c r="C6" s="27"/>
      <c r="D6" s="23" t="s">
        <v>112</v>
      </c>
      <c r="E6" s="24">
        <v>405</v>
      </c>
    </row>
    <row r="7" spans="1:5" ht="30.75" thickBot="1" x14ac:dyDescent="0.2">
      <c r="A7" s="26"/>
      <c r="B7" s="26"/>
      <c r="C7" s="25" t="s">
        <v>113</v>
      </c>
      <c r="D7" s="23" t="s">
        <v>111</v>
      </c>
      <c r="E7" s="24">
        <v>550</v>
      </c>
    </row>
    <row r="8" spans="1:5" ht="30.75" thickBot="1" x14ac:dyDescent="0.2">
      <c r="A8" s="27"/>
      <c r="B8" s="27"/>
      <c r="C8" s="27"/>
      <c r="D8" s="23" t="s">
        <v>112</v>
      </c>
      <c r="E8" s="24">
        <v>450</v>
      </c>
    </row>
  </sheetData>
  <mergeCells count="7">
    <mergeCell ref="A2:A4"/>
    <mergeCell ref="B2:D2"/>
    <mergeCell ref="B3:C4"/>
    <mergeCell ref="A5:A8"/>
    <mergeCell ref="B5:B8"/>
    <mergeCell ref="C5:C6"/>
    <mergeCell ref="C7:C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34" sqref="C34:E34"/>
    </sheetView>
  </sheetViews>
  <sheetFormatPr defaultRowHeight="13.5" x14ac:dyDescent="0.15"/>
  <cols>
    <col min="1" max="1" width="26.375" customWidth="1"/>
    <col min="7" max="7" width="9" customWidth="1"/>
  </cols>
  <sheetData>
    <row r="1" spans="1:9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15">
      <c r="A2" s="19"/>
      <c r="B2" s="19"/>
      <c r="C2" s="19"/>
      <c r="D2" s="19"/>
      <c r="E2" s="19"/>
      <c r="F2" s="19"/>
      <c r="G2" s="19"/>
      <c r="H2" s="19"/>
      <c r="I2" s="19"/>
    </row>
    <row r="3" spans="1:9" ht="18.75" x14ac:dyDescent="0.15">
      <c r="A3" s="9" t="s">
        <v>102</v>
      </c>
      <c r="B3" s="3" t="s">
        <v>1</v>
      </c>
      <c r="C3" s="3" t="s">
        <v>2</v>
      </c>
      <c r="D3" s="18" t="s">
        <v>3</v>
      </c>
      <c r="E3" s="18"/>
      <c r="F3" s="18"/>
      <c r="G3" s="18" t="s">
        <v>4</v>
      </c>
      <c r="H3" s="18"/>
      <c r="I3" s="3" t="s">
        <v>5</v>
      </c>
    </row>
    <row r="4" spans="1:9" ht="18.75" x14ac:dyDescent="0.15">
      <c r="A4" s="8" t="s">
        <v>98</v>
      </c>
      <c r="B4" s="1" t="s">
        <v>47</v>
      </c>
      <c r="C4" s="1" t="s">
        <v>67</v>
      </c>
      <c r="D4" s="11"/>
      <c r="E4" s="11"/>
      <c r="F4" s="11"/>
      <c r="G4" s="20">
        <v>1600</v>
      </c>
      <c r="H4" s="20"/>
    </row>
    <row r="5" spans="1:9" ht="18.75" x14ac:dyDescent="0.15">
      <c r="A5" s="8" t="s">
        <v>97</v>
      </c>
      <c r="B5" s="1" t="s">
        <v>46</v>
      </c>
      <c r="C5" s="1" t="s">
        <v>65</v>
      </c>
      <c r="D5" s="11"/>
      <c r="E5" s="11"/>
      <c r="F5" s="11"/>
      <c r="G5" s="20">
        <v>1100</v>
      </c>
      <c r="H5" s="20"/>
    </row>
    <row r="6" spans="1:9" ht="18.75" x14ac:dyDescent="0.15">
      <c r="A6" s="8" t="s">
        <v>96</v>
      </c>
      <c r="B6" s="1" t="s">
        <v>48</v>
      </c>
      <c r="C6" s="1" t="s">
        <v>64</v>
      </c>
      <c r="D6" s="11"/>
      <c r="E6" s="11"/>
      <c r="F6" s="11"/>
      <c r="G6" s="20">
        <v>3500</v>
      </c>
      <c r="H6" s="20"/>
    </row>
    <row r="7" spans="1:9" ht="18.75" x14ac:dyDescent="0.15">
      <c r="A7" s="8" t="s">
        <v>95</v>
      </c>
      <c r="B7" s="1" t="s">
        <v>49</v>
      </c>
      <c r="C7" s="1" t="s">
        <v>66</v>
      </c>
      <c r="D7" s="11"/>
      <c r="E7" s="11"/>
      <c r="F7" s="11"/>
      <c r="G7" s="20">
        <v>1000</v>
      </c>
      <c r="H7" s="10"/>
    </row>
    <row r="8" spans="1:9" ht="18.75" x14ac:dyDescent="0.15">
      <c r="A8" s="8" t="s">
        <v>94</v>
      </c>
      <c r="B8" s="1" t="s">
        <v>50</v>
      </c>
      <c r="C8" s="1" t="s">
        <v>64</v>
      </c>
      <c r="D8" s="11"/>
      <c r="E8" s="11"/>
      <c r="F8" s="11"/>
      <c r="G8" s="20">
        <v>50</v>
      </c>
      <c r="H8" s="10"/>
    </row>
    <row r="9" spans="1:9" ht="18.75" x14ac:dyDescent="0.15">
      <c r="A9" s="8" t="s">
        <v>93</v>
      </c>
      <c r="B9" s="1" t="s">
        <v>51</v>
      </c>
      <c r="C9" s="1" t="s">
        <v>63</v>
      </c>
      <c r="D9" s="11"/>
      <c r="E9" s="11"/>
      <c r="F9" s="11"/>
      <c r="G9" s="20">
        <v>27.1937</v>
      </c>
      <c r="H9" s="10"/>
    </row>
    <row r="10" spans="1:9" ht="18.75" x14ac:dyDescent="0.15">
      <c r="A10" s="8" t="s">
        <v>92</v>
      </c>
      <c r="D10" s="11"/>
      <c r="E10" s="11"/>
      <c r="F10" s="11"/>
      <c r="G10" s="20">
        <v>0.45700000000000002</v>
      </c>
      <c r="H10" s="10"/>
    </row>
    <row r="11" spans="1:9" ht="18.75" x14ac:dyDescent="0.15">
      <c r="A11" s="8" t="s">
        <v>91</v>
      </c>
      <c r="D11" s="11"/>
      <c r="E11" s="11"/>
      <c r="F11" s="11"/>
      <c r="G11" s="20">
        <v>0.89900000000000002</v>
      </c>
      <c r="H11" s="10"/>
    </row>
    <row r="12" spans="1:9" ht="18.75" x14ac:dyDescent="0.15">
      <c r="A12" s="8" t="s">
        <v>90</v>
      </c>
      <c r="B12" s="1" t="s">
        <v>52</v>
      </c>
      <c r="C12" s="1" t="s">
        <v>63</v>
      </c>
      <c r="D12" s="11"/>
      <c r="E12" s="11"/>
      <c r="F12" s="11"/>
      <c r="G12" s="20">
        <v>37.119194999999998</v>
      </c>
      <c r="H12" s="10"/>
    </row>
    <row r="13" spans="1:9" ht="18.75" x14ac:dyDescent="0.15">
      <c r="A13" s="8" t="s">
        <v>89</v>
      </c>
      <c r="D13" s="11"/>
      <c r="E13" s="11"/>
      <c r="F13" s="11"/>
      <c r="G13" s="20">
        <v>0.75682099999999997</v>
      </c>
      <c r="H13" s="10"/>
    </row>
    <row r="14" spans="1:9" ht="18.75" x14ac:dyDescent="0.15">
      <c r="A14" s="8" t="s">
        <v>88</v>
      </c>
      <c r="B14" s="1" t="s">
        <v>53</v>
      </c>
      <c r="D14" s="11"/>
      <c r="E14" s="11"/>
      <c r="F14" s="11"/>
      <c r="G14" s="20">
        <v>3.5729000000000002</v>
      </c>
      <c r="H14" s="10"/>
    </row>
    <row r="15" spans="1:9" ht="18.75" x14ac:dyDescent="0.15">
      <c r="A15" s="8" t="s">
        <v>87</v>
      </c>
      <c r="B15" s="1" t="s">
        <v>54</v>
      </c>
      <c r="D15" s="11"/>
      <c r="E15" s="11"/>
      <c r="F15" s="11"/>
      <c r="G15" s="20">
        <v>380</v>
      </c>
      <c r="H15" s="20"/>
    </row>
    <row r="16" spans="1:9" ht="18.75" x14ac:dyDescent="0.15">
      <c r="A16" s="8" t="s">
        <v>86</v>
      </c>
      <c r="B16" s="1" t="s">
        <v>55</v>
      </c>
      <c r="D16" s="11"/>
      <c r="E16" s="11"/>
      <c r="F16" s="11"/>
      <c r="G16" s="20">
        <v>20</v>
      </c>
      <c r="H16" s="10"/>
    </row>
    <row r="17" spans="1:9" ht="18.75" x14ac:dyDescent="0.15">
      <c r="A17" s="8" t="s">
        <v>85</v>
      </c>
      <c r="B17" s="1" t="s">
        <v>56</v>
      </c>
      <c r="D17" s="11"/>
      <c r="E17" s="11"/>
      <c r="F17" s="11"/>
      <c r="G17" s="20">
        <v>0.9</v>
      </c>
      <c r="H17" s="10"/>
    </row>
    <row r="18" spans="1:9" ht="18.75" x14ac:dyDescent="0.15">
      <c r="A18" s="8" t="s">
        <v>84</v>
      </c>
      <c r="B18" s="1" t="s">
        <v>57</v>
      </c>
      <c r="D18" s="11"/>
      <c r="E18" s="11"/>
      <c r="F18" s="11"/>
      <c r="G18" s="20">
        <v>68.400000000000006</v>
      </c>
      <c r="H18" s="10"/>
    </row>
    <row r="19" spans="1:9" ht="18.75" x14ac:dyDescent="0.15">
      <c r="A19" s="8" t="s">
        <v>101</v>
      </c>
      <c r="B19" s="1" t="s">
        <v>58</v>
      </c>
      <c r="C19" s="1" t="s">
        <v>68</v>
      </c>
      <c r="D19" s="11"/>
      <c r="E19" s="11"/>
      <c r="F19" s="11"/>
      <c r="G19" s="20">
        <v>47.0535</v>
      </c>
      <c r="H19" s="10"/>
    </row>
    <row r="20" spans="1:9" ht="18.75" x14ac:dyDescent="0.15">
      <c r="A20" s="8" t="s">
        <v>83</v>
      </c>
      <c r="B20" s="1" t="s">
        <v>59</v>
      </c>
      <c r="C20" s="1" t="s">
        <v>69</v>
      </c>
      <c r="D20" s="11"/>
      <c r="E20" s="11"/>
      <c r="F20" s="11"/>
      <c r="G20" s="20">
        <v>160.922979</v>
      </c>
      <c r="H20" s="10"/>
    </row>
    <row r="21" spans="1:9" ht="18.75" x14ac:dyDescent="0.15">
      <c r="A21" s="8" t="s">
        <v>82</v>
      </c>
      <c r="B21" s="1" t="s">
        <v>60</v>
      </c>
      <c r="C21" s="1" t="s">
        <v>70</v>
      </c>
      <c r="D21" s="11"/>
      <c r="E21" s="11"/>
      <c r="F21" s="11"/>
      <c r="G21" s="20">
        <v>0.24</v>
      </c>
      <c r="H21" s="10"/>
    </row>
    <row r="22" spans="1:9" ht="18.75" x14ac:dyDescent="0.15">
      <c r="A22" s="8" t="s">
        <v>81</v>
      </c>
      <c r="B22" s="1" t="s">
        <v>61</v>
      </c>
      <c r="C22" s="1" t="s">
        <v>71</v>
      </c>
      <c r="D22" s="11"/>
      <c r="E22" s="11"/>
      <c r="F22" s="11"/>
      <c r="G22" s="20" t="s">
        <v>80</v>
      </c>
      <c r="H22" s="10"/>
    </row>
    <row r="23" spans="1:9" ht="18.75" x14ac:dyDescent="0.15">
      <c r="A23" s="6" t="s">
        <v>6</v>
      </c>
      <c r="B23" s="1" t="s">
        <v>62</v>
      </c>
      <c r="C23" s="1" t="s">
        <v>69</v>
      </c>
      <c r="D23" s="11"/>
      <c r="E23" s="11"/>
      <c r="F23" s="11"/>
      <c r="G23" s="20">
        <v>17.880331000000002</v>
      </c>
      <c r="H23" s="10"/>
    </row>
    <row r="24" spans="1:9" x14ac:dyDescent="0.15">
      <c r="A24" s="21" t="s">
        <v>7</v>
      </c>
      <c r="B24" s="21"/>
      <c r="C24" s="21"/>
      <c r="D24" s="21"/>
      <c r="E24" s="21"/>
      <c r="F24" s="21"/>
      <c r="G24" s="21"/>
      <c r="H24" s="21"/>
      <c r="I24" s="21"/>
    </row>
    <row r="25" spans="1:9" x14ac:dyDescent="0.15">
      <c r="A25" s="21"/>
      <c r="B25" s="21"/>
      <c r="C25" s="21"/>
      <c r="D25" s="21"/>
      <c r="E25" s="21"/>
      <c r="F25" s="21"/>
      <c r="G25" s="21"/>
      <c r="H25" s="21"/>
      <c r="I25" s="21"/>
    </row>
    <row r="26" spans="1:9" ht="18.75" x14ac:dyDescent="0.15">
      <c r="A26" s="7" t="s">
        <v>8</v>
      </c>
      <c r="B26" s="3" t="s">
        <v>21</v>
      </c>
      <c r="C26" s="18" t="s">
        <v>9</v>
      </c>
      <c r="D26" s="18"/>
      <c r="E26" s="18"/>
      <c r="F26" s="18" t="s">
        <v>10</v>
      </c>
      <c r="G26" s="18"/>
      <c r="H26" s="18" t="s">
        <v>11</v>
      </c>
      <c r="I26" s="18"/>
    </row>
    <row r="27" spans="1:9" ht="18.75" x14ac:dyDescent="0.15">
      <c r="A27" s="6" t="s">
        <v>12</v>
      </c>
      <c r="C27" s="11"/>
      <c r="D27" s="11"/>
      <c r="E27" s="11"/>
      <c r="F27" s="10">
        <v>12</v>
      </c>
      <c r="G27" s="10"/>
      <c r="H27" s="10">
        <v>31</v>
      </c>
      <c r="I27" s="10"/>
    </row>
    <row r="28" spans="1:9" ht="18.75" x14ac:dyDescent="0.15">
      <c r="A28" s="6" t="s">
        <v>13</v>
      </c>
      <c r="B28" s="1" t="s">
        <v>73</v>
      </c>
      <c r="C28" s="11"/>
      <c r="D28" s="11"/>
      <c r="E28" s="11"/>
      <c r="F28" s="10">
        <v>30</v>
      </c>
      <c r="G28" s="10"/>
      <c r="H28" s="11" t="s">
        <v>72</v>
      </c>
      <c r="I28" s="11"/>
    </row>
    <row r="29" spans="1:9" ht="18.75" x14ac:dyDescent="0.15">
      <c r="A29" s="6" t="s">
        <v>14</v>
      </c>
      <c r="B29" s="1" t="s">
        <v>74</v>
      </c>
      <c r="C29" s="11"/>
      <c r="D29" s="11"/>
      <c r="E29" s="11"/>
      <c r="F29" s="10">
        <v>0</v>
      </c>
      <c r="G29" s="10"/>
      <c r="H29" s="10">
        <v>0</v>
      </c>
      <c r="I29" s="10"/>
    </row>
    <row r="30" spans="1:9" ht="18.75" x14ac:dyDescent="0.15">
      <c r="A30" s="6" t="s">
        <v>15</v>
      </c>
      <c r="B30" s="1" t="s">
        <v>75</v>
      </c>
      <c r="C30" s="11"/>
      <c r="D30" s="11"/>
      <c r="E30" s="11"/>
      <c r="F30" s="10">
        <v>2.5</v>
      </c>
      <c r="G30" s="10"/>
      <c r="H30" s="10">
        <v>2.5</v>
      </c>
      <c r="I30" s="10"/>
    </row>
    <row r="31" spans="1:9" ht="18.75" x14ac:dyDescent="0.15">
      <c r="A31" s="6" t="s">
        <v>16</v>
      </c>
      <c r="B31" s="1" t="s">
        <v>76</v>
      </c>
      <c r="C31" s="11"/>
      <c r="D31" s="11"/>
      <c r="E31" s="11"/>
      <c r="F31" s="10">
        <v>3.125</v>
      </c>
      <c r="G31" s="10"/>
      <c r="H31" s="10">
        <v>3.125</v>
      </c>
      <c r="I31" s="10"/>
    </row>
    <row r="32" spans="1:9" ht="18.75" x14ac:dyDescent="0.15">
      <c r="A32" s="6" t="s">
        <v>17</v>
      </c>
      <c r="B32" s="1" t="s">
        <v>77</v>
      </c>
      <c r="C32" s="11"/>
      <c r="D32" s="11"/>
      <c r="E32" s="11"/>
      <c r="F32" s="10">
        <v>35</v>
      </c>
      <c r="G32" s="10"/>
      <c r="H32" s="11" t="s">
        <v>72</v>
      </c>
      <c r="I32" s="11"/>
    </row>
    <row r="33" spans="1:9" ht="18.75" x14ac:dyDescent="0.15">
      <c r="A33" s="6" t="s">
        <v>18</v>
      </c>
      <c r="B33" s="1" t="s">
        <v>78</v>
      </c>
      <c r="C33" s="11"/>
      <c r="D33" s="11"/>
      <c r="E33" s="11"/>
      <c r="F33" s="10">
        <v>23.75</v>
      </c>
      <c r="G33" s="10"/>
      <c r="H33" s="11" t="s">
        <v>72</v>
      </c>
      <c r="I33" s="11"/>
    </row>
    <row r="34" spans="1:9" ht="18.75" x14ac:dyDescent="0.15">
      <c r="A34" s="6" t="s">
        <v>99</v>
      </c>
      <c r="B34" s="2" t="s">
        <v>100</v>
      </c>
      <c r="C34" s="11"/>
      <c r="D34" s="11"/>
      <c r="E34" s="11"/>
      <c r="F34" s="17">
        <v>2.5</v>
      </c>
      <c r="G34" s="17"/>
      <c r="H34" s="10">
        <v>2.5</v>
      </c>
      <c r="I34" s="10"/>
    </row>
    <row r="35" spans="1:9" ht="18.75" x14ac:dyDescent="0.15">
      <c r="A35" s="6" t="s">
        <v>19</v>
      </c>
      <c r="B35" s="2" t="s">
        <v>79</v>
      </c>
      <c r="C35" s="11"/>
      <c r="D35" s="11"/>
      <c r="E35" s="11"/>
      <c r="F35" s="10">
        <v>1.2</v>
      </c>
      <c r="G35" s="10"/>
      <c r="H35" s="10"/>
      <c r="I35" s="10"/>
    </row>
    <row r="36" spans="1:9" ht="18.75" x14ac:dyDescent="0.15">
      <c r="A36" s="6" t="s">
        <v>20</v>
      </c>
      <c r="B36" s="1" t="s">
        <v>45</v>
      </c>
      <c r="C36" s="11"/>
      <c r="D36" s="11"/>
      <c r="E36" s="11"/>
      <c r="F36" s="10">
        <v>32</v>
      </c>
      <c r="G36" s="10"/>
      <c r="H36" s="10">
        <v>22</v>
      </c>
      <c r="I36" s="10"/>
    </row>
    <row r="37" spans="1:9" x14ac:dyDescent="0.15">
      <c r="A37" s="14" t="s">
        <v>22</v>
      </c>
      <c r="B37" s="14"/>
      <c r="C37" s="14"/>
      <c r="D37" s="14"/>
      <c r="E37" s="14"/>
      <c r="F37" s="14"/>
      <c r="G37" s="14"/>
      <c r="H37" s="14"/>
      <c r="I37" s="14"/>
    </row>
    <row r="38" spans="1:9" x14ac:dyDescent="0.15">
      <c r="A38" s="14"/>
      <c r="B38" s="14"/>
      <c r="C38" s="14"/>
      <c r="D38" s="14"/>
      <c r="E38" s="14"/>
      <c r="F38" s="14"/>
      <c r="G38" s="14"/>
      <c r="H38" s="14"/>
      <c r="I38" s="14"/>
    </row>
    <row r="39" spans="1:9" ht="20.25" x14ac:dyDescent="0.15">
      <c r="A39" s="5" t="s">
        <v>23</v>
      </c>
      <c r="B39" s="15" t="s">
        <v>24</v>
      </c>
      <c r="C39" s="16"/>
      <c r="D39" s="16"/>
      <c r="E39" s="15" t="s">
        <v>34</v>
      </c>
      <c r="F39" s="15"/>
      <c r="G39" s="15" t="s">
        <v>35</v>
      </c>
      <c r="H39" s="15"/>
      <c r="I39" s="15"/>
    </row>
    <row r="40" spans="1:9" ht="20.25" x14ac:dyDescent="0.15">
      <c r="A40" s="4">
        <v>1</v>
      </c>
      <c r="B40" s="12" t="s">
        <v>26</v>
      </c>
      <c r="C40" s="13"/>
      <c r="D40" s="13"/>
      <c r="E40" s="12" t="s">
        <v>36</v>
      </c>
      <c r="F40" s="12"/>
      <c r="G40" s="12">
        <v>330</v>
      </c>
      <c r="H40" s="12"/>
      <c r="I40" s="12"/>
    </row>
    <row r="41" spans="1:9" ht="20.25" x14ac:dyDescent="0.15">
      <c r="A41" s="4">
        <v>2</v>
      </c>
      <c r="B41" s="12" t="s">
        <v>27</v>
      </c>
      <c r="C41" s="13"/>
      <c r="D41" s="13"/>
      <c r="E41" s="12" t="s">
        <v>37</v>
      </c>
      <c r="F41" s="12"/>
      <c r="G41" s="12">
        <v>18</v>
      </c>
      <c r="H41" s="12"/>
      <c r="I41" s="12"/>
    </row>
    <row r="42" spans="1:9" ht="20.25" x14ac:dyDescent="0.15">
      <c r="A42" s="4">
        <v>3</v>
      </c>
      <c r="B42" s="12" t="s">
        <v>28</v>
      </c>
      <c r="C42" s="13"/>
      <c r="D42" s="13"/>
      <c r="E42" s="12" t="s">
        <v>38</v>
      </c>
      <c r="F42" s="12"/>
      <c r="G42" s="12">
        <v>25</v>
      </c>
      <c r="H42" s="12"/>
      <c r="I42" s="12"/>
    </row>
    <row r="43" spans="1:9" ht="20.25" x14ac:dyDescent="0.15">
      <c r="A43" s="4">
        <v>4</v>
      </c>
      <c r="B43" s="12" t="s">
        <v>29</v>
      </c>
      <c r="C43" s="13"/>
      <c r="D43" s="13"/>
      <c r="E43" s="12" t="s">
        <v>39</v>
      </c>
      <c r="F43" s="12"/>
      <c r="G43" s="12">
        <v>108</v>
      </c>
      <c r="H43" s="12"/>
      <c r="I43" s="12"/>
    </row>
    <row r="44" spans="1:9" ht="20.25" x14ac:dyDescent="0.15">
      <c r="A44" s="4">
        <v>5</v>
      </c>
      <c r="B44" s="12" t="s">
        <v>30</v>
      </c>
      <c r="C44" s="13"/>
      <c r="D44" s="13"/>
      <c r="E44" s="12" t="s">
        <v>40</v>
      </c>
      <c r="F44" s="12"/>
      <c r="G44" s="12">
        <v>62</v>
      </c>
      <c r="H44" s="12"/>
      <c r="I44" s="12"/>
    </row>
    <row r="45" spans="1:9" ht="20.25" x14ac:dyDescent="0.15">
      <c r="A45" s="4">
        <v>6</v>
      </c>
      <c r="B45" s="12" t="s">
        <v>31</v>
      </c>
      <c r="C45" s="13"/>
      <c r="D45" s="13"/>
      <c r="E45" s="12" t="s">
        <v>41</v>
      </c>
      <c r="F45" s="12"/>
      <c r="G45" s="12" t="s">
        <v>44</v>
      </c>
      <c r="H45" s="12"/>
      <c r="I45" s="12"/>
    </row>
    <row r="46" spans="1:9" ht="20.25" x14ac:dyDescent="0.15">
      <c r="A46" s="4">
        <v>7</v>
      </c>
      <c r="B46" s="12" t="s">
        <v>33</v>
      </c>
      <c r="C46" s="13"/>
      <c r="D46" s="13"/>
      <c r="E46" s="12" t="s">
        <v>42</v>
      </c>
      <c r="F46" s="12"/>
      <c r="G46" s="12" t="s">
        <v>25</v>
      </c>
      <c r="H46" s="12"/>
      <c r="I46" s="12"/>
    </row>
    <row r="47" spans="1:9" ht="20.25" x14ac:dyDescent="0.15">
      <c r="A47" s="4">
        <v>8</v>
      </c>
      <c r="B47" s="12" t="s">
        <v>32</v>
      </c>
      <c r="C47" s="13"/>
      <c r="D47" s="13"/>
      <c r="E47" s="12" t="s">
        <v>43</v>
      </c>
      <c r="F47" s="12"/>
      <c r="G47" s="12">
        <v>200</v>
      </c>
      <c r="H47" s="12"/>
      <c r="I47" s="12"/>
    </row>
  </sheetData>
  <mergeCells count="104">
    <mergeCell ref="G23:H23"/>
    <mergeCell ref="A24:I25"/>
    <mergeCell ref="D20:F20"/>
    <mergeCell ref="G19:H19"/>
    <mergeCell ref="D21:F21"/>
    <mergeCell ref="D22:F22"/>
    <mergeCell ref="D23:F23"/>
    <mergeCell ref="G21:H21"/>
    <mergeCell ref="G22:H22"/>
    <mergeCell ref="D18:F18"/>
    <mergeCell ref="D19:F19"/>
    <mergeCell ref="G14:H14"/>
    <mergeCell ref="G15:H15"/>
    <mergeCell ref="G16:H16"/>
    <mergeCell ref="G17:H17"/>
    <mergeCell ref="G18:H18"/>
    <mergeCell ref="G20:H20"/>
    <mergeCell ref="G6:H6"/>
    <mergeCell ref="G7:H7"/>
    <mergeCell ref="G8:H8"/>
    <mergeCell ref="G9:H9"/>
    <mergeCell ref="G10:H10"/>
    <mergeCell ref="G13:H13"/>
    <mergeCell ref="G11:H11"/>
    <mergeCell ref="C26:E26"/>
    <mergeCell ref="F26:G26"/>
    <mergeCell ref="H26:I26"/>
    <mergeCell ref="F27:G27"/>
    <mergeCell ref="H27:I27"/>
    <mergeCell ref="C27:E27"/>
    <mergeCell ref="A1:I2"/>
    <mergeCell ref="D3:F3"/>
    <mergeCell ref="G3:H3"/>
    <mergeCell ref="D4:F4"/>
    <mergeCell ref="D12:F12"/>
    <mergeCell ref="D13:F13"/>
    <mergeCell ref="D14:F14"/>
    <mergeCell ref="G12:H12"/>
    <mergeCell ref="D6:F6"/>
    <mergeCell ref="G4:H4"/>
    <mergeCell ref="G5:H5"/>
    <mergeCell ref="D5:F5"/>
    <mergeCell ref="D7:F7"/>
    <mergeCell ref="D8:F8"/>
    <mergeCell ref="D9:F9"/>
    <mergeCell ref="D10:F10"/>
    <mergeCell ref="D11:F11"/>
    <mergeCell ref="D17:F17"/>
    <mergeCell ref="C31:E31"/>
    <mergeCell ref="F31:G31"/>
    <mergeCell ref="H31:I31"/>
    <mergeCell ref="C32:E32"/>
    <mergeCell ref="F32:G32"/>
    <mergeCell ref="H32:I32"/>
    <mergeCell ref="H28:I28"/>
    <mergeCell ref="H29:I29"/>
    <mergeCell ref="H30:I30"/>
    <mergeCell ref="C35:E35"/>
    <mergeCell ref="F36:G36"/>
    <mergeCell ref="H36:I36"/>
    <mergeCell ref="C36:E36"/>
    <mergeCell ref="F35:I35"/>
    <mergeCell ref="C33:E33"/>
    <mergeCell ref="F33:G33"/>
    <mergeCell ref="H33:I33"/>
    <mergeCell ref="C34:E34"/>
    <mergeCell ref="F34:G34"/>
    <mergeCell ref="H34:I34"/>
    <mergeCell ref="B47:D47"/>
    <mergeCell ref="B45:D45"/>
    <mergeCell ref="B46:D46"/>
    <mergeCell ref="B40:D40"/>
    <mergeCell ref="B41:D41"/>
    <mergeCell ref="B42:D42"/>
    <mergeCell ref="B43:D43"/>
    <mergeCell ref="B44:D44"/>
    <mergeCell ref="A37:I38"/>
    <mergeCell ref="B39:D39"/>
    <mergeCell ref="E39:F39"/>
    <mergeCell ref="G39:I39"/>
    <mergeCell ref="F29:G29"/>
    <mergeCell ref="C29:E29"/>
    <mergeCell ref="F28:G28"/>
    <mergeCell ref="C28:E28"/>
    <mergeCell ref="D16:F16"/>
    <mergeCell ref="D15:F15"/>
    <mergeCell ref="E47:F47"/>
    <mergeCell ref="E46:F46"/>
    <mergeCell ref="E45:F45"/>
    <mergeCell ref="E44:F44"/>
    <mergeCell ref="E43:F43"/>
    <mergeCell ref="E42:F42"/>
    <mergeCell ref="E41:F41"/>
    <mergeCell ref="E40:F40"/>
    <mergeCell ref="F30:G30"/>
    <mergeCell ref="C30:E30"/>
    <mergeCell ref="G45:I45"/>
    <mergeCell ref="G46:I46"/>
    <mergeCell ref="G47:I47"/>
    <mergeCell ref="G40:I40"/>
    <mergeCell ref="G41:I41"/>
    <mergeCell ref="G42:I42"/>
    <mergeCell ref="G43:I43"/>
    <mergeCell ref="G44:I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topLeftCell="A28" zoomScaleSheetLayoutView="100" workbookViewId="0">
      <selection activeCell="C20" sqref="C20"/>
    </sheetView>
  </sheetViews>
  <sheetFormatPr defaultColWidth="9" defaultRowHeight="14.25" x14ac:dyDescent="0.15"/>
  <cols>
    <col min="1" max="1" width="17.5" style="35" customWidth="1"/>
    <col min="2" max="2" width="12.25" style="35" customWidth="1"/>
    <col min="3" max="3" width="19.625" style="35" customWidth="1"/>
    <col min="4" max="5" width="12.625" style="35" bestFit="1" customWidth="1"/>
    <col min="6" max="6" width="9" style="35"/>
    <col min="7" max="8" width="12.625" style="35" bestFit="1" customWidth="1"/>
    <col min="9" max="256" width="9" style="35"/>
    <col min="257" max="257" width="17.5" style="35" customWidth="1"/>
    <col min="258" max="258" width="12.25" style="35" customWidth="1"/>
    <col min="259" max="259" width="19.625" style="35" customWidth="1"/>
    <col min="260" max="261" width="12.625" style="35" bestFit="1" customWidth="1"/>
    <col min="262" max="262" width="9" style="35"/>
    <col min="263" max="264" width="12.625" style="35" bestFit="1" customWidth="1"/>
    <col min="265" max="512" width="9" style="35"/>
    <col min="513" max="513" width="17.5" style="35" customWidth="1"/>
    <col min="514" max="514" width="12.25" style="35" customWidth="1"/>
    <col min="515" max="515" width="19.625" style="35" customWidth="1"/>
    <col min="516" max="517" width="12.625" style="35" bestFit="1" customWidth="1"/>
    <col min="518" max="518" width="9" style="35"/>
    <col min="519" max="520" width="12.625" style="35" bestFit="1" customWidth="1"/>
    <col min="521" max="768" width="9" style="35"/>
    <col min="769" max="769" width="17.5" style="35" customWidth="1"/>
    <col min="770" max="770" width="12.25" style="35" customWidth="1"/>
    <col min="771" max="771" width="19.625" style="35" customWidth="1"/>
    <col min="772" max="773" width="12.625" style="35" bestFit="1" customWidth="1"/>
    <col min="774" max="774" width="9" style="35"/>
    <col min="775" max="776" width="12.625" style="35" bestFit="1" customWidth="1"/>
    <col min="777" max="1024" width="9" style="35"/>
    <col min="1025" max="1025" width="17.5" style="35" customWidth="1"/>
    <col min="1026" max="1026" width="12.25" style="35" customWidth="1"/>
    <col min="1027" max="1027" width="19.625" style="35" customWidth="1"/>
    <col min="1028" max="1029" width="12.625" style="35" bestFit="1" customWidth="1"/>
    <col min="1030" max="1030" width="9" style="35"/>
    <col min="1031" max="1032" width="12.625" style="35" bestFit="1" customWidth="1"/>
    <col min="1033" max="1280" width="9" style="35"/>
    <col min="1281" max="1281" width="17.5" style="35" customWidth="1"/>
    <col min="1282" max="1282" width="12.25" style="35" customWidth="1"/>
    <col min="1283" max="1283" width="19.625" style="35" customWidth="1"/>
    <col min="1284" max="1285" width="12.625" style="35" bestFit="1" customWidth="1"/>
    <col min="1286" max="1286" width="9" style="35"/>
    <col min="1287" max="1288" width="12.625" style="35" bestFit="1" customWidth="1"/>
    <col min="1289" max="1536" width="9" style="35"/>
    <col min="1537" max="1537" width="17.5" style="35" customWidth="1"/>
    <col min="1538" max="1538" width="12.25" style="35" customWidth="1"/>
    <col min="1539" max="1539" width="19.625" style="35" customWidth="1"/>
    <col min="1540" max="1541" width="12.625" style="35" bestFit="1" customWidth="1"/>
    <col min="1542" max="1542" width="9" style="35"/>
    <col min="1543" max="1544" width="12.625" style="35" bestFit="1" customWidth="1"/>
    <col min="1545" max="1792" width="9" style="35"/>
    <col min="1793" max="1793" width="17.5" style="35" customWidth="1"/>
    <col min="1794" max="1794" width="12.25" style="35" customWidth="1"/>
    <col min="1795" max="1795" width="19.625" style="35" customWidth="1"/>
    <col min="1796" max="1797" width="12.625" style="35" bestFit="1" customWidth="1"/>
    <col min="1798" max="1798" width="9" style="35"/>
    <col min="1799" max="1800" width="12.625" style="35" bestFit="1" customWidth="1"/>
    <col min="1801" max="2048" width="9" style="35"/>
    <col min="2049" max="2049" width="17.5" style="35" customWidth="1"/>
    <col min="2050" max="2050" width="12.25" style="35" customWidth="1"/>
    <col min="2051" max="2051" width="19.625" style="35" customWidth="1"/>
    <col min="2052" max="2053" width="12.625" style="35" bestFit="1" customWidth="1"/>
    <col min="2054" max="2054" width="9" style="35"/>
    <col min="2055" max="2056" width="12.625" style="35" bestFit="1" customWidth="1"/>
    <col min="2057" max="2304" width="9" style="35"/>
    <col min="2305" max="2305" width="17.5" style="35" customWidth="1"/>
    <col min="2306" max="2306" width="12.25" style="35" customWidth="1"/>
    <col min="2307" max="2307" width="19.625" style="35" customWidth="1"/>
    <col min="2308" max="2309" width="12.625" style="35" bestFit="1" customWidth="1"/>
    <col min="2310" max="2310" width="9" style="35"/>
    <col min="2311" max="2312" width="12.625" style="35" bestFit="1" customWidth="1"/>
    <col min="2313" max="2560" width="9" style="35"/>
    <col min="2561" max="2561" width="17.5" style="35" customWidth="1"/>
    <col min="2562" max="2562" width="12.25" style="35" customWidth="1"/>
    <col min="2563" max="2563" width="19.625" style="35" customWidth="1"/>
    <col min="2564" max="2565" width="12.625" style="35" bestFit="1" customWidth="1"/>
    <col min="2566" max="2566" width="9" style="35"/>
    <col min="2567" max="2568" width="12.625" style="35" bestFit="1" customWidth="1"/>
    <col min="2569" max="2816" width="9" style="35"/>
    <col min="2817" max="2817" width="17.5" style="35" customWidth="1"/>
    <col min="2818" max="2818" width="12.25" style="35" customWidth="1"/>
    <col min="2819" max="2819" width="19.625" style="35" customWidth="1"/>
    <col min="2820" max="2821" width="12.625" style="35" bestFit="1" customWidth="1"/>
    <col min="2822" max="2822" width="9" style="35"/>
    <col min="2823" max="2824" width="12.625" style="35" bestFit="1" customWidth="1"/>
    <col min="2825" max="3072" width="9" style="35"/>
    <col min="3073" max="3073" width="17.5" style="35" customWidth="1"/>
    <col min="3074" max="3074" width="12.25" style="35" customWidth="1"/>
    <col min="3075" max="3075" width="19.625" style="35" customWidth="1"/>
    <col min="3076" max="3077" width="12.625" style="35" bestFit="1" customWidth="1"/>
    <col min="3078" max="3078" width="9" style="35"/>
    <col min="3079" max="3080" width="12.625" style="35" bestFit="1" customWidth="1"/>
    <col min="3081" max="3328" width="9" style="35"/>
    <col min="3329" max="3329" width="17.5" style="35" customWidth="1"/>
    <col min="3330" max="3330" width="12.25" style="35" customWidth="1"/>
    <col min="3331" max="3331" width="19.625" style="35" customWidth="1"/>
    <col min="3332" max="3333" width="12.625" style="35" bestFit="1" customWidth="1"/>
    <col min="3334" max="3334" width="9" style="35"/>
    <col min="3335" max="3336" width="12.625" style="35" bestFit="1" customWidth="1"/>
    <col min="3337" max="3584" width="9" style="35"/>
    <col min="3585" max="3585" width="17.5" style="35" customWidth="1"/>
    <col min="3586" max="3586" width="12.25" style="35" customWidth="1"/>
    <col min="3587" max="3587" width="19.625" style="35" customWidth="1"/>
    <col min="3588" max="3589" width="12.625" style="35" bestFit="1" customWidth="1"/>
    <col min="3590" max="3590" width="9" style="35"/>
    <col min="3591" max="3592" width="12.625" style="35" bestFit="1" customWidth="1"/>
    <col min="3593" max="3840" width="9" style="35"/>
    <col min="3841" max="3841" width="17.5" style="35" customWidth="1"/>
    <col min="3842" max="3842" width="12.25" style="35" customWidth="1"/>
    <col min="3843" max="3843" width="19.625" style="35" customWidth="1"/>
    <col min="3844" max="3845" width="12.625" style="35" bestFit="1" customWidth="1"/>
    <col min="3846" max="3846" width="9" style="35"/>
    <col min="3847" max="3848" width="12.625" style="35" bestFit="1" customWidth="1"/>
    <col min="3849" max="4096" width="9" style="35"/>
    <col min="4097" max="4097" width="17.5" style="35" customWidth="1"/>
    <col min="4098" max="4098" width="12.25" style="35" customWidth="1"/>
    <col min="4099" max="4099" width="19.625" style="35" customWidth="1"/>
    <col min="4100" max="4101" width="12.625" style="35" bestFit="1" customWidth="1"/>
    <col min="4102" max="4102" width="9" style="35"/>
    <col min="4103" max="4104" width="12.625" style="35" bestFit="1" customWidth="1"/>
    <col min="4105" max="4352" width="9" style="35"/>
    <col min="4353" max="4353" width="17.5" style="35" customWidth="1"/>
    <col min="4354" max="4354" width="12.25" style="35" customWidth="1"/>
    <col min="4355" max="4355" width="19.625" style="35" customWidth="1"/>
    <col min="4356" max="4357" width="12.625" style="35" bestFit="1" customWidth="1"/>
    <col min="4358" max="4358" width="9" style="35"/>
    <col min="4359" max="4360" width="12.625" style="35" bestFit="1" customWidth="1"/>
    <col min="4361" max="4608" width="9" style="35"/>
    <col min="4609" max="4609" width="17.5" style="35" customWidth="1"/>
    <col min="4610" max="4610" width="12.25" style="35" customWidth="1"/>
    <col min="4611" max="4611" width="19.625" style="35" customWidth="1"/>
    <col min="4612" max="4613" width="12.625" style="35" bestFit="1" customWidth="1"/>
    <col min="4614" max="4614" width="9" style="35"/>
    <col min="4615" max="4616" width="12.625" style="35" bestFit="1" customWidth="1"/>
    <col min="4617" max="4864" width="9" style="35"/>
    <col min="4865" max="4865" width="17.5" style="35" customWidth="1"/>
    <col min="4866" max="4866" width="12.25" style="35" customWidth="1"/>
    <col min="4867" max="4867" width="19.625" style="35" customWidth="1"/>
    <col min="4868" max="4869" width="12.625" style="35" bestFit="1" customWidth="1"/>
    <col min="4870" max="4870" width="9" style="35"/>
    <col min="4871" max="4872" width="12.625" style="35" bestFit="1" customWidth="1"/>
    <col min="4873" max="5120" width="9" style="35"/>
    <col min="5121" max="5121" width="17.5" style="35" customWidth="1"/>
    <col min="5122" max="5122" width="12.25" style="35" customWidth="1"/>
    <col min="5123" max="5123" width="19.625" style="35" customWidth="1"/>
    <col min="5124" max="5125" width="12.625" style="35" bestFit="1" customWidth="1"/>
    <col min="5126" max="5126" width="9" style="35"/>
    <col min="5127" max="5128" width="12.625" style="35" bestFit="1" customWidth="1"/>
    <col min="5129" max="5376" width="9" style="35"/>
    <col min="5377" max="5377" width="17.5" style="35" customWidth="1"/>
    <col min="5378" max="5378" width="12.25" style="35" customWidth="1"/>
    <col min="5379" max="5379" width="19.625" style="35" customWidth="1"/>
    <col min="5380" max="5381" width="12.625" style="35" bestFit="1" customWidth="1"/>
    <col min="5382" max="5382" width="9" style="35"/>
    <col min="5383" max="5384" width="12.625" style="35" bestFit="1" customWidth="1"/>
    <col min="5385" max="5632" width="9" style="35"/>
    <col min="5633" max="5633" width="17.5" style="35" customWidth="1"/>
    <col min="5634" max="5634" width="12.25" style="35" customWidth="1"/>
    <col min="5635" max="5635" width="19.625" style="35" customWidth="1"/>
    <col min="5636" max="5637" width="12.625" style="35" bestFit="1" customWidth="1"/>
    <col min="5638" max="5638" width="9" style="35"/>
    <col min="5639" max="5640" width="12.625" style="35" bestFit="1" customWidth="1"/>
    <col min="5641" max="5888" width="9" style="35"/>
    <col min="5889" max="5889" width="17.5" style="35" customWidth="1"/>
    <col min="5890" max="5890" width="12.25" style="35" customWidth="1"/>
    <col min="5891" max="5891" width="19.625" style="35" customWidth="1"/>
    <col min="5892" max="5893" width="12.625" style="35" bestFit="1" customWidth="1"/>
    <col min="5894" max="5894" width="9" style="35"/>
    <col min="5895" max="5896" width="12.625" style="35" bestFit="1" customWidth="1"/>
    <col min="5897" max="6144" width="9" style="35"/>
    <col min="6145" max="6145" width="17.5" style="35" customWidth="1"/>
    <col min="6146" max="6146" width="12.25" style="35" customWidth="1"/>
    <col min="6147" max="6147" width="19.625" style="35" customWidth="1"/>
    <col min="6148" max="6149" width="12.625" style="35" bestFit="1" customWidth="1"/>
    <col min="6150" max="6150" width="9" style="35"/>
    <col min="6151" max="6152" width="12.625" style="35" bestFit="1" customWidth="1"/>
    <col min="6153" max="6400" width="9" style="35"/>
    <col min="6401" max="6401" width="17.5" style="35" customWidth="1"/>
    <col min="6402" max="6402" width="12.25" style="35" customWidth="1"/>
    <col min="6403" max="6403" width="19.625" style="35" customWidth="1"/>
    <col min="6404" max="6405" width="12.625" style="35" bestFit="1" customWidth="1"/>
    <col min="6406" max="6406" width="9" style="35"/>
    <col min="6407" max="6408" width="12.625" style="35" bestFit="1" customWidth="1"/>
    <col min="6409" max="6656" width="9" style="35"/>
    <col min="6657" max="6657" width="17.5" style="35" customWidth="1"/>
    <col min="6658" max="6658" width="12.25" style="35" customWidth="1"/>
    <col min="6659" max="6659" width="19.625" style="35" customWidth="1"/>
    <col min="6660" max="6661" width="12.625" style="35" bestFit="1" customWidth="1"/>
    <col min="6662" max="6662" width="9" style="35"/>
    <col min="6663" max="6664" width="12.625" style="35" bestFit="1" customWidth="1"/>
    <col min="6665" max="6912" width="9" style="35"/>
    <col min="6913" max="6913" width="17.5" style="35" customWidth="1"/>
    <col min="6914" max="6914" width="12.25" style="35" customWidth="1"/>
    <col min="6915" max="6915" width="19.625" style="35" customWidth="1"/>
    <col min="6916" max="6917" width="12.625" style="35" bestFit="1" customWidth="1"/>
    <col min="6918" max="6918" width="9" style="35"/>
    <col min="6919" max="6920" width="12.625" style="35" bestFit="1" customWidth="1"/>
    <col min="6921" max="7168" width="9" style="35"/>
    <col min="7169" max="7169" width="17.5" style="35" customWidth="1"/>
    <col min="7170" max="7170" width="12.25" style="35" customWidth="1"/>
    <col min="7171" max="7171" width="19.625" style="35" customWidth="1"/>
    <col min="7172" max="7173" width="12.625" style="35" bestFit="1" customWidth="1"/>
    <col min="7174" max="7174" width="9" style="35"/>
    <col min="7175" max="7176" width="12.625" style="35" bestFit="1" customWidth="1"/>
    <col min="7177" max="7424" width="9" style="35"/>
    <col min="7425" max="7425" width="17.5" style="35" customWidth="1"/>
    <col min="7426" max="7426" width="12.25" style="35" customWidth="1"/>
    <col min="7427" max="7427" width="19.625" style="35" customWidth="1"/>
    <col min="7428" max="7429" width="12.625" style="35" bestFit="1" customWidth="1"/>
    <col min="7430" max="7430" width="9" style="35"/>
    <col min="7431" max="7432" width="12.625" style="35" bestFit="1" customWidth="1"/>
    <col min="7433" max="7680" width="9" style="35"/>
    <col min="7681" max="7681" width="17.5" style="35" customWidth="1"/>
    <col min="7682" max="7682" width="12.25" style="35" customWidth="1"/>
    <col min="7683" max="7683" width="19.625" style="35" customWidth="1"/>
    <col min="7684" max="7685" width="12.625" style="35" bestFit="1" customWidth="1"/>
    <col min="7686" max="7686" width="9" style="35"/>
    <col min="7687" max="7688" width="12.625" style="35" bestFit="1" customWidth="1"/>
    <col min="7689" max="7936" width="9" style="35"/>
    <col min="7937" max="7937" width="17.5" style="35" customWidth="1"/>
    <col min="7938" max="7938" width="12.25" style="35" customWidth="1"/>
    <col min="7939" max="7939" width="19.625" style="35" customWidth="1"/>
    <col min="7940" max="7941" width="12.625" style="35" bestFit="1" customWidth="1"/>
    <col min="7942" max="7942" width="9" style="35"/>
    <col min="7943" max="7944" width="12.625" style="35" bestFit="1" customWidth="1"/>
    <col min="7945" max="8192" width="9" style="35"/>
    <col min="8193" max="8193" width="17.5" style="35" customWidth="1"/>
    <col min="8194" max="8194" width="12.25" style="35" customWidth="1"/>
    <col min="8195" max="8195" width="19.625" style="35" customWidth="1"/>
    <col min="8196" max="8197" width="12.625" style="35" bestFit="1" customWidth="1"/>
    <col min="8198" max="8198" width="9" style="35"/>
    <col min="8199" max="8200" width="12.625" style="35" bestFit="1" customWidth="1"/>
    <col min="8201" max="8448" width="9" style="35"/>
    <col min="8449" max="8449" width="17.5" style="35" customWidth="1"/>
    <col min="8450" max="8450" width="12.25" style="35" customWidth="1"/>
    <col min="8451" max="8451" width="19.625" style="35" customWidth="1"/>
    <col min="8452" max="8453" width="12.625" style="35" bestFit="1" customWidth="1"/>
    <col min="8454" max="8454" width="9" style="35"/>
    <col min="8455" max="8456" width="12.625" style="35" bestFit="1" customWidth="1"/>
    <col min="8457" max="8704" width="9" style="35"/>
    <col min="8705" max="8705" width="17.5" style="35" customWidth="1"/>
    <col min="8706" max="8706" width="12.25" style="35" customWidth="1"/>
    <col min="8707" max="8707" width="19.625" style="35" customWidth="1"/>
    <col min="8708" max="8709" width="12.625" style="35" bestFit="1" customWidth="1"/>
    <col min="8710" max="8710" width="9" style="35"/>
    <col min="8711" max="8712" width="12.625" style="35" bestFit="1" customWidth="1"/>
    <col min="8713" max="8960" width="9" style="35"/>
    <col min="8961" max="8961" width="17.5" style="35" customWidth="1"/>
    <col min="8962" max="8962" width="12.25" style="35" customWidth="1"/>
    <col min="8963" max="8963" width="19.625" style="35" customWidth="1"/>
    <col min="8964" max="8965" width="12.625" style="35" bestFit="1" customWidth="1"/>
    <col min="8966" max="8966" width="9" style="35"/>
    <col min="8967" max="8968" width="12.625" style="35" bestFit="1" customWidth="1"/>
    <col min="8969" max="9216" width="9" style="35"/>
    <col min="9217" max="9217" width="17.5" style="35" customWidth="1"/>
    <col min="9218" max="9218" width="12.25" style="35" customWidth="1"/>
    <col min="9219" max="9219" width="19.625" style="35" customWidth="1"/>
    <col min="9220" max="9221" width="12.625" style="35" bestFit="1" customWidth="1"/>
    <col min="9222" max="9222" width="9" style="35"/>
    <col min="9223" max="9224" width="12.625" style="35" bestFit="1" customWidth="1"/>
    <col min="9225" max="9472" width="9" style="35"/>
    <col min="9473" max="9473" width="17.5" style="35" customWidth="1"/>
    <col min="9474" max="9474" width="12.25" style="35" customWidth="1"/>
    <col min="9475" max="9475" width="19.625" style="35" customWidth="1"/>
    <col min="9476" max="9477" width="12.625" style="35" bestFit="1" customWidth="1"/>
    <col min="9478" max="9478" width="9" style="35"/>
    <col min="9479" max="9480" width="12.625" style="35" bestFit="1" customWidth="1"/>
    <col min="9481" max="9728" width="9" style="35"/>
    <col min="9729" max="9729" width="17.5" style="35" customWidth="1"/>
    <col min="9730" max="9730" width="12.25" style="35" customWidth="1"/>
    <col min="9731" max="9731" width="19.625" style="35" customWidth="1"/>
    <col min="9732" max="9733" width="12.625" style="35" bestFit="1" customWidth="1"/>
    <col min="9734" max="9734" width="9" style="35"/>
    <col min="9735" max="9736" width="12.625" style="35" bestFit="1" customWidth="1"/>
    <col min="9737" max="9984" width="9" style="35"/>
    <col min="9985" max="9985" width="17.5" style="35" customWidth="1"/>
    <col min="9986" max="9986" width="12.25" style="35" customWidth="1"/>
    <col min="9987" max="9987" width="19.625" style="35" customWidth="1"/>
    <col min="9988" max="9989" width="12.625" style="35" bestFit="1" customWidth="1"/>
    <col min="9990" max="9990" width="9" style="35"/>
    <col min="9991" max="9992" width="12.625" style="35" bestFit="1" customWidth="1"/>
    <col min="9993" max="10240" width="9" style="35"/>
    <col min="10241" max="10241" width="17.5" style="35" customWidth="1"/>
    <col min="10242" max="10242" width="12.25" style="35" customWidth="1"/>
    <col min="10243" max="10243" width="19.625" style="35" customWidth="1"/>
    <col min="10244" max="10245" width="12.625" style="35" bestFit="1" customWidth="1"/>
    <col min="10246" max="10246" width="9" style="35"/>
    <col min="10247" max="10248" width="12.625" style="35" bestFit="1" customWidth="1"/>
    <col min="10249" max="10496" width="9" style="35"/>
    <col min="10497" max="10497" width="17.5" style="35" customWidth="1"/>
    <col min="10498" max="10498" width="12.25" style="35" customWidth="1"/>
    <col min="10499" max="10499" width="19.625" style="35" customWidth="1"/>
    <col min="10500" max="10501" width="12.625" style="35" bestFit="1" customWidth="1"/>
    <col min="10502" max="10502" width="9" style="35"/>
    <col min="10503" max="10504" width="12.625" style="35" bestFit="1" customWidth="1"/>
    <col min="10505" max="10752" width="9" style="35"/>
    <col min="10753" max="10753" width="17.5" style="35" customWidth="1"/>
    <col min="10754" max="10754" width="12.25" style="35" customWidth="1"/>
    <col min="10755" max="10755" width="19.625" style="35" customWidth="1"/>
    <col min="10756" max="10757" width="12.625" style="35" bestFit="1" customWidth="1"/>
    <col min="10758" max="10758" width="9" style="35"/>
    <col min="10759" max="10760" width="12.625" style="35" bestFit="1" customWidth="1"/>
    <col min="10761" max="11008" width="9" style="35"/>
    <col min="11009" max="11009" width="17.5" style="35" customWidth="1"/>
    <col min="11010" max="11010" width="12.25" style="35" customWidth="1"/>
    <col min="11011" max="11011" width="19.625" style="35" customWidth="1"/>
    <col min="11012" max="11013" width="12.625" style="35" bestFit="1" customWidth="1"/>
    <col min="11014" max="11014" width="9" style="35"/>
    <col min="11015" max="11016" width="12.625" style="35" bestFit="1" customWidth="1"/>
    <col min="11017" max="11264" width="9" style="35"/>
    <col min="11265" max="11265" width="17.5" style="35" customWidth="1"/>
    <col min="11266" max="11266" width="12.25" style="35" customWidth="1"/>
    <col min="11267" max="11267" width="19.625" style="35" customWidth="1"/>
    <col min="11268" max="11269" width="12.625" style="35" bestFit="1" customWidth="1"/>
    <col min="11270" max="11270" width="9" style="35"/>
    <col min="11271" max="11272" width="12.625" style="35" bestFit="1" customWidth="1"/>
    <col min="11273" max="11520" width="9" style="35"/>
    <col min="11521" max="11521" width="17.5" style="35" customWidth="1"/>
    <col min="11522" max="11522" width="12.25" style="35" customWidth="1"/>
    <col min="11523" max="11523" width="19.625" style="35" customWidth="1"/>
    <col min="11524" max="11525" width="12.625" style="35" bestFit="1" customWidth="1"/>
    <col min="11526" max="11526" width="9" style="35"/>
    <col min="11527" max="11528" width="12.625" style="35" bestFit="1" customWidth="1"/>
    <col min="11529" max="11776" width="9" style="35"/>
    <col min="11777" max="11777" width="17.5" style="35" customWidth="1"/>
    <col min="11778" max="11778" width="12.25" style="35" customWidth="1"/>
    <col min="11779" max="11779" width="19.625" style="35" customWidth="1"/>
    <col min="11780" max="11781" width="12.625" style="35" bestFit="1" customWidth="1"/>
    <col min="11782" max="11782" width="9" style="35"/>
    <col min="11783" max="11784" width="12.625" style="35" bestFit="1" customWidth="1"/>
    <col min="11785" max="12032" width="9" style="35"/>
    <col min="12033" max="12033" width="17.5" style="35" customWidth="1"/>
    <col min="12034" max="12034" width="12.25" style="35" customWidth="1"/>
    <col min="12035" max="12035" width="19.625" style="35" customWidth="1"/>
    <col min="12036" max="12037" width="12.625" style="35" bestFit="1" customWidth="1"/>
    <col min="12038" max="12038" width="9" style="35"/>
    <col min="12039" max="12040" width="12.625" style="35" bestFit="1" customWidth="1"/>
    <col min="12041" max="12288" width="9" style="35"/>
    <col min="12289" max="12289" width="17.5" style="35" customWidth="1"/>
    <col min="12290" max="12290" width="12.25" style="35" customWidth="1"/>
    <col min="12291" max="12291" width="19.625" style="35" customWidth="1"/>
    <col min="12292" max="12293" width="12.625" style="35" bestFit="1" customWidth="1"/>
    <col min="12294" max="12294" width="9" style="35"/>
    <col min="12295" max="12296" width="12.625" style="35" bestFit="1" customWidth="1"/>
    <col min="12297" max="12544" width="9" style="35"/>
    <col min="12545" max="12545" width="17.5" style="35" customWidth="1"/>
    <col min="12546" max="12546" width="12.25" style="35" customWidth="1"/>
    <col min="12547" max="12547" width="19.625" style="35" customWidth="1"/>
    <col min="12548" max="12549" width="12.625" style="35" bestFit="1" customWidth="1"/>
    <col min="12550" max="12550" width="9" style="35"/>
    <col min="12551" max="12552" width="12.625" style="35" bestFit="1" customWidth="1"/>
    <col min="12553" max="12800" width="9" style="35"/>
    <col min="12801" max="12801" width="17.5" style="35" customWidth="1"/>
    <col min="12802" max="12802" width="12.25" style="35" customWidth="1"/>
    <col min="12803" max="12803" width="19.625" style="35" customWidth="1"/>
    <col min="12804" max="12805" width="12.625" style="35" bestFit="1" customWidth="1"/>
    <col min="12806" max="12806" width="9" style="35"/>
    <col min="12807" max="12808" width="12.625" style="35" bestFit="1" customWidth="1"/>
    <col min="12809" max="13056" width="9" style="35"/>
    <col min="13057" max="13057" width="17.5" style="35" customWidth="1"/>
    <col min="13058" max="13058" width="12.25" style="35" customWidth="1"/>
    <col min="13059" max="13059" width="19.625" style="35" customWidth="1"/>
    <col min="13060" max="13061" width="12.625" style="35" bestFit="1" customWidth="1"/>
    <col min="13062" max="13062" width="9" style="35"/>
    <col min="13063" max="13064" width="12.625" style="35" bestFit="1" customWidth="1"/>
    <col min="13065" max="13312" width="9" style="35"/>
    <col min="13313" max="13313" width="17.5" style="35" customWidth="1"/>
    <col min="13314" max="13314" width="12.25" style="35" customWidth="1"/>
    <col min="13315" max="13315" width="19.625" style="35" customWidth="1"/>
    <col min="13316" max="13317" width="12.625" style="35" bestFit="1" customWidth="1"/>
    <col min="13318" max="13318" width="9" style="35"/>
    <col min="13319" max="13320" width="12.625" style="35" bestFit="1" customWidth="1"/>
    <col min="13321" max="13568" width="9" style="35"/>
    <col min="13569" max="13569" width="17.5" style="35" customWidth="1"/>
    <col min="13570" max="13570" width="12.25" style="35" customWidth="1"/>
    <col min="13571" max="13571" width="19.625" style="35" customWidth="1"/>
    <col min="13572" max="13573" width="12.625" style="35" bestFit="1" customWidth="1"/>
    <col min="13574" max="13574" width="9" style="35"/>
    <col min="13575" max="13576" width="12.625" style="35" bestFit="1" customWidth="1"/>
    <col min="13577" max="13824" width="9" style="35"/>
    <col min="13825" max="13825" width="17.5" style="35" customWidth="1"/>
    <col min="13826" max="13826" width="12.25" style="35" customWidth="1"/>
    <col min="13827" max="13827" width="19.625" style="35" customWidth="1"/>
    <col min="13828" max="13829" width="12.625" style="35" bestFit="1" customWidth="1"/>
    <col min="13830" max="13830" width="9" style="35"/>
    <col min="13831" max="13832" width="12.625" style="35" bestFit="1" customWidth="1"/>
    <col min="13833" max="14080" width="9" style="35"/>
    <col min="14081" max="14081" width="17.5" style="35" customWidth="1"/>
    <col min="14082" max="14082" width="12.25" style="35" customWidth="1"/>
    <col min="14083" max="14083" width="19.625" style="35" customWidth="1"/>
    <col min="14084" max="14085" width="12.625" style="35" bestFit="1" customWidth="1"/>
    <col min="14086" max="14086" width="9" style="35"/>
    <col min="14087" max="14088" width="12.625" style="35" bestFit="1" customWidth="1"/>
    <col min="14089" max="14336" width="9" style="35"/>
    <col min="14337" max="14337" width="17.5" style="35" customWidth="1"/>
    <col min="14338" max="14338" width="12.25" style="35" customWidth="1"/>
    <col min="14339" max="14339" width="19.625" style="35" customWidth="1"/>
    <col min="14340" max="14341" width="12.625" style="35" bestFit="1" customWidth="1"/>
    <col min="14342" max="14342" width="9" style="35"/>
    <col min="14343" max="14344" width="12.625" style="35" bestFit="1" customWidth="1"/>
    <col min="14345" max="14592" width="9" style="35"/>
    <col min="14593" max="14593" width="17.5" style="35" customWidth="1"/>
    <col min="14594" max="14594" width="12.25" style="35" customWidth="1"/>
    <col min="14595" max="14595" width="19.625" style="35" customWidth="1"/>
    <col min="14596" max="14597" width="12.625" style="35" bestFit="1" customWidth="1"/>
    <col min="14598" max="14598" width="9" style="35"/>
    <col min="14599" max="14600" width="12.625" style="35" bestFit="1" customWidth="1"/>
    <col min="14601" max="14848" width="9" style="35"/>
    <col min="14849" max="14849" width="17.5" style="35" customWidth="1"/>
    <col min="14850" max="14850" width="12.25" style="35" customWidth="1"/>
    <col min="14851" max="14851" width="19.625" style="35" customWidth="1"/>
    <col min="14852" max="14853" width="12.625" style="35" bestFit="1" customWidth="1"/>
    <col min="14854" max="14854" width="9" style="35"/>
    <col min="14855" max="14856" width="12.625" style="35" bestFit="1" customWidth="1"/>
    <col min="14857" max="15104" width="9" style="35"/>
    <col min="15105" max="15105" width="17.5" style="35" customWidth="1"/>
    <col min="15106" max="15106" width="12.25" style="35" customWidth="1"/>
    <col min="15107" max="15107" width="19.625" style="35" customWidth="1"/>
    <col min="15108" max="15109" width="12.625" style="35" bestFit="1" customWidth="1"/>
    <col min="15110" max="15110" width="9" style="35"/>
    <col min="15111" max="15112" width="12.625" style="35" bestFit="1" customWidth="1"/>
    <col min="15113" max="15360" width="9" style="35"/>
    <col min="15361" max="15361" width="17.5" style="35" customWidth="1"/>
    <col min="15362" max="15362" width="12.25" style="35" customWidth="1"/>
    <col min="15363" max="15363" width="19.625" style="35" customWidth="1"/>
    <col min="15364" max="15365" width="12.625" style="35" bestFit="1" customWidth="1"/>
    <col min="15366" max="15366" width="9" style="35"/>
    <col min="15367" max="15368" width="12.625" style="35" bestFit="1" customWidth="1"/>
    <col min="15369" max="15616" width="9" style="35"/>
    <col min="15617" max="15617" width="17.5" style="35" customWidth="1"/>
    <col min="15618" max="15618" width="12.25" style="35" customWidth="1"/>
    <col min="15619" max="15619" width="19.625" style="35" customWidth="1"/>
    <col min="15620" max="15621" width="12.625" style="35" bestFit="1" customWidth="1"/>
    <col min="15622" max="15622" width="9" style="35"/>
    <col min="15623" max="15624" width="12.625" style="35" bestFit="1" customWidth="1"/>
    <col min="15625" max="15872" width="9" style="35"/>
    <col min="15873" max="15873" width="17.5" style="35" customWidth="1"/>
    <col min="15874" max="15874" width="12.25" style="35" customWidth="1"/>
    <col min="15875" max="15875" width="19.625" style="35" customWidth="1"/>
    <col min="15876" max="15877" width="12.625" style="35" bestFit="1" customWidth="1"/>
    <col min="15878" max="15878" width="9" style="35"/>
    <col min="15879" max="15880" width="12.625" style="35" bestFit="1" customWidth="1"/>
    <col min="15881" max="16128" width="9" style="35"/>
    <col min="16129" max="16129" width="17.5" style="35" customWidth="1"/>
    <col min="16130" max="16130" width="12.25" style="35" customWidth="1"/>
    <col min="16131" max="16131" width="19.625" style="35" customWidth="1"/>
    <col min="16132" max="16133" width="12.625" style="35" bestFit="1" customWidth="1"/>
    <col min="16134" max="16134" width="9" style="35"/>
    <col min="16135" max="16136" width="12.625" style="35" bestFit="1" customWidth="1"/>
    <col min="16137" max="16384" width="9" style="35"/>
  </cols>
  <sheetData>
    <row r="1" spans="1:8" x14ac:dyDescent="0.15">
      <c r="A1" s="35" t="s">
        <v>114</v>
      </c>
      <c r="B1" s="35" t="s">
        <v>115</v>
      </c>
      <c r="C1" s="35" t="s">
        <v>116</v>
      </c>
      <c r="D1" s="35" t="s">
        <v>117</v>
      </c>
    </row>
    <row r="2" spans="1:8" x14ac:dyDescent="0.15">
      <c r="A2" s="35" t="s">
        <v>118</v>
      </c>
      <c r="C2" s="35">
        <v>0.8</v>
      </c>
    </row>
    <row r="3" spans="1:8" x14ac:dyDescent="0.15">
      <c r="A3" s="35" t="s">
        <v>119</v>
      </c>
      <c r="B3" s="36" t="s">
        <v>120</v>
      </c>
      <c r="C3" s="35">
        <f>(C7*C4-C9)/C10</f>
        <v>0.80000000000000016</v>
      </c>
    </row>
    <row r="4" spans="1:8" x14ac:dyDescent="0.15">
      <c r="A4" s="35" t="s">
        <v>121</v>
      </c>
      <c r="B4" s="37"/>
      <c r="C4" s="35">
        <f>C13/(C13+C14)</f>
        <v>0.66874999999999996</v>
      </c>
      <c r="D4" s="35">
        <f>C15/(C15+C16)</f>
        <v>0.66875000000000007</v>
      </c>
      <c r="E4" s="35">
        <f>C25/(C25+C26)</f>
        <v>0.66874999999999996</v>
      </c>
    </row>
    <row r="5" spans="1:8" ht="15" x14ac:dyDescent="0.15">
      <c r="A5" s="35" t="s">
        <v>122</v>
      </c>
      <c r="B5" s="38" t="s">
        <v>123</v>
      </c>
      <c r="C5" s="35">
        <v>1050</v>
      </c>
      <c r="D5" s="35" t="s">
        <v>124</v>
      </c>
    </row>
    <row r="6" spans="1:8" x14ac:dyDescent="0.15">
      <c r="A6" s="35" t="s">
        <v>125</v>
      </c>
      <c r="B6" s="38" t="s">
        <v>126</v>
      </c>
      <c r="C6" s="35">
        <v>70</v>
      </c>
      <c r="D6" s="35" t="s">
        <v>127</v>
      </c>
    </row>
    <row r="7" spans="1:8" x14ac:dyDescent="0.15">
      <c r="A7" s="35" t="s">
        <v>128</v>
      </c>
      <c r="B7" s="37" t="s">
        <v>129</v>
      </c>
      <c r="C7" s="35">
        <f>(C8+C9)</f>
        <v>1.6</v>
      </c>
      <c r="D7" s="35" t="s">
        <v>130</v>
      </c>
    </row>
    <row r="8" spans="1:8" x14ac:dyDescent="0.15">
      <c r="A8" s="35" t="s">
        <v>131</v>
      </c>
      <c r="B8" s="37" t="s">
        <v>132</v>
      </c>
      <c r="C8" s="35">
        <f>850/1000</f>
        <v>0.85</v>
      </c>
      <c r="D8" s="35" t="s">
        <v>130</v>
      </c>
    </row>
    <row r="9" spans="1:8" x14ac:dyDescent="0.15">
      <c r="A9" s="35" t="s">
        <v>133</v>
      </c>
      <c r="B9" s="37" t="s">
        <v>134</v>
      </c>
      <c r="C9" s="35">
        <f>750/1000</f>
        <v>0.75</v>
      </c>
      <c r="D9" s="35" t="s">
        <v>130</v>
      </c>
    </row>
    <row r="10" spans="1:8" x14ac:dyDescent="0.15">
      <c r="A10" s="35" t="s">
        <v>135</v>
      </c>
      <c r="B10" s="38" t="s">
        <v>136</v>
      </c>
      <c r="C10" s="35">
        <f>400/1000</f>
        <v>0.4</v>
      </c>
      <c r="D10" s="35" t="s">
        <v>130</v>
      </c>
    </row>
    <row r="11" spans="1:8" x14ac:dyDescent="0.15">
      <c r="A11" s="35" t="s">
        <v>137</v>
      </c>
      <c r="B11" s="35" t="s">
        <v>138</v>
      </c>
      <c r="C11" s="35">
        <f>INT(155*60%+15*25.399999/2)/1000</f>
        <v>0.28299999999999997</v>
      </c>
      <c r="D11" s="35" t="s">
        <v>130</v>
      </c>
      <c r="H11" s="35">
        <f>C13/C14</f>
        <v>2.0188679245283021</v>
      </c>
    </row>
    <row r="12" spans="1:8" x14ac:dyDescent="0.15">
      <c r="A12" s="35" t="s">
        <v>139</v>
      </c>
      <c r="B12" s="35" t="s">
        <v>140</v>
      </c>
      <c r="C12" s="35">
        <f>278/1000</f>
        <v>0.27800000000000002</v>
      </c>
      <c r="D12" s="35" t="s">
        <v>130</v>
      </c>
    </row>
    <row r="13" spans="1:8" ht="23.1" customHeight="1" x14ac:dyDescent="0.15">
      <c r="A13" s="35" t="s">
        <v>141</v>
      </c>
      <c r="B13" s="35" t="s">
        <v>142</v>
      </c>
      <c r="C13" s="35">
        <f>(C5*9.8/C7)*(C9+C2*C10)</f>
        <v>6881.4375</v>
      </c>
      <c r="D13" s="35" t="s">
        <v>143</v>
      </c>
    </row>
    <row r="14" spans="1:8" x14ac:dyDescent="0.15">
      <c r="A14" s="35" t="s">
        <v>144</v>
      </c>
      <c r="B14" s="35" t="s">
        <v>145</v>
      </c>
      <c r="C14" s="35">
        <f>C5*9.8/C7*(C8-C2*C10)</f>
        <v>3408.5624999999995</v>
      </c>
    </row>
    <row r="15" spans="1:8" x14ac:dyDescent="0.15">
      <c r="A15" s="35" t="s">
        <v>146</v>
      </c>
      <c r="B15" s="35" t="s">
        <v>147</v>
      </c>
      <c r="C15" s="35">
        <f>C13*C2/2</f>
        <v>2752.5750000000003</v>
      </c>
      <c r="D15" s="35" t="s">
        <v>143</v>
      </c>
    </row>
    <row r="16" spans="1:8" x14ac:dyDescent="0.15">
      <c r="A16" s="35" t="s">
        <v>148</v>
      </c>
      <c r="B16" s="35" t="s">
        <v>149</v>
      </c>
      <c r="C16" s="35">
        <f>C14*C2/2</f>
        <v>1363.425</v>
      </c>
      <c r="D16" s="35" t="s">
        <v>143</v>
      </c>
    </row>
    <row r="17" spans="1:7" x14ac:dyDescent="0.15">
      <c r="A17" s="35" t="s">
        <v>150</v>
      </c>
      <c r="B17" s="35" t="s">
        <v>151</v>
      </c>
      <c r="C17" s="35">
        <v>0.4</v>
      </c>
    </row>
    <row r="18" spans="1:7" x14ac:dyDescent="0.15">
      <c r="A18" s="35" t="s">
        <v>152</v>
      </c>
      <c r="B18" s="35" t="s">
        <v>153</v>
      </c>
      <c r="C18" s="35">
        <f>C17*2</f>
        <v>0.8</v>
      </c>
    </row>
    <row r="23" spans="1:7" x14ac:dyDescent="0.15">
      <c r="A23" s="35" t="s">
        <v>154</v>
      </c>
      <c r="B23" s="35" t="s">
        <v>132</v>
      </c>
      <c r="C23" s="35">
        <v>6.4300740999999997</v>
      </c>
      <c r="E23" s="35" t="s">
        <v>155</v>
      </c>
      <c r="G23" s="35" t="s">
        <v>156</v>
      </c>
    </row>
    <row r="24" spans="1:7" x14ac:dyDescent="0.15">
      <c r="A24" s="35" t="s">
        <v>157</v>
      </c>
      <c r="B24" s="35" t="s">
        <v>158</v>
      </c>
      <c r="C24" s="35">
        <f>C23*C5</f>
        <v>6751.5778049999999</v>
      </c>
      <c r="D24" s="35" t="s">
        <v>159</v>
      </c>
    </row>
    <row r="25" spans="1:7" x14ac:dyDescent="0.15">
      <c r="A25" s="35" t="s">
        <v>160</v>
      </c>
      <c r="B25" s="35" t="s">
        <v>161</v>
      </c>
      <c r="C25" s="35">
        <f>C24*C4/2</f>
        <v>2257.5588285468748</v>
      </c>
      <c r="D25" s="35" t="s">
        <v>159</v>
      </c>
      <c r="E25" s="35">
        <f>C13*C2*C11</f>
        <v>1557.9574500000001</v>
      </c>
    </row>
    <row r="26" spans="1:7" x14ac:dyDescent="0.15">
      <c r="A26" s="35" t="s">
        <v>162</v>
      </c>
      <c r="B26" s="35" t="s">
        <v>163</v>
      </c>
      <c r="C26" s="35">
        <f>C24*(1-C4)/2</f>
        <v>1118.2300739531252</v>
      </c>
    </row>
    <row r="27" spans="1:7" x14ac:dyDescent="0.15">
      <c r="A27" s="35" t="s">
        <v>164</v>
      </c>
      <c r="B27" s="35" t="s">
        <v>165</v>
      </c>
      <c r="C27" s="35">
        <f>C25*C11</f>
        <v>638.88914847876549</v>
      </c>
      <c r="D27" s="35" t="s">
        <v>159</v>
      </c>
    </row>
    <row r="28" spans="1:7" x14ac:dyDescent="0.15">
      <c r="A28" s="35" t="s">
        <v>166</v>
      </c>
      <c r="B28" s="35" t="s">
        <v>167</v>
      </c>
      <c r="C28" s="35">
        <f>C26*C12</f>
        <v>310.86796055896883</v>
      </c>
      <c r="D28" s="35" t="s">
        <v>159</v>
      </c>
    </row>
    <row r="29" spans="1:7" x14ac:dyDescent="0.15">
      <c r="A29" s="35" t="s">
        <v>168</v>
      </c>
      <c r="B29" s="35" t="s">
        <v>169</v>
      </c>
      <c r="C29" s="35">
        <f>C24/(C5*9.8)</f>
        <v>0.65613001020408157</v>
      </c>
    </row>
    <row r="30" spans="1:7" x14ac:dyDescent="0.15">
      <c r="A30" s="35" t="s">
        <v>170</v>
      </c>
      <c r="C30" s="35">
        <f>(9.8*C5*C9/C7+C24*C10/C7)*C2</f>
        <v>5209.0655610000003</v>
      </c>
    </row>
    <row r="31" spans="1:7" x14ac:dyDescent="0.15">
      <c r="A31" s="35" t="s">
        <v>171</v>
      </c>
      <c r="C31" s="35">
        <f>(9.8*C5*C8/C7-C24*C10/C7)*C2</f>
        <v>3022.9344390000001</v>
      </c>
    </row>
    <row r="32" spans="1:7" x14ac:dyDescent="0.15">
      <c r="A32" s="35" t="s">
        <v>172</v>
      </c>
      <c r="C32" s="35">
        <f>C24/(C5*9.8*C2)</f>
        <v>0.82016251275510199</v>
      </c>
      <c r="D32" s="35">
        <f>C29/C2</f>
        <v>0.82016251275510188</v>
      </c>
    </row>
    <row r="33" spans="1:5" x14ac:dyDescent="0.15">
      <c r="A33" s="35" t="s">
        <v>173</v>
      </c>
      <c r="B33" s="35" t="s">
        <v>174</v>
      </c>
      <c r="C33" s="35">
        <f>C13*C2*C11</f>
        <v>1557.9574500000001</v>
      </c>
      <c r="D33" s="35" t="s">
        <v>175</v>
      </c>
    </row>
    <row r="34" spans="1:5" x14ac:dyDescent="0.15">
      <c r="A34" s="35" t="s">
        <v>176</v>
      </c>
      <c r="B34" s="35" t="s">
        <v>177</v>
      </c>
      <c r="C34" s="35">
        <f>(1-C4)/C4*C33</f>
        <v>771.69855000000018</v>
      </c>
      <c r="D34" s="35" t="s">
        <v>175</v>
      </c>
    </row>
    <row r="35" spans="1:5" x14ac:dyDescent="0.15">
      <c r="A35" s="35" t="s">
        <v>178</v>
      </c>
      <c r="B35" s="35" t="s">
        <v>179</v>
      </c>
      <c r="C35" s="35">
        <f>C33/(2*0.8*0.115)</f>
        <v>8467.1600543478253</v>
      </c>
      <c r="D35" s="35" t="s">
        <v>143</v>
      </c>
    </row>
    <row r="36" spans="1:5" x14ac:dyDescent="0.15">
      <c r="A36" s="35" t="s">
        <v>180</v>
      </c>
      <c r="B36" s="35" t="s">
        <v>181</v>
      </c>
      <c r="C36" s="35">
        <f>C34/(2*0.8*0.115)</f>
        <v>4194.0138586956527</v>
      </c>
      <c r="D36" s="35" t="s">
        <v>143</v>
      </c>
    </row>
    <row r="37" spans="1:5" x14ac:dyDescent="0.15">
      <c r="A37" s="35" t="s">
        <v>182</v>
      </c>
      <c r="B37" s="35" t="s">
        <v>183</v>
      </c>
      <c r="C37" s="35">
        <f>2*((C35/(3.1415926*11))^(1/2))</f>
        <v>31.306001743344087</v>
      </c>
      <c r="D37" s="35" t="s">
        <v>184</v>
      </c>
      <c r="E37" s="35" t="s">
        <v>185</v>
      </c>
    </row>
    <row r="38" spans="1:5" x14ac:dyDescent="0.15">
      <c r="A38" s="35" t="s">
        <v>186</v>
      </c>
      <c r="B38" s="35" t="s">
        <v>187</v>
      </c>
      <c r="C38" s="35">
        <f>2*((C36/(3.1415926*11))^(1/2))</f>
        <v>22.033000842019867</v>
      </c>
      <c r="D38" s="35" t="s">
        <v>184</v>
      </c>
      <c r="E38" s="35" t="s">
        <v>188</v>
      </c>
    </row>
    <row r="39" spans="1:5" x14ac:dyDescent="0.15">
      <c r="A39" s="35" t="s">
        <v>189</v>
      </c>
      <c r="B39" s="35" t="s">
        <v>190</v>
      </c>
      <c r="C39" s="35">
        <f>3.14/4*2.5*0.03^2*1000</f>
        <v>1.7662500000000001</v>
      </c>
      <c r="D39" s="35" t="s">
        <v>191</v>
      </c>
    </row>
    <row r="40" spans="1:5" x14ac:dyDescent="0.15">
      <c r="A40" s="35" t="s">
        <v>192</v>
      </c>
      <c r="B40" s="35" t="s">
        <v>193</v>
      </c>
      <c r="C40" s="35">
        <f>3.14/4*2.5*0.022*0.022*1000</f>
        <v>0.94984999999999986</v>
      </c>
      <c r="D40" s="35" t="s">
        <v>191</v>
      </c>
    </row>
    <row r="41" spans="1:5" x14ac:dyDescent="0.15">
      <c r="A41" s="35" t="s">
        <v>194</v>
      </c>
      <c r="B41" s="35" t="s">
        <v>195</v>
      </c>
      <c r="C41" s="35">
        <f>C39*2+C40*2</f>
        <v>5.4321999999999999</v>
      </c>
      <c r="D41" s="35" t="s">
        <v>191</v>
      </c>
    </row>
    <row r="42" spans="1:5" x14ac:dyDescent="0.15">
      <c r="A42" s="35" t="s">
        <v>196</v>
      </c>
      <c r="B42" s="35" t="s">
        <v>197</v>
      </c>
      <c r="C42" s="35">
        <f>1.1*C41</f>
        <v>5.9754200000000006</v>
      </c>
      <c r="D42" s="35" t="s">
        <v>191</v>
      </c>
    </row>
    <row r="43" spans="1:5" x14ac:dyDescent="0.15">
      <c r="A43" s="35" t="s">
        <v>198</v>
      </c>
      <c r="B43" s="35" t="s">
        <v>199</v>
      </c>
      <c r="C43" s="35">
        <f>(C39*4/3.14/0.8)^(1/3)*10</f>
        <v>14.115540433215427</v>
      </c>
      <c r="D43" s="35" t="s">
        <v>184</v>
      </c>
      <c r="E43" s="35" t="s">
        <v>200</v>
      </c>
    </row>
    <row r="44" spans="1:5" x14ac:dyDescent="0.15">
      <c r="B44" s="35" t="s">
        <v>201</v>
      </c>
      <c r="C44" s="35">
        <f>0.8*C43</f>
        <v>11.292432346572342</v>
      </c>
      <c r="D44" s="35" t="s">
        <v>184</v>
      </c>
    </row>
    <row r="45" spans="1:5" x14ac:dyDescent="0.15">
      <c r="A45" s="35" t="s">
        <v>202</v>
      </c>
      <c r="B45" s="35" t="s">
        <v>203</v>
      </c>
      <c r="C45" s="35">
        <f>3.14/4*14.5*14.5*11/0.95/4</f>
        <v>477.76546052631585</v>
      </c>
    </row>
    <row r="46" spans="1:5" x14ac:dyDescent="0.15">
      <c r="A46" s="35" t="s">
        <v>204</v>
      </c>
      <c r="B46" s="35" t="s">
        <v>205</v>
      </c>
      <c r="C46" s="35">
        <f>4*(C44+2+1)</f>
        <v>57.169729386289369</v>
      </c>
      <c r="D46" s="35" t="s">
        <v>184</v>
      </c>
      <c r="E46" s="35" t="s">
        <v>206</v>
      </c>
    </row>
    <row r="48" spans="1:5" x14ac:dyDescent="0.15">
      <c r="A48" s="35" t="s">
        <v>207</v>
      </c>
      <c r="B48" s="35" t="s">
        <v>208</v>
      </c>
      <c r="C48" s="35">
        <f>ROUND(70%*15*25.4,0)/1000</f>
        <v>0.26700000000000002</v>
      </c>
      <c r="D48" s="35" t="s">
        <v>130</v>
      </c>
      <c r="E48" s="35" t="s">
        <v>209</v>
      </c>
    </row>
    <row r="49" spans="1:5" x14ac:dyDescent="0.15">
      <c r="A49" s="35" t="s">
        <v>210</v>
      </c>
      <c r="B49" s="35" t="s">
        <v>211</v>
      </c>
      <c r="C49" s="35">
        <f>12/1000</f>
        <v>1.2E-2</v>
      </c>
      <c r="D49" s="35" t="s">
        <v>130</v>
      </c>
    </row>
    <row r="50" spans="1:5" x14ac:dyDescent="0.15">
      <c r="A50" s="35" t="s">
        <v>212</v>
      </c>
      <c r="B50" s="35" t="s">
        <v>213</v>
      </c>
      <c r="C50" s="35">
        <f>130/1000</f>
        <v>0.13</v>
      </c>
      <c r="D50" s="35" t="s">
        <v>130</v>
      </c>
    </row>
    <row r="51" spans="1:5" x14ac:dyDescent="0.15">
      <c r="A51" s="35" t="s">
        <v>214</v>
      </c>
      <c r="B51" s="35" t="s">
        <v>134</v>
      </c>
      <c r="C51" s="35">
        <v>14</v>
      </c>
      <c r="D51" s="35" t="s">
        <v>184</v>
      </c>
    </row>
    <row r="52" spans="1:5" x14ac:dyDescent="0.15">
      <c r="A52" s="35" t="s">
        <v>215</v>
      </c>
      <c r="B52" s="35" t="s">
        <v>216</v>
      </c>
      <c r="C52" s="35">
        <f>100/1000</f>
        <v>0.1</v>
      </c>
      <c r="D52" s="35" t="s">
        <v>130</v>
      </c>
    </row>
    <row r="53" spans="1:5" x14ac:dyDescent="0.15">
      <c r="A53" s="35" t="s">
        <v>217</v>
      </c>
      <c r="B53" s="35" t="s">
        <v>218</v>
      </c>
      <c r="C53" s="35">
        <f>C5/3.5*C4/2/2</f>
        <v>50.15625</v>
      </c>
      <c r="D53" s="35" t="s">
        <v>219</v>
      </c>
      <c r="E53" s="35" t="s">
        <v>220</v>
      </c>
    </row>
    <row r="54" spans="1:5" x14ac:dyDescent="0.15">
      <c r="A54" s="35" t="s">
        <v>221</v>
      </c>
      <c r="B54" s="35" t="s">
        <v>222</v>
      </c>
      <c r="C54" s="35">
        <f>C5/3.5*(1-C4)/2/2</f>
        <v>24.843750000000004</v>
      </c>
      <c r="E54" s="35" t="s">
        <v>223</v>
      </c>
    </row>
    <row r="56" spans="1:5" x14ac:dyDescent="0.15">
      <c r="A56" s="35" t="s">
        <v>224</v>
      </c>
      <c r="C56" s="35">
        <f>C2*C8/(C7-C2*C10)</f>
        <v>0.53125</v>
      </c>
      <c r="E56" s="35" t="s">
        <v>225</v>
      </c>
    </row>
    <row r="57" spans="1:5" x14ac:dyDescent="0.15">
      <c r="A57" s="35" t="s">
        <v>226</v>
      </c>
      <c r="C57" s="35">
        <f>C2*C8/(C7+C2*C10)</f>
        <v>0.35416666666666669</v>
      </c>
      <c r="E57" s="35" t="s">
        <v>227</v>
      </c>
    </row>
  </sheetData>
  <phoneticPr fontId="1" type="noConversion"/>
  <pageMargins left="0.75" right="0.75" top="1" bottom="1" header="0.51111111111111107" footer="0.51111111111111107"/>
  <pageSetup paperSize="9" orientation="portrait" horizontalDpi="0" verticalDpi="0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 " shapeId="4097" r:id="rId3">
          <objectPr defaultSize="0" autoPict="0" r:id="rId4">
            <anchor moveWithCells="1" sizeWithCells="1">
              <from>
                <xdr:col>1</xdr:col>
                <xdr:colOff>152400</xdr:colOff>
                <xdr:row>1</xdr:row>
                <xdr:rowOff>19050</xdr:rowOff>
              </from>
              <to>
                <xdr:col>1</xdr:col>
                <xdr:colOff>371475</xdr:colOff>
                <xdr:row>2</xdr:row>
                <xdr:rowOff>9525</xdr:rowOff>
              </to>
            </anchor>
          </objectPr>
        </oleObject>
      </mc:Choice>
      <mc:Fallback>
        <oleObject progId=" " shapeId="4097" r:id="rId3"/>
      </mc:Fallback>
    </mc:AlternateContent>
    <mc:AlternateContent xmlns:mc="http://schemas.openxmlformats.org/markup-compatibility/2006">
      <mc:Choice Requires="x14">
        <oleObject progId=" " shapeId="4098" r:id="rId5">
          <objectPr defaultSize="0" autoPict="0" r:id="rId6">
            <anchor moveWithCells="1" sizeWithCells="1">
              <from>
                <xdr:col>1</xdr:col>
                <xdr:colOff>247650</xdr:colOff>
                <xdr:row>2</xdr:row>
                <xdr:rowOff>38100</xdr:rowOff>
              </from>
              <to>
                <xdr:col>1</xdr:col>
                <xdr:colOff>419100</xdr:colOff>
                <xdr:row>3</xdr:row>
                <xdr:rowOff>19050</xdr:rowOff>
              </to>
            </anchor>
          </objectPr>
        </oleObject>
      </mc:Choice>
      <mc:Fallback>
        <oleObject progId=" " shapeId="4098" r:id="rId5"/>
      </mc:Fallback>
    </mc:AlternateContent>
    <mc:AlternateContent xmlns:mc="http://schemas.openxmlformats.org/markup-compatibility/2006">
      <mc:Choice Requires="x14">
        <oleObject progId=" " shapeId="4099" r:id="rId7">
          <objectPr defaultSize="0" autoPict="0" r:id="rId8">
            <anchor moveWithCells="1" sizeWithCells="1">
              <from>
                <xdr:col>1</xdr:col>
                <xdr:colOff>209550</xdr:colOff>
                <xdr:row>2</xdr:row>
                <xdr:rowOff>142875</xdr:rowOff>
              </from>
              <to>
                <xdr:col>1</xdr:col>
                <xdr:colOff>409575</xdr:colOff>
                <xdr:row>4</xdr:row>
                <xdr:rowOff>9525</xdr:rowOff>
              </to>
            </anchor>
          </objectPr>
        </oleObject>
      </mc:Choice>
      <mc:Fallback>
        <oleObject progId=" " shapeId="4099" r:id="rId7"/>
      </mc:Fallback>
    </mc:AlternateContent>
    <mc:AlternateContent xmlns:mc="http://schemas.openxmlformats.org/markup-compatibility/2006">
      <mc:Choice Requires="x14">
        <oleObject progId=" " shapeId="4100" r:id="rId9">
          <objectPr defaultSize="0" autoPict="0" r:id="rId10">
            <anchor moveWithCells="1">
              <from>
                <xdr:col>3</xdr:col>
                <xdr:colOff>161925</xdr:colOff>
                <xdr:row>22</xdr:row>
                <xdr:rowOff>9525</xdr:rowOff>
              </from>
              <to>
                <xdr:col>3</xdr:col>
                <xdr:colOff>533400</xdr:colOff>
                <xdr:row>23</xdr:row>
                <xdr:rowOff>28575</xdr:rowOff>
              </to>
            </anchor>
          </objectPr>
        </oleObject>
      </mc:Choice>
      <mc:Fallback>
        <oleObject progId=" " shapeId="4100" r:id="rId9"/>
      </mc:Fallback>
    </mc:AlternateContent>
    <mc:AlternateContent xmlns:mc="http://schemas.openxmlformats.org/markup-compatibility/2006">
      <mc:Choice Requires="x14">
        <oleObject progId=" " shapeId="4101" r:id="rId11">
          <objectPr defaultSize="0" autoPict="0" r:id="rId12">
            <anchor moveWithCells="1">
              <from>
                <xdr:col>1</xdr:col>
                <xdr:colOff>114300</xdr:colOff>
                <xdr:row>29</xdr:row>
                <xdr:rowOff>0</xdr:rowOff>
              </from>
              <to>
                <xdr:col>1</xdr:col>
                <xdr:colOff>266700</xdr:colOff>
                <xdr:row>29</xdr:row>
                <xdr:rowOff>171450</xdr:rowOff>
              </to>
            </anchor>
          </objectPr>
        </oleObject>
      </mc:Choice>
      <mc:Fallback>
        <oleObject progId=" " shapeId="4101" r:id="rId11"/>
      </mc:Fallback>
    </mc:AlternateContent>
    <mc:AlternateContent xmlns:mc="http://schemas.openxmlformats.org/markup-compatibility/2006">
      <mc:Choice Requires="x14">
        <oleObject progId=" " shapeId="4102" r:id="rId13">
          <objectPr defaultSize="0" autoPict="0" r:id="rId14">
            <anchor moveWithCells="1">
              <from>
                <xdr:col>1</xdr:col>
                <xdr:colOff>0</xdr:colOff>
                <xdr:row>29</xdr:row>
                <xdr:rowOff>171450</xdr:rowOff>
              </from>
              <to>
                <xdr:col>1</xdr:col>
                <xdr:colOff>238125</xdr:colOff>
                <xdr:row>30</xdr:row>
                <xdr:rowOff>171450</xdr:rowOff>
              </to>
            </anchor>
          </objectPr>
        </oleObject>
      </mc:Choice>
      <mc:Fallback>
        <oleObject progId=" " shapeId="4102" r:id="rId13"/>
      </mc:Fallback>
    </mc:AlternateContent>
    <mc:AlternateContent xmlns:mc="http://schemas.openxmlformats.org/markup-compatibility/2006">
      <mc:Choice Requires="x14">
        <oleObject progId=" " shapeId="4103" r:id="rId15">
          <objectPr defaultSize="0" autoPict="0" r:id="rId16">
            <anchor moveWithCells="1">
              <from>
                <xdr:col>1</xdr:col>
                <xdr:colOff>0</xdr:colOff>
                <xdr:row>30</xdr:row>
                <xdr:rowOff>171450</xdr:rowOff>
              </from>
              <to>
                <xdr:col>1</xdr:col>
                <xdr:colOff>123825</xdr:colOff>
                <xdr:row>31</xdr:row>
                <xdr:rowOff>133350</xdr:rowOff>
              </to>
            </anchor>
          </objectPr>
        </oleObject>
      </mc:Choice>
      <mc:Fallback>
        <oleObject progId=" " shapeId="4103" r:id="rId15"/>
      </mc:Fallback>
    </mc:AlternateContent>
    <mc:AlternateContent xmlns:mc="http://schemas.openxmlformats.org/markup-compatibility/2006">
      <mc:Choice Requires="x14">
        <oleObject progId="Equation.KSEE3" shapeId="4104" r:id="rId17">
          <objectPr defaultSize="0" autoPict="0" r:id="rId18">
            <anchor moveWithCells="1">
              <from>
                <xdr:col>2</xdr:col>
                <xdr:colOff>409575</xdr:colOff>
                <xdr:row>21</xdr:row>
                <xdr:rowOff>133350</xdr:rowOff>
              </from>
              <to>
                <xdr:col>2</xdr:col>
                <xdr:colOff>590550</xdr:colOff>
                <xdr:row>22</xdr:row>
                <xdr:rowOff>171450</xdr:rowOff>
              </to>
            </anchor>
          </objectPr>
        </oleObject>
      </mc:Choice>
      <mc:Fallback>
        <oleObject progId="Equation.KSEE3" shapeId="4104" r:id="rId17"/>
      </mc:Fallback>
    </mc:AlternateContent>
    <mc:AlternateContent xmlns:mc="http://schemas.openxmlformats.org/markup-compatibility/2006">
      <mc:Choice Requires="x14">
        <oleObject progId="Equation.KSEE3" shapeId="4105" r:id="rId19">
          <objectPr defaultSize="0" autoPict="0" r:id="rId20">
            <anchor moveWithCells="1">
              <from>
                <xdr:col>1</xdr:col>
                <xdr:colOff>142875</xdr:colOff>
                <xdr:row>55</xdr:row>
                <xdr:rowOff>9525</xdr:rowOff>
              </from>
              <to>
                <xdr:col>1</xdr:col>
                <xdr:colOff>323850</xdr:colOff>
                <xdr:row>56</xdr:row>
                <xdr:rowOff>47625</xdr:rowOff>
              </to>
            </anchor>
          </objectPr>
        </oleObject>
      </mc:Choice>
      <mc:Fallback>
        <oleObject progId="Equation.KSEE3" shapeId="4105" r:id="rId19"/>
      </mc:Fallback>
    </mc:AlternateContent>
    <mc:AlternateContent xmlns:mc="http://schemas.openxmlformats.org/markup-compatibility/2006">
      <mc:Choice Requires="x14">
        <oleObject progId=" " shapeId="4106" r:id="rId21">
          <objectPr defaultSize="0" autoPict="0" r:id="rId22">
            <anchor moveWithCells="1">
              <from>
                <xdr:col>1</xdr:col>
                <xdr:colOff>142875</xdr:colOff>
                <xdr:row>56</xdr:row>
                <xdr:rowOff>9525</xdr:rowOff>
              </from>
              <to>
                <xdr:col>1</xdr:col>
                <xdr:colOff>333375</xdr:colOff>
                <xdr:row>57</xdr:row>
                <xdr:rowOff>47625</xdr:rowOff>
              </to>
            </anchor>
          </objectPr>
        </oleObject>
      </mc:Choice>
      <mc:Fallback>
        <oleObject progId=" " shapeId="4106" r:id="rId21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zoomScale="160" zoomScaleSheetLayoutView="100" workbookViewId="0">
      <selection activeCell="B74" sqref="B74"/>
    </sheetView>
  </sheetViews>
  <sheetFormatPr defaultColWidth="9" defaultRowHeight="14.25" x14ac:dyDescent="0.15"/>
  <cols>
    <col min="1" max="1" width="31.875" style="35" customWidth="1"/>
    <col min="2" max="3" width="9.375" style="37" customWidth="1"/>
    <col min="4" max="4" width="36.5" style="35" customWidth="1"/>
    <col min="5" max="5" width="10.5" style="37" customWidth="1"/>
    <col min="6" max="256" width="9" style="35"/>
    <col min="257" max="257" width="31.875" style="35" customWidth="1"/>
    <col min="258" max="259" width="9.375" style="35" customWidth="1"/>
    <col min="260" max="260" width="36.5" style="35" customWidth="1"/>
    <col min="261" max="261" width="10.5" style="35" customWidth="1"/>
    <col min="262" max="512" width="9" style="35"/>
    <col min="513" max="513" width="31.875" style="35" customWidth="1"/>
    <col min="514" max="515" width="9.375" style="35" customWidth="1"/>
    <col min="516" max="516" width="36.5" style="35" customWidth="1"/>
    <col min="517" max="517" width="10.5" style="35" customWidth="1"/>
    <col min="518" max="768" width="9" style="35"/>
    <col min="769" max="769" width="31.875" style="35" customWidth="1"/>
    <col min="770" max="771" width="9.375" style="35" customWidth="1"/>
    <col min="772" max="772" width="36.5" style="35" customWidth="1"/>
    <col min="773" max="773" width="10.5" style="35" customWidth="1"/>
    <col min="774" max="1024" width="9" style="35"/>
    <col min="1025" max="1025" width="31.875" style="35" customWidth="1"/>
    <col min="1026" max="1027" width="9.375" style="35" customWidth="1"/>
    <col min="1028" max="1028" width="36.5" style="35" customWidth="1"/>
    <col min="1029" max="1029" width="10.5" style="35" customWidth="1"/>
    <col min="1030" max="1280" width="9" style="35"/>
    <col min="1281" max="1281" width="31.875" style="35" customWidth="1"/>
    <col min="1282" max="1283" width="9.375" style="35" customWidth="1"/>
    <col min="1284" max="1284" width="36.5" style="35" customWidth="1"/>
    <col min="1285" max="1285" width="10.5" style="35" customWidth="1"/>
    <col min="1286" max="1536" width="9" style="35"/>
    <col min="1537" max="1537" width="31.875" style="35" customWidth="1"/>
    <col min="1538" max="1539" width="9.375" style="35" customWidth="1"/>
    <col min="1540" max="1540" width="36.5" style="35" customWidth="1"/>
    <col min="1541" max="1541" width="10.5" style="35" customWidth="1"/>
    <col min="1542" max="1792" width="9" style="35"/>
    <col min="1793" max="1793" width="31.875" style="35" customWidth="1"/>
    <col min="1794" max="1795" width="9.375" style="35" customWidth="1"/>
    <col min="1796" max="1796" width="36.5" style="35" customWidth="1"/>
    <col min="1797" max="1797" width="10.5" style="35" customWidth="1"/>
    <col min="1798" max="2048" width="9" style="35"/>
    <col min="2049" max="2049" width="31.875" style="35" customWidth="1"/>
    <col min="2050" max="2051" width="9.375" style="35" customWidth="1"/>
    <col min="2052" max="2052" width="36.5" style="35" customWidth="1"/>
    <col min="2053" max="2053" width="10.5" style="35" customWidth="1"/>
    <col min="2054" max="2304" width="9" style="35"/>
    <col min="2305" max="2305" width="31.875" style="35" customWidth="1"/>
    <col min="2306" max="2307" width="9.375" style="35" customWidth="1"/>
    <col min="2308" max="2308" width="36.5" style="35" customWidth="1"/>
    <col min="2309" max="2309" width="10.5" style="35" customWidth="1"/>
    <col min="2310" max="2560" width="9" style="35"/>
    <col min="2561" max="2561" width="31.875" style="35" customWidth="1"/>
    <col min="2562" max="2563" width="9.375" style="35" customWidth="1"/>
    <col min="2564" max="2564" width="36.5" style="35" customWidth="1"/>
    <col min="2565" max="2565" width="10.5" style="35" customWidth="1"/>
    <col min="2566" max="2816" width="9" style="35"/>
    <col min="2817" max="2817" width="31.875" style="35" customWidth="1"/>
    <col min="2818" max="2819" width="9.375" style="35" customWidth="1"/>
    <col min="2820" max="2820" width="36.5" style="35" customWidth="1"/>
    <col min="2821" max="2821" width="10.5" style="35" customWidth="1"/>
    <col min="2822" max="3072" width="9" style="35"/>
    <col min="3073" max="3073" width="31.875" style="35" customWidth="1"/>
    <col min="3074" max="3075" width="9.375" style="35" customWidth="1"/>
    <col min="3076" max="3076" width="36.5" style="35" customWidth="1"/>
    <col min="3077" max="3077" width="10.5" style="35" customWidth="1"/>
    <col min="3078" max="3328" width="9" style="35"/>
    <col min="3329" max="3329" width="31.875" style="35" customWidth="1"/>
    <col min="3330" max="3331" width="9.375" style="35" customWidth="1"/>
    <col min="3332" max="3332" width="36.5" style="35" customWidth="1"/>
    <col min="3333" max="3333" width="10.5" style="35" customWidth="1"/>
    <col min="3334" max="3584" width="9" style="35"/>
    <col min="3585" max="3585" width="31.875" style="35" customWidth="1"/>
    <col min="3586" max="3587" width="9.375" style="35" customWidth="1"/>
    <col min="3588" max="3588" width="36.5" style="35" customWidth="1"/>
    <col min="3589" max="3589" width="10.5" style="35" customWidth="1"/>
    <col min="3590" max="3840" width="9" style="35"/>
    <col min="3841" max="3841" width="31.875" style="35" customWidth="1"/>
    <col min="3842" max="3843" width="9.375" style="35" customWidth="1"/>
    <col min="3844" max="3844" width="36.5" style="35" customWidth="1"/>
    <col min="3845" max="3845" width="10.5" style="35" customWidth="1"/>
    <col min="3846" max="4096" width="9" style="35"/>
    <col min="4097" max="4097" width="31.875" style="35" customWidth="1"/>
    <col min="4098" max="4099" width="9.375" style="35" customWidth="1"/>
    <col min="4100" max="4100" width="36.5" style="35" customWidth="1"/>
    <col min="4101" max="4101" width="10.5" style="35" customWidth="1"/>
    <col min="4102" max="4352" width="9" style="35"/>
    <col min="4353" max="4353" width="31.875" style="35" customWidth="1"/>
    <col min="4354" max="4355" width="9.375" style="35" customWidth="1"/>
    <col min="4356" max="4356" width="36.5" style="35" customWidth="1"/>
    <col min="4357" max="4357" width="10.5" style="35" customWidth="1"/>
    <col min="4358" max="4608" width="9" style="35"/>
    <col min="4609" max="4609" width="31.875" style="35" customWidth="1"/>
    <col min="4610" max="4611" width="9.375" style="35" customWidth="1"/>
    <col min="4612" max="4612" width="36.5" style="35" customWidth="1"/>
    <col min="4613" max="4613" width="10.5" style="35" customWidth="1"/>
    <col min="4614" max="4864" width="9" style="35"/>
    <col min="4865" max="4865" width="31.875" style="35" customWidth="1"/>
    <col min="4866" max="4867" width="9.375" style="35" customWidth="1"/>
    <col min="4868" max="4868" width="36.5" style="35" customWidth="1"/>
    <col min="4869" max="4869" width="10.5" style="35" customWidth="1"/>
    <col min="4870" max="5120" width="9" style="35"/>
    <col min="5121" max="5121" width="31.875" style="35" customWidth="1"/>
    <col min="5122" max="5123" width="9.375" style="35" customWidth="1"/>
    <col min="5124" max="5124" width="36.5" style="35" customWidth="1"/>
    <col min="5125" max="5125" width="10.5" style="35" customWidth="1"/>
    <col min="5126" max="5376" width="9" style="35"/>
    <col min="5377" max="5377" width="31.875" style="35" customWidth="1"/>
    <col min="5378" max="5379" width="9.375" style="35" customWidth="1"/>
    <col min="5380" max="5380" width="36.5" style="35" customWidth="1"/>
    <col min="5381" max="5381" width="10.5" style="35" customWidth="1"/>
    <col min="5382" max="5632" width="9" style="35"/>
    <col min="5633" max="5633" width="31.875" style="35" customWidth="1"/>
    <col min="5634" max="5635" width="9.375" style="35" customWidth="1"/>
    <col min="5636" max="5636" width="36.5" style="35" customWidth="1"/>
    <col min="5637" max="5637" width="10.5" style="35" customWidth="1"/>
    <col min="5638" max="5888" width="9" style="35"/>
    <col min="5889" max="5889" width="31.875" style="35" customWidth="1"/>
    <col min="5890" max="5891" width="9.375" style="35" customWidth="1"/>
    <col min="5892" max="5892" width="36.5" style="35" customWidth="1"/>
    <col min="5893" max="5893" width="10.5" style="35" customWidth="1"/>
    <col min="5894" max="6144" width="9" style="35"/>
    <col min="6145" max="6145" width="31.875" style="35" customWidth="1"/>
    <col min="6146" max="6147" width="9.375" style="35" customWidth="1"/>
    <col min="6148" max="6148" width="36.5" style="35" customWidth="1"/>
    <col min="6149" max="6149" width="10.5" style="35" customWidth="1"/>
    <col min="6150" max="6400" width="9" style="35"/>
    <col min="6401" max="6401" width="31.875" style="35" customWidth="1"/>
    <col min="6402" max="6403" width="9.375" style="35" customWidth="1"/>
    <col min="6404" max="6404" width="36.5" style="35" customWidth="1"/>
    <col min="6405" max="6405" width="10.5" style="35" customWidth="1"/>
    <col min="6406" max="6656" width="9" style="35"/>
    <col min="6657" max="6657" width="31.875" style="35" customWidth="1"/>
    <col min="6658" max="6659" width="9.375" style="35" customWidth="1"/>
    <col min="6660" max="6660" width="36.5" style="35" customWidth="1"/>
    <col min="6661" max="6661" width="10.5" style="35" customWidth="1"/>
    <col min="6662" max="6912" width="9" style="35"/>
    <col min="6913" max="6913" width="31.875" style="35" customWidth="1"/>
    <col min="6914" max="6915" width="9.375" style="35" customWidth="1"/>
    <col min="6916" max="6916" width="36.5" style="35" customWidth="1"/>
    <col min="6917" max="6917" width="10.5" style="35" customWidth="1"/>
    <col min="6918" max="7168" width="9" style="35"/>
    <col min="7169" max="7169" width="31.875" style="35" customWidth="1"/>
    <col min="7170" max="7171" width="9.375" style="35" customWidth="1"/>
    <col min="7172" max="7172" width="36.5" style="35" customWidth="1"/>
    <col min="7173" max="7173" width="10.5" style="35" customWidth="1"/>
    <col min="7174" max="7424" width="9" style="35"/>
    <col min="7425" max="7425" width="31.875" style="35" customWidth="1"/>
    <col min="7426" max="7427" width="9.375" style="35" customWidth="1"/>
    <col min="7428" max="7428" width="36.5" style="35" customWidth="1"/>
    <col min="7429" max="7429" width="10.5" style="35" customWidth="1"/>
    <col min="7430" max="7680" width="9" style="35"/>
    <col min="7681" max="7681" width="31.875" style="35" customWidth="1"/>
    <col min="7682" max="7683" width="9.375" style="35" customWidth="1"/>
    <col min="7684" max="7684" width="36.5" style="35" customWidth="1"/>
    <col min="7685" max="7685" width="10.5" style="35" customWidth="1"/>
    <col min="7686" max="7936" width="9" style="35"/>
    <col min="7937" max="7937" width="31.875" style="35" customWidth="1"/>
    <col min="7938" max="7939" width="9.375" style="35" customWidth="1"/>
    <col min="7940" max="7940" width="36.5" style="35" customWidth="1"/>
    <col min="7941" max="7941" width="10.5" style="35" customWidth="1"/>
    <col min="7942" max="8192" width="9" style="35"/>
    <col min="8193" max="8193" width="31.875" style="35" customWidth="1"/>
    <col min="8194" max="8195" width="9.375" style="35" customWidth="1"/>
    <col min="8196" max="8196" width="36.5" style="35" customWidth="1"/>
    <col min="8197" max="8197" width="10.5" style="35" customWidth="1"/>
    <col min="8198" max="8448" width="9" style="35"/>
    <col min="8449" max="8449" width="31.875" style="35" customWidth="1"/>
    <col min="8450" max="8451" width="9.375" style="35" customWidth="1"/>
    <col min="8452" max="8452" width="36.5" style="35" customWidth="1"/>
    <col min="8453" max="8453" width="10.5" style="35" customWidth="1"/>
    <col min="8454" max="8704" width="9" style="35"/>
    <col min="8705" max="8705" width="31.875" style="35" customWidth="1"/>
    <col min="8706" max="8707" width="9.375" style="35" customWidth="1"/>
    <col min="8708" max="8708" width="36.5" style="35" customWidth="1"/>
    <col min="8709" max="8709" width="10.5" style="35" customWidth="1"/>
    <col min="8710" max="8960" width="9" style="35"/>
    <col min="8961" max="8961" width="31.875" style="35" customWidth="1"/>
    <col min="8962" max="8963" width="9.375" style="35" customWidth="1"/>
    <col min="8964" max="8964" width="36.5" style="35" customWidth="1"/>
    <col min="8965" max="8965" width="10.5" style="35" customWidth="1"/>
    <col min="8966" max="9216" width="9" style="35"/>
    <col min="9217" max="9217" width="31.875" style="35" customWidth="1"/>
    <col min="9218" max="9219" width="9.375" style="35" customWidth="1"/>
    <col min="9220" max="9220" width="36.5" style="35" customWidth="1"/>
    <col min="9221" max="9221" width="10.5" style="35" customWidth="1"/>
    <col min="9222" max="9472" width="9" style="35"/>
    <col min="9473" max="9473" width="31.875" style="35" customWidth="1"/>
    <col min="9474" max="9475" width="9.375" style="35" customWidth="1"/>
    <col min="9476" max="9476" width="36.5" style="35" customWidth="1"/>
    <col min="9477" max="9477" width="10.5" style="35" customWidth="1"/>
    <col min="9478" max="9728" width="9" style="35"/>
    <col min="9729" max="9729" width="31.875" style="35" customWidth="1"/>
    <col min="9730" max="9731" width="9.375" style="35" customWidth="1"/>
    <col min="9732" max="9732" width="36.5" style="35" customWidth="1"/>
    <col min="9733" max="9733" width="10.5" style="35" customWidth="1"/>
    <col min="9734" max="9984" width="9" style="35"/>
    <col min="9985" max="9985" width="31.875" style="35" customWidth="1"/>
    <col min="9986" max="9987" width="9.375" style="35" customWidth="1"/>
    <col min="9988" max="9988" width="36.5" style="35" customWidth="1"/>
    <col min="9989" max="9989" width="10.5" style="35" customWidth="1"/>
    <col min="9990" max="10240" width="9" style="35"/>
    <col min="10241" max="10241" width="31.875" style="35" customWidth="1"/>
    <col min="10242" max="10243" width="9.375" style="35" customWidth="1"/>
    <col min="10244" max="10244" width="36.5" style="35" customWidth="1"/>
    <col min="10245" max="10245" width="10.5" style="35" customWidth="1"/>
    <col min="10246" max="10496" width="9" style="35"/>
    <col min="10497" max="10497" width="31.875" style="35" customWidth="1"/>
    <col min="10498" max="10499" width="9.375" style="35" customWidth="1"/>
    <col min="10500" max="10500" width="36.5" style="35" customWidth="1"/>
    <col min="10501" max="10501" width="10.5" style="35" customWidth="1"/>
    <col min="10502" max="10752" width="9" style="35"/>
    <col min="10753" max="10753" width="31.875" style="35" customWidth="1"/>
    <col min="10754" max="10755" width="9.375" style="35" customWidth="1"/>
    <col min="10756" max="10756" width="36.5" style="35" customWidth="1"/>
    <col min="10757" max="10757" width="10.5" style="35" customWidth="1"/>
    <col min="10758" max="11008" width="9" style="35"/>
    <col min="11009" max="11009" width="31.875" style="35" customWidth="1"/>
    <col min="11010" max="11011" width="9.375" style="35" customWidth="1"/>
    <col min="11012" max="11012" width="36.5" style="35" customWidth="1"/>
    <col min="11013" max="11013" width="10.5" style="35" customWidth="1"/>
    <col min="11014" max="11264" width="9" style="35"/>
    <col min="11265" max="11265" width="31.875" style="35" customWidth="1"/>
    <col min="11266" max="11267" width="9.375" style="35" customWidth="1"/>
    <col min="11268" max="11268" width="36.5" style="35" customWidth="1"/>
    <col min="11269" max="11269" width="10.5" style="35" customWidth="1"/>
    <col min="11270" max="11520" width="9" style="35"/>
    <col min="11521" max="11521" width="31.875" style="35" customWidth="1"/>
    <col min="11522" max="11523" width="9.375" style="35" customWidth="1"/>
    <col min="11524" max="11524" width="36.5" style="35" customWidth="1"/>
    <col min="11525" max="11525" width="10.5" style="35" customWidth="1"/>
    <col min="11526" max="11776" width="9" style="35"/>
    <col min="11777" max="11777" width="31.875" style="35" customWidth="1"/>
    <col min="11778" max="11779" width="9.375" style="35" customWidth="1"/>
    <col min="11780" max="11780" width="36.5" style="35" customWidth="1"/>
    <col min="11781" max="11781" width="10.5" style="35" customWidth="1"/>
    <col min="11782" max="12032" width="9" style="35"/>
    <col min="12033" max="12033" width="31.875" style="35" customWidth="1"/>
    <col min="12034" max="12035" width="9.375" style="35" customWidth="1"/>
    <col min="12036" max="12036" width="36.5" style="35" customWidth="1"/>
    <col min="12037" max="12037" width="10.5" style="35" customWidth="1"/>
    <col min="12038" max="12288" width="9" style="35"/>
    <col min="12289" max="12289" width="31.875" style="35" customWidth="1"/>
    <col min="12290" max="12291" width="9.375" style="35" customWidth="1"/>
    <col min="12292" max="12292" width="36.5" style="35" customWidth="1"/>
    <col min="12293" max="12293" width="10.5" style="35" customWidth="1"/>
    <col min="12294" max="12544" width="9" style="35"/>
    <col min="12545" max="12545" width="31.875" style="35" customWidth="1"/>
    <col min="12546" max="12547" width="9.375" style="35" customWidth="1"/>
    <col min="12548" max="12548" width="36.5" style="35" customWidth="1"/>
    <col min="12549" max="12549" width="10.5" style="35" customWidth="1"/>
    <col min="12550" max="12800" width="9" style="35"/>
    <col min="12801" max="12801" width="31.875" style="35" customWidth="1"/>
    <col min="12802" max="12803" width="9.375" style="35" customWidth="1"/>
    <col min="12804" max="12804" width="36.5" style="35" customWidth="1"/>
    <col min="12805" max="12805" width="10.5" style="35" customWidth="1"/>
    <col min="12806" max="13056" width="9" style="35"/>
    <col min="13057" max="13057" width="31.875" style="35" customWidth="1"/>
    <col min="13058" max="13059" width="9.375" style="35" customWidth="1"/>
    <col min="13060" max="13060" width="36.5" style="35" customWidth="1"/>
    <col min="13061" max="13061" width="10.5" style="35" customWidth="1"/>
    <col min="13062" max="13312" width="9" style="35"/>
    <col min="13313" max="13313" width="31.875" style="35" customWidth="1"/>
    <col min="13314" max="13315" width="9.375" style="35" customWidth="1"/>
    <col min="13316" max="13316" width="36.5" style="35" customWidth="1"/>
    <col min="13317" max="13317" width="10.5" style="35" customWidth="1"/>
    <col min="13318" max="13568" width="9" style="35"/>
    <col min="13569" max="13569" width="31.875" style="35" customWidth="1"/>
    <col min="13570" max="13571" width="9.375" style="35" customWidth="1"/>
    <col min="13572" max="13572" width="36.5" style="35" customWidth="1"/>
    <col min="13573" max="13573" width="10.5" style="35" customWidth="1"/>
    <col min="13574" max="13824" width="9" style="35"/>
    <col min="13825" max="13825" width="31.875" style="35" customWidth="1"/>
    <col min="13826" max="13827" width="9.375" style="35" customWidth="1"/>
    <col min="13828" max="13828" width="36.5" style="35" customWidth="1"/>
    <col min="13829" max="13829" width="10.5" style="35" customWidth="1"/>
    <col min="13830" max="14080" width="9" style="35"/>
    <col min="14081" max="14081" width="31.875" style="35" customWidth="1"/>
    <col min="14082" max="14083" width="9.375" style="35" customWidth="1"/>
    <col min="14084" max="14084" width="36.5" style="35" customWidth="1"/>
    <col min="14085" max="14085" width="10.5" style="35" customWidth="1"/>
    <col min="14086" max="14336" width="9" style="35"/>
    <col min="14337" max="14337" width="31.875" style="35" customWidth="1"/>
    <col min="14338" max="14339" width="9.375" style="35" customWidth="1"/>
    <col min="14340" max="14340" width="36.5" style="35" customWidth="1"/>
    <col min="14341" max="14341" width="10.5" style="35" customWidth="1"/>
    <col min="14342" max="14592" width="9" style="35"/>
    <col min="14593" max="14593" width="31.875" style="35" customWidth="1"/>
    <col min="14594" max="14595" width="9.375" style="35" customWidth="1"/>
    <col min="14596" max="14596" width="36.5" style="35" customWidth="1"/>
    <col min="14597" max="14597" width="10.5" style="35" customWidth="1"/>
    <col min="14598" max="14848" width="9" style="35"/>
    <col min="14849" max="14849" width="31.875" style="35" customWidth="1"/>
    <col min="14850" max="14851" width="9.375" style="35" customWidth="1"/>
    <col min="14852" max="14852" width="36.5" style="35" customWidth="1"/>
    <col min="14853" max="14853" width="10.5" style="35" customWidth="1"/>
    <col min="14854" max="15104" width="9" style="35"/>
    <col min="15105" max="15105" width="31.875" style="35" customWidth="1"/>
    <col min="15106" max="15107" width="9.375" style="35" customWidth="1"/>
    <col min="15108" max="15108" width="36.5" style="35" customWidth="1"/>
    <col min="15109" max="15109" width="10.5" style="35" customWidth="1"/>
    <col min="15110" max="15360" width="9" style="35"/>
    <col min="15361" max="15361" width="31.875" style="35" customWidth="1"/>
    <col min="15362" max="15363" width="9.375" style="35" customWidth="1"/>
    <col min="15364" max="15364" width="36.5" style="35" customWidth="1"/>
    <col min="15365" max="15365" width="10.5" style="35" customWidth="1"/>
    <col min="15366" max="15616" width="9" style="35"/>
    <col min="15617" max="15617" width="31.875" style="35" customWidth="1"/>
    <col min="15618" max="15619" width="9.375" style="35" customWidth="1"/>
    <col min="15620" max="15620" width="36.5" style="35" customWidth="1"/>
    <col min="15621" max="15621" width="10.5" style="35" customWidth="1"/>
    <col min="15622" max="15872" width="9" style="35"/>
    <col min="15873" max="15873" width="31.875" style="35" customWidth="1"/>
    <col min="15874" max="15875" width="9.375" style="35" customWidth="1"/>
    <col min="15876" max="15876" width="36.5" style="35" customWidth="1"/>
    <col min="15877" max="15877" width="10.5" style="35" customWidth="1"/>
    <col min="15878" max="16128" width="9" style="35"/>
    <col min="16129" max="16129" width="31.875" style="35" customWidth="1"/>
    <col min="16130" max="16131" width="9.375" style="35" customWidth="1"/>
    <col min="16132" max="16132" width="36.5" style="35" customWidth="1"/>
    <col min="16133" max="16133" width="10.5" style="35" customWidth="1"/>
    <col min="16134" max="16384" width="9" style="35"/>
  </cols>
  <sheetData>
    <row r="1" spans="1:5" x14ac:dyDescent="0.15">
      <c r="A1" s="49" t="s">
        <v>389</v>
      </c>
      <c r="B1" s="50"/>
      <c r="C1" s="50"/>
      <c r="D1" s="50"/>
      <c r="E1" s="50"/>
    </row>
    <row r="2" spans="1:5" x14ac:dyDescent="0.15">
      <c r="A2" s="51" t="s">
        <v>329</v>
      </c>
      <c r="B2" s="51"/>
      <c r="C2" s="51"/>
      <c r="D2" s="51"/>
      <c r="E2" s="51"/>
    </row>
    <row r="3" spans="1:5" x14ac:dyDescent="0.15">
      <c r="A3" s="52" t="s">
        <v>114</v>
      </c>
      <c r="B3" s="52" t="s">
        <v>115</v>
      </c>
      <c r="C3" s="52"/>
      <c r="D3" s="52"/>
      <c r="E3" s="52" t="s">
        <v>330</v>
      </c>
    </row>
    <row r="4" spans="1:5" x14ac:dyDescent="0.15">
      <c r="A4" s="53" t="s">
        <v>229</v>
      </c>
      <c r="B4" s="53" t="s">
        <v>331</v>
      </c>
      <c r="C4" s="53"/>
      <c r="D4" s="53">
        <v>0.94</v>
      </c>
      <c r="E4" s="53"/>
    </row>
    <row r="5" spans="1:5" x14ac:dyDescent="0.15">
      <c r="A5" s="54" t="s">
        <v>332</v>
      </c>
      <c r="B5" s="54" t="s">
        <v>333</v>
      </c>
      <c r="C5" s="54"/>
      <c r="D5" s="54">
        <v>1.25</v>
      </c>
      <c r="E5" s="54"/>
    </row>
    <row r="6" spans="1:5" x14ac:dyDescent="0.15">
      <c r="A6" s="54" t="s">
        <v>334</v>
      </c>
      <c r="B6" s="54" t="s">
        <v>335</v>
      </c>
      <c r="C6" s="54"/>
      <c r="D6" s="54">
        <v>1</v>
      </c>
      <c r="E6" s="54"/>
    </row>
    <row r="7" spans="1:5" x14ac:dyDescent="0.15">
      <c r="A7" s="54" t="s">
        <v>336</v>
      </c>
      <c r="B7" s="54" t="s">
        <v>337</v>
      </c>
      <c r="C7" s="54"/>
      <c r="D7" s="54">
        <v>0.25</v>
      </c>
      <c r="E7" s="54"/>
    </row>
    <row r="8" spans="1:5" x14ac:dyDescent="0.15">
      <c r="A8" s="54" t="s">
        <v>338</v>
      </c>
      <c r="B8" s="54" t="s">
        <v>248</v>
      </c>
      <c r="C8" s="54"/>
      <c r="D8" s="54">
        <v>20</v>
      </c>
      <c r="E8" s="54" t="s">
        <v>339</v>
      </c>
    </row>
    <row r="9" spans="1:5" x14ac:dyDescent="0.15">
      <c r="A9" s="55" t="s">
        <v>340</v>
      </c>
      <c r="B9" s="55" t="s">
        <v>142</v>
      </c>
      <c r="C9" s="55"/>
      <c r="D9" s="55">
        <v>20</v>
      </c>
      <c r="E9" s="56"/>
    </row>
    <row r="10" spans="1:5" x14ac:dyDescent="0.15">
      <c r="A10" s="55" t="s">
        <v>341</v>
      </c>
      <c r="B10" s="55" t="s">
        <v>342</v>
      </c>
      <c r="C10" s="55"/>
      <c r="D10" s="55">
        <v>25</v>
      </c>
      <c r="E10" s="56"/>
    </row>
    <row r="11" spans="1:5" x14ac:dyDescent="0.15">
      <c r="A11" s="57" t="s">
        <v>343</v>
      </c>
      <c r="B11" s="57" t="s">
        <v>344</v>
      </c>
      <c r="C11" s="58"/>
      <c r="D11" s="59">
        <v>1.25</v>
      </c>
      <c r="E11" s="59"/>
    </row>
    <row r="12" spans="1:5" x14ac:dyDescent="0.15">
      <c r="A12" s="57" t="s">
        <v>345</v>
      </c>
      <c r="B12" s="57" t="s">
        <v>346</v>
      </c>
      <c r="C12" s="58"/>
      <c r="D12" s="59">
        <v>1.5625</v>
      </c>
      <c r="E12" s="59"/>
    </row>
    <row r="13" spans="1:5" x14ac:dyDescent="0.15">
      <c r="A13" s="57" t="s">
        <v>347</v>
      </c>
      <c r="B13" s="57" t="s">
        <v>183</v>
      </c>
      <c r="C13" s="58"/>
      <c r="D13" s="59">
        <v>25</v>
      </c>
      <c r="E13" s="59"/>
    </row>
    <row r="14" spans="1:5" x14ac:dyDescent="0.15">
      <c r="A14" s="57" t="s">
        <v>348</v>
      </c>
      <c r="B14" s="57" t="s">
        <v>349</v>
      </c>
      <c r="C14" s="58"/>
      <c r="D14" s="59">
        <v>27.5</v>
      </c>
      <c r="E14" s="59"/>
    </row>
    <row r="15" spans="1:5" x14ac:dyDescent="0.15">
      <c r="A15" s="57" t="s">
        <v>350</v>
      </c>
      <c r="B15" s="57" t="s">
        <v>351</v>
      </c>
      <c r="C15" s="58"/>
      <c r="D15" s="59">
        <v>21.875</v>
      </c>
      <c r="E15" s="59"/>
    </row>
    <row r="16" spans="1:5" x14ac:dyDescent="0.15">
      <c r="A16" s="57" t="s">
        <v>352</v>
      </c>
      <c r="B16" s="57" t="s">
        <v>353</v>
      </c>
      <c r="C16" s="58"/>
      <c r="D16" s="60">
        <v>24.85</v>
      </c>
      <c r="E16" s="59"/>
    </row>
    <row r="17" spans="1:5" x14ac:dyDescent="0.15">
      <c r="A17" s="61" t="s">
        <v>354</v>
      </c>
      <c r="B17" s="61" t="s">
        <v>145</v>
      </c>
      <c r="C17" s="61"/>
      <c r="D17" s="61">
        <v>40</v>
      </c>
      <c r="E17" s="62"/>
    </row>
    <row r="18" spans="1:5" x14ac:dyDescent="0.15">
      <c r="A18" s="63" t="s">
        <v>341</v>
      </c>
      <c r="B18" s="63" t="s">
        <v>355</v>
      </c>
      <c r="C18" s="63"/>
      <c r="D18" s="61">
        <v>50</v>
      </c>
      <c r="E18" s="62" t="s">
        <v>248</v>
      </c>
    </row>
    <row r="19" spans="1:5" x14ac:dyDescent="0.15">
      <c r="A19" s="63" t="s">
        <v>356</v>
      </c>
      <c r="B19" s="63" t="s">
        <v>357</v>
      </c>
      <c r="C19" s="64"/>
      <c r="D19" s="65">
        <v>1.25</v>
      </c>
      <c r="E19" s="62"/>
    </row>
    <row r="20" spans="1:5" x14ac:dyDescent="0.15">
      <c r="A20" s="63" t="s">
        <v>358</v>
      </c>
      <c r="B20" s="63" t="s">
        <v>359</v>
      </c>
      <c r="C20" s="64"/>
      <c r="D20" s="65">
        <v>1.5625</v>
      </c>
      <c r="E20" s="62"/>
    </row>
    <row r="21" spans="1:5" x14ac:dyDescent="0.15">
      <c r="A21" s="63" t="s">
        <v>360</v>
      </c>
      <c r="B21" s="63" t="s">
        <v>187</v>
      </c>
      <c r="C21" s="64"/>
      <c r="D21" s="65">
        <v>50</v>
      </c>
      <c r="E21" s="62"/>
    </row>
    <row r="22" spans="1:5" x14ac:dyDescent="0.15">
      <c r="A22" s="63" t="s">
        <v>361</v>
      </c>
      <c r="B22" s="63" t="s">
        <v>362</v>
      </c>
      <c r="C22" s="64"/>
      <c r="D22" s="65">
        <v>52.5</v>
      </c>
      <c r="E22" s="62"/>
    </row>
    <row r="23" spans="1:5" x14ac:dyDescent="0.15">
      <c r="A23" s="63" t="s">
        <v>363</v>
      </c>
      <c r="B23" s="63" t="s">
        <v>364</v>
      </c>
      <c r="C23" s="64"/>
      <c r="D23" s="65">
        <v>46.875</v>
      </c>
      <c r="E23" s="62"/>
    </row>
    <row r="24" spans="1:5" x14ac:dyDescent="0.15">
      <c r="A24" s="63" t="s">
        <v>352</v>
      </c>
      <c r="B24" s="63" t="s">
        <v>353</v>
      </c>
      <c r="C24" s="64"/>
      <c r="D24" s="66">
        <v>49.75</v>
      </c>
      <c r="E24" s="62"/>
    </row>
    <row r="25" spans="1:5" x14ac:dyDescent="0.15">
      <c r="A25" s="67" t="s">
        <v>365</v>
      </c>
      <c r="B25" s="67" t="s">
        <v>366</v>
      </c>
      <c r="C25" s="67"/>
      <c r="D25" s="68">
        <v>100</v>
      </c>
      <c r="E25" s="62"/>
    </row>
    <row r="26" spans="1:5" x14ac:dyDescent="0.15">
      <c r="A26" s="69" t="s">
        <v>341</v>
      </c>
      <c r="B26" s="69" t="s">
        <v>355</v>
      </c>
      <c r="C26" s="70"/>
      <c r="D26" s="71">
        <v>125</v>
      </c>
      <c r="E26" s="62"/>
    </row>
    <row r="27" spans="1:5" x14ac:dyDescent="0.15">
      <c r="A27" s="67" t="s">
        <v>367</v>
      </c>
      <c r="B27" s="67" t="s">
        <v>368</v>
      </c>
      <c r="C27" s="72"/>
      <c r="D27" s="73">
        <v>1.25</v>
      </c>
      <c r="E27" s="62"/>
    </row>
    <row r="28" spans="1:5" x14ac:dyDescent="0.15">
      <c r="A28" s="67" t="s">
        <v>369</v>
      </c>
      <c r="B28" s="67" t="s">
        <v>370</v>
      </c>
      <c r="C28" s="72"/>
      <c r="D28" s="73">
        <v>1.5625</v>
      </c>
      <c r="E28" s="62"/>
    </row>
    <row r="29" spans="1:5" x14ac:dyDescent="0.15">
      <c r="A29" s="67" t="s">
        <v>371</v>
      </c>
      <c r="B29" s="67" t="s">
        <v>372</v>
      </c>
      <c r="C29" s="72"/>
      <c r="D29" s="73">
        <v>125</v>
      </c>
      <c r="E29" s="62"/>
    </row>
    <row r="30" spans="1:5" x14ac:dyDescent="0.15">
      <c r="A30" s="67" t="s">
        <v>373</v>
      </c>
      <c r="B30" s="67" t="s">
        <v>374</v>
      </c>
      <c r="C30" s="72"/>
      <c r="D30" s="73">
        <v>122.58799999999999</v>
      </c>
      <c r="E30" s="62"/>
    </row>
    <row r="31" spans="1:5" x14ac:dyDescent="0.15">
      <c r="A31" s="67" t="s">
        <v>375</v>
      </c>
      <c r="B31" s="67" t="s">
        <v>376</v>
      </c>
      <c r="C31" s="72"/>
      <c r="D31" s="73">
        <v>128.125</v>
      </c>
      <c r="E31" s="62"/>
    </row>
    <row r="32" spans="1:5" x14ac:dyDescent="0.15">
      <c r="A32" s="71" t="s">
        <v>352</v>
      </c>
      <c r="B32" s="71" t="s">
        <v>353</v>
      </c>
      <c r="C32" s="71"/>
      <c r="D32" s="73">
        <v>124.25</v>
      </c>
      <c r="E32" s="62"/>
    </row>
    <row r="33" spans="1:5" x14ac:dyDescent="0.15">
      <c r="A33" s="74" t="s">
        <v>377</v>
      </c>
      <c r="B33" s="74" t="s">
        <v>378</v>
      </c>
      <c r="C33" s="74"/>
      <c r="D33" s="62">
        <v>37.5</v>
      </c>
      <c r="E33" s="62"/>
    </row>
    <row r="34" spans="1:5" x14ac:dyDescent="0.15">
      <c r="A34" s="74" t="s">
        <v>379</v>
      </c>
      <c r="B34" s="75" t="s">
        <v>380</v>
      </c>
      <c r="C34" s="75"/>
      <c r="D34" s="62">
        <v>1.637</v>
      </c>
      <c r="E34" s="62"/>
    </row>
    <row r="35" spans="1:5" x14ac:dyDescent="0.15">
      <c r="A35" s="74" t="s">
        <v>381</v>
      </c>
      <c r="B35" s="75" t="s">
        <v>380</v>
      </c>
      <c r="C35" s="75"/>
      <c r="D35" s="62">
        <v>1.85</v>
      </c>
      <c r="E35" s="62"/>
    </row>
    <row r="36" spans="1:5" x14ac:dyDescent="0.15">
      <c r="A36" s="74" t="s">
        <v>382</v>
      </c>
      <c r="B36" s="74" t="s">
        <v>383</v>
      </c>
      <c r="C36" s="74"/>
      <c r="D36" s="62">
        <v>14</v>
      </c>
      <c r="E36" s="62"/>
    </row>
    <row r="37" spans="1:5" x14ac:dyDescent="0.15">
      <c r="A37" s="74" t="s">
        <v>384</v>
      </c>
      <c r="B37" s="74" t="s">
        <v>383</v>
      </c>
      <c r="C37" s="74"/>
      <c r="D37" s="62">
        <v>9.1199999999999992</v>
      </c>
      <c r="E37" s="62"/>
    </row>
    <row r="38" spans="1:5" x14ac:dyDescent="0.15">
      <c r="A38" s="74" t="s">
        <v>385</v>
      </c>
      <c r="B38" s="75"/>
      <c r="C38" s="75"/>
      <c r="D38" s="76" t="s">
        <v>386</v>
      </c>
      <c r="E38" s="62"/>
    </row>
    <row r="39" spans="1:5" x14ac:dyDescent="0.15">
      <c r="A39" s="74" t="s">
        <v>387</v>
      </c>
      <c r="B39" s="74" t="s">
        <v>383</v>
      </c>
      <c r="C39" s="74"/>
      <c r="D39" s="62">
        <v>26</v>
      </c>
      <c r="E39" s="62"/>
    </row>
    <row r="40" spans="1:5" x14ac:dyDescent="0.15">
      <c r="A40" s="77" t="s">
        <v>388</v>
      </c>
      <c r="B40" s="78"/>
      <c r="C40" s="78"/>
      <c r="D40" s="78"/>
      <c r="E40" s="79"/>
    </row>
    <row r="41" spans="1:5" x14ac:dyDescent="0.15">
      <c r="A41" s="80"/>
      <c r="B41" s="81"/>
      <c r="C41" s="81"/>
      <c r="D41" s="81"/>
      <c r="E41" s="82"/>
    </row>
    <row r="42" spans="1:5" x14ac:dyDescent="0.15">
      <c r="A42" s="75"/>
      <c r="B42" s="75"/>
      <c r="C42" s="75"/>
      <c r="D42" s="75"/>
      <c r="E42" s="62"/>
    </row>
    <row r="43" spans="1:5" x14ac:dyDescent="0.15">
      <c r="A43" s="75"/>
      <c r="B43" s="75"/>
      <c r="C43" s="75"/>
      <c r="D43" s="62"/>
      <c r="E43" s="62"/>
    </row>
    <row r="44" spans="1:5" x14ac:dyDescent="0.15">
      <c r="A44" s="75"/>
      <c r="B44" s="75"/>
      <c r="C44" s="75"/>
      <c r="D44" s="62"/>
      <c r="E44" s="62"/>
    </row>
    <row r="45" spans="1:5" x14ac:dyDescent="0.15">
      <c r="A45" s="75"/>
      <c r="B45" s="75"/>
      <c r="C45" s="75"/>
      <c r="D45" s="62"/>
      <c r="E45" s="62"/>
    </row>
    <row r="46" spans="1:5" x14ac:dyDescent="0.15">
      <c r="A46" s="75"/>
      <c r="B46" s="75"/>
      <c r="C46" s="75"/>
      <c r="D46" s="62"/>
      <c r="E46" s="62"/>
    </row>
    <row r="47" spans="1:5" x14ac:dyDescent="0.15">
      <c r="A47" s="75"/>
      <c r="B47" s="75"/>
      <c r="C47" s="75"/>
      <c r="D47" s="62"/>
      <c r="E47" s="62"/>
    </row>
    <row r="48" spans="1:5" x14ac:dyDescent="0.15">
      <c r="A48" s="75"/>
      <c r="B48" s="75"/>
      <c r="C48" s="75"/>
      <c r="D48" s="62"/>
      <c r="E48" s="62"/>
    </row>
    <row r="49" spans="1:5" x14ac:dyDescent="0.15">
      <c r="A49" s="75"/>
      <c r="B49" s="75"/>
      <c r="C49" s="75"/>
      <c r="D49" s="62"/>
      <c r="E49" s="62"/>
    </row>
    <row r="50" spans="1:5" x14ac:dyDescent="0.15">
      <c r="A50" s="75"/>
      <c r="B50" s="75"/>
      <c r="C50" s="75"/>
      <c r="D50" s="62"/>
      <c r="E50" s="62"/>
    </row>
    <row r="51" spans="1:5" x14ac:dyDescent="0.15">
      <c r="A51" s="75"/>
      <c r="B51" s="75"/>
      <c r="C51" s="75"/>
      <c r="D51" s="62"/>
      <c r="E51" s="62"/>
    </row>
    <row r="52" spans="1:5" x14ac:dyDescent="0.15">
      <c r="A52" s="75"/>
      <c r="B52" s="75"/>
      <c r="C52" s="75"/>
      <c r="D52" s="62"/>
      <c r="E52" s="62"/>
    </row>
    <row r="53" spans="1:5" x14ac:dyDescent="0.15">
      <c r="A53" s="75"/>
      <c r="B53" s="75"/>
      <c r="C53" s="75"/>
      <c r="D53" s="62"/>
      <c r="E53" s="62"/>
    </row>
    <row r="54" spans="1:5" x14ac:dyDescent="0.15">
      <c r="A54" s="75"/>
      <c r="B54" s="75"/>
      <c r="C54" s="75"/>
      <c r="D54" s="62"/>
      <c r="E54" s="62"/>
    </row>
    <row r="55" spans="1:5" x14ac:dyDescent="0.15">
      <c r="A55" s="75"/>
      <c r="B55" s="75"/>
      <c r="C55" s="75"/>
      <c r="D55" s="62"/>
      <c r="E55" s="62"/>
    </row>
    <row r="56" spans="1:5" x14ac:dyDescent="0.15">
      <c r="A56" s="75"/>
      <c r="B56" s="75"/>
      <c r="C56" s="75"/>
      <c r="D56" s="62"/>
      <c r="E56" s="62"/>
    </row>
    <row r="57" spans="1:5" x14ac:dyDescent="0.15">
      <c r="A57" s="75"/>
      <c r="B57" s="75"/>
      <c r="C57" s="75"/>
      <c r="D57" s="62"/>
      <c r="E57" s="62"/>
    </row>
    <row r="58" spans="1:5" x14ac:dyDescent="0.15">
      <c r="A58" s="75"/>
      <c r="B58" s="75"/>
      <c r="C58" s="75"/>
      <c r="D58" s="62"/>
      <c r="E58" s="62"/>
    </row>
    <row r="59" spans="1:5" x14ac:dyDescent="0.15">
      <c r="A59" s="75"/>
      <c r="B59" s="75"/>
      <c r="C59" s="75"/>
      <c r="D59" s="62"/>
      <c r="E59" s="62"/>
    </row>
    <row r="60" spans="1:5" x14ac:dyDescent="0.15">
      <c r="A60" s="75"/>
      <c r="B60" s="75"/>
      <c r="C60" s="75"/>
      <c r="D60" s="62"/>
      <c r="E60" s="62"/>
    </row>
    <row r="61" spans="1:5" x14ac:dyDescent="0.15">
      <c r="A61" s="75"/>
      <c r="B61" s="75"/>
      <c r="C61" s="75"/>
      <c r="D61" s="62"/>
      <c r="E61" s="62"/>
    </row>
    <row r="62" spans="1:5" x14ac:dyDescent="0.15">
      <c r="A62" s="75"/>
      <c r="B62" s="75"/>
      <c r="C62" s="75"/>
      <c r="D62" s="62"/>
      <c r="E62" s="62"/>
    </row>
  </sheetData>
  <mergeCells count="3">
    <mergeCell ref="A1:E1"/>
    <mergeCell ref="A2:E2"/>
    <mergeCell ref="A40:E41"/>
  </mergeCells>
  <phoneticPr fontId="1" type="noConversion"/>
  <pageMargins left="0.75" right="0.75" top="1" bottom="1" header="0.51111111111111107" footer="0.51111111111111107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</xdr:col>
                <xdr:colOff>314325</xdr:colOff>
                <xdr:row>0</xdr:row>
                <xdr:rowOff>0</xdr:rowOff>
              </from>
              <to>
                <xdr:col>1</xdr:col>
                <xdr:colOff>542925</xdr:colOff>
                <xdr:row>0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1</xdr:col>
                <xdr:colOff>361950</xdr:colOff>
                <xdr:row>0</xdr:row>
                <xdr:rowOff>0</xdr:rowOff>
              </from>
              <to>
                <xdr:col>1</xdr:col>
                <xdr:colOff>504825</xdr:colOff>
                <xdr:row>0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autoPict="0" r:id="rId9">
            <anchor moveWithCells="1" sizeWithCells="1">
              <from>
                <xdr:col>1</xdr:col>
                <xdr:colOff>352425</xdr:colOff>
                <xdr:row>0</xdr:row>
                <xdr:rowOff>0</xdr:rowOff>
              </from>
              <to>
                <xdr:col>1</xdr:col>
                <xdr:colOff>647700</xdr:colOff>
                <xdr:row>0</xdr:row>
                <xdr:rowOff>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Unknown" shapeId="7172" r:id="rId10">
          <objectPr defaultSize="0" autoPict="0" r:id="rId11">
            <anchor moveWithCells="1" sizeWithCells="1">
              <from>
                <xdr:col>1</xdr:col>
                <xdr:colOff>323850</xdr:colOff>
                <xdr:row>0</xdr:row>
                <xdr:rowOff>0</xdr:rowOff>
              </from>
              <to>
                <xdr:col>1</xdr:col>
                <xdr:colOff>485775</xdr:colOff>
                <xdr:row>0</xdr:row>
                <xdr:rowOff>0</xdr:rowOff>
              </to>
            </anchor>
          </objectPr>
        </oleObject>
      </mc:Choice>
      <mc:Fallback>
        <oleObject progId="Unknown" shapeId="7172" r:id="rId10"/>
      </mc:Fallback>
    </mc:AlternateContent>
    <mc:AlternateContent xmlns:mc="http://schemas.openxmlformats.org/markup-compatibility/2006">
      <mc:Choice Requires="x14">
        <oleObject progId="Unknown" shapeId="7173" r:id="rId12">
          <objectPr defaultSize="0" autoPict="0" r:id="rId13">
            <anchor moveWithCells="1" sizeWithCells="1">
              <from>
                <xdr:col>1</xdr:col>
                <xdr:colOff>361950</xdr:colOff>
                <xdr:row>0</xdr:row>
                <xdr:rowOff>0</xdr:rowOff>
              </from>
              <to>
                <xdr:col>1</xdr:col>
                <xdr:colOff>523875</xdr:colOff>
                <xdr:row>0</xdr:row>
                <xdr:rowOff>0</xdr:rowOff>
              </to>
            </anchor>
          </objectPr>
        </oleObject>
      </mc:Choice>
      <mc:Fallback>
        <oleObject progId="Unknown" shapeId="7173" r:id="rId12"/>
      </mc:Fallback>
    </mc:AlternateContent>
    <mc:AlternateContent xmlns:mc="http://schemas.openxmlformats.org/markup-compatibility/2006">
      <mc:Choice Requires="x14">
        <oleObject progId="Unknown" shapeId="7174" r:id="rId14">
          <objectPr defaultSize="0" autoPict="0" r:id="rId15">
            <anchor moveWithCells="1" sizeWithCells="1">
              <from>
                <xdr:col>1</xdr:col>
                <xdr:colOff>333375</xdr:colOff>
                <xdr:row>0</xdr:row>
                <xdr:rowOff>0</xdr:rowOff>
              </from>
              <to>
                <xdr:col>1</xdr:col>
                <xdr:colOff>523875</xdr:colOff>
                <xdr:row>0</xdr:row>
                <xdr:rowOff>0</xdr:rowOff>
              </to>
            </anchor>
          </objectPr>
        </oleObject>
      </mc:Choice>
      <mc:Fallback>
        <oleObject progId="Unknown" shapeId="7174" r:id="rId14"/>
      </mc:Fallback>
    </mc:AlternateContent>
    <mc:AlternateContent xmlns:mc="http://schemas.openxmlformats.org/markup-compatibility/2006">
      <mc:Choice Requires="x14">
        <oleObject progId="Unknown" shapeId="7175" r:id="rId16">
          <objectPr defaultSize="0" autoPict="0" r:id="rId13">
            <anchor moveWithCells="1" sizeWithCells="1">
              <from>
                <xdr:col>1</xdr:col>
                <xdr:colOff>371475</xdr:colOff>
                <xdr:row>0</xdr:row>
                <xdr:rowOff>0</xdr:rowOff>
              </from>
              <to>
                <xdr:col>1</xdr:col>
                <xdr:colOff>533400</xdr:colOff>
                <xdr:row>0</xdr:row>
                <xdr:rowOff>0</xdr:rowOff>
              </to>
            </anchor>
          </objectPr>
        </oleObject>
      </mc:Choice>
      <mc:Fallback>
        <oleObject progId="Unknown" shapeId="7175" r:id="rId16"/>
      </mc:Fallback>
    </mc:AlternateContent>
    <mc:AlternateContent xmlns:mc="http://schemas.openxmlformats.org/markup-compatibility/2006">
      <mc:Choice Requires="x14">
        <oleObject progId="Unknown" shapeId="7176" r:id="rId17">
          <objectPr defaultSize="0" autoPict="0" r:id="rId13">
            <anchor moveWithCells="1" sizeWithCells="1">
              <from>
                <xdr:col>1</xdr:col>
                <xdr:colOff>352425</xdr:colOff>
                <xdr:row>0</xdr:row>
                <xdr:rowOff>0</xdr:rowOff>
              </from>
              <to>
                <xdr:col>1</xdr:col>
                <xdr:colOff>514350</xdr:colOff>
                <xdr:row>0</xdr:row>
                <xdr:rowOff>0</xdr:rowOff>
              </to>
            </anchor>
          </objectPr>
        </oleObject>
      </mc:Choice>
      <mc:Fallback>
        <oleObject progId="Unknown" shapeId="7176" r:id="rId17"/>
      </mc:Fallback>
    </mc:AlternateContent>
    <mc:AlternateContent xmlns:mc="http://schemas.openxmlformats.org/markup-compatibility/2006">
      <mc:Choice Requires="x14">
        <oleObject progId="Unknown" shapeId="7177" r:id="rId18">
          <objectPr defaultSize="0" autoPict="0" r:id="rId15">
            <anchor moveWithCells="1" sizeWithCells="1">
              <from>
                <xdr:col>1</xdr:col>
                <xdr:colOff>333375</xdr:colOff>
                <xdr:row>0</xdr:row>
                <xdr:rowOff>0</xdr:rowOff>
              </from>
              <to>
                <xdr:col>1</xdr:col>
                <xdr:colOff>523875</xdr:colOff>
                <xdr:row>0</xdr:row>
                <xdr:rowOff>0</xdr:rowOff>
              </to>
            </anchor>
          </objectPr>
        </oleObject>
      </mc:Choice>
      <mc:Fallback>
        <oleObject progId="Unknown" shapeId="7177" r:id="rId18"/>
      </mc:Fallback>
    </mc:AlternateContent>
    <mc:AlternateContent xmlns:mc="http://schemas.openxmlformats.org/markup-compatibility/2006">
      <mc:Choice Requires="x14">
        <oleObject progId="Unknown" shapeId="7178" r:id="rId19">
          <objectPr defaultSize="0" autoPict="0" r:id="rId15">
            <anchor moveWithCells="1" sizeWithCells="1">
              <from>
                <xdr:col>1</xdr:col>
                <xdr:colOff>333375</xdr:colOff>
                <xdr:row>0</xdr:row>
                <xdr:rowOff>0</xdr:rowOff>
              </from>
              <to>
                <xdr:col>1</xdr:col>
                <xdr:colOff>523875</xdr:colOff>
                <xdr:row>0</xdr:row>
                <xdr:rowOff>0</xdr:rowOff>
              </to>
            </anchor>
          </objectPr>
        </oleObject>
      </mc:Choice>
      <mc:Fallback>
        <oleObject progId="Unknown" shapeId="7178" r:id="rId19"/>
      </mc:Fallback>
    </mc:AlternateContent>
    <mc:AlternateContent xmlns:mc="http://schemas.openxmlformats.org/markup-compatibility/2006">
      <mc:Choice Requires="x14">
        <oleObject progId="Unknown" shapeId="7179" r:id="rId20">
          <objectPr defaultSize="0" autoPict="0" r:id="rId15">
            <anchor moveWithCells="1" sizeWithCells="1">
              <from>
                <xdr:col>1</xdr:col>
                <xdr:colOff>333375</xdr:colOff>
                <xdr:row>0</xdr:row>
                <xdr:rowOff>0</xdr:rowOff>
              </from>
              <to>
                <xdr:col>1</xdr:col>
                <xdr:colOff>523875</xdr:colOff>
                <xdr:row>0</xdr:row>
                <xdr:rowOff>0</xdr:rowOff>
              </to>
            </anchor>
          </objectPr>
        </oleObject>
      </mc:Choice>
      <mc:Fallback>
        <oleObject progId="Unknown" shapeId="7179" r:id="rId20"/>
      </mc:Fallback>
    </mc:AlternateContent>
    <mc:AlternateContent xmlns:mc="http://schemas.openxmlformats.org/markup-compatibility/2006">
      <mc:Choice Requires="x14">
        <oleObject progId="Equation.3" shapeId="7180" r:id="rId21">
          <objectPr defaultSize="0" autoPict="0" r:id="rId22">
            <anchor moveWithCells="1" sizeWithCells="1">
              <from>
                <xdr:col>1</xdr:col>
                <xdr:colOff>228600</xdr:colOff>
                <xdr:row>4</xdr:row>
                <xdr:rowOff>0</xdr:rowOff>
              </from>
              <to>
                <xdr:col>1</xdr:col>
                <xdr:colOff>428625</xdr:colOff>
                <xdr:row>4</xdr:row>
                <xdr:rowOff>0</xdr:rowOff>
              </to>
            </anchor>
          </objectPr>
        </oleObject>
      </mc:Choice>
      <mc:Fallback>
        <oleObject progId="Equation.3" shapeId="7180" r:id="rId21"/>
      </mc:Fallback>
    </mc:AlternateContent>
    <mc:AlternateContent xmlns:mc="http://schemas.openxmlformats.org/markup-compatibility/2006">
      <mc:Choice Requires="x14">
        <oleObject progId="Equation.3" shapeId="7181" r:id="rId23">
          <objectPr defaultSize="0" autoPict="0" r:id="rId24">
            <anchor moveWithCells="1" sizeWithCells="1">
              <from>
                <xdr:col>1</xdr:col>
                <xdr:colOff>247650</xdr:colOff>
                <xdr:row>4</xdr:row>
                <xdr:rowOff>0</xdr:rowOff>
              </from>
              <to>
                <xdr:col>1</xdr:col>
                <xdr:colOff>419100</xdr:colOff>
                <xdr:row>4</xdr:row>
                <xdr:rowOff>0</xdr:rowOff>
              </to>
            </anchor>
          </objectPr>
        </oleObject>
      </mc:Choice>
      <mc:Fallback>
        <oleObject progId="Equation.3" shapeId="7181" r:id="rId2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SheetLayoutView="100" workbookViewId="0">
      <selection activeCell="D16" sqref="D16"/>
    </sheetView>
  </sheetViews>
  <sheetFormatPr defaultColWidth="9" defaultRowHeight="14.25" x14ac:dyDescent="0.15"/>
  <cols>
    <col min="1" max="1" width="25.25" style="35" customWidth="1"/>
    <col min="2" max="2" width="7.25" style="35" customWidth="1"/>
    <col min="3" max="3" width="18.625" style="35" customWidth="1"/>
    <col min="4" max="4" width="12.625" style="35" customWidth="1"/>
    <col min="5" max="5" width="12.25" style="35" customWidth="1"/>
    <col min="6" max="6" width="14.625" style="35" customWidth="1"/>
    <col min="7" max="7" width="9" style="35"/>
    <col min="8" max="8" width="12" style="35" customWidth="1"/>
    <col min="9" max="256" width="9" style="35"/>
    <col min="257" max="257" width="25.25" style="35" customWidth="1"/>
    <col min="258" max="258" width="7.25" style="35" customWidth="1"/>
    <col min="259" max="259" width="18.625" style="35" customWidth="1"/>
    <col min="260" max="260" width="12.625" style="35" customWidth="1"/>
    <col min="261" max="261" width="12.25" style="35" customWidth="1"/>
    <col min="262" max="262" width="14.625" style="35" customWidth="1"/>
    <col min="263" max="263" width="9" style="35"/>
    <col min="264" max="264" width="12" style="35" customWidth="1"/>
    <col min="265" max="512" width="9" style="35"/>
    <col min="513" max="513" width="25.25" style="35" customWidth="1"/>
    <col min="514" max="514" width="7.25" style="35" customWidth="1"/>
    <col min="515" max="515" width="18.625" style="35" customWidth="1"/>
    <col min="516" max="516" width="12.625" style="35" customWidth="1"/>
    <col min="517" max="517" width="12.25" style="35" customWidth="1"/>
    <col min="518" max="518" width="14.625" style="35" customWidth="1"/>
    <col min="519" max="519" width="9" style="35"/>
    <col min="520" max="520" width="12" style="35" customWidth="1"/>
    <col min="521" max="768" width="9" style="35"/>
    <col min="769" max="769" width="25.25" style="35" customWidth="1"/>
    <col min="770" max="770" width="7.25" style="35" customWidth="1"/>
    <col min="771" max="771" width="18.625" style="35" customWidth="1"/>
    <col min="772" max="772" width="12.625" style="35" customWidth="1"/>
    <col min="773" max="773" width="12.25" style="35" customWidth="1"/>
    <col min="774" max="774" width="14.625" style="35" customWidth="1"/>
    <col min="775" max="775" width="9" style="35"/>
    <col min="776" max="776" width="12" style="35" customWidth="1"/>
    <col min="777" max="1024" width="9" style="35"/>
    <col min="1025" max="1025" width="25.25" style="35" customWidth="1"/>
    <col min="1026" max="1026" width="7.25" style="35" customWidth="1"/>
    <col min="1027" max="1027" width="18.625" style="35" customWidth="1"/>
    <col min="1028" max="1028" width="12.625" style="35" customWidth="1"/>
    <col min="1029" max="1029" width="12.25" style="35" customWidth="1"/>
    <col min="1030" max="1030" width="14.625" style="35" customWidth="1"/>
    <col min="1031" max="1031" width="9" style="35"/>
    <col min="1032" max="1032" width="12" style="35" customWidth="1"/>
    <col min="1033" max="1280" width="9" style="35"/>
    <col min="1281" max="1281" width="25.25" style="35" customWidth="1"/>
    <col min="1282" max="1282" width="7.25" style="35" customWidth="1"/>
    <col min="1283" max="1283" width="18.625" style="35" customWidth="1"/>
    <col min="1284" max="1284" width="12.625" style="35" customWidth="1"/>
    <col min="1285" max="1285" width="12.25" style="35" customWidth="1"/>
    <col min="1286" max="1286" width="14.625" style="35" customWidth="1"/>
    <col min="1287" max="1287" width="9" style="35"/>
    <col min="1288" max="1288" width="12" style="35" customWidth="1"/>
    <col min="1289" max="1536" width="9" style="35"/>
    <col min="1537" max="1537" width="25.25" style="35" customWidth="1"/>
    <col min="1538" max="1538" width="7.25" style="35" customWidth="1"/>
    <col min="1539" max="1539" width="18.625" style="35" customWidth="1"/>
    <col min="1540" max="1540" width="12.625" style="35" customWidth="1"/>
    <col min="1541" max="1541" width="12.25" style="35" customWidth="1"/>
    <col min="1542" max="1542" width="14.625" style="35" customWidth="1"/>
    <col min="1543" max="1543" width="9" style="35"/>
    <col min="1544" max="1544" width="12" style="35" customWidth="1"/>
    <col min="1545" max="1792" width="9" style="35"/>
    <col min="1793" max="1793" width="25.25" style="35" customWidth="1"/>
    <col min="1794" max="1794" width="7.25" style="35" customWidth="1"/>
    <col min="1795" max="1795" width="18.625" style="35" customWidth="1"/>
    <col min="1796" max="1796" width="12.625" style="35" customWidth="1"/>
    <col min="1797" max="1797" width="12.25" style="35" customWidth="1"/>
    <col min="1798" max="1798" width="14.625" style="35" customWidth="1"/>
    <col min="1799" max="1799" width="9" style="35"/>
    <col min="1800" max="1800" width="12" style="35" customWidth="1"/>
    <col min="1801" max="2048" width="9" style="35"/>
    <col min="2049" max="2049" width="25.25" style="35" customWidth="1"/>
    <col min="2050" max="2050" width="7.25" style="35" customWidth="1"/>
    <col min="2051" max="2051" width="18.625" style="35" customWidth="1"/>
    <col min="2052" max="2052" width="12.625" style="35" customWidth="1"/>
    <col min="2053" max="2053" width="12.25" style="35" customWidth="1"/>
    <col min="2054" max="2054" width="14.625" style="35" customWidth="1"/>
    <col min="2055" max="2055" width="9" style="35"/>
    <col min="2056" max="2056" width="12" style="35" customWidth="1"/>
    <col min="2057" max="2304" width="9" style="35"/>
    <col min="2305" max="2305" width="25.25" style="35" customWidth="1"/>
    <col min="2306" max="2306" width="7.25" style="35" customWidth="1"/>
    <col min="2307" max="2307" width="18.625" style="35" customWidth="1"/>
    <col min="2308" max="2308" width="12.625" style="35" customWidth="1"/>
    <col min="2309" max="2309" width="12.25" style="35" customWidth="1"/>
    <col min="2310" max="2310" width="14.625" style="35" customWidth="1"/>
    <col min="2311" max="2311" width="9" style="35"/>
    <col min="2312" max="2312" width="12" style="35" customWidth="1"/>
    <col min="2313" max="2560" width="9" style="35"/>
    <col min="2561" max="2561" width="25.25" style="35" customWidth="1"/>
    <col min="2562" max="2562" width="7.25" style="35" customWidth="1"/>
    <col min="2563" max="2563" width="18.625" style="35" customWidth="1"/>
    <col min="2564" max="2564" width="12.625" style="35" customWidth="1"/>
    <col min="2565" max="2565" width="12.25" style="35" customWidth="1"/>
    <col min="2566" max="2566" width="14.625" style="35" customWidth="1"/>
    <col min="2567" max="2567" width="9" style="35"/>
    <col min="2568" max="2568" width="12" style="35" customWidth="1"/>
    <col min="2569" max="2816" width="9" style="35"/>
    <col min="2817" max="2817" width="25.25" style="35" customWidth="1"/>
    <col min="2818" max="2818" width="7.25" style="35" customWidth="1"/>
    <col min="2819" max="2819" width="18.625" style="35" customWidth="1"/>
    <col min="2820" max="2820" width="12.625" style="35" customWidth="1"/>
    <col min="2821" max="2821" width="12.25" style="35" customWidth="1"/>
    <col min="2822" max="2822" width="14.625" style="35" customWidth="1"/>
    <col min="2823" max="2823" width="9" style="35"/>
    <col min="2824" max="2824" width="12" style="35" customWidth="1"/>
    <col min="2825" max="3072" width="9" style="35"/>
    <col min="3073" max="3073" width="25.25" style="35" customWidth="1"/>
    <col min="3074" max="3074" width="7.25" style="35" customWidth="1"/>
    <col min="3075" max="3075" width="18.625" style="35" customWidth="1"/>
    <col min="3076" max="3076" width="12.625" style="35" customWidth="1"/>
    <col min="3077" max="3077" width="12.25" style="35" customWidth="1"/>
    <col min="3078" max="3078" width="14.625" style="35" customWidth="1"/>
    <col min="3079" max="3079" width="9" style="35"/>
    <col min="3080" max="3080" width="12" style="35" customWidth="1"/>
    <col min="3081" max="3328" width="9" style="35"/>
    <col min="3329" max="3329" width="25.25" style="35" customWidth="1"/>
    <col min="3330" max="3330" width="7.25" style="35" customWidth="1"/>
    <col min="3331" max="3331" width="18.625" style="35" customWidth="1"/>
    <col min="3332" max="3332" width="12.625" style="35" customWidth="1"/>
    <col min="3333" max="3333" width="12.25" style="35" customWidth="1"/>
    <col min="3334" max="3334" width="14.625" style="35" customWidth="1"/>
    <col min="3335" max="3335" width="9" style="35"/>
    <col min="3336" max="3336" width="12" style="35" customWidth="1"/>
    <col min="3337" max="3584" width="9" style="35"/>
    <col min="3585" max="3585" width="25.25" style="35" customWidth="1"/>
    <col min="3586" max="3586" width="7.25" style="35" customWidth="1"/>
    <col min="3587" max="3587" width="18.625" style="35" customWidth="1"/>
    <col min="3588" max="3588" width="12.625" style="35" customWidth="1"/>
    <col min="3589" max="3589" width="12.25" style="35" customWidth="1"/>
    <col min="3590" max="3590" width="14.625" style="35" customWidth="1"/>
    <col min="3591" max="3591" width="9" style="35"/>
    <col min="3592" max="3592" width="12" style="35" customWidth="1"/>
    <col min="3593" max="3840" width="9" style="35"/>
    <col min="3841" max="3841" width="25.25" style="35" customWidth="1"/>
    <col min="3842" max="3842" width="7.25" style="35" customWidth="1"/>
    <col min="3843" max="3843" width="18.625" style="35" customWidth="1"/>
    <col min="3844" max="3844" width="12.625" style="35" customWidth="1"/>
    <col min="3845" max="3845" width="12.25" style="35" customWidth="1"/>
    <col min="3846" max="3846" width="14.625" style="35" customWidth="1"/>
    <col min="3847" max="3847" width="9" style="35"/>
    <col min="3848" max="3848" width="12" style="35" customWidth="1"/>
    <col min="3849" max="4096" width="9" style="35"/>
    <col min="4097" max="4097" width="25.25" style="35" customWidth="1"/>
    <col min="4098" max="4098" width="7.25" style="35" customWidth="1"/>
    <col min="4099" max="4099" width="18.625" style="35" customWidth="1"/>
    <col min="4100" max="4100" width="12.625" style="35" customWidth="1"/>
    <col min="4101" max="4101" width="12.25" style="35" customWidth="1"/>
    <col min="4102" max="4102" width="14.625" style="35" customWidth="1"/>
    <col min="4103" max="4103" width="9" style="35"/>
    <col min="4104" max="4104" width="12" style="35" customWidth="1"/>
    <col min="4105" max="4352" width="9" style="35"/>
    <col min="4353" max="4353" width="25.25" style="35" customWidth="1"/>
    <col min="4354" max="4354" width="7.25" style="35" customWidth="1"/>
    <col min="4355" max="4355" width="18.625" style="35" customWidth="1"/>
    <col min="4356" max="4356" width="12.625" style="35" customWidth="1"/>
    <col min="4357" max="4357" width="12.25" style="35" customWidth="1"/>
    <col min="4358" max="4358" width="14.625" style="35" customWidth="1"/>
    <col min="4359" max="4359" width="9" style="35"/>
    <col min="4360" max="4360" width="12" style="35" customWidth="1"/>
    <col min="4361" max="4608" width="9" style="35"/>
    <col min="4609" max="4609" width="25.25" style="35" customWidth="1"/>
    <col min="4610" max="4610" width="7.25" style="35" customWidth="1"/>
    <col min="4611" max="4611" width="18.625" style="35" customWidth="1"/>
    <col min="4612" max="4612" width="12.625" style="35" customWidth="1"/>
    <col min="4613" max="4613" width="12.25" style="35" customWidth="1"/>
    <col min="4614" max="4614" width="14.625" style="35" customWidth="1"/>
    <col min="4615" max="4615" width="9" style="35"/>
    <col min="4616" max="4616" width="12" style="35" customWidth="1"/>
    <col min="4617" max="4864" width="9" style="35"/>
    <col min="4865" max="4865" width="25.25" style="35" customWidth="1"/>
    <col min="4866" max="4866" width="7.25" style="35" customWidth="1"/>
    <col min="4867" max="4867" width="18.625" style="35" customWidth="1"/>
    <col min="4868" max="4868" width="12.625" style="35" customWidth="1"/>
    <col min="4869" max="4869" width="12.25" style="35" customWidth="1"/>
    <col min="4870" max="4870" width="14.625" style="35" customWidth="1"/>
    <col min="4871" max="4871" width="9" style="35"/>
    <col min="4872" max="4872" width="12" style="35" customWidth="1"/>
    <col min="4873" max="5120" width="9" style="35"/>
    <col min="5121" max="5121" width="25.25" style="35" customWidth="1"/>
    <col min="5122" max="5122" width="7.25" style="35" customWidth="1"/>
    <col min="5123" max="5123" width="18.625" style="35" customWidth="1"/>
    <col min="5124" max="5124" width="12.625" style="35" customWidth="1"/>
    <col min="5125" max="5125" width="12.25" style="35" customWidth="1"/>
    <col min="5126" max="5126" width="14.625" style="35" customWidth="1"/>
    <col min="5127" max="5127" width="9" style="35"/>
    <col min="5128" max="5128" width="12" style="35" customWidth="1"/>
    <col min="5129" max="5376" width="9" style="35"/>
    <col min="5377" max="5377" width="25.25" style="35" customWidth="1"/>
    <col min="5378" max="5378" width="7.25" style="35" customWidth="1"/>
    <col min="5379" max="5379" width="18.625" style="35" customWidth="1"/>
    <col min="5380" max="5380" width="12.625" style="35" customWidth="1"/>
    <col min="5381" max="5381" width="12.25" style="35" customWidth="1"/>
    <col min="5382" max="5382" width="14.625" style="35" customWidth="1"/>
    <col min="5383" max="5383" width="9" style="35"/>
    <col min="5384" max="5384" width="12" style="35" customWidth="1"/>
    <col min="5385" max="5632" width="9" style="35"/>
    <col min="5633" max="5633" width="25.25" style="35" customWidth="1"/>
    <col min="5634" max="5634" width="7.25" style="35" customWidth="1"/>
    <col min="5635" max="5635" width="18.625" style="35" customWidth="1"/>
    <col min="5636" max="5636" width="12.625" style="35" customWidth="1"/>
    <col min="5637" max="5637" width="12.25" style="35" customWidth="1"/>
    <col min="5638" max="5638" width="14.625" style="35" customWidth="1"/>
    <col min="5639" max="5639" width="9" style="35"/>
    <col min="5640" max="5640" width="12" style="35" customWidth="1"/>
    <col min="5641" max="5888" width="9" style="35"/>
    <col min="5889" max="5889" width="25.25" style="35" customWidth="1"/>
    <col min="5890" max="5890" width="7.25" style="35" customWidth="1"/>
    <col min="5891" max="5891" width="18.625" style="35" customWidth="1"/>
    <col min="5892" max="5892" width="12.625" style="35" customWidth="1"/>
    <col min="5893" max="5893" width="12.25" style="35" customWidth="1"/>
    <col min="5894" max="5894" width="14.625" style="35" customWidth="1"/>
    <col min="5895" max="5895" width="9" style="35"/>
    <col min="5896" max="5896" width="12" style="35" customWidth="1"/>
    <col min="5897" max="6144" width="9" style="35"/>
    <col min="6145" max="6145" width="25.25" style="35" customWidth="1"/>
    <col min="6146" max="6146" width="7.25" style="35" customWidth="1"/>
    <col min="6147" max="6147" width="18.625" style="35" customWidth="1"/>
    <col min="6148" max="6148" width="12.625" style="35" customWidth="1"/>
    <col min="6149" max="6149" width="12.25" style="35" customWidth="1"/>
    <col min="6150" max="6150" width="14.625" style="35" customWidth="1"/>
    <col min="6151" max="6151" width="9" style="35"/>
    <col min="6152" max="6152" width="12" style="35" customWidth="1"/>
    <col min="6153" max="6400" width="9" style="35"/>
    <col min="6401" max="6401" width="25.25" style="35" customWidth="1"/>
    <col min="6402" max="6402" width="7.25" style="35" customWidth="1"/>
    <col min="6403" max="6403" width="18.625" style="35" customWidth="1"/>
    <col min="6404" max="6404" width="12.625" style="35" customWidth="1"/>
    <col min="6405" max="6405" width="12.25" style="35" customWidth="1"/>
    <col min="6406" max="6406" width="14.625" style="35" customWidth="1"/>
    <col min="6407" max="6407" width="9" style="35"/>
    <col min="6408" max="6408" width="12" style="35" customWidth="1"/>
    <col min="6409" max="6656" width="9" style="35"/>
    <col min="6657" max="6657" width="25.25" style="35" customWidth="1"/>
    <col min="6658" max="6658" width="7.25" style="35" customWidth="1"/>
    <col min="6659" max="6659" width="18.625" style="35" customWidth="1"/>
    <col min="6660" max="6660" width="12.625" style="35" customWidth="1"/>
    <col min="6661" max="6661" width="12.25" style="35" customWidth="1"/>
    <col min="6662" max="6662" width="14.625" style="35" customWidth="1"/>
    <col min="6663" max="6663" width="9" style="35"/>
    <col min="6664" max="6664" width="12" style="35" customWidth="1"/>
    <col min="6665" max="6912" width="9" style="35"/>
    <col min="6913" max="6913" width="25.25" style="35" customWidth="1"/>
    <col min="6914" max="6914" width="7.25" style="35" customWidth="1"/>
    <col min="6915" max="6915" width="18.625" style="35" customWidth="1"/>
    <col min="6916" max="6916" width="12.625" style="35" customWidth="1"/>
    <col min="6917" max="6917" width="12.25" style="35" customWidth="1"/>
    <col min="6918" max="6918" width="14.625" style="35" customWidth="1"/>
    <col min="6919" max="6919" width="9" style="35"/>
    <col min="6920" max="6920" width="12" style="35" customWidth="1"/>
    <col min="6921" max="7168" width="9" style="35"/>
    <col min="7169" max="7169" width="25.25" style="35" customWidth="1"/>
    <col min="7170" max="7170" width="7.25" style="35" customWidth="1"/>
    <col min="7171" max="7171" width="18.625" style="35" customWidth="1"/>
    <col min="7172" max="7172" width="12.625" style="35" customWidth="1"/>
    <col min="7173" max="7173" width="12.25" style="35" customWidth="1"/>
    <col min="7174" max="7174" width="14.625" style="35" customWidth="1"/>
    <col min="7175" max="7175" width="9" style="35"/>
    <col min="7176" max="7176" width="12" style="35" customWidth="1"/>
    <col min="7177" max="7424" width="9" style="35"/>
    <col min="7425" max="7425" width="25.25" style="35" customWidth="1"/>
    <col min="7426" max="7426" width="7.25" style="35" customWidth="1"/>
    <col min="7427" max="7427" width="18.625" style="35" customWidth="1"/>
    <col min="7428" max="7428" width="12.625" style="35" customWidth="1"/>
    <col min="7429" max="7429" width="12.25" style="35" customWidth="1"/>
    <col min="7430" max="7430" width="14.625" style="35" customWidth="1"/>
    <col min="7431" max="7431" width="9" style="35"/>
    <col min="7432" max="7432" width="12" style="35" customWidth="1"/>
    <col min="7433" max="7680" width="9" style="35"/>
    <col min="7681" max="7681" width="25.25" style="35" customWidth="1"/>
    <col min="7682" max="7682" width="7.25" style="35" customWidth="1"/>
    <col min="7683" max="7683" width="18.625" style="35" customWidth="1"/>
    <col min="7684" max="7684" width="12.625" style="35" customWidth="1"/>
    <col min="7685" max="7685" width="12.25" style="35" customWidth="1"/>
    <col min="7686" max="7686" width="14.625" style="35" customWidth="1"/>
    <col min="7687" max="7687" width="9" style="35"/>
    <col min="7688" max="7688" width="12" style="35" customWidth="1"/>
    <col min="7689" max="7936" width="9" style="35"/>
    <col min="7937" max="7937" width="25.25" style="35" customWidth="1"/>
    <col min="7938" max="7938" width="7.25" style="35" customWidth="1"/>
    <col min="7939" max="7939" width="18.625" style="35" customWidth="1"/>
    <col min="7940" max="7940" width="12.625" style="35" customWidth="1"/>
    <col min="7941" max="7941" width="12.25" style="35" customWidth="1"/>
    <col min="7942" max="7942" width="14.625" style="35" customWidth="1"/>
    <col min="7943" max="7943" width="9" style="35"/>
    <col min="7944" max="7944" width="12" style="35" customWidth="1"/>
    <col min="7945" max="8192" width="9" style="35"/>
    <col min="8193" max="8193" width="25.25" style="35" customWidth="1"/>
    <col min="8194" max="8194" width="7.25" style="35" customWidth="1"/>
    <col min="8195" max="8195" width="18.625" style="35" customWidth="1"/>
    <col min="8196" max="8196" width="12.625" style="35" customWidth="1"/>
    <col min="8197" max="8197" width="12.25" style="35" customWidth="1"/>
    <col min="8198" max="8198" width="14.625" style="35" customWidth="1"/>
    <col min="8199" max="8199" width="9" style="35"/>
    <col min="8200" max="8200" width="12" style="35" customWidth="1"/>
    <col min="8201" max="8448" width="9" style="35"/>
    <col min="8449" max="8449" width="25.25" style="35" customWidth="1"/>
    <col min="8450" max="8450" width="7.25" style="35" customWidth="1"/>
    <col min="8451" max="8451" width="18.625" style="35" customWidth="1"/>
    <col min="8452" max="8452" width="12.625" style="35" customWidth="1"/>
    <col min="8453" max="8453" width="12.25" style="35" customWidth="1"/>
    <col min="8454" max="8454" width="14.625" style="35" customWidth="1"/>
    <col min="8455" max="8455" width="9" style="35"/>
    <col min="8456" max="8456" width="12" style="35" customWidth="1"/>
    <col min="8457" max="8704" width="9" style="35"/>
    <col min="8705" max="8705" width="25.25" style="35" customWidth="1"/>
    <col min="8706" max="8706" width="7.25" style="35" customWidth="1"/>
    <col min="8707" max="8707" width="18.625" style="35" customWidth="1"/>
    <col min="8708" max="8708" width="12.625" style="35" customWidth="1"/>
    <col min="8709" max="8709" width="12.25" style="35" customWidth="1"/>
    <col min="8710" max="8710" width="14.625" style="35" customWidth="1"/>
    <col min="8711" max="8711" width="9" style="35"/>
    <col min="8712" max="8712" width="12" style="35" customWidth="1"/>
    <col min="8713" max="8960" width="9" style="35"/>
    <col min="8961" max="8961" width="25.25" style="35" customWidth="1"/>
    <col min="8962" max="8962" width="7.25" style="35" customWidth="1"/>
    <col min="8963" max="8963" width="18.625" style="35" customWidth="1"/>
    <col min="8964" max="8964" width="12.625" style="35" customWidth="1"/>
    <col min="8965" max="8965" width="12.25" style="35" customWidth="1"/>
    <col min="8966" max="8966" width="14.625" style="35" customWidth="1"/>
    <col min="8967" max="8967" width="9" style="35"/>
    <col min="8968" max="8968" width="12" style="35" customWidth="1"/>
    <col min="8969" max="9216" width="9" style="35"/>
    <col min="9217" max="9217" width="25.25" style="35" customWidth="1"/>
    <col min="9218" max="9218" width="7.25" style="35" customWidth="1"/>
    <col min="9219" max="9219" width="18.625" style="35" customWidth="1"/>
    <col min="9220" max="9220" width="12.625" style="35" customWidth="1"/>
    <col min="9221" max="9221" width="12.25" style="35" customWidth="1"/>
    <col min="9222" max="9222" width="14.625" style="35" customWidth="1"/>
    <col min="9223" max="9223" width="9" style="35"/>
    <col min="9224" max="9224" width="12" style="35" customWidth="1"/>
    <col min="9225" max="9472" width="9" style="35"/>
    <col min="9473" max="9473" width="25.25" style="35" customWidth="1"/>
    <col min="9474" max="9474" width="7.25" style="35" customWidth="1"/>
    <col min="9475" max="9475" width="18.625" style="35" customWidth="1"/>
    <col min="9476" max="9476" width="12.625" style="35" customWidth="1"/>
    <col min="9477" max="9477" width="12.25" style="35" customWidth="1"/>
    <col min="9478" max="9478" width="14.625" style="35" customWidth="1"/>
    <col min="9479" max="9479" width="9" style="35"/>
    <col min="9480" max="9480" width="12" style="35" customWidth="1"/>
    <col min="9481" max="9728" width="9" style="35"/>
    <col min="9729" max="9729" width="25.25" style="35" customWidth="1"/>
    <col min="9730" max="9730" width="7.25" style="35" customWidth="1"/>
    <col min="9731" max="9731" width="18.625" style="35" customWidth="1"/>
    <col min="9732" max="9732" width="12.625" style="35" customWidth="1"/>
    <col min="9733" max="9733" width="12.25" style="35" customWidth="1"/>
    <col min="9734" max="9734" width="14.625" style="35" customWidth="1"/>
    <col min="9735" max="9735" width="9" style="35"/>
    <col min="9736" max="9736" width="12" style="35" customWidth="1"/>
    <col min="9737" max="9984" width="9" style="35"/>
    <col min="9985" max="9985" width="25.25" style="35" customWidth="1"/>
    <col min="9986" max="9986" width="7.25" style="35" customWidth="1"/>
    <col min="9987" max="9987" width="18.625" style="35" customWidth="1"/>
    <col min="9988" max="9988" width="12.625" style="35" customWidth="1"/>
    <col min="9989" max="9989" width="12.25" style="35" customWidth="1"/>
    <col min="9990" max="9990" width="14.625" style="35" customWidth="1"/>
    <col min="9991" max="9991" width="9" style="35"/>
    <col min="9992" max="9992" width="12" style="35" customWidth="1"/>
    <col min="9993" max="10240" width="9" style="35"/>
    <col min="10241" max="10241" width="25.25" style="35" customWidth="1"/>
    <col min="10242" max="10242" width="7.25" style="35" customWidth="1"/>
    <col min="10243" max="10243" width="18.625" style="35" customWidth="1"/>
    <col min="10244" max="10244" width="12.625" style="35" customWidth="1"/>
    <col min="10245" max="10245" width="12.25" style="35" customWidth="1"/>
    <col min="10246" max="10246" width="14.625" style="35" customWidth="1"/>
    <col min="10247" max="10247" width="9" style="35"/>
    <col min="10248" max="10248" width="12" style="35" customWidth="1"/>
    <col min="10249" max="10496" width="9" style="35"/>
    <col min="10497" max="10497" width="25.25" style="35" customWidth="1"/>
    <col min="10498" max="10498" width="7.25" style="35" customWidth="1"/>
    <col min="10499" max="10499" width="18.625" style="35" customWidth="1"/>
    <col min="10500" max="10500" width="12.625" style="35" customWidth="1"/>
    <col min="10501" max="10501" width="12.25" style="35" customWidth="1"/>
    <col min="10502" max="10502" width="14.625" style="35" customWidth="1"/>
    <col min="10503" max="10503" width="9" style="35"/>
    <col min="10504" max="10504" width="12" style="35" customWidth="1"/>
    <col min="10505" max="10752" width="9" style="35"/>
    <col min="10753" max="10753" width="25.25" style="35" customWidth="1"/>
    <col min="10754" max="10754" width="7.25" style="35" customWidth="1"/>
    <col min="10755" max="10755" width="18.625" style="35" customWidth="1"/>
    <col min="10756" max="10756" width="12.625" style="35" customWidth="1"/>
    <col min="10757" max="10757" width="12.25" style="35" customWidth="1"/>
    <col min="10758" max="10758" width="14.625" style="35" customWidth="1"/>
    <col min="10759" max="10759" width="9" style="35"/>
    <col min="10760" max="10760" width="12" style="35" customWidth="1"/>
    <col min="10761" max="11008" width="9" style="35"/>
    <col min="11009" max="11009" width="25.25" style="35" customWidth="1"/>
    <col min="11010" max="11010" width="7.25" style="35" customWidth="1"/>
    <col min="11011" max="11011" width="18.625" style="35" customWidth="1"/>
    <col min="11012" max="11012" width="12.625" style="35" customWidth="1"/>
    <col min="11013" max="11013" width="12.25" style="35" customWidth="1"/>
    <col min="11014" max="11014" width="14.625" style="35" customWidth="1"/>
    <col min="11015" max="11015" width="9" style="35"/>
    <col min="11016" max="11016" width="12" style="35" customWidth="1"/>
    <col min="11017" max="11264" width="9" style="35"/>
    <col min="11265" max="11265" width="25.25" style="35" customWidth="1"/>
    <col min="11266" max="11266" width="7.25" style="35" customWidth="1"/>
    <col min="11267" max="11267" width="18.625" style="35" customWidth="1"/>
    <col min="11268" max="11268" width="12.625" style="35" customWidth="1"/>
    <col min="11269" max="11269" width="12.25" style="35" customWidth="1"/>
    <col min="11270" max="11270" width="14.625" style="35" customWidth="1"/>
    <col min="11271" max="11271" width="9" style="35"/>
    <col min="11272" max="11272" width="12" style="35" customWidth="1"/>
    <col min="11273" max="11520" width="9" style="35"/>
    <col min="11521" max="11521" width="25.25" style="35" customWidth="1"/>
    <col min="11522" max="11522" width="7.25" style="35" customWidth="1"/>
    <col min="11523" max="11523" width="18.625" style="35" customWidth="1"/>
    <col min="11524" max="11524" width="12.625" style="35" customWidth="1"/>
    <col min="11525" max="11525" width="12.25" style="35" customWidth="1"/>
    <col min="11526" max="11526" width="14.625" style="35" customWidth="1"/>
    <col min="11527" max="11527" width="9" style="35"/>
    <col min="11528" max="11528" width="12" style="35" customWidth="1"/>
    <col min="11529" max="11776" width="9" style="35"/>
    <col min="11777" max="11777" width="25.25" style="35" customWidth="1"/>
    <col min="11778" max="11778" width="7.25" style="35" customWidth="1"/>
    <col min="11779" max="11779" width="18.625" style="35" customWidth="1"/>
    <col min="11780" max="11780" width="12.625" style="35" customWidth="1"/>
    <col min="11781" max="11781" width="12.25" style="35" customWidth="1"/>
    <col min="11782" max="11782" width="14.625" style="35" customWidth="1"/>
    <col min="11783" max="11783" width="9" style="35"/>
    <col min="11784" max="11784" width="12" style="35" customWidth="1"/>
    <col min="11785" max="12032" width="9" style="35"/>
    <col min="12033" max="12033" width="25.25" style="35" customWidth="1"/>
    <col min="12034" max="12034" width="7.25" style="35" customWidth="1"/>
    <col min="12035" max="12035" width="18.625" style="35" customWidth="1"/>
    <col min="12036" max="12036" width="12.625" style="35" customWidth="1"/>
    <col min="12037" max="12037" width="12.25" style="35" customWidth="1"/>
    <col min="12038" max="12038" width="14.625" style="35" customWidth="1"/>
    <col min="12039" max="12039" width="9" style="35"/>
    <col min="12040" max="12040" width="12" style="35" customWidth="1"/>
    <col min="12041" max="12288" width="9" style="35"/>
    <col min="12289" max="12289" width="25.25" style="35" customWidth="1"/>
    <col min="12290" max="12290" width="7.25" style="35" customWidth="1"/>
    <col min="12291" max="12291" width="18.625" style="35" customWidth="1"/>
    <col min="12292" max="12292" width="12.625" style="35" customWidth="1"/>
    <col min="12293" max="12293" width="12.25" style="35" customWidth="1"/>
    <col min="12294" max="12294" width="14.625" style="35" customWidth="1"/>
    <col min="12295" max="12295" width="9" style="35"/>
    <col min="12296" max="12296" width="12" style="35" customWidth="1"/>
    <col min="12297" max="12544" width="9" style="35"/>
    <col min="12545" max="12545" width="25.25" style="35" customWidth="1"/>
    <col min="12546" max="12546" width="7.25" style="35" customWidth="1"/>
    <col min="12547" max="12547" width="18.625" style="35" customWidth="1"/>
    <col min="12548" max="12548" width="12.625" style="35" customWidth="1"/>
    <col min="12549" max="12549" width="12.25" style="35" customWidth="1"/>
    <col min="12550" max="12550" width="14.625" style="35" customWidth="1"/>
    <col min="12551" max="12551" width="9" style="35"/>
    <col min="12552" max="12552" width="12" style="35" customWidth="1"/>
    <col min="12553" max="12800" width="9" style="35"/>
    <col min="12801" max="12801" width="25.25" style="35" customWidth="1"/>
    <col min="12802" max="12802" width="7.25" style="35" customWidth="1"/>
    <col min="12803" max="12803" width="18.625" style="35" customWidth="1"/>
    <col min="12804" max="12804" width="12.625" style="35" customWidth="1"/>
    <col min="12805" max="12805" width="12.25" style="35" customWidth="1"/>
    <col min="12806" max="12806" width="14.625" style="35" customWidth="1"/>
    <col min="12807" max="12807" width="9" style="35"/>
    <col min="12808" max="12808" width="12" style="35" customWidth="1"/>
    <col min="12809" max="13056" width="9" style="35"/>
    <col min="13057" max="13057" width="25.25" style="35" customWidth="1"/>
    <col min="13058" max="13058" width="7.25" style="35" customWidth="1"/>
    <col min="13059" max="13059" width="18.625" style="35" customWidth="1"/>
    <col min="13060" max="13060" width="12.625" style="35" customWidth="1"/>
    <col min="13061" max="13061" width="12.25" style="35" customWidth="1"/>
    <col min="13062" max="13062" width="14.625" style="35" customWidth="1"/>
    <col min="13063" max="13063" width="9" style="35"/>
    <col min="13064" max="13064" width="12" style="35" customWidth="1"/>
    <col min="13065" max="13312" width="9" style="35"/>
    <col min="13313" max="13313" width="25.25" style="35" customWidth="1"/>
    <col min="13314" max="13314" width="7.25" style="35" customWidth="1"/>
    <col min="13315" max="13315" width="18.625" style="35" customWidth="1"/>
    <col min="13316" max="13316" width="12.625" style="35" customWidth="1"/>
    <col min="13317" max="13317" width="12.25" style="35" customWidth="1"/>
    <col min="13318" max="13318" width="14.625" style="35" customWidth="1"/>
    <col min="13319" max="13319" width="9" style="35"/>
    <col min="13320" max="13320" width="12" style="35" customWidth="1"/>
    <col min="13321" max="13568" width="9" style="35"/>
    <col min="13569" max="13569" width="25.25" style="35" customWidth="1"/>
    <col min="13570" max="13570" width="7.25" style="35" customWidth="1"/>
    <col min="13571" max="13571" width="18.625" style="35" customWidth="1"/>
    <col min="13572" max="13572" width="12.625" style="35" customWidth="1"/>
    <col min="13573" max="13573" width="12.25" style="35" customWidth="1"/>
    <col min="13574" max="13574" width="14.625" style="35" customWidth="1"/>
    <col min="13575" max="13575" width="9" style="35"/>
    <col min="13576" max="13576" width="12" style="35" customWidth="1"/>
    <col min="13577" max="13824" width="9" style="35"/>
    <col min="13825" max="13825" width="25.25" style="35" customWidth="1"/>
    <col min="13826" max="13826" width="7.25" style="35" customWidth="1"/>
    <col min="13827" max="13827" width="18.625" style="35" customWidth="1"/>
    <col min="13828" max="13828" width="12.625" style="35" customWidth="1"/>
    <col min="13829" max="13829" width="12.25" style="35" customWidth="1"/>
    <col min="13830" max="13830" width="14.625" style="35" customWidth="1"/>
    <col min="13831" max="13831" width="9" style="35"/>
    <col min="13832" max="13832" width="12" style="35" customWidth="1"/>
    <col min="13833" max="14080" width="9" style="35"/>
    <col min="14081" max="14081" width="25.25" style="35" customWidth="1"/>
    <col min="14082" max="14082" width="7.25" style="35" customWidth="1"/>
    <col min="14083" max="14083" width="18.625" style="35" customWidth="1"/>
    <col min="14084" max="14084" width="12.625" style="35" customWidth="1"/>
    <col min="14085" max="14085" width="12.25" style="35" customWidth="1"/>
    <col min="14086" max="14086" width="14.625" style="35" customWidth="1"/>
    <col min="14087" max="14087" width="9" style="35"/>
    <col min="14088" max="14088" width="12" style="35" customWidth="1"/>
    <col min="14089" max="14336" width="9" style="35"/>
    <col min="14337" max="14337" width="25.25" style="35" customWidth="1"/>
    <col min="14338" max="14338" width="7.25" style="35" customWidth="1"/>
    <col min="14339" max="14339" width="18.625" style="35" customWidth="1"/>
    <col min="14340" max="14340" width="12.625" style="35" customWidth="1"/>
    <col min="14341" max="14341" width="12.25" style="35" customWidth="1"/>
    <col min="14342" max="14342" width="14.625" style="35" customWidth="1"/>
    <col min="14343" max="14343" width="9" style="35"/>
    <col min="14344" max="14344" width="12" style="35" customWidth="1"/>
    <col min="14345" max="14592" width="9" style="35"/>
    <col min="14593" max="14593" width="25.25" style="35" customWidth="1"/>
    <col min="14594" max="14594" width="7.25" style="35" customWidth="1"/>
    <col min="14595" max="14595" width="18.625" style="35" customWidth="1"/>
    <col min="14596" max="14596" width="12.625" style="35" customWidth="1"/>
    <col min="14597" max="14597" width="12.25" style="35" customWidth="1"/>
    <col min="14598" max="14598" width="14.625" style="35" customWidth="1"/>
    <col min="14599" max="14599" width="9" style="35"/>
    <col min="14600" max="14600" width="12" style="35" customWidth="1"/>
    <col min="14601" max="14848" width="9" style="35"/>
    <col min="14849" max="14849" width="25.25" style="35" customWidth="1"/>
    <col min="14850" max="14850" width="7.25" style="35" customWidth="1"/>
    <col min="14851" max="14851" width="18.625" style="35" customWidth="1"/>
    <col min="14852" max="14852" width="12.625" style="35" customWidth="1"/>
    <col min="14853" max="14853" width="12.25" style="35" customWidth="1"/>
    <col min="14854" max="14854" width="14.625" style="35" customWidth="1"/>
    <col min="14855" max="14855" width="9" style="35"/>
    <col min="14856" max="14856" width="12" style="35" customWidth="1"/>
    <col min="14857" max="15104" width="9" style="35"/>
    <col min="15105" max="15105" width="25.25" style="35" customWidth="1"/>
    <col min="15106" max="15106" width="7.25" style="35" customWidth="1"/>
    <col min="15107" max="15107" width="18.625" style="35" customWidth="1"/>
    <col min="15108" max="15108" width="12.625" style="35" customWidth="1"/>
    <col min="15109" max="15109" width="12.25" style="35" customWidth="1"/>
    <col min="15110" max="15110" width="14.625" style="35" customWidth="1"/>
    <col min="15111" max="15111" width="9" style="35"/>
    <col min="15112" max="15112" width="12" style="35" customWidth="1"/>
    <col min="15113" max="15360" width="9" style="35"/>
    <col min="15361" max="15361" width="25.25" style="35" customWidth="1"/>
    <col min="15362" max="15362" width="7.25" style="35" customWidth="1"/>
    <col min="15363" max="15363" width="18.625" style="35" customWidth="1"/>
    <col min="15364" max="15364" width="12.625" style="35" customWidth="1"/>
    <col min="15365" max="15365" width="12.25" style="35" customWidth="1"/>
    <col min="15366" max="15366" width="14.625" style="35" customWidth="1"/>
    <col min="15367" max="15367" width="9" style="35"/>
    <col min="15368" max="15368" width="12" style="35" customWidth="1"/>
    <col min="15369" max="15616" width="9" style="35"/>
    <col min="15617" max="15617" width="25.25" style="35" customWidth="1"/>
    <col min="15618" max="15618" width="7.25" style="35" customWidth="1"/>
    <col min="15619" max="15619" width="18.625" style="35" customWidth="1"/>
    <col min="15620" max="15620" width="12.625" style="35" customWidth="1"/>
    <col min="15621" max="15621" width="12.25" style="35" customWidth="1"/>
    <col min="15622" max="15622" width="14.625" style="35" customWidth="1"/>
    <col min="15623" max="15623" width="9" style="35"/>
    <col min="15624" max="15624" width="12" style="35" customWidth="1"/>
    <col min="15625" max="15872" width="9" style="35"/>
    <col min="15873" max="15873" width="25.25" style="35" customWidth="1"/>
    <col min="15874" max="15874" width="7.25" style="35" customWidth="1"/>
    <col min="15875" max="15875" width="18.625" style="35" customWidth="1"/>
    <col min="15876" max="15876" width="12.625" style="35" customWidth="1"/>
    <col min="15877" max="15877" width="12.25" style="35" customWidth="1"/>
    <col min="15878" max="15878" width="14.625" style="35" customWidth="1"/>
    <col min="15879" max="15879" width="9" style="35"/>
    <col min="15880" max="15880" width="12" style="35" customWidth="1"/>
    <col min="15881" max="16128" width="9" style="35"/>
    <col min="16129" max="16129" width="25.25" style="35" customWidth="1"/>
    <col min="16130" max="16130" width="7.25" style="35" customWidth="1"/>
    <col min="16131" max="16131" width="18.625" style="35" customWidth="1"/>
    <col min="16132" max="16132" width="12.625" style="35" customWidth="1"/>
    <col min="16133" max="16133" width="12.25" style="35" customWidth="1"/>
    <col min="16134" max="16134" width="14.625" style="35" customWidth="1"/>
    <col min="16135" max="16135" width="9" style="35"/>
    <col min="16136" max="16136" width="12" style="35" customWidth="1"/>
    <col min="16137" max="16384" width="9" style="35"/>
  </cols>
  <sheetData>
    <row r="1" spans="1:8" x14ac:dyDescent="0.15">
      <c r="A1" s="35" t="s">
        <v>282</v>
      </c>
      <c r="B1" s="35" t="s">
        <v>283</v>
      </c>
      <c r="C1" s="35" t="s">
        <v>284</v>
      </c>
      <c r="D1" s="35" t="s">
        <v>285</v>
      </c>
      <c r="E1" s="35" t="s">
        <v>271</v>
      </c>
      <c r="F1" s="35" t="s">
        <v>286</v>
      </c>
      <c r="G1" s="35" t="s">
        <v>247</v>
      </c>
      <c r="H1" s="35" t="s">
        <v>125</v>
      </c>
    </row>
    <row r="2" spans="1:8" ht="15" x14ac:dyDescent="0.15">
      <c r="A2" s="35" t="s">
        <v>287</v>
      </c>
      <c r="B2" s="35" t="s">
        <v>288</v>
      </c>
      <c r="C2" s="42" t="s">
        <v>289</v>
      </c>
      <c r="D2" s="35" t="s">
        <v>290</v>
      </c>
      <c r="E2" s="35" t="s">
        <v>291</v>
      </c>
      <c r="F2" s="35" t="s">
        <v>292</v>
      </c>
      <c r="G2" s="48">
        <v>0.3</v>
      </c>
      <c r="H2" s="35" t="s">
        <v>293</v>
      </c>
    </row>
    <row r="3" spans="1:8" ht="15" x14ac:dyDescent="0.15">
      <c r="A3" s="35" t="s">
        <v>294</v>
      </c>
      <c r="B3" s="35" t="s">
        <v>295</v>
      </c>
      <c r="C3" s="42" t="s">
        <v>296</v>
      </c>
      <c r="D3" s="35" t="s">
        <v>297</v>
      </c>
      <c r="E3" s="35" t="s">
        <v>298</v>
      </c>
      <c r="F3" s="35" t="s">
        <v>299</v>
      </c>
      <c r="G3" s="35" t="s">
        <v>300</v>
      </c>
      <c r="H3" s="35" t="s">
        <v>301</v>
      </c>
    </row>
    <row r="4" spans="1:8" x14ac:dyDescent="0.15">
      <c r="A4" s="35" t="s">
        <v>302</v>
      </c>
      <c r="B4" s="35" t="s">
        <v>303</v>
      </c>
      <c r="E4" s="35" t="s">
        <v>304</v>
      </c>
      <c r="F4" s="35" t="s">
        <v>305</v>
      </c>
      <c r="H4" s="35" t="s">
        <v>306</v>
      </c>
    </row>
    <row r="5" spans="1:8" ht="15" x14ac:dyDescent="0.15">
      <c r="A5" s="35" t="s">
        <v>307</v>
      </c>
      <c r="B5" s="35" t="s">
        <v>303</v>
      </c>
      <c r="C5" s="42" t="s">
        <v>308</v>
      </c>
      <c r="D5" s="35" t="s">
        <v>309</v>
      </c>
      <c r="E5" s="35" t="s">
        <v>310</v>
      </c>
      <c r="F5" s="35" t="s">
        <v>311</v>
      </c>
    </row>
    <row r="6" spans="1:8" ht="15" x14ac:dyDescent="0.15">
      <c r="A6" s="35" t="s">
        <v>312</v>
      </c>
      <c r="B6" s="35" t="s">
        <v>303</v>
      </c>
      <c r="C6" s="42" t="s">
        <v>313</v>
      </c>
      <c r="D6" s="35" t="s">
        <v>314</v>
      </c>
      <c r="F6" s="35" t="s">
        <v>311</v>
      </c>
      <c r="H6" s="35" t="s">
        <v>306</v>
      </c>
    </row>
    <row r="7" spans="1:8" ht="15" x14ac:dyDescent="0.15">
      <c r="A7" s="35" t="s">
        <v>315</v>
      </c>
      <c r="B7" s="35" t="s">
        <v>295</v>
      </c>
      <c r="C7" s="42" t="s">
        <v>316</v>
      </c>
      <c r="D7" s="35" t="s">
        <v>317</v>
      </c>
      <c r="E7" s="35" t="s">
        <v>318</v>
      </c>
      <c r="F7" s="35" t="s">
        <v>319</v>
      </c>
    </row>
    <row r="8" spans="1:8" ht="15" x14ac:dyDescent="0.15">
      <c r="A8" s="35" t="s">
        <v>320</v>
      </c>
      <c r="B8" s="35" t="s">
        <v>295</v>
      </c>
      <c r="C8" s="42" t="s">
        <v>321</v>
      </c>
      <c r="E8" s="35" t="s">
        <v>322</v>
      </c>
      <c r="F8" s="35" t="s">
        <v>323</v>
      </c>
      <c r="H8" s="35" t="s">
        <v>324</v>
      </c>
    </row>
    <row r="9" spans="1:8" ht="15" x14ac:dyDescent="0.15">
      <c r="A9" s="35" t="s">
        <v>325</v>
      </c>
      <c r="B9" s="35" t="s">
        <v>295</v>
      </c>
      <c r="C9" s="42" t="s">
        <v>326</v>
      </c>
      <c r="D9" s="35" t="s">
        <v>327</v>
      </c>
      <c r="F9" s="35" t="s">
        <v>328</v>
      </c>
    </row>
  </sheetData>
  <phoneticPr fontId="1" type="noConversion"/>
  <pageMargins left="0.75" right="0.75" top="1" bottom="1" header="0.51111111111111107" footer="0.51111111111111107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44" sqref="B44"/>
    </sheetView>
  </sheetViews>
  <sheetFormatPr defaultRowHeight="13.5" x14ac:dyDescent="0.15"/>
  <cols>
    <col min="1" max="1" width="34.5" customWidth="1"/>
    <col min="2" max="2" width="12.125" customWidth="1"/>
    <col min="3" max="3" width="29" customWidth="1"/>
    <col min="4" max="4" width="20.625" customWidth="1"/>
  </cols>
  <sheetData>
    <row r="1" spans="1:4" x14ac:dyDescent="0.15">
      <c r="C1" t="s">
        <v>392</v>
      </c>
      <c r="D1" t="s">
        <v>395</v>
      </c>
    </row>
    <row r="3" spans="1:4" x14ac:dyDescent="0.15">
      <c r="A3" t="s">
        <v>390</v>
      </c>
    </row>
    <row r="4" spans="1:4" x14ac:dyDescent="0.15">
      <c r="A4" t="s">
        <v>391</v>
      </c>
    </row>
    <row r="5" spans="1:4" x14ac:dyDescent="0.15">
      <c r="A5" t="s">
        <v>393</v>
      </c>
      <c r="C5" t="s">
        <v>394</v>
      </c>
      <c r="D5" t="s">
        <v>396</v>
      </c>
    </row>
    <row r="6" spans="1:4" ht="15.75" x14ac:dyDescent="0.15">
      <c r="A6" t="s">
        <v>397</v>
      </c>
      <c r="C6" s="83" t="s">
        <v>398</v>
      </c>
      <c r="D6" s="83" t="s">
        <v>399</v>
      </c>
    </row>
    <row r="7" spans="1:4" ht="15.75" x14ac:dyDescent="0.15">
      <c r="A7" s="83" t="s">
        <v>400</v>
      </c>
      <c r="B7" s="83"/>
      <c r="D7" t="s">
        <v>401</v>
      </c>
    </row>
    <row r="8" spans="1:4" x14ac:dyDescent="0.15">
      <c r="A8" t="s">
        <v>402</v>
      </c>
    </row>
    <row r="9" spans="1:4" x14ac:dyDescent="0.15">
      <c r="A9" t="s">
        <v>403</v>
      </c>
    </row>
    <row r="10" spans="1:4" x14ac:dyDescent="0.15">
      <c r="A10" t="s">
        <v>404</v>
      </c>
    </row>
    <row r="13" spans="1:4" x14ac:dyDescent="0.15">
      <c r="A13" t="s">
        <v>405</v>
      </c>
    </row>
    <row r="14" spans="1:4" ht="14.25" x14ac:dyDescent="0.15">
      <c r="A14" s="84" t="s">
        <v>406</v>
      </c>
    </row>
    <row r="15" spans="1:4" ht="14.25" x14ac:dyDescent="0.15">
      <c r="A15" s="84" t="s">
        <v>407</v>
      </c>
    </row>
    <row r="18" spans="1:4" x14ac:dyDescent="0.15">
      <c r="A18" t="s">
        <v>408</v>
      </c>
      <c r="D18" t="s">
        <v>409</v>
      </c>
    </row>
    <row r="19" spans="1:4" x14ac:dyDescent="0.15">
      <c r="A19" t="s">
        <v>410</v>
      </c>
      <c r="D19" t="s">
        <v>411</v>
      </c>
    </row>
    <row r="20" spans="1:4" x14ac:dyDescent="0.15">
      <c r="A20" t="s">
        <v>412</v>
      </c>
    </row>
    <row r="21" spans="1:4" x14ac:dyDescent="0.15">
      <c r="A21" t="s">
        <v>413</v>
      </c>
    </row>
    <row r="22" spans="1:4" ht="14.25" x14ac:dyDescent="0.15">
      <c r="A22" s="85" t="s">
        <v>414</v>
      </c>
    </row>
    <row r="24" spans="1:4" x14ac:dyDescent="0.15">
      <c r="A24" t="s">
        <v>415</v>
      </c>
      <c r="D24" t="s">
        <v>419</v>
      </c>
    </row>
    <row r="25" spans="1:4" x14ac:dyDescent="0.15">
      <c r="A25" t="s">
        <v>416</v>
      </c>
      <c r="D25" t="s">
        <v>417</v>
      </c>
    </row>
    <row r="26" spans="1:4" x14ac:dyDescent="0.15">
      <c r="A26" t="s">
        <v>418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3</xdr:col>
                <xdr:colOff>9525</xdr:colOff>
                <xdr:row>6</xdr:row>
                <xdr:rowOff>190500</xdr:rowOff>
              </from>
              <to>
                <xdr:col>6</xdr:col>
                <xdr:colOff>466725</xdr:colOff>
                <xdr:row>8</xdr:row>
                <xdr:rowOff>47625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8" r:id="rId5">
          <objectPr defaultSize="0" autoPict="0" r:id="rId6">
            <anchor moveWithCells="1" siz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828675</xdr:colOff>
                <xdr:row>13</xdr:row>
                <xdr:rowOff>57150</xdr:rowOff>
              </to>
            </anchor>
          </objectPr>
        </oleObject>
      </mc:Choice>
      <mc:Fallback>
        <oleObject progId="Equation.3" shapeId="8198" r:id="rId5"/>
      </mc:Fallback>
    </mc:AlternateContent>
    <mc:AlternateContent xmlns:mc="http://schemas.openxmlformats.org/markup-compatibility/2006">
      <mc:Choice Requires="x14">
        <oleObject progId="Equation.3" shapeId="8199" r:id="rId7">
          <objectPr defaultSize="0" autoPict="0" r:id="rId8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638175</xdr:colOff>
                <xdr:row>14</xdr:row>
                <xdr:rowOff>0</xdr:rowOff>
              </to>
            </anchor>
          </objectPr>
        </oleObject>
      </mc:Choice>
      <mc:Fallback>
        <oleObject progId="Equation.3" shapeId="81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动力系统参数</vt:lpstr>
      <vt:lpstr>整车参数 </vt:lpstr>
      <vt:lpstr>转向机构计算书 </vt:lpstr>
      <vt:lpstr>制动系统计算书 </vt:lpstr>
      <vt:lpstr>轮边减速器参数</vt:lpstr>
      <vt:lpstr>电动车型对比</vt:lpstr>
      <vt:lpstr>后悬架设计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HaloinTEK</cp:lastModifiedBy>
  <dcterms:created xsi:type="dcterms:W3CDTF">2015-04-09T14:44:04Z</dcterms:created>
  <dcterms:modified xsi:type="dcterms:W3CDTF">2016-12-02T10:22:33Z</dcterms:modified>
</cp:coreProperties>
</file>