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b82e087a600259b/Yakir/Code/Yael Research 2025/Data xls/"/>
    </mc:Choice>
  </mc:AlternateContent>
  <xr:revisionPtr revIDLastSave="761" documentId="13_ncr:1_{605B113C-438A-432C-9DC4-528FDFF842E5}" xr6:coauthVersionLast="47" xr6:coauthVersionMax="47" xr10:uidLastSave="{0BF88A0B-A36C-4F24-B12F-1C6F7C84308E}"/>
  <bookViews>
    <workbookView xWindow="-90" yWindow="-90" windowWidth="19380" windowHeight="10260" firstSheet="7" activeTab="10" xr2:uid="{AB5E2AF8-3D9F-4671-A0CD-821D93856FD7}"/>
  </bookViews>
  <sheets>
    <sheet name="Cmpx General" sheetId="1" r:id="rId1"/>
    <sheet name="Cmpx Indicators 1" sheetId="11" r:id="rId2"/>
    <sheet name="ECI" sheetId="6" r:id="rId3"/>
    <sheet name="ECI dist" sheetId="9" r:id="rId4"/>
    <sheet name="ECI Stand." sheetId="10" r:id="rId5"/>
    <sheet name="Blocks" sheetId="2" r:id="rId6"/>
    <sheet name="H0 GEV" sheetId="3" r:id="rId7"/>
    <sheet name="K Rayleigh" sheetId="4" r:id="rId8"/>
    <sheet name="l.t-student" sheetId="5" r:id="rId9"/>
    <sheet name="phi t-student" sheetId="7" r:id="rId10"/>
    <sheet name="Circuity Stats" sheetId="8" r:id="rId11"/>
  </sheets>
  <definedNames>
    <definedName name="_xlnm.Print_Area" localSheetId="5">Blocks!$A$1:$N$54</definedName>
    <definedName name="_xlnm.Print_Area" localSheetId="10">'Circuity Stats'!$A$1:$K$70</definedName>
    <definedName name="_xlnm.Print_Area" localSheetId="0">'Cmpx General'!$A$1:$U$50</definedName>
    <definedName name="_xlnm.Print_Area" localSheetId="6">'H0 GEV'!$A$1:$I$69</definedName>
    <definedName name="_xlnm.Print_Area" localSheetId="7">'K Rayleigh'!$A$1:$K$60</definedName>
    <definedName name="_xlnm.Print_Area" localSheetId="8">'l.t-student'!$A$1:$L$64</definedName>
    <definedName name="_xlnm.Print_Area" localSheetId="9">'phi t-student'!$A$1:$L$64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3" i="11" l="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L47" i="1"/>
  <c r="L46" i="1"/>
  <c r="L44" i="1"/>
  <c r="L43" i="1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5" i="5"/>
  <c r="B6" i="5"/>
  <c r="I49" i="11"/>
  <c r="H50" i="11"/>
  <c r="H49" i="11"/>
  <c r="G51" i="11"/>
  <c r="F51" i="11"/>
  <c r="F50" i="11"/>
  <c r="F49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6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B40" i="11"/>
  <c r="G49" i="11" l="1"/>
  <c r="G50" i="11"/>
  <c r="F52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6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I26" i="4"/>
  <c r="I25" i="4"/>
  <c r="I24" i="4"/>
  <c r="I23" i="4"/>
  <c r="F8" i="7"/>
  <c r="F9" i="7"/>
  <c r="G9" i="7" s="1"/>
  <c r="F10" i="7"/>
  <c r="G10" i="7" s="1"/>
  <c r="F11" i="7"/>
  <c r="G11" i="7" s="1"/>
  <c r="F12" i="7"/>
  <c r="G12" i="7" s="1"/>
  <c r="F13" i="7"/>
  <c r="G13" i="7" s="1"/>
  <c r="F14" i="7"/>
  <c r="G14" i="7" s="1"/>
  <c r="F15" i="7"/>
  <c r="G15" i="7" s="1"/>
  <c r="F16" i="7"/>
  <c r="F17" i="7"/>
  <c r="G17" i="7" s="1"/>
  <c r="F18" i="7"/>
  <c r="G18" i="7" s="1"/>
  <c r="F19" i="7"/>
  <c r="G19" i="7" s="1"/>
  <c r="F20" i="7"/>
  <c r="G20" i="7" s="1"/>
  <c r="F21" i="7"/>
  <c r="G21" i="7" s="1"/>
  <c r="F22" i="7"/>
  <c r="G22" i="7" s="1"/>
  <c r="F23" i="7"/>
  <c r="G23" i="7" s="1"/>
  <c r="F24" i="7"/>
  <c r="F25" i="7"/>
  <c r="G25" i="7" s="1"/>
  <c r="F26" i="7"/>
  <c r="G26" i="7" s="1"/>
  <c r="F27" i="7"/>
  <c r="G27" i="7" s="1"/>
  <c r="F28" i="7"/>
  <c r="G28" i="7" s="1"/>
  <c r="F29" i="7"/>
  <c r="G29" i="7" s="1"/>
  <c r="F30" i="7"/>
  <c r="G30" i="7" s="1"/>
  <c r="F31" i="7"/>
  <c r="G31" i="7" s="1"/>
  <c r="F32" i="7"/>
  <c r="F33" i="7"/>
  <c r="G33" i="7" s="1"/>
  <c r="F34" i="7"/>
  <c r="G34" i="7" s="1"/>
  <c r="F35" i="7"/>
  <c r="G35" i="7" s="1"/>
  <c r="F36" i="7"/>
  <c r="G36" i="7" s="1"/>
  <c r="F37" i="7"/>
  <c r="G37" i="7" s="1"/>
  <c r="F38" i="7"/>
  <c r="G38" i="7" s="1"/>
  <c r="F39" i="7"/>
  <c r="G39" i="7" s="1"/>
  <c r="F40" i="7"/>
  <c r="F41" i="7"/>
  <c r="G41" i="7" s="1"/>
  <c r="F42" i="7"/>
  <c r="G42" i="7" s="1"/>
  <c r="F6" i="7"/>
  <c r="G6" i="7" s="1"/>
  <c r="F7" i="7"/>
  <c r="G7" i="7" s="1"/>
  <c r="F5" i="7"/>
  <c r="G5" i="7" s="1"/>
  <c r="H6" i="11"/>
  <c r="F5" i="5"/>
  <c r="G5" i="5" s="1"/>
  <c r="F6" i="5"/>
  <c r="G6" i="5" s="1"/>
  <c r="F7" i="5"/>
  <c r="G7" i="5" s="1"/>
  <c r="F8" i="5"/>
  <c r="G8" i="5" s="1"/>
  <c r="F9" i="5"/>
  <c r="F10" i="5"/>
  <c r="F11" i="5"/>
  <c r="G11" i="5" s="1"/>
  <c r="F12" i="5"/>
  <c r="G12" i="5" s="1"/>
  <c r="F13" i="5"/>
  <c r="G13" i="5" s="1"/>
  <c r="F14" i="5"/>
  <c r="G14" i="5" s="1"/>
  <c r="F15" i="5"/>
  <c r="G15" i="5" s="1"/>
  <c r="F16" i="5"/>
  <c r="G16" i="5" s="1"/>
  <c r="F17" i="5"/>
  <c r="G17" i="5" s="1"/>
  <c r="F18" i="5"/>
  <c r="G18" i="5" s="1"/>
  <c r="F19" i="5"/>
  <c r="G19" i="5" s="1"/>
  <c r="F20" i="5"/>
  <c r="G20" i="5" s="1"/>
  <c r="F21" i="5"/>
  <c r="G21" i="5" s="1"/>
  <c r="F22" i="5"/>
  <c r="G22" i="5" s="1"/>
  <c r="F23" i="5"/>
  <c r="G23" i="5" s="1"/>
  <c r="F24" i="5"/>
  <c r="G24" i="5" s="1"/>
  <c r="F25" i="5"/>
  <c r="G25" i="5" s="1"/>
  <c r="F26" i="5"/>
  <c r="G26" i="5" s="1"/>
  <c r="F27" i="5"/>
  <c r="G27" i="5" s="1"/>
  <c r="F28" i="5"/>
  <c r="F29" i="5"/>
  <c r="G29" i="5" s="1"/>
  <c r="F30" i="5"/>
  <c r="G30" i="5" s="1"/>
  <c r="F31" i="5"/>
  <c r="G31" i="5" s="1"/>
  <c r="F32" i="5"/>
  <c r="G32" i="5" s="1"/>
  <c r="F33" i="5"/>
  <c r="F34" i="5"/>
  <c r="G34" i="5" s="1"/>
  <c r="F35" i="5"/>
  <c r="G35" i="5" s="1"/>
  <c r="F36" i="5"/>
  <c r="G36" i="5" s="1"/>
  <c r="F37" i="5"/>
  <c r="G37" i="5" s="1"/>
  <c r="F38" i="5"/>
  <c r="G38" i="5" s="1"/>
  <c r="F39" i="5"/>
  <c r="G39" i="5" s="1"/>
  <c r="F40" i="5"/>
  <c r="G40" i="5" s="1"/>
  <c r="F41" i="5"/>
  <c r="G41" i="5" s="1"/>
  <c r="F42" i="5"/>
  <c r="G42" i="5" s="1"/>
  <c r="G10" i="5"/>
  <c r="G28" i="5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I27" i="3"/>
  <c r="I26" i="3"/>
  <c r="I25" i="3"/>
  <c r="I24" i="3"/>
  <c r="B38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B42" i="11"/>
  <c r="B41" i="11"/>
  <c r="B39" i="11"/>
  <c r="B34" i="11"/>
  <c r="B33" i="11"/>
  <c r="B32" i="11"/>
  <c r="B31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D30" i="10"/>
  <c r="D25" i="10"/>
  <c r="D10" i="10"/>
  <c r="D14" i="10"/>
  <c r="D20" i="10"/>
  <c r="D6" i="10"/>
  <c r="D3" i="10"/>
  <c r="D19" i="10"/>
  <c r="D37" i="10"/>
  <c r="D39" i="10"/>
  <c r="D29" i="10"/>
  <c r="D7" i="10"/>
  <c r="D34" i="10"/>
  <c r="D32" i="10"/>
  <c r="D12" i="10"/>
  <c r="D4" i="10"/>
  <c r="D27" i="10"/>
  <c r="D24" i="10"/>
  <c r="D13" i="10"/>
  <c r="D17" i="10"/>
  <c r="D5" i="10"/>
  <c r="D21" i="10"/>
  <c r="D33" i="10"/>
  <c r="D16" i="10"/>
  <c r="D35" i="10"/>
  <c r="D11" i="10"/>
  <c r="D8" i="10"/>
  <c r="D22" i="10"/>
  <c r="D40" i="10"/>
  <c r="D9" i="10"/>
  <c r="D15" i="10"/>
  <c r="D26" i="10"/>
  <c r="D31" i="10"/>
  <c r="D18" i="10"/>
  <c r="D38" i="10"/>
  <c r="D28" i="10"/>
  <c r="D36" i="10"/>
  <c r="D23" i="10"/>
  <c r="G10" i="10"/>
  <c r="G9" i="10"/>
  <c r="G8" i="10"/>
  <c r="G7" i="10"/>
  <c r="G5" i="10"/>
  <c r="G4" i="10"/>
  <c r="M10" i="9"/>
  <c r="M9" i="9"/>
  <c r="M8" i="9"/>
  <c r="M7" i="9"/>
  <c r="M6" i="9" a="1"/>
  <c r="M6" i="9" s="1"/>
  <c r="M5" i="9"/>
  <c r="M4" i="9"/>
  <c r="E11" i="6"/>
  <c r="I11" i="6"/>
  <c r="I10" i="6"/>
  <c r="I9" i="6"/>
  <c r="I8" i="6"/>
  <c r="I7" i="6"/>
  <c r="I5" i="6"/>
  <c r="I4" i="6"/>
  <c r="E10" i="6"/>
  <c r="E9" i="6"/>
  <c r="E8" i="6"/>
  <c r="E7" i="6"/>
  <c r="E6" i="6" a="1"/>
  <c r="E6" i="6" s="1"/>
  <c r="E5" i="6"/>
  <c r="E4" i="6"/>
  <c r="E12" i="4"/>
  <c r="F12" i="4" s="1"/>
  <c r="E32" i="4"/>
  <c r="F32" i="4" s="1"/>
  <c r="E6" i="4"/>
  <c r="F6" i="4" s="1"/>
  <c r="E8" i="4"/>
  <c r="F8" i="4" s="1"/>
  <c r="E5" i="4"/>
  <c r="F5" i="4" s="1"/>
  <c r="E27" i="4"/>
  <c r="F27" i="4" s="1"/>
  <c r="E39" i="4"/>
  <c r="F39" i="4" s="1"/>
  <c r="E28" i="4"/>
  <c r="F28" i="4" s="1"/>
  <c r="E14" i="4"/>
  <c r="F14" i="4" s="1"/>
  <c r="E23" i="4"/>
  <c r="F23" i="4" s="1"/>
  <c r="E36" i="4"/>
  <c r="F36" i="4" s="1"/>
  <c r="E13" i="4"/>
  <c r="F13" i="4" s="1"/>
  <c r="E18" i="4"/>
  <c r="F18" i="4" s="1"/>
  <c r="E34" i="4"/>
  <c r="F34" i="4" s="1"/>
  <c r="E30" i="4"/>
  <c r="F30" i="4" s="1"/>
  <c r="E10" i="4"/>
  <c r="F10" i="4" s="1"/>
  <c r="E26" i="4"/>
  <c r="F26" i="4" s="1"/>
  <c r="E15" i="4"/>
  <c r="F15" i="4" s="1"/>
  <c r="E35" i="4"/>
  <c r="F35" i="4" s="1"/>
  <c r="E29" i="4"/>
  <c r="F29" i="4" s="1"/>
  <c r="E22" i="4"/>
  <c r="F22" i="4" s="1"/>
  <c r="E37" i="4"/>
  <c r="F37" i="4" s="1"/>
  <c r="E19" i="4"/>
  <c r="F19" i="4" s="1"/>
  <c r="E33" i="4"/>
  <c r="F33" i="4" s="1"/>
  <c r="E25" i="4"/>
  <c r="F25" i="4" s="1"/>
  <c r="E9" i="4"/>
  <c r="F9" i="4" s="1"/>
  <c r="E24" i="4"/>
  <c r="F24" i="4" s="1"/>
  <c r="E11" i="4"/>
  <c r="F11" i="4" s="1"/>
  <c r="E41" i="4"/>
  <c r="F41" i="4" s="1"/>
  <c r="E17" i="4"/>
  <c r="F17" i="4" s="1"/>
  <c r="E21" i="4"/>
  <c r="F21" i="4" s="1"/>
  <c r="E42" i="4"/>
  <c r="F42" i="4" s="1"/>
  <c r="E40" i="4"/>
  <c r="F40" i="4" s="1"/>
  <c r="E20" i="4"/>
  <c r="F20" i="4" s="1"/>
  <c r="E16" i="4"/>
  <c r="F16" i="4" s="1"/>
  <c r="E31" i="4"/>
  <c r="F31" i="4" s="1"/>
  <c r="E38" i="4"/>
  <c r="F38" i="4" s="1"/>
  <c r="E7" i="4"/>
  <c r="F7" i="4" s="1"/>
  <c r="K42" i="1"/>
  <c r="C42" i="8" s="1"/>
  <c r="G8" i="7"/>
  <c r="G16" i="7"/>
  <c r="G24" i="7"/>
  <c r="G32" i="7"/>
  <c r="G40" i="7"/>
  <c r="G9" i="5"/>
  <c r="G33" i="5"/>
  <c r="O39" i="1"/>
  <c r="R30" i="1"/>
  <c r="Q30" i="1"/>
  <c r="P30" i="1"/>
  <c r="S29" i="1"/>
  <c r="H46" i="1"/>
  <c r="I47" i="1"/>
  <c r="J47" i="1"/>
  <c r="I46" i="1"/>
  <c r="J46" i="1"/>
  <c r="I44" i="1"/>
  <c r="J44" i="1"/>
  <c r="I43" i="1"/>
  <c r="J43" i="1"/>
  <c r="J48" i="2"/>
  <c r="I49" i="2"/>
  <c r="I48" i="2"/>
  <c r="D48" i="2"/>
  <c r="C49" i="2"/>
  <c r="C48" i="2"/>
  <c r="C43" i="2"/>
  <c r="D43" i="2"/>
  <c r="E43" i="2"/>
  <c r="F43" i="2"/>
  <c r="G43" i="2"/>
  <c r="C45" i="2"/>
  <c r="D45" i="2"/>
  <c r="E45" i="2"/>
  <c r="F45" i="2"/>
  <c r="G45" i="2"/>
  <c r="B45" i="2"/>
  <c r="C44" i="2"/>
  <c r="D44" i="2"/>
  <c r="E44" i="2"/>
  <c r="F44" i="2"/>
  <c r="G44" i="2"/>
  <c r="B44" i="2"/>
  <c r="B43" i="2"/>
  <c r="K20" i="1"/>
  <c r="C20" i="8" s="1"/>
  <c r="F20" i="8" s="1"/>
  <c r="D42" i="3"/>
  <c r="F42" i="3" s="1"/>
  <c r="D41" i="3"/>
  <c r="F41" i="3" s="1"/>
  <c r="D40" i="3"/>
  <c r="F40" i="3" s="1"/>
  <c r="D39" i="3"/>
  <c r="F39" i="3" s="1"/>
  <c r="D38" i="3"/>
  <c r="F38" i="3" s="1"/>
  <c r="D37" i="3"/>
  <c r="F37" i="3" s="1"/>
  <c r="D36" i="3"/>
  <c r="F36" i="3" s="1"/>
  <c r="D35" i="3"/>
  <c r="F35" i="3" s="1"/>
  <c r="D34" i="3"/>
  <c r="F34" i="3" s="1"/>
  <c r="D33" i="3"/>
  <c r="F33" i="3" s="1"/>
  <c r="D32" i="3"/>
  <c r="F32" i="3" s="1"/>
  <c r="D31" i="3"/>
  <c r="F31" i="3" s="1"/>
  <c r="D30" i="3"/>
  <c r="F30" i="3" s="1"/>
  <c r="D29" i="3"/>
  <c r="F29" i="3" s="1"/>
  <c r="D28" i="3"/>
  <c r="F28" i="3" s="1"/>
  <c r="D27" i="3"/>
  <c r="F27" i="3" s="1"/>
  <c r="D26" i="3"/>
  <c r="F26" i="3" s="1"/>
  <c r="D25" i="3"/>
  <c r="F25" i="3" s="1"/>
  <c r="D24" i="3"/>
  <c r="F24" i="3" s="1"/>
  <c r="D23" i="3"/>
  <c r="F23" i="3" s="1"/>
  <c r="D22" i="3"/>
  <c r="F22" i="3" s="1"/>
  <c r="D21" i="3"/>
  <c r="F21" i="3" s="1"/>
  <c r="D20" i="3"/>
  <c r="F20" i="3" s="1"/>
  <c r="D19" i="3"/>
  <c r="F19" i="3" s="1"/>
  <c r="D18" i="3"/>
  <c r="F18" i="3" s="1"/>
  <c r="D17" i="3"/>
  <c r="F17" i="3" s="1"/>
  <c r="D16" i="3"/>
  <c r="F16" i="3" s="1"/>
  <c r="D15" i="3"/>
  <c r="F15" i="3" s="1"/>
  <c r="D14" i="3"/>
  <c r="F14" i="3" s="1"/>
  <c r="D13" i="3"/>
  <c r="F13" i="3" s="1"/>
  <c r="D12" i="3"/>
  <c r="F12" i="3" s="1"/>
  <c r="D11" i="3"/>
  <c r="F11" i="3" s="1"/>
  <c r="D10" i="3"/>
  <c r="F10" i="3" s="1"/>
  <c r="D9" i="3"/>
  <c r="F9" i="3" s="1"/>
  <c r="D8" i="3"/>
  <c r="F8" i="3" s="1"/>
  <c r="D7" i="3"/>
  <c r="F7" i="3" s="1"/>
  <c r="D6" i="3"/>
  <c r="F6" i="3" s="1"/>
  <c r="D5" i="3"/>
  <c r="F5" i="3" s="1"/>
  <c r="C42" i="1"/>
  <c r="B46" i="1"/>
  <c r="R29" i="1"/>
  <c r="P32" i="1"/>
  <c r="Q31" i="1"/>
  <c r="P31" i="1"/>
  <c r="P29" i="1"/>
  <c r="Q29" i="1"/>
  <c r="F47" i="1"/>
  <c r="G47" i="1"/>
  <c r="F46" i="1"/>
  <c r="G46" i="1"/>
  <c r="F44" i="1"/>
  <c r="G44" i="1"/>
  <c r="F43" i="1"/>
  <c r="G43" i="1"/>
  <c r="B47" i="1"/>
  <c r="B44" i="1"/>
  <c r="B43" i="1"/>
  <c r="E46" i="1"/>
  <c r="D46" i="1"/>
  <c r="H47" i="1"/>
  <c r="E47" i="1"/>
  <c r="D47" i="1"/>
  <c r="D45" i="1" a="1"/>
  <c r="D45" i="1" s="1"/>
  <c r="H44" i="1"/>
  <c r="E44" i="1"/>
  <c r="H43" i="1"/>
  <c r="E43" i="1"/>
  <c r="D44" i="1"/>
  <c r="D43" i="1"/>
  <c r="K6" i="1"/>
  <c r="C6" i="8" s="1"/>
  <c r="K7" i="1"/>
  <c r="C7" i="8" s="1"/>
  <c r="F7" i="8" s="1"/>
  <c r="K8" i="1"/>
  <c r="C8" i="8" s="1"/>
  <c r="K9" i="1"/>
  <c r="C9" i="8" s="1"/>
  <c r="F9" i="8" s="1"/>
  <c r="K10" i="1"/>
  <c r="C10" i="8" s="1"/>
  <c r="F10" i="8" s="1"/>
  <c r="K11" i="1"/>
  <c r="C11" i="8" s="1"/>
  <c r="F11" i="8" s="1"/>
  <c r="K12" i="1"/>
  <c r="C12" i="8" s="1"/>
  <c r="F12" i="8" s="1"/>
  <c r="K13" i="1"/>
  <c r="C13" i="8" s="1"/>
  <c r="F13" i="8" s="1"/>
  <c r="K14" i="1"/>
  <c r="C14" i="8" s="1"/>
  <c r="F14" i="8" s="1"/>
  <c r="K15" i="1"/>
  <c r="C15" i="8" s="1"/>
  <c r="F15" i="8" s="1"/>
  <c r="K16" i="1"/>
  <c r="C16" i="8" s="1"/>
  <c r="F16" i="8" s="1"/>
  <c r="K17" i="1"/>
  <c r="C17" i="8" s="1"/>
  <c r="F17" i="8" s="1"/>
  <c r="K18" i="1"/>
  <c r="C18" i="8" s="1"/>
  <c r="K19" i="1"/>
  <c r="C19" i="8" s="1"/>
  <c r="F19" i="8" s="1"/>
  <c r="K21" i="1"/>
  <c r="C21" i="8" s="1"/>
  <c r="F21" i="8" s="1"/>
  <c r="K22" i="1"/>
  <c r="C22" i="8" s="1"/>
  <c r="F22" i="8" s="1"/>
  <c r="K23" i="1"/>
  <c r="C23" i="8" s="1"/>
  <c r="F23" i="8" s="1"/>
  <c r="K24" i="1"/>
  <c r="C24" i="8" s="1"/>
  <c r="F24" i="8" s="1"/>
  <c r="K25" i="1"/>
  <c r="C25" i="8" s="1"/>
  <c r="F25" i="8" s="1"/>
  <c r="K26" i="1"/>
  <c r="C26" i="8" s="1"/>
  <c r="K27" i="1"/>
  <c r="C27" i="8" s="1"/>
  <c r="F27" i="8" s="1"/>
  <c r="K28" i="1"/>
  <c r="C28" i="8" s="1"/>
  <c r="F28" i="8" s="1"/>
  <c r="K29" i="1"/>
  <c r="C29" i="8" s="1"/>
  <c r="F29" i="8" s="1"/>
  <c r="K30" i="1"/>
  <c r="C30" i="8" s="1"/>
  <c r="F30" i="8" s="1"/>
  <c r="K31" i="1"/>
  <c r="C31" i="8" s="1"/>
  <c r="F31" i="8" s="1"/>
  <c r="K32" i="1"/>
  <c r="C32" i="8" s="1"/>
  <c r="F32" i="8" s="1"/>
  <c r="K33" i="1"/>
  <c r="C33" i="8" s="1"/>
  <c r="K34" i="1"/>
  <c r="C34" i="8" s="1"/>
  <c r="K35" i="1"/>
  <c r="C35" i="8" s="1"/>
  <c r="F35" i="8" s="1"/>
  <c r="K36" i="1"/>
  <c r="C36" i="8" s="1"/>
  <c r="F36" i="8" s="1"/>
  <c r="K37" i="1"/>
  <c r="C37" i="8" s="1"/>
  <c r="F37" i="8" s="1"/>
  <c r="K38" i="1"/>
  <c r="C38" i="8" s="1"/>
  <c r="F38" i="8" s="1"/>
  <c r="K39" i="1"/>
  <c r="C39" i="8" s="1"/>
  <c r="F39" i="8" s="1"/>
  <c r="K40" i="1"/>
  <c r="C40" i="8" s="1"/>
  <c r="F40" i="8" s="1"/>
  <c r="K41" i="1"/>
  <c r="C41" i="8" s="1"/>
  <c r="K5" i="1"/>
  <c r="C5" i="8" s="1"/>
  <c r="F5" i="8" s="1"/>
  <c r="C31" i="1"/>
  <c r="C32" i="1"/>
  <c r="C33" i="1"/>
  <c r="C34" i="1"/>
  <c r="C35" i="1"/>
  <c r="C36" i="1"/>
  <c r="C37" i="1"/>
  <c r="C38" i="1"/>
  <c r="C39" i="1"/>
  <c r="C40" i="1"/>
  <c r="C41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12" i="1"/>
  <c r="C13" i="1"/>
  <c r="C14" i="1"/>
  <c r="C15" i="1"/>
  <c r="C11" i="1"/>
  <c r="C10" i="1"/>
  <c r="C9" i="1"/>
  <c r="C8" i="1"/>
  <c r="C7" i="1"/>
  <c r="C6" i="1"/>
  <c r="C5" i="1"/>
  <c r="I42" i="4" l="1"/>
  <c r="I41" i="4"/>
  <c r="I39" i="4"/>
  <c r="I40" i="4"/>
  <c r="I32" i="3"/>
  <c r="S28" i="1"/>
  <c r="G16" i="8"/>
  <c r="G24" i="8"/>
  <c r="G40" i="8"/>
  <c r="G32" i="8"/>
  <c r="G10" i="8"/>
  <c r="F42" i="8"/>
  <c r="G42" i="8" s="1"/>
  <c r="F34" i="8"/>
  <c r="G34" i="8" s="1"/>
  <c r="F26" i="8"/>
  <c r="G26" i="8" s="1"/>
  <c r="F18" i="8"/>
  <c r="G18" i="8" s="1"/>
  <c r="F41" i="8"/>
  <c r="G41" i="8" s="1"/>
  <c r="F33" i="8"/>
  <c r="G33" i="8" s="1"/>
  <c r="F8" i="8"/>
  <c r="G8" i="8" s="1"/>
  <c r="F6" i="8"/>
  <c r="G6" i="8" s="1"/>
  <c r="J48" i="11"/>
  <c r="I48" i="11"/>
  <c r="H48" i="11"/>
  <c r="G48" i="11"/>
  <c r="F48" i="11"/>
  <c r="G20" i="8"/>
  <c r="G9" i="8"/>
  <c r="G17" i="8"/>
  <c r="G25" i="8"/>
  <c r="G5" i="8"/>
  <c r="G12" i="8"/>
  <c r="G19" i="8"/>
  <c r="G11" i="8"/>
  <c r="G36" i="8"/>
  <c r="G27" i="8"/>
  <c r="G35" i="8"/>
  <c r="G15" i="8"/>
  <c r="G23" i="8"/>
  <c r="G14" i="8"/>
  <c r="G13" i="8"/>
  <c r="G39" i="8"/>
  <c r="G22" i="8"/>
  <c r="G38" i="8"/>
  <c r="G30" i="8"/>
  <c r="G21" i="8"/>
  <c r="G31" i="8"/>
  <c r="G37" i="8"/>
  <c r="G29" i="8"/>
  <c r="G28" i="8"/>
  <c r="B42" i="8"/>
  <c r="B34" i="8"/>
  <c r="B26" i="8"/>
  <c r="B18" i="8"/>
  <c r="B10" i="8"/>
  <c r="B41" i="8"/>
  <c r="B33" i="8"/>
  <c r="B25" i="8"/>
  <c r="B17" i="8"/>
  <c r="B9" i="8"/>
  <c r="B21" i="8"/>
  <c r="B40" i="8"/>
  <c r="B32" i="8"/>
  <c r="B24" i="8"/>
  <c r="B16" i="8"/>
  <c r="B8" i="8"/>
  <c r="B29" i="8"/>
  <c r="B39" i="8"/>
  <c r="B31" i="8"/>
  <c r="B23" i="8"/>
  <c r="B15" i="8"/>
  <c r="B7" i="8"/>
  <c r="B38" i="8"/>
  <c r="B30" i="8"/>
  <c r="B22" i="8"/>
  <c r="B14" i="8"/>
  <c r="B6" i="8"/>
  <c r="B37" i="8"/>
  <c r="B13" i="8"/>
  <c r="B5" i="8"/>
  <c r="B36" i="8"/>
  <c r="B28" i="8"/>
  <c r="B20" i="8"/>
  <c r="B12" i="8"/>
  <c r="B35" i="8"/>
  <c r="B27" i="8"/>
  <c r="B19" i="8"/>
  <c r="B11" i="8"/>
  <c r="P39" i="1"/>
  <c r="Q38" i="11"/>
  <c r="Q30" i="11"/>
  <c r="Q22" i="11"/>
  <c r="Q14" i="11"/>
  <c r="Q41" i="11"/>
  <c r="Q25" i="11"/>
  <c r="Q17" i="11"/>
  <c r="Q9" i="11"/>
  <c r="Q39" i="11"/>
  <c r="Q31" i="11"/>
  <c r="Q23" i="11"/>
  <c r="Q15" i="11"/>
  <c r="Q7" i="11"/>
  <c r="Q40" i="11"/>
  <c r="Q32" i="11"/>
  <c r="Q24" i="11"/>
  <c r="Q16" i="11"/>
  <c r="Q8" i="11"/>
  <c r="Q33" i="11"/>
  <c r="Q37" i="11"/>
  <c r="Q29" i="11"/>
  <c r="Q21" i="11"/>
  <c r="Q13" i="11"/>
  <c r="Q43" i="11"/>
  <c r="Q35" i="11"/>
  <c r="Q27" i="11"/>
  <c r="Q19" i="11"/>
  <c r="Q11" i="11"/>
  <c r="Q6" i="11"/>
  <c r="Q36" i="11"/>
  <c r="Q28" i="11"/>
  <c r="Q20" i="11"/>
  <c r="Q12" i="11"/>
  <c r="Q42" i="11"/>
  <c r="Q34" i="11"/>
  <c r="Q26" i="11"/>
  <c r="Q18" i="11"/>
  <c r="Q10" i="11"/>
  <c r="J16" i="8"/>
  <c r="K42" i="8"/>
  <c r="J17" i="8"/>
  <c r="K39" i="8"/>
  <c r="K40" i="8"/>
  <c r="K41" i="8"/>
  <c r="G7" i="8"/>
  <c r="I42" i="7"/>
  <c r="I41" i="7"/>
  <c r="I39" i="7"/>
  <c r="I40" i="7"/>
  <c r="I40" i="5"/>
  <c r="I39" i="5"/>
  <c r="I41" i="5"/>
  <c r="I42" i="5"/>
  <c r="I29" i="3"/>
  <c r="I30" i="3"/>
  <c r="I31" i="3"/>
  <c r="B35" i="11"/>
  <c r="B43" i="11"/>
  <c r="B36" i="11"/>
  <c r="B37" i="11"/>
  <c r="B30" i="11"/>
  <c r="G11" i="10"/>
  <c r="M11" i="9"/>
  <c r="O40" i="1"/>
  <c r="O29" i="1"/>
  <c r="K44" i="1"/>
  <c r="O30" i="1"/>
  <c r="O28" i="1"/>
  <c r="O31" i="1"/>
  <c r="O32" i="1"/>
  <c r="O33" i="1"/>
  <c r="K46" i="1"/>
  <c r="K43" i="1"/>
  <c r="C43" i="1"/>
  <c r="K47" i="1"/>
  <c r="C47" i="1"/>
  <c r="Q28" i="1"/>
  <c r="P28" i="1"/>
  <c r="C44" i="1"/>
  <c r="T28" i="1"/>
  <c r="R28" i="1"/>
  <c r="C46" i="1"/>
  <c r="R26" i="11" l="1"/>
  <c r="W26" i="11" s="1"/>
  <c r="R37" i="11"/>
  <c r="W37" i="11" s="1"/>
  <c r="R33" i="11"/>
  <c r="W33" i="11" s="1"/>
  <c r="R8" i="11"/>
  <c r="W8" i="11" s="1"/>
  <c r="R16" i="11"/>
  <c r="W16" i="11" s="1"/>
  <c r="R38" i="11"/>
  <c r="W38" i="11" s="1"/>
  <c r="R20" i="11"/>
  <c r="W20" i="11" s="1"/>
  <c r="R43" i="11"/>
  <c r="W43" i="11" s="1"/>
  <c r="R24" i="11"/>
  <c r="W24" i="11" s="1"/>
  <c r="R9" i="11"/>
  <c r="W9" i="11" s="1"/>
  <c r="R15" i="11"/>
  <c r="W15" i="11" s="1"/>
  <c r="R19" i="11"/>
  <c r="W19" i="11" s="1"/>
  <c r="R42" i="11"/>
  <c r="W42" i="11" s="1"/>
  <c r="R30" i="11"/>
  <c r="W30" i="11" s="1"/>
  <c r="R35" i="11"/>
  <c r="W35" i="11" s="1"/>
  <c r="R39" i="11"/>
  <c r="W39" i="11" s="1"/>
  <c r="R28" i="11"/>
  <c r="W28" i="11" s="1"/>
  <c r="R13" i="11"/>
  <c r="W13" i="11" s="1"/>
  <c r="R32" i="11"/>
  <c r="W32" i="11" s="1"/>
  <c r="R17" i="11"/>
  <c r="W17" i="11" s="1"/>
  <c r="R14" i="11"/>
  <c r="W14" i="11" s="1"/>
  <c r="R23" i="11"/>
  <c r="W23" i="11" s="1"/>
  <c r="R27" i="11"/>
  <c r="W27" i="11" s="1"/>
  <c r="R12" i="11"/>
  <c r="W12" i="11" s="1"/>
  <c r="R10" i="11"/>
  <c r="W10" i="11" s="1"/>
  <c r="R36" i="11"/>
  <c r="W36" i="11" s="1"/>
  <c r="R21" i="11"/>
  <c r="W21" i="11" s="1"/>
  <c r="R40" i="11"/>
  <c r="W40" i="11" s="1"/>
  <c r="R25" i="11"/>
  <c r="W25" i="11" s="1"/>
  <c r="R11" i="11"/>
  <c r="W11" i="11" s="1"/>
  <c r="R34" i="11"/>
  <c r="W34" i="11" s="1"/>
  <c r="R22" i="11"/>
  <c r="W22" i="11" s="1"/>
  <c r="R31" i="11"/>
  <c r="W31" i="11" s="1"/>
  <c r="R18" i="11"/>
  <c r="W18" i="11" s="1"/>
  <c r="R29" i="11"/>
  <c r="W29" i="11" s="1"/>
  <c r="R7" i="11"/>
  <c r="W7" i="11" s="1"/>
  <c r="R41" i="11"/>
  <c r="W41" i="11" s="1"/>
  <c r="Q51" i="11"/>
  <c r="R6" i="11"/>
  <c r="Q52" i="11"/>
  <c r="I40" i="8"/>
  <c r="S34" i="11"/>
  <c r="S41" i="11"/>
  <c r="S14" i="11"/>
  <c r="S9" i="11"/>
  <c r="S28" i="11"/>
  <c r="S13" i="11"/>
  <c r="S29" i="11"/>
  <c r="S30" i="11"/>
  <c r="S11" i="11"/>
  <c r="S33" i="11"/>
  <c r="S18" i="11"/>
  <c r="S26" i="11"/>
  <c r="S37" i="11"/>
  <c r="S19" i="11"/>
  <c r="S17" i="11"/>
  <c r="S10" i="11"/>
  <c r="S42" i="11"/>
  <c r="S36" i="11"/>
  <c r="S27" i="11"/>
  <c r="S21" i="11"/>
  <c r="S22" i="11"/>
  <c r="S8" i="11"/>
  <c r="S40" i="11"/>
  <c r="S31" i="11"/>
  <c r="S23" i="11"/>
  <c r="S25" i="11"/>
  <c r="S12" i="11"/>
  <c r="S6" i="11"/>
  <c r="S35" i="11"/>
  <c r="S32" i="11"/>
  <c r="S16" i="11"/>
  <c r="S7" i="11"/>
  <c r="S39" i="11"/>
  <c r="S20" i="11"/>
  <c r="S43" i="11"/>
  <c r="S38" i="11"/>
  <c r="S24" i="11"/>
  <c r="S15" i="11"/>
  <c r="I42" i="8"/>
  <c r="I41" i="8"/>
  <c r="I39" i="8"/>
  <c r="W6" i="11" l="1"/>
  <c r="X41" i="11" s="1"/>
  <c r="F47" i="11"/>
  <c r="J47" i="11"/>
  <c r="I47" i="11"/>
  <c r="H47" i="11"/>
  <c r="G47" i="11"/>
  <c r="Q46" i="11"/>
  <c r="K47" i="11"/>
  <c r="P46" i="11"/>
  <c r="X36" i="11"/>
  <c r="X10" i="11"/>
  <c r="X24" i="11"/>
  <c r="X39" i="11" l="1"/>
  <c r="X11" i="11"/>
  <c r="X43" i="11"/>
  <c r="X23" i="11"/>
  <c r="X29" i="11"/>
  <c r="X34" i="11"/>
  <c r="X14" i="11"/>
  <c r="X38" i="11"/>
  <c r="X42" i="11"/>
  <c r="X26" i="11"/>
  <c r="X31" i="11"/>
  <c r="X21" i="11"/>
  <c r="X9" i="11"/>
  <c r="P47" i="11"/>
  <c r="X25" i="11"/>
  <c r="X27" i="11"/>
  <c r="X19" i="11"/>
  <c r="X16" i="11"/>
  <c r="X37" i="11"/>
  <c r="X32" i="11"/>
  <c r="X18" i="11"/>
  <c r="X28" i="11"/>
  <c r="X17" i="11"/>
  <c r="X15" i="11"/>
  <c r="X33" i="11"/>
  <c r="X30" i="11"/>
  <c r="X35" i="11"/>
  <c r="X22" i="11"/>
  <c r="X8" i="11"/>
  <c r="X20" i="11"/>
  <c r="X12" i="11"/>
  <c r="X7" i="11"/>
  <c r="X13" i="11"/>
  <c r="X40" i="11"/>
  <c r="X6" i="11"/>
  <c r="Q54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<sst xmlns="http://schemas.openxmlformats.org/spreadsheetml/2006/main" count="3259" uniqueCount="1048">
  <si>
    <t>Amsterdam</t>
  </si>
  <si>
    <t>Antwerp</t>
  </si>
  <si>
    <t xml:space="preserve">Athens </t>
  </si>
  <si>
    <t>Barcelona</t>
  </si>
  <si>
    <t>Berlin</t>
  </si>
  <si>
    <t>Bologna</t>
  </si>
  <si>
    <t>Bratislava</t>
  </si>
  <si>
    <t>Brussels</t>
  </si>
  <si>
    <t>Bucharest</t>
  </si>
  <si>
    <t>Budapest</t>
  </si>
  <si>
    <t xml:space="preserve">Copenhagen </t>
  </si>
  <si>
    <t>Dublin</t>
  </si>
  <si>
    <t>Gdansk</t>
  </si>
  <si>
    <t>Geneva</t>
  </si>
  <si>
    <t xml:space="preserve">Glasgow </t>
  </si>
  <si>
    <t>Graz</t>
  </si>
  <si>
    <t>Hamburg</t>
  </si>
  <si>
    <t>Helsinki</t>
  </si>
  <si>
    <t>Lisbon</t>
  </si>
  <si>
    <t>Ljubljana</t>
  </si>
  <si>
    <t>London</t>
  </si>
  <si>
    <t>Luxembourg City</t>
  </si>
  <si>
    <t>Madrid</t>
  </si>
  <si>
    <t>Malmo</t>
  </si>
  <si>
    <t>Marseille</t>
  </si>
  <si>
    <t>Nicosia</t>
  </si>
  <si>
    <t xml:space="preserve">Oslo   </t>
  </si>
  <si>
    <t xml:space="preserve">Paris </t>
  </si>
  <si>
    <t xml:space="preserve">Riga </t>
  </si>
  <si>
    <t xml:space="preserve">Roma  </t>
  </si>
  <si>
    <t xml:space="preserve">Sofia   </t>
  </si>
  <si>
    <t xml:space="preserve">Stockholm  </t>
  </si>
  <si>
    <t>Tallinn</t>
  </si>
  <si>
    <t>Tirana</t>
  </si>
  <si>
    <t>Vienna</t>
  </si>
  <si>
    <t>Vilnius</t>
  </si>
  <si>
    <t>Warsaw</t>
  </si>
  <si>
    <t xml:space="preserve">Zagreb  </t>
  </si>
  <si>
    <t xml:space="preserve"> Ηo </t>
  </si>
  <si>
    <t>ĩ</t>
  </si>
  <si>
    <t>k̅</t>
  </si>
  <si>
    <t>α</t>
  </si>
  <si>
    <t>Γd</t>
  </si>
  <si>
    <t>Γw</t>
  </si>
  <si>
    <t>ϡ</t>
  </si>
  <si>
    <r>
      <t>P</t>
    </r>
    <r>
      <rPr>
        <b/>
        <vertAlign val="subscript"/>
        <sz val="12"/>
        <color theme="1"/>
        <rFont val="Franklin Gothic Book"/>
        <family val="2"/>
      </rPr>
      <t>de</t>
    </r>
  </si>
  <si>
    <r>
      <t>P</t>
    </r>
    <r>
      <rPr>
        <b/>
        <vertAlign val="subscript"/>
        <sz val="12"/>
        <color theme="1"/>
        <rFont val="Franklin Gothic Book"/>
        <family val="2"/>
      </rPr>
      <t>4w</t>
    </r>
  </si>
  <si>
    <r>
      <t>Φ</t>
    </r>
    <r>
      <rPr>
        <b/>
        <sz val="6"/>
        <color theme="1"/>
        <rFont val="Franklin Gothic Book"/>
        <family val="2"/>
      </rPr>
      <t>MAD</t>
    </r>
  </si>
  <si>
    <r>
      <t>β</t>
    </r>
    <r>
      <rPr>
        <b/>
        <sz val="6"/>
        <color theme="1"/>
        <rFont val="Franklin Gothic Book"/>
        <family val="2"/>
      </rPr>
      <t>MAD</t>
    </r>
  </si>
  <si>
    <r>
      <t>Φ</t>
    </r>
    <r>
      <rPr>
        <b/>
        <sz val="6"/>
        <color theme="1"/>
        <rFont val="Franklin Gothic Book"/>
        <family val="2"/>
      </rPr>
      <t>MEAN</t>
    </r>
  </si>
  <si>
    <r>
      <t>Φ</t>
    </r>
    <r>
      <rPr>
        <b/>
        <sz val="6"/>
        <color theme="1"/>
        <rFont val="Franklin Gothic Book"/>
        <family val="2"/>
      </rPr>
      <t>STD</t>
    </r>
  </si>
  <si>
    <r>
      <t>Φ</t>
    </r>
    <r>
      <rPr>
        <b/>
        <sz val="6"/>
        <color theme="1"/>
        <rFont val="Franklin Gothic Book"/>
        <family val="2"/>
      </rPr>
      <t>MEDIAN</t>
    </r>
  </si>
  <si>
    <r>
      <t>Φ</t>
    </r>
    <r>
      <rPr>
        <b/>
        <sz val="6"/>
        <color theme="1"/>
        <rFont val="Franklin Gothic Book"/>
        <family val="2"/>
      </rPr>
      <t>MODE</t>
    </r>
  </si>
  <si>
    <r>
      <t>Φ</t>
    </r>
    <r>
      <rPr>
        <b/>
        <sz val="6"/>
        <color theme="1"/>
        <rFont val="Franklin Gothic Book"/>
        <family val="2"/>
      </rPr>
      <t>IQR</t>
    </r>
  </si>
  <si>
    <r>
      <t>β</t>
    </r>
    <r>
      <rPr>
        <b/>
        <sz val="6"/>
        <color theme="1"/>
        <rFont val="Franklin Gothic Book"/>
        <family val="2"/>
      </rPr>
      <t>MODE</t>
    </r>
  </si>
  <si>
    <r>
      <t>β</t>
    </r>
    <r>
      <rPr>
        <b/>
        <sz val="6"/>
        <color theme="1"/>
        <rFont val="Franklin Gothic Book"/>
        <family val="2"/>
      </rPr>
      <t>MEDIAN</t>
    </r>
  </si>
  <si>
    <r>
      <t>β</t>
    </r>
    <r>
      <rPr>
        <b/>
        <sz val="6"/>
        <color theme="1"/>
        <rFont val="Franklin Gothic Book"/>
        <family val="2"/>
      </rPr>
      <t>MEAN</t>
    </r>
  </si>
  <si>
    <r>
      <t>β</t>
    </r>
    <r>
      <rPr>
        <b/>
        <sz val="6"/>
        <color theme="1"/>
        <rFont val="Franklin Gothic Book"/>
        <family val="2"/>
      </rPr>
      <t>IQR</t>
    </r>
  </si>
  <si>
    <r>
      <t>β</t>
    </r>
    <r>
      <rPr>
        <b/>
        <sz val="6"/>
        <color theme="1"/>
        <rFont val="Franklin Gothic Book"/>
        <family val="2"/>
      </rPr>
      <t>STD</t>
    </r>
  </si>
  <si>
    <t>100.0 m²</t>
  </si>
  <si>
    <t>Connectedness</t>
  </si>
  <si>
    <t>Orientation Entropy</t>
  </si>
  <si>
    <t>Phi Distribution - Variance of Block Shape</t>
  </si>
  <si>
    <r>
      <t xml:space="preserve">Beta Distribution - Size of Block Area </t>
    </r>
    <r>
      <rPr>
        <sz val="9"/>
        <color theme="1"/>
        <rFont val="Aptos Narrow"/>
        <family val="2"/>
        <scheme val="minor"/>
      </rPr>
      <t>(Face)</t>
    </r>
  </si>
  <si>
    <t>125060.8 m²</t>
  </si>
  <si>
    <t>400.0 m²</t>
  </si>
  <si>
    <t>94179.9 m²</t>
  </si>
  <si>
    <t>1910893.8 m²</t>
  </si>
  <si>
    <t>44716.8 m²</t>
  </si>
  <si>
    <r>
      <t xml:space="preserve">Walkabilility </t>
    </r>
    <r>
      <rPr>
        <sz val="8"/>
        <color theme="1"/>
        <rFont val="Aptos Narrow"/>
        <family val="2"/>
        <scheme val="minor"/>
      </rPr>
      <t>(Based on Circuity)</t>
    </r>
  </si>
  <si>
    <t>4400.0 m²</t>
  </si>
  <si>
    <t>10818.4 m²</t>
  </si>
  <si>
    <t>6630.1 m²</t>
  </si>
  <si>
    <t>43294.4 m²</t>
  </si>
  <si>
    <t>8366.1 m²</t>
  </si>
  <si>
    <t>5902.9 m²</t>
  </si>
  <si>
    <t>25407.6 m²</t>
  </si>
  <si>
    <t>12896.5 m²</t>
  </si>
  <si>
    <t>114734.5 m²</t>
  </si>
  <si>
    <t>23665.1 m²</t>
  </si>
  <si>
    <t>21328.2 m²</t>
  </si>
  <si>
    <t>125238.1 m²</t>
  </si>
  <si>
    <t>46829.3 m²</t>
  </si>
  <si>
    <t>877723.5 m²</t>
  </si>
  <si>
    <t>144025.0 m²</t>
  </si>
  <si>
    <t>78034.9 m²</t>
  </si>
  <si>
    <t>300.0 m²</t>
  </si>
  <si>
    <t>80640.0 m²</t>
  </si>
  <si>
    <t>12996.0 m²</t>
  </si>
  <si>
    <t>401563.7 m²</t>
  </si>
  <si>
    <t>114872.2 m²</t>
  </si>
  <si>
    <t>32844.5 m²</t>
  </si>
  <si>
    <t>600.0 m²</t>
  </si>
  <si>
    <t>120157.7 m²</t>
  </si>
  <si>
    <t>13673.7 m²</t>
  </si>
  <si>
    <t>1185874.2 m²</t>
  </si>
  <si>
    <t>175085.7 m²</t>
  </si>
  <si>
    <t>47776.1 m²</t>
  </si>
  <si>
    <t>Correlations Between Indicators</t>
  </si>
  <si>
    <t>MEAN</t>
  </si>
  <si>
    <t>MEDIAN</t>
  </si>
  <si>
    <t>S. DEVIATION</t>
  </si>
  <si>
    <t>IQR</t>
  </si>
  <si>
    <t>DISTRIBUTION TEST</t>
  </si>
  <si>
    <t>P-Value</t>
  </si>
  <si>
    <t xml:space="preserve">t </t>
  </si>
  <si>
    <t>Rome</t>
  </si>
  <si>
    <t>MODE</t>
  </si>
  <si>
    <t>MAD</t>
  </si>
  <si>
    <t>Max H0 Score</t>
  </si>
  <si>
    <t>Standard  dev.</t>
  </si>
  <si>
    <r>
      <t xml:space="preserve">Max-Min </t>
    </r>
    <r>
      <rPr>
        <b/>
        <sz val="8"/>
        <color theme="1"/>
        <rFont val="Franklin Gothic Book"/>
        <family val="2"/>
      </rPr>
      <t>(4 STD gap)</t>
    </r>
    <r>
      <rPr>
        <b/>
        <sz val="10"/>
        <color theme="1"/>
        <rFont val="Franklin Gothic Book"/>
        <family val="2"/>
      </rPr>
      <t xml:space="preserve"> Score</t>
    </r>
  </si>
  <si>
    <t>Gap</t>
  </si>
  <si>
    <t>GEV</t>
  </si>
  <si>
    <r>
      <t>GEV</t>
    </r>
    <r>
      <rPr>
        <b/>
        <sz val="11"/>
        <color theme="1"/>
        <rFont val="Franklin Gothic Book"/>
        <family val="2"/>
      </rPr>
      <t xml:space="preserve"> </t>
    </r>
    <r>
      <rPr>
        <b/>
        <sz val="10"/>
        <color theme="1"/>
        <rFont val="Franklin Gothic Book"/>
        <family val="2"/>
      </rPr>
      <t xml:space="preserve">SCORE </t>
    </r>
  </si>
  <si>
    <t>Rayleigh</t>
  </si>
  <si>
    <t>Rayleigh Score</t>
  </si>
  <si>
    <t>Rayleigh Test: 0.89372</t>
  </si>
  <si>
    <t>Min H0 = (Max - 4*std)</t>
  </si>
  <si>
    <t>S(X) = The standardized value (between 0 and 1)</t>
  </si>
  <si>
    <t>σ = Scale Parameter</t>
  </si>
  <si>
    <t>μ = Location Parameter</t>
  </si>
  <si>
    <t>Max-Min Formula</t>
  </si>
  <si>
    <t>GEV Formula</t>
  </si>
  <si>
    <t>Rayleigh Formula</t>
  </si>
  <si>
    <t>k = Shape Parameter</t>
  </si>
  <si>
    <t>Python file: statistics.ipynb</t>
  </si>
  <si>
    <r>
      <t>F</t>
    </r>
    <r>
      <rPr>
        <b/>
        <sz val="7"/>
        <color theme="1"/>
        <rFont val="Aptos Narrow"/>
        <family val="2"/>
        <scheme val="minor"/>
      </rPr>
      <t>GEV</t>
    </r>
    <r>
      <rPr>
        <b/>
        <sz val="9"/>
        <color theme="1"/>
        <rFont val="Aptos Narrow"/>
        <family val="2"/>
        <scheme val="minor"/>
      </rPr>
      <t xml:space="preserve">(x;kσ) = </t>
    </r>
    <r>
      <rPr>
        <b/>
        <sz val="8"/>
        <color theme="1"/>
        <rFont val="Aptos Narrow"/>
        <family val="2"/>
        <scheme val="minor"/>
      </rPr>
      <t>The GEV cumulative distribution function (CDF)</t>
    </r>
  </si>
  <si>
    <t>Gap Mean</t>
  </si>
  <si>
    <t>Gap Median</t>
  </si>
  <si>
    <t>Gap STD</t>
  </si>
  <si>
    <t>Gap MAD</t>
  </si>
  <si>
    <r>
      <t>H</t>
    </r>
    <r>
      <rPr>
        <b/>
        <sz val="12"/>
        <color theme="1"/>
        <rFont val="Aptos Narrow"/>
        <family val="2"/>
        <scheme val="minor"/>
      </rPr>
      <t>0</t>
    </r>
    <r>
      <rPr>
        <b/>
        <sz val="16"/>
        <color theme="1"/>
        <rFont val="Aptos Narrow"/>
        <family val="2"/>
        <scheme val="minor"/>
      </rPr>
      <t xml:space="preserve"> – GEV Distribution</t>
    </r>
  </si>
  <si>
    <t>t-student Test: 0.98965</t>
  </si>
  <si>
    <t>GEV Test: 0.66458</t>
  </si>
  <si>
    <t>ĩ – t-student Distribution</t>
  </si>
  <si>
    <t>k̅ – Rayleigh Distribution</t>
  </si>
  <si>
    <t>See F(x) at the bottom left of this page</t>
  </si>
  <si>
    <t>Fréchet (Type II, heavy-tailed, k&gt;0)</t>
  </si>
  <si>
    <t>*</t>
  </si>
  <si>
    <t>#</t>
  </si>
  <si>
    <t>City</t>
  </si>
  <si>
    <t>ECI</t>
  </si>
  <si>
    <t>Paris</t>
  </si>
  <si>
    <t>Athens</t>
  </si>
  <si>
    <t>Copenhagen</t>
  </si>
  <si>
    <t>Oslo</t>
  </si>
  <si>
    <t>Stockholm</t>
  </si>
  <si>
    <t>Glasgow</t>
  </si>
  <si>
    <t>Roma</t>
  </si>
  <si>
    <t>Luxembourg</t>
  </si>
  <si>
    <t>Sofia</t>
  </si>
  <si>
    <t>Riga</t>
  </si>
  <si>
    <t>Zagreb</t>
  </si>
  <si>
    <t>45531.3 m²</t>
  </si>
  <si>
    <t>19120.7 m²</t>
  </si>
  <si>
    <t>235019.5 m²</t>
  </si>
  <si>
    <t>48440.9 m²</t>
  </si>
  <si>
    <t>37655.2 m²</t>
  </si>
  <si>
    <t>65543.6 m</t>
  </si>
  <si>
    <t>23807.3 m²</t>
  </si>
  <si>
    <t>294280.2 m²</t>
  </si>
  <si>
    <t>73344.4 m²</t>
  </si>
  <si>
    <t>44584.2 m²</t>
  </si>
  <si>
    <t>44023.1 m²</t>
  </si>
  <si>
    <t>16551.7 m²</t>
  </si>
  <si>
    <t>230926.9 m²</t>
  </si>
  <si>
    <t>48424.7 m²</t>
  </si>
  <si>
    <t>29149.4 m²</t>
  </si>
  <si>
    <t>22768.9 m²</t>
  </si>
  <si>
    <t>9429.6 m²</t>
  </si>
  <si>
    <t>39273.0 m²</t>
  </si>
  <si>
    <t>233909.3 m²</t>
  </si>
  <si>
    <t>49307.5 m²</t>
  </si>
  <si>
    <t>24566.2 m²</t>
  </si>
  <si>
    <t>20008.6 m²</t>
  </si>
  <si>
    <t>101790.7 m²</t>
  </si>
  <si>
    <t>387881.8 m²</t>
  </si>
  <si>
    <t>133468.6 m²</t>
  </si>
  <si>
    <t>52780.7 m²</t>
  </si>
  <si>
    <t>500.0 m²</t>
  </si>
  <si>
    <t>99525.6 m²</t>
  </si>
  <si>
    <t>30798.8 m²</t>
  </si>
  <si>
    <t>267438.5 m²</t>
  </si>
  <si>
    <t>114772.7 m²</t>
  </si>
  <si>
    <t>75664.4 m²</t>
  </si>
  <si>
    <t>38332.2 m²</t>
  </si>
  <si>
    <t>64551.4 m²</t>
  </si>
  <si>
    <t>215596.1 m²</t>
  </si>
  <si>
    <t>11601.2 m²</t>
  </si>
  <si>
    <t>52997.9 m²</t>
  </si>
  <si>
    <t>200.0 m²</t>
  </si>
  <si>
    <t>160633.0 m²</t>
  </si>
  <si>
    <t>23558.3 m²</t>
  </si>
  <si>
    <t>623155.6 m²</t>
  </si>
  <si>
    <t>224423.4 m²</t>
  </si>
  <si>
    <t>69195.6 m²</t>
  </si>
  <si>
    <t>60337.8 m²</t>
  </si>
  <si>
    <t>26441.5 m²</t>
  </si>
  <si>
    <t>63318.1 m²</t>
  </si>
  <si>
    <t>230738.9 m²</t>
  </si>
  <si>
    <t>47441.5 m²</t>
  </si>
  <si>
    <t>25516.0 m²</t>
  </si>
  <si>
    <t>7799.4 m²</t>
  </si>
  <si>
    <t>60431.2 m²</t>
  </si>
  <si>
    <t>29665.2 m²</t>
  </si>
  <si>
    <t>18288.4 m²</t>
  </si>
  <si>
    <t>39568.5 m²</t>
  </si>
  <si>
    <t>65812.0 m²</t>
  </si>
  <si>
    <t>364893.4 m²</t>
  </si>
  <si>
    <t>30870.6 m²</t>
  </si>
  <si>
    <t>65252.0 m²</t>
  </si>
  <si>
    <t>116417.2 m²</t>
  </si>
  <si>
    <t>25242.8 m²</t>
  </si>
  <si>
    <t>392098.7 m²</t>
  </si>
  <si>
    <t>145427.0 m²</t>
  </si>
  <si>
    <t>89234.6 m²</t>
  </si>
  <si>
    <t>36252.2 m²</t>
  </si>
  <si>
    <t>18194.2 m²</t>
  </si>
  <si>
    <t>67918.0 m²</t>
  </si>
  <si>
    <t>33144.7 m²</t>
  </si>
  <si>
    <t>32938.4 m²</t>
  </si>
  <si>
    <t>81970.5 m²</t>
  </si>
  <si>
    <t>26114.9 m²</t>
  </si>
  <si>
    <t>310586.5 m²</t>
  </si>
  <si>
    <t>98459.4 m²</t>
  </si>
  <si>
    <t>49649.7 m²</t>
  </si>
  <si>
    <t>48382.6 m²</t>
  </si>
  <si>
    <t>8740.1 m²</t>
  </si>
  <si>
    <t>316737.8 m²</t>
  </si>
  <si>
    <t>65959.2 m²</t>
  </si>
  <si>
    <t>22801.2 m²</t>
  </si>
  <si>
    <t>56928.9 m²</t>
  </si>
  <si>
    <t>137101.8 m²</t>
  </si>
  <si>
    <t>32071.3 m²</t>
  </si>
  <si>
    <t>541182.9 m²</t>
  </si>
  <si>
    <t>176519.0 m²</t>
  </si>
  <si>
    <t>54366.2 m²</t>
  </si>
  <si>
    <t>19681.8 m²</t>
  </si>
  <si>
    <t>288698.0 m²</t>
  </si>
  <si>
    <t>61421.5 m²</t>
  </si>
  <si>
    <t>26089.5 m²</t>
  </si>
  <si>
    <t>125822.8 m²</t>
  </si>
  <si>
    <t>8036.3 m²</t>
  </si>
  <si>
    <t>665637.2 m²</t>
  </si>
  <si>
    <t>178311.5 m²</t>
  </si>
  <si>
    <t>64567.2 m²</t>
  </si>
  <si>
    <t>25991.7 m²</t>
  </si>
  <si>
    <t>4996.3 m²</t>
  </si>
  <si>
    <t>100217.5 m²</t>
  </si>
  <si>
    <t>32878.5 m²</t>
  </si>
  <si>
    <t>16877.9 m²</t>
  </si>
  <si>
    <t>179667.8 m²</t>
  </si>
  <si>
    <t>19759.4 m²</t>
  </si>
  <si>
    <t>952578.3 m²</t>
  </si>
  <si>
    <t>266246.8 m²</t>
  </si>
  <si>
    <t>59357.1 m²</t>
  </si>
  <si>
    <t>158093.3 m²</t>
  </si>
  <si>
    <t>28684.2 m²</t>
  </si>
  <si>
    <t>817670.7 m²</t>
  </si>
  <si>
    <t>208258.7 m²</t>
  </si>
  <si>
    <t>95573.8 m²</t>
  </si>
  <si>
    <t>75065.1 m²</t>
  </si>
  <si>
    <t>18589.9 m²</t>
  </si>
  <si>
    <t>271900.9 m²</t>
  </si>
  <si>
    <t>94627.2 m²</t>
  </si>
  <si>
    <t>45109.0 m²</t>
  </si>
  <si>
    <t>22369.7 m²</t>
  </si>
  <si>
    <t>8331.9 m²</t>
  </si>
  <si>
    <t>87125.4 m²</t>
  </si>
  <si>
    <t>24062.9 m²</t>
  </si>
  <si>
    <t>17907.5 m²</t>
  </si>
  <si>
    <t>90745.9 m²</t>
  </si>
  <si>
    <t>26760.0 m²</t>
  </si>
  <si>
    <t>316646.9 m²</t>
  </si>
  <si>
    <t>111334.6 m²</t>
  </si>
  <si>
    <t>52373.9 m²</t>
  </si>
  <si>
    <t>21497.0 m²</t>
  </si>
  <si>
    <t>44366.2 m²</t>
  </si>
  <si>
    <t>6240.3 m²</t>
  </si>
  <si>
    <t>166842.5 m²</t>
  </si>
  <si>
    <t>61286.7 m²</t>
  </si>
  <si>
    <t>24667.3 m²</t>
  </si>
  <si>
    <t>11722.2 m²</t>
  </si>
  <si>
    <t>100968.4 m²</t>
  </si>
  <si>
    <t>24339.6 m²</t>
  </si>
  <si>
    <t>13976.8 m²</t>
  </si>
  <si>
    <t>900.0 m²</t>
  </si>
  <si>
    <t>146704.1 m²</t>
  </si>
  <si>
    <t>40046.2 m²</t>
  </si>
  <si>
    <t>1077909.0 m²</t>
  </si>
  <si>
    <t>177433.0 m²</t>
  </si>
  <si>
    <t>95941.1 m²</t>
  </si>
  <si>
    <t>Manhattan, NY</t>
  </si>
  <si>
    <t>2600.0 m²</t>
  </si>
  <si>
    <t>24854.0 m²</t>
  </si>
  <si>
    <t>20009.9 m²</t>
  </si>
  <si>
    <t>61343.1 m²</t>
  </si>
  <si>
    <t>16599.0 m²</t>
  </si>
  <si>
    <t>21424.2 m²</t>
  </si>
  <si>
    <t>Hura, Israel</t>
  </si>
  <si>
    <t>40560.2 m²</t>
  </si>
  <si>
    <t>18161.8 m²</t>
  </si>
  <si>
    <t>83620.0 m²</t>
  </si>
  <si>
    <t>41899.9 m²</t>
  </si>
  <si>
    <t>49108.8 m²</t>
  </si>
  <si>
    <t>128678.2 m²</t>
  </si>
  <si>
    <t>27451.9 m²</t>
  </si>
  <si>
    <t>604195.9 m²</t>
  </si>
  <si>
    <t>158917.5 m²</t>
  </si>
  <si>
    <t>93098.0 m²</t>
  </si>
  <si>
    <t>Englewood, CO</t>
  </si>
  <si>
    <t>33700.0 m²</t>
  </si>
  <si>
    <t>35707.6 m²</t>
  </si>
  <si>
    <t>33766.4 m²</t>
  </si>
  <si>
    <t>37193.7 m²</t>
  </si>
  <si>
    <t>14881.6 m²</t>
  </si>
  <si>
    <t>3325.6 m²</t>
  </si>
  <si>
    <t>71289.5 m²</t>
  </si>
  <si>
    <t>22958.0 m²</t>
  </si>
  <si>
    <t>311458.3 m²</t>
  </si>
  <si>
    <t>83848.7 m²</t>
  </si>
  <si>
    <t>36938.7 m²</t>
  </si>
  <si>
    <t>28397.5 m²</t>
  </si>
  <si>
    <t>9891.1 m²</t>
  </si>
  <si>
    <t>61040.0 m²</t>
  </si>
  <si>
    <t>30024.2 m²</t>
  </si>
  <si>
    <t>24335.5 m²</t>
  </si>
  <si>
    <t>700.0 m²</t>
  </si>
  <si>
    <t>312878.9 m²</t>
  </si>
  <si>
    <t>50154.9 m²</t>
  </si>
  <si>
    <t>1640679.3 m²</t>
  </si>
  <si>
    <t>428958.5 m²</t>
  </si>
  <si>
    <t>132488.7 m²</t>
  </si>
  <si>
    <t>125930.2 m²</t>
  </si>
  <si>
    <t>29827.9 m²</t>
  </si>
  <si>
    <t>558386.1 m²</t>
  </si>
  <si>
    <t>161002.3 m²</t>
  </si>
  <si>
    <t>73817.7 m²</t>
  </si>
  <si>
    <t>Correlation of</t>
  </si>
  <si>
    <t>Measures of Variability</t>
  </si>
  <si>
    <t>tendencies</t>
  </si>
  <si>
    <t xml:space="preserve">Measures of Central </t>
  </si>
  <si>
    <t>City Block Shape Variance and Size</t>
  </si>
  <si>
    <t>Correlation Between Simulated Circuity Indicators</t>
  </si>
  <si>
    <t>Legend</t>
  </si>
  <si>
    <t>t-score</t>
  </si>
  <si>
    <r>
      <t>KS Test Statistic</t>
    </r>
    <r>
      <rPr>
        <sz val="11"/>
        <color theme="1"/>
        <rFont val="Aptos Narrow"/>
        <family val="2"/>
        <charset val="177"/>
        <scheme val="minor"/>
      </rPr>
      <t xml:space="preserve">: </t>
    </r>
  </si>
  <si>
    <t>n</t>
  </si>
  <si>
    <t>df</t>
  </si>
  <si>
    <t xml:space="preserve"> t-score standardization</t>
  </si>
  <si>
    <t>t - CDF-Transformed Values</t>
  </si>
  <si>
    <t>Mean Gap</t>
  </si>
  <si>
    <t>Mean k̅</t>
  </si>
  <si>
    <t>Median k̅</t>
  </si>
  <si>
    <t>STD k̅</t>
  </si>
  <si>
    <t>MAD k̅</t>
  </si>
  <si>
    <r>
      <t xml:space="preserve">Mean </t>
    </r>
    <r>
      <rPr>
        <b/>
        <sz val="11"/>
        <color theme="1"/>
        <rFont val="Aptos Narrow"/>
        <family val="2"/>
        <scheme val="minor"/>
      </rPr>
      <t>ĩ</t>
    </r>
  </si>
  <si>
    <r>
      <t xml:space="preserve">Median </t>
    </r>
    <r>
      <rPr>
        <b/>
        <sz val="11"/>
        <color theme="1"/>
        <rFont val="Aptos Narrow"/>
        <family val="2"/>
        <scheme val="minor"/>
      </rPr>
      <t>ĩ</t>
    </r>
  </si>
  <si>
    <r>
      <t>STD</t>
    </r>
    <r>
      <rPr>
        <b/>
        <sz val="11"/>
        <color theme="1"/>
        <rFont val="Aptos Narrow"/>
        <family val="2"/>
        <scheme val="minor"/>
      </rPr>
      <t xml:space="preserve"> ĩ</t>
    </r>
  </si>
  <si>
    <r>
      <t>MAD</t>
    </r>
    <r>
      <rPr>
        <b/>
        <sz val="12"/>
        <color theme="1"/>
        <rFont val="Aptos Narrow"/>
        <family val="2"/>
        <scheme val="minor"/>
      </rPr>
      <t xml:space="preserve"> ĩ</t>
    </r>
  </si>
  <si>
    <t>Max</t>
  </si>
  <si>
    <t>Min</t>
  </si>
  <si>
    <t>Reversed Cumulative Distribution Function (CDF) formula</t>
  </si>
  <si>
    <t>Φ – t-student Distribution</t>
  </si>
  <si>
    <r>
      <t xml:space="preserve">Mean </t>
    </r>
    <r>
      <rPr>
        <b/>
        <sz val="11"/>
        <color theme="1"/>
        <rFont val="Aptos Narrow"/>
        <family val="2"/>
        <scheme val="minor"/>
      </rPr>
      <t>Φ</t>
    </r>
  </si>
  <si>
    <r>
      <t xml:space="preserve">Median </t>
    </r>
    <r>
      <rPr>
        <b/>
        <sz val="11"/>
        <color theme="1"/>
        <rFont val="Aptos Narrow"/>
        <family val="2"/>
        <scheme val="minor"/>
      </rPr>
      <t>Φ</t>
    </r>
  </si>
  <si>
    <r>
      <t>STD</t>
    </r>
    <r>
      <rPr>
        <b/>
        <sz val="11"/>
        <color theme="1"/>
        <rFont val="Aptos Narrow"/>
        <family val="2"/>
        <scheme val="minor"/>
      </rPr>
      <t xml:space="preserve"> Φ</t>
    </r>
  </si>
  <si>
    <r>
      <t>MAD</t>
    </r>
    <r>
      <rPr>
        <b/>
        <sz val="12"/>
        <color theme="1"/>
        <rFont val="Aptos Narrow"/>
        <family val="2"/>
        <scheme val="minor"/>
      </rPr>
      <t xml:space="preserve"> Φ</t>
    </r>
  </si>
  <si>
    <t>t-student Test: 0.9168921</t>
  </si>
  <si>
    <r>
      <rPr>
        <b/>
        <sz val="12"/>
        <color theme="1"/>
        <rFont val="Franklin Gothic Book"/>
        <family val="2"/>
      </rPr>
      <t>Φ</t>
    </r>
    <r>
      <rPr>
        <b/>
        <sz val="6"/>
        <color theme="1"/>
        <rFont val="Franklin Gothic Book"/>
        <family val="2"/>
      </rPr>
      <t>IQR</t>
    </r>
  </si>
  <si>
    <t>t</t>
  </si>
  <si>
    <t>Pearson Type 3</t>
  </si>
  <si>
    <r>
      <t>Φ</t>
    </r>
    <r>
      <rPr>
        <b/>
        <sz val="8"/>
        <color theme="1"/>
        <rFont val="Franklin Gothic Book"/>
        <family val="2"/>
      </rPr>
      <t>IQR</t>
    </r>
  </si>
  <si>
    <t>Cities for Research - Alphabetical Order</t>
  </si>
  <si>
    <t>Country</t>
  </si>
  <si>
    <t>AALBORG</t>
  </si>
  <si>
    <t>DK</t>
  </si>
  <si>
    <t>AALESUND</t>
  </si>
  <si>
    <t>NO</t>
  </si>
  <si>
    <t>AARHUS</t>
  </si>
  <si>
    <t>ABAKAN</t>
  </si>
  <si>
    <t>RU</t>
  </si>
  <si>
    <t>ABERDEEN</t>
  </si>
  <si>
    <t>GB</t>
  </si>
  <si>
    <t>ADANA</t>
  </si>
  <si>
    <t>TR</t>
  </si>
  <si>
    <t>AGEN</t>
  </si>
  <si>
    <t>FR</t>
  </si>
  <si>
    <t>AJACCIO</t>
  </si>
  <si>
    <t>AKROTIRI</t>
  </si>
  <si>
    <t>CY</t>
  </si>
  <si>
    <t>AKUREYRI</t>
  </si>
  <si>
    <t>IS</t>
  </si>
  <si>
    <t>ALBACETE</t>
  </si>
  <si>
    <t>ES</t>
  </si>
  <si>
    <t>ALBENGA</t>
  </si>
  <si>
    <t>IT</t>
  </si>
  <si>
    <t>ALBI</t>
  </si>
  <si>
    <t>ALES</t>
  </si>
  <si>
    <t>ALEXANDROUPOLIS</t>
  </si>
  <si>
    <t>GR</t>
  </si>
  <si>
    <t>ALGHERO</t>
  </si>
  <si>
    <t>ALICANTE</t>
  </si>
  <si>
    <t>ALMATY</t>
  </si>
  <si>
    <t>KZ</t>
  </si>
  <si>
    <t>ALMERIA</t>
  </si>
  <si>
    <t>ALMETYEVSK</t>
  </si>
  <si>
    <t>ALTA</t>
  </si>
  <si>
    <t>ALTENBURG</t>
  </si>
  <si>
    <t>DE</t>
  </si>
  <si>
    <t>ALTENRHEIN</t>
  </si>
  <si>
    <t>CH</t>
  </si>
  <si>
    <t>AMIENS</t>
  </si>
  <si>
    <t>AMSTERDAM</t>
  </si>
  <si>
    <t>NL</t>
  </si>
  <si>
    <t>ANAPA</t>
  </si>
  <si>
    <t>ANCONA</t>
  </si>
  <si>
    <t>ANGELHOLM</t>
  </si>
  <si>
    <t>SE</t>
  </si>
  <si>
    <t>ANGERS</t>
  </si>
  <si>
    <t>ANGOULEME</t>
  </si>
  <si>
    <t>ANKARA</t>
  </si>
  <si>
    <t>ANNECY</t>
  </si>
  <si>
    <t>ANTALYA</t>
  </si>
  <si>
    <t>ANTWERP</t>
  </si>
  <si>
    <t>BE</t>
  </si>
  <si>
    <t>ARKHANGELSK</t>
  </si>
  <si>
    <t>ARMAVIR</t>
  </si>
  <si>
    <t>ARRECIFE</t>
  </si>
  <si>
    <t>ASTANA</t>
  </si>
  <si>
    <t>ASTRAKHAN</t>
  </si>
  <si>
    <t>ATHENS</t>
  </si>
  <si>
    <t>AUGSBURG</t>
  </si>
  <si>
    <t>AURILLAC</t>
  </si>
  <si>
    <t>AUXERRE</t>
  </si>
  <si>
    <t>AVIGNON</t>
  </si>
  <si>
    <t>BACAU</t>
  </si>
  <si>
    <t>RO</t>
  </si>
  <si>
    <t>BADAJOZ</t>
  </si>
  <si>
    <t>BADEN BADEN</t>
  </si>
  <si>
    <t>BAKU</t>
  </si>
  <si>
    <t>AZ</t>
  </si>
  <si>
    <t>BALE MULHOUSE</t>
  </si>
  <si>
    <t>BANJA LUKA</t>
  </si>
  <si>
    <t>BA</t>
  </si>
  <si>
    <t>BARCELONA</t>
  </si>
  <si>
    <t>BARI</t>
  </si>
  <si>
    <t>BARNAUL</t>
  </si>
  <si>
    <t>BASTIA</t>
  </si>
  <si>
    <t>BEAUVAIS</t>
  </si>
  <si>
    <t>BELFAST</t>
  </si>
  <si>
    <t>BELGOROD</t>
  </si>
  <si>
    <t>BEREZNIKI</t>
  </si>
  <si>
    <t>BERGEN</t>
  </si>
  <si>
    <t>BERGERAC</t>
  </si>
  <si>
    <t>BERLIN</t>
  </si>
  <si>
    <t>BERNE</t>
  </si>
  <si>
    <t>BESANCON</t>
  </si>
  <si>
    <t>BEZIERS</t>
  </si>
  <si>
    <t>BIALYSTOK</t>
  </si>
  <si>
    <t>PL</t>
  </si>
  <si>
    <t>BIARRITZ</t>
  </si>
  <si>
    <t>BILBAO</t>
  </si>
  <si>
    <t>BILLUND</t>
  </si>
  <si>
    <t>BIRMINGHAM GB</t>
  </si>
  <si>
    <t>BLACKPOOL</t>
  </si>
  <si>
    <t>BLAGOVESHCHENSK</t>
  </si>
  <si>
    <t>BLOIS</t>
  </si>
  <si>
    <t>BODO</t>
  </si>
  <si>
    <t>BOLOGNA</t>
  </si>
  <si>
    <t>BOLZANO</t>
  </si>
  <si>
    <t>BORDEAUX</t>
  </si>
  <si>
    <t>BORLANGE</t>
  </si>
  <si>
    <t>BOURG EN BRESSE</t>
  </si>
  <si>
    <t>BOURGES</t>
  </si>
  <si>
    <t>BOURNEMOUTH</t>
  </si>
  <si>
    <t>BRAGA</t>
  </si>
  <si>
    <t>PT</t>
  </si>
  <si>
    <t>BRAGANCA</t>
  </si>
  <si>
    <t>BRASOV</t>
  </si>
  <si>
    <t>BRATISLAVA</t>
  </si>
  <si>
    <t>SK</t>
  </si>
  <si>
    <t>BRAUNSCHWEIG</t>
  </si>
  <si>
    <t>BREMEN</t>
  </si>
  <si>
    <t>BREST FR</t>
  </si>
  <si>
    <t>BRINDISI</t>
  </si>
  <si>
    <t>BRISTOL</t>
  </si>
  <si>
    <t>BRIVE</t>
  </si>
  <si>
    <t>BRNO</t>
  </si>
  <si>
    <t>CZ</t>
  </si>
  <si>
    <t>BRUSSELS</t>
  </si>
  <si>
    <t>BRYANSK</t>
  </si>
  <si>
    <t>BUCHAREST</t>
  </si>
  <si>
    <t>BUDAPEST</t>
  </si>
  <si>
    <t>HU</t>
  </si>
  <si>
    <t>BURGAS</t>
  </si>
  <si>
    <t>BG</t>
  </si>
  <si>
    <t>BURSA</t>
  </si>
  <si>
    <t>BYDGOSZCZ</t>
  </si>
  <si>
    <t>CAEN</t>
  </si>
  <si>
    <t>CAGLIARI</t>
  </si>
  <si>
    <t>CALAIS DUNKERQUE</t>
  </si>
  <si>
    <t>CAMBRIDGE</t>
  </si>
  <si>
    <t>CAMPBELTOWN</t>
  </si>
  <si>
    <t>CANNES</t>
  </si>
  <si>
    <t>CARCASSONNE</t>
  </si>
  <si>
    <t>CARDIFF</t>
  </si>
  <si>
    <t>CATANIA</t>
  </si>
  <si>
    <t>CEUTA</t>
  </si>
  <si>
    <t>CHALON SUR SAONE</t>
  </si>
  <si>
    <t>CHAMBERY</t>
  </si>
  <si>
    <t>CHANIA</t>
  </si>
  <si>
    <t>CHARLEROI</t>
  </si>
  <si>
    <t>CHARLEVILLE MEZIERES</t>
  </si>
  <si>
    <t>CHATEAUROUX</t>
  </si>
  <si>
    <t>CHEBOKSARY</t>
  </si>
  <si>
    <t>CHELYABINSK</t>
  </si>
  <si>
    <t>CHERBOURG</t>
  </si>
  <si>
    <t>CHEREPOVETS</t>
  </si>
  <si>
    <t>CHERNIGIV</t>
  </si>
  <si>
    <t>UA</t>
  </si>
  <si>
    <t>CHICHESTER</t>
  </si>
  <si>
    <t>CHITA</t>
  </si>
  <si>
    <t>CHOLET</t>
  </si>
  <si>
    <t>CLERMONT FERRAND</t>
  </si>
  <si>
    <t>CLUJ NAPOCA</t>
  </si>
  <si>
    <t>COGNAC</t>
  </si>
  <si>
    <t>COLMAR</t>
  </si>
  <si>
    <t>COLOGNE BONN</t>
  </si>
  <si>
    <t>CONSTANTA</t>
  </si>
  <si>
    <t>COPENHAGEN</t>
  </si>
  <si>
    <t>CORDOBA ES</t>
  </si>
  <si>
    <t>CORK</t>
  </si>
  <si>
    <t>IE</t>
  </si>
  <si>
    <t>COVENTRY</t>
  </si>
  <si>
    <t>CRAIOVA</t>
  </si>
  <si>
    <t>CROTONE</t>
  </si>
  <si>
    <t>CUNEO</t>
  </si>
  <si>
    <t>CUXHAVEN NORDHOLZSPIEKA</t>
  </si>
  <si>
    <t>DAX</t>
  </si>
  <si>
    <t>DEAUVILLE</t>
  </si>
  <si>
    <t>DEBRECEN</t>
  </si>
  <si>
    <t>DIJON</t>
  </si>
  <si>
    <t>DONESTK</t>
  </si>
  <si>
    <t>DORTMUND</t>
  </si>
  <si>
    <t>DRESDEN</t>
  </si>
  <si>
    <t>DUBLIN</t>
  </si>
  <si>
    <t>DUBROVNIK</t>
  </si>
  <si>
    <t>HR</t>
  </si>
  <si>
    <t>DUNDEE</t>
  </si>
  <si>
    <t>DUSSELDORF</t>
  </si>
  <si>
    <t>EDINBURGH</t>
  </si>
  <si>
    <t>EINDHOVEN</t>
  </si>
  <si>
    <t>EKATERINBURG</t>
  </si>
  <si>
    <t>ELISTA</t>
  </si>
  <si>
    <t>EMDEN</t>
  </si>
  <si>
    <t>ENSHEDE</t>
  </si>
  <si>
    <t>EPINAL</t>
  </si>
  <si>
    <t>ERFURT</t>
  </si>
  <si>
    <t>ESBJERG</t>
  </si>
  <si>
    <t>ESKILSTUNA</t>
  </si>
  <si>
    <t>ESSEN</t>
  </si>
  <si>
    <t>EXETER</t>
  </si>
  <si>
    <t>FAGERNES</t>
  </si>
  <si>
    <t>FAIRFORD</t>
  </si>
  <si>
    <t>FARNBOROUGH</t>
  </si>
  <si>
    <t>FARO</t>
  </si>
  <si>
    <t>FLENSBURG</t>
  </si>
  <si>
    <t>FLORENCE</t>
  </si>
  <si>
    <t>FLORO</t>
  </si>
  <si>
    <t>FOGGIA</t>
  </si>
  <si>
    <t>FORLI</t>
  </si>
  <si>
    <t>FRANKFURT</t>
  </si>
  <si>
    <t>FREIBURG</t>
  </si>
  <si>
    <t>FRIEDRICHSHAFEN</t>
  </si>
  <si>
    <t>FUNCHAL</t>
  </si>
  <si>
    <t>GALWAY</t>
  </si>
  <si>
    <t>GDANSK</t>
  </si>
  <si>
    <t>GENEVA</t>
  </si>
  <si>
    <t>GENOA</t>
  </si>
  <si>
    <t>GERONA</t>
  </si>
  <si>
    <t>GIBRALTAR</t>
  </si>
  <si>
    <t>GLASGOW</t>
  </si>
  <si>
    <t>GLOUCESTER CHELTENHAM</t>
  </si>
  <si>
    <t>GOTEBORG</t>
  </si>
  <si>
    <t>GRANADA</t>
  </si>
  <si>
    <t>GRAZ</t>
  </si>
  <si>
    <t>AT</t>
  </si>
  <si>
    <t>GRENOBLE</t>
  </si>
  <si>
    <t>GRONINGEN</t>
  </si>
  <si>
    <t>GROSSETO</t>
  </si>
  <si>
    <t>GUERNSEY</t>
  </si>
  <si>
    <t>HAGFORS</t>
  </si>
  <si>
    <t>HAHN</t>
  </si>
  <si>
    <t>HALMSTAD</t>
  </si>
  <si>
    <t>HAMBURG</t>
  </si>
  <si>
    <t>HANOVER</t>
  </si>
  <si>
    <t>HAVERFORDWEST</t>
  </si>
  <si>
    <t>HELSINKI</t>
  </si>
  <si>
    <t>FI</t>
  </si>
  <si>
    <t>HOF</t>
  </si>
  <si>
    <t>HUMBERSIDE</t>
  </si>
  <si>
    <t>IASI</t>
  </si>
  <si>
    <t>IBIZA</t>
  </si>
  <si>
    <t>INGOLSTADT</t>
  </si>
  <si>
    <t>INNSBRUCK</t>
  </si>
  <si>
    <t>INVERNESS</t>
  </si>
  <si>
    <t>IOANNINA</t>
  </si>
  <si>
    <t>IOSHKAR-OLA</t>
  </si>
  <si>
    <t>IRAKLION</t>
  </si>
  <si>
    <t>IRKUTSK</t>
  </si>
  <si>
    <t>ISLE OF MAN</t>
  </si>
  <si>
    <t>ISTANBUL</t>
  </si>
  <si>
    <t>IVANOVO</t>
  </si>
  <si>
    <t>IZHEVSK</t>
  </si>
  <si>
    <t>IZMIR</t>
  </si>
  <si>
    <t>JEREZ</t>
  </si>
  <si>
    <t>JERSEY</t>
  </si>
  <si>
    <t>JOENSUU</t>
  </si>
  <si>
    <t>JONKOPING</t>
  </si>
  <si>
    <t>JYVASKYLA</t>
  </si>
  <si>
    <t>KAJAANI</t>
  </si>
  <si>
    <t>KALININGRAD</t>
  </si>
  <si>
    <t>KALMAR</t>
  </si>
  <si>
    <t>KALUGA</t>
  </si>
  <si>
    <t>KARLOVY VARY</t>
  </si>
  <si>
    <t>KARLSRUHE</t>
  </si>
  <si>
    <t>KARLSTAD</t>
  </si>
  <si>
    <t>KARUP</t>
  </si>
  <si>
    <t>KASSEL</t>
  </si>
  <si>
    <t>KASTORIA</t>
  </si>
  <si>
    <t>KATOWICE</t>
  </si>
  <si>
    <t>KAUNAS</t>
  </si>
  <si>
    <t>LT</t>
  </si>
  <si>
    <t>KAVALA</t>
  </si>
  <si>
    <t>KAZAN</t>
  </si>
  <si>
    <t>KEMEROVO</t>
  </si>
  <si>
    <t>KEMI</t>
  </si>
  <si>
    <t>KHABAROVSK</t>
  </si>
  <si>
    <t>KHANTY MANSIISK</t>
  </si>
  <si>
    <t>KHARKOV</t>
  </si>
  <si>
    <t>KHERSON</t>
  </si>
  <si>
    <t>KIEL</t>
  </si>
  <si>
    <t>KIEV</t>
  </si>
  <si>
    <t>KIRKENES</t>
  </si>
  <si>
    <t>KIRKWALL</t>
  </si>
  <si>
    <t>KIROV</t>
  </si>
  <si>
    <t>KIROVOGRAD</t>
  </si>
  <si>
    <t>KIRUNA</t>
  </si>
  <si>
    <t>KISHINEV</t>
  </si>
  <si>
    <t>MD</t>
  </si>
  <si>
    <t>KLAGENFURT</t>
  </si>
  <si>
    <t>KOKKOLA</t>
  </si>
  <si>
    <t>KOMSOMOLSK-NA-AMURE</t>
  </si>
  <si>
    <t>KONGSBERG</t>
  </si>
  <si>
    <t>KONYA</t>
  </si>
  <si>
    <t>KORTRIJK</t>
  </si>
  <si>
    <t>KOSICE</t>
  </si>
  <si>
    <t>KOSTROMA</t>
  </si>
  <si>
    <t>KOZANI</t>
  </si>
  <si>
    <t>KRAKOW</t>
  </si>
  <si>
    <t>KRAMFORS</t>
  </si>
  <si>
    <t>KRASNODAR</t>
  </si>
  <si>
    <t>KRASNOYARSK</t>
  </si>
  <si>
    <t>KRISTIANSAND</t>
  </si>
  <si>
    <t>KRISTIANSTAD</t>
  </si>
  <si>
    <t>KRISTIANSUND</t>
  </si>
  <si>
    <t>KUOPIO</t>
  </si>
  <si>
    <t>KURGAN</t>
  </si>
  <si>
    <t>KURSK</t>
  </si>
  <si>
    <t>KUUSAMO</t>
  </si>
  <si>
    <t>LA CORUNA</t>
  </si>
  <si>
    <t>LA ROCHE SUR YON</t>
  </si>
  <si>
    <t>LA ROCHELLE</t>
  </si>
  <si>
    <t>LAHR</t>
  </si>
  <si>
    <t>LAMEZIA TERME</t>
  </si>
  <si>
    <t>LANDIVISIAU</t>
  </si>
  <si>
    <t>LAPEENRANTA</t>
  </si>
  <si>
    <t>LARISSA</t>
  </si>
  <si>
    <t>LARNACA</t>
  </si>
  <si>
    <t>LAS PALMAS</t>
  </si>
  <si>
    <t>LE HAVRE</t>
  </si>
  <si>
    <t>LE MANS</t>
  </si>
  <si>
    <t>LEEDS</t>
  </si>
  <si>
    <t>LEIDEN</t>
  </si>
  <si>
    <t>LEIPZIG HALLE</t>
  </si>
  <si>
    <t>LEON</t>
  </si>
  <si>
    <t>LERWICK</t>
  </si>
  <si>
    <t>LIDKOPING</t>
  </si>
  <si>
    <t>LIEGE</t>
  </si>
  <si>
    <t>LIEPAJA</t>
  </si>
  <si>
    <t>LV</t>
  </si>
  <si>
    <t>LILLE</t>
  </si>
  <si>
    <t>LIMOGES</t>
  </si>
  <si>
    <t>LINKOPING</t>
  </si>
  <si>
    <t>LINZ</t>
  </si>
  <si>
    <t>LIPETSK</t>
  </si>
  <si>
    <t>LISBON</t>
  </si>
  <si>
    <t>LIVERPOOL</t>
  </si>
  <si>
    <t>LJUBLJANA</t>
  </si>
  <si>
    <t>SI</t>
  </si>
  <si>
    <t>LODZ</t>
  </si>
  <si>
    <t>LOGRONO</t>
  </si>
  <si>
    <t>LONDON</t>
  </si>
  <si>
    <t>LORIENT</t>
  </si>
  <si>
    <t>LUBECK</t>
  </si>
  <si>
    <t>LUBLIN</t>
  </si>
  <si>
    <t>LUGANO</t>
  </si>
  <si>
    <t>LULEA</t>
  </si>
  <si>
    <t>LUXEMBOURG</t>
  </si>
  <si>
    <t>LU</t>
  </si>
  <si>
    <t>LVOV</t>
  </si>
  <si>
    <t>LYCKSELE</t>
  </si>
  <si>
    <t>LYDD</t>
  </si>
  <si>
    <t>LYON</t>
  </si>
  <si>
    <t>MAASTRICHT</t>
  </si>
  <si>
    <t>MACON CHARNAY</t>
  </si>
  <si>
    <t>MADRID</t>
  </si>
  <si>
    <t>MAGADAN</t>
  </si>
  <si>
    <t>MAGNITOGORSK</t>
  </si>
  <si>
    <t>MALAGA</t>
  </si>
  <si>
    <t>MALMO</t>
  </si>
  <si>
    <t>MALTA</t>
  </si>
  <si>
    <t>MT</t>
  </si>
  <si>
    <t>MANCHESTER GB</t>
  </si>
  <si>
    <t>MANNHEIM</t>
  </si>
  <si>
    <t>MARIBOR</t>
  </si>
  <si>
    <t>MARIEHAMN</t>
  </si>
  <si>
    <t>MARSEILLE</t>
  </si>
  <si>
    <t>MELILLA</t>
  </si>
  <si>
    <t>MEMMINGEN</t>
  </si>
  <si>
    <t>METZ NANCY</t>
  </si>
  <si>
    <t>MIKOLAIV</t>
  </si>
  <si>
    <t>MILANO</t>
  </si>
  <si>
    <t>MINERALNYE VODY</t>
  </si>
  <si>
    <t>MINSK</t>
  </si>
  <si>
    <t>BY</t>
  </si>
  <si>
    <t>MISKOLC</t>
  </si>
  <si>
    <t>MOLDE</t>
  </si>
  <si>
    <t>MONCHENGLADBACH</t>
  </si>
  <si>
    <t>MONTBELLIARD</t>
  </si>
  <si>
    <t>MONTLUCON</t>
  </si>
  <si>
    <t>MONTPELLIER</t>
  </si>
  <si>
    <t>MORA</t>
  </si>
  <si>
    <t>MORLAIX</t>
  </si>
  <si>
    <t>MOSCOU</t>
  </si>
  <si>
    <t>MOSTAR</t>
  </si>
  <si>
    <t>MOULINS</t>
  </si>
  <si>
    <t>MUNICH</t>
  </si>
  <si>
    <t>MUNSTER</t>
  </si>
  <si>
    <t>MURCIA</t>
  </si>
  <si>
    <t>MURMANSK</t>
  </si>
  <si>
    <t>NABEREZHNYE CHELNY</t>
  </si>
  <si>
    <t>NALCHIK</t>
  </si>
  <si>
    <t>NANTES</t>
  </si>
  <si>
    <t>NAPOLI</t>
  </si>
  <si>
    <t>NARYAN-MAR</t>
  </si>
  <si>
    <t>NEVERS</t>
  </si>
  <si>
    <t>NEWCASTLE GB</t>
  </si>
  <si>
    <t>NICE</t>
  </si>
  <si>
    <t>NICOSIA</t>
  </si>
  <si>
    <t>NIMES</t>
  </si>
  <si>
    <t>NIORT</t>
  </si>
  <si>
    <t>NIZHNIY NOVGOROD</t>
  </si>
  <si>
    <t>NORILSK</t>
  </si>
  <si>
    <t>NORRKOPING</t>
  </si>
  <si>
    <t>NORWICH</t>
  </si>
  <si>
    <t>NOTTINGHAM</t>
  </si>
  <si>
    <t>NOVOKUZNETSK</t>
  </si>
  <si>
    <t>NOVOSIBIRSK</t>
  </si>
  <si>
    <t>NOVYI URENGOI</t>
  </si>
  <si>
    <t>NUREMBERG</t>
  </si>
  <si>
    <t>ODENSE</t>
  </si>
  <si>
    <t>ODESSA</t>
  </si>
  <si>
    <t>OHRID</t>
  </si>
  <si>
    <t>MK</t>
  </si>
  <si>
    <t>OLBIA</t>
  </si>
  <si>
    <t>OMSK</t>
  </si>
  <si>
    <t>ORADEA</t>
  </si>
  <si>
    <t>OREBRO TAEBY</t>
  </si>
  <si>
    <t>OREL</t>
  </si>
  <si>
    <t>ORENBURG</t>
  </si>
  <si>
    <t>ORLEANS</t>
  </si>
  <si>
    <t>ORSK</t>
  </si>
  <si>
    <t>OSLO</t>
  </si>
  <si>
    <t>OSTEND</t>
  </si>
  <si>
    <t>OSTRAVA</t>
  </si>
  <si>
    <t>OULU</t>
  </si>
  <si>
    <t>OVIEDO</t>
  </si>
  <si>
    <t>OXFORD</t>
  </si>
  <si>
    <t>PADERBORN</t>
  </si>
  <si>
    <t>PALANGA</t>
  </si>
  <si>
    <t>PALERMO</t>
  </si>
  <si>
    <t>PALMA DE MALLORCA</t>
  </si>
  <si>
    <t>PAMPLONA</t>
  </si>
  <si>
    <t>PARIS</t>
  </si>
  <si>
    <t>PARMA</t>
  </si>
  <si>
    <t>PATRAS ARAXOS</t>
  </si>
  <si>
    <t>PAU</t>
  </si>
  <si>
    <t>PAVLODAR</t>
  </si>
  <si>
    <t>PECS</t>
  </si>
  <si>
    <t>PENZA</t>
  </si>
  <si>
    <t>PERM</t>
  </si>
  <si>
    <t>PERPIGNAN</t>
  </si>
  <si>
    <t>PERUGIA</t>
  </si>
  <si>
    <t>PESCARA</t>
  </si>
  <si>
    <t>PETROPAVLOVSK KAMCHATS</t>
  </si>
  <si>
    <t>PETROZAVODSK</t>
  </si>
  <si>
    <t>PIESTANY SLOVAKIA</t>
  </si>
  <si>
    <t>PISA</t>
  </si>
  <si>
    <t>PLOVDIV</t>
  </si>
  <si>
    <t>POITIERS</t>
  </si>
  <si>
    <t>PORI</t>
  </si>
  <si>
    <t>PORTO</t>
  </si>
  <si>
    <t>PORTOROZ</t>
  </si>
  <si>
    <t>POZNAN</t>
  </si>
  <si>
    <t>PRAGUE</t>
  </si>
  <si>
    <t>PSKOV</t>
  </si>
  <si>
    <t>PUERTO DEL ROSARIO</t>
  </si>
  <si>
    <t>PULA</t>
  </si>
  <si>
    <t>QUIMPER</t>
  </si>
  <si>
    <t>REGGIO CALABRIA</t>
  </si>
  <si>
    <t>REIMS</t>
  </si>
  <si>
    <t>RENNES</t>
  </si>
  <si>
    <t>REUS</t>
  </si>
  <si>
    <t>REYKJAVIK</t>
  </si>
  <si>
    <t>RIGA</t>
  </si>
  <si>
    <t>RIJEKA</t>
  </si>
  <si>
    <t>ROANNE</t>
  </si>
  <si>
    <t>RODEZ</t>
  </si>
  <si>
    <t>RODOS</t>
  </si>
  <si>
    <t>ROMA</t>
  </si>
  <si>
    <t>RONNE</t>
  </si>
  <si>
    <t>RONNEBY</t>
  </si>
  <si>
    <t>ROROS</t>
  </si>
  <si>
    <t>ROSTOCK LAAGE</t>
  </si>
  <si>
    <t>ROSTOV</t>
  </si>
  <si>
    <t>ROTTERDAM</t>
  </si>
  <si>
    <t>ROUEN</t>
  </si>
  <si>
    <t>ROVANIEMI</t>
  </si>
  <si>
    <t>RYAZAN</t>
  </si>
  <si>
    <t>RYBINSK</t>
  </si>
  <si>
    <t>RZESZOW</t>
  </si>
  <si>
    <t>SAARBRUCKEN</t>
  </si>
  <si>
    <t>SALAMANQUE</t>
  </si>
  <si>
    <t>SALZBURG</t>
  </si>
  <si>
    <t>SAMARA</t>
  </si>
  <si>
    <t>SAN SEBASTIAN</t>
  </si>
  <si>
    <t>SANDEFJORD</t>
  </si>
  <si>
    <t>SANTANDER</t>
  </si>
  <si>
    <t>SANTIAGO DE COMPOSTELA</t>
  </si>
  <si>
    <t>SARAJEVO</t>
  </si>
  <si>
    <t>SARANSK</t>
  </si>
  <si>
    <t>SARMELLEK</t>
  </si>
  <si>
    <t>SCHWERIN</t>
  </si>
  <si>
    <t>SEINAJOKI</t>
  </si>
  <si>
    <t>SEVILLE</t>
  </si>
  <si>
    <t>SHANNON</t>
  </si>
  <si>
    <t>SIAULIAI</t>
  </si>
  <si>
    <t>SIBIU</t>
  </si>
  <si>
    <t>SIEGEN</t>
  </si>
  <si>
    <t>SIENA</t>
  </si>
  <si>
    <t>SIMFEROPOL</t>
  </si>
  <si>
    <t>SION</t>
  </si>
  <si>
    <t>SKELLEFTEA</t>
  </si>
  <si>
    <t>SKIEN</t>
  </si>
  <si>
    <t>SKOPJE</t>
  </si>
  <si>
    <t>SKOVDE</t>
  </si>
  <si>
    <t>SLIAC</t>
  </si>
  <si>
    <t>SMOLENSK</t>
  </si>
  <si>
    <t>SOCHI</t>
  </si>
  <si>
    <t>SOFIA</t>
  </si>
  <si>
    <t>SONDERBORG</t>
  </si>
  <si>
    <t>SOUTHAMPTON</t>
  </si>
  <si>
    <t>SPLIT</t>
  </si>
  <si>
    <t>ST BRIEUC</t>
  </si>
  <si>
    <t>ST ETIENNE</t>
  </si>
  <si>
    <t>ST MORITZ</t>
  </si>
  <si>
    <t>ST NAZAIRE</t>
  </si>
  <si>
    <t>ST PETERSBOURG</t>
  </si>
  <si>
    <t>STAVANGER</t>
  </si>
  <si>
    <t>STAVROPOL</t>
  </si>
  <si>
    <t>STOCKHOLM</t>
  </si>
  <si>
    <t>STORUMAN</t>
  </si>
  <si>
    <t>STRASBOURG</t>
  </si>
  <si>
    <t>STUTTGART</t>
  </si>
  <si>
    <t>SUNDSVALL</t>
  </si>
  <si>
    <t>SURGUT</t>
  </si>
  <si>
    <t>SVEG</t>
  </si>
  <si>
    <t>SWANSEA</t>
  </si>
  <si>
    <t>SZCZYTNO</t>
  </si>
  <si>
    <t>TALLINN</t>
  </si>
  <si>
    <t>EE</t>
  </si>
  <si>
    <t>TAMBOV</t>
  </si>
  <si>
    <t>TAMPERE</t>
  </si>
  <si>
    <t>TARBES</t>
  </si>
  <si>
    <t>TARRAGONA</t>
  </si>
  <si>
    <t>TARTU</t>
  </si>
  <si>
    <t>TBILISSI</t>
  </si>
  <si>
    <t>GE</t>
  </si>
  <si>
    <t>TENERIFE</t>
  </si>
  <si>
    <t>TERNOPIL</t>
  </si>
  <si>
    <t>THESSALONIKI</t>
  </si>
  <si>
    <t>THISTED</t>
  </si>
  <si>
    <t>TIMISOARA</t>
  </si>
  <si>
    <t>TIRANA</t>
  </si>
  <si>
    <t>AL</t>
  </si>
  <si>
    <t>TOMSK</t>
  </si>
  <si>
    <t>TORINO</t>
  </si>
  <si>
    <t>TORSBY</t>
  </si>
  <si>
    <t>TORTOLI</t>
  </si>
  <si>
    <t>TOULON</t>
  </si>
  <si>
    <t>TOULOUSE</t>
  </si>
  <si>
    <t>TOURS</t>
  </si>
  <si>
    <t>TRABZON</t>
  </si>
  <si>
    <t>TRAPANI</t>
  </si>
  <si>
    <t>TRIESTE</t>
  </si>
  <si>
    <t>TROLLHATTAN</t>
  </si>
  <si>
    <t>TROMSO</t>
  </si>
  <si>
    <t>TRONDHEIM</t>
  </si>
  <si>
    <t>TROYES BARBEREY</t>
  </si>
  <si>
    <t>TULA</t>
  </si>
  <si>
    <t>TURKU</t>
  </si>
  <si>
    <t>TUZLA</t>
  </si>
  <si>
    <t>TVER</t>
  </si>
  <si>
    <t>TYNDA</t>
  </si>
  <si>
    <t>TYUMEN</t>
  </si>
  <si>
    <t>UFA</t>
  </si>
  <si>
    <t>ULYANOVSK</t>
  </si>
  <si>
    <t>UMEA</t>
  </si>
  <si>
    <t>UZHGOROD</t>
  </si>
  <si>
    <t>VAASA</t>
  </si>
  <si>
    <t>VALENCE</t>
  </si>
  <si>
    <t>VALENCIA ES</t>
  </si>
  <si>
    <t>VALLADOLID</t>
  </si>
  <si>
    <t>VANNES</t>
  </si>
  <si>
    <t>VARNA</t>
  </si>
  <si>
    <t>VASTERAS</t>
  </si>
  <si>
    <t>VAXJOE</t>
  </si>
  <si>
    <t>VELIKII NOVGOROD</t>
  </si>
  <si>
    <t>VENICE</t>
  </si>
  <si>
    <t>VERONA</t>
  </si>
  <si>
    <t>VICENZA</t>
  </si>
  <si>
    <t>VICHY</t>
  </si>
  <si>
    <t>VIENNA</t>
  </si>
  <si>
    <t>VIGO</t>
  </si>
  <si>
    <t>VILA REAL</t>
  </si>
  <si>
    <t>VILHELMINA</t>
  </si>
  <si>
    <t>VILNIUS</t>
  </si>
  <si>
    <t>VISBY</t>
  </si>
  <si>
    <t>VISEU</t>
  </si>
  <si>
    <t>VITORIA ES</t>
  </si>
  <si>
    <t>VLADIKAVKAZ</t>
  </si>
  <si>
    <t>VLADIMIR</t>
  </si>
  <si>
    <t>VLADIVOSTOK</t>
  </si>
  <si>
    <t>VOLGOGRAD</t>
  </si>
  <si>
    <t>VOLOGDA</t>
  </si>
  <si>
    <t>VOLOS</t>
  </si>
  <si>
    <t>VORONEZH</t>
  </si>
  <si>
    <t>WARSAW</t>
  </si>
  <si>
    <t>WATERFORD</t>
  </si>
  <si>
    <t>WROCLAW</t>
  </si>
  <si>
    <t>YAROSLAV</t>
  </si>
  <si>
    <t>YEREVAN</t>
  </si>
  <si>
    <t>AM</t>
  </si>
  <si>
    <t>YUZHNO-SAKHALINSK</t>
  </si>
  <si>
    <t>ZADAR</t>
  </si>
  <si>
    <t>ZAGREB</t>
  </si>
  <si>
    <t>ZARAGOZA</t>
  </si>
  <si>
    <t>ZHITOMIR</t>
  </si>
  <si>
    <t>ZURICH</t>
  </si>
  <si>
    <t>ZWEIBRUCKEN</t>
  </si>
  <si>
    <t>All European Cities ECI</t>
  </si>
  <si>
    <t>Cities for Research - Ranked Order</t>
  </si>
  <si>
    <t>Pearson III score</t>
  </si>
  <si>
    <t>Pearson III - CDF-Transformed Values</t>
  </si>
  <si>
    <t>Pearson Case III Test: 0.730259</t>
  </si>
  <si>
    <r>
      <t xml:space="preserve">Mean </t>
    </r>
    <r>
      <rPr>
        <b/>
        <sz val="11"/>
        <color theme="1"/>
        <rFont val="Aptos Narrow"/>
        <family val="2"/>
        <scheme val="minor"/>
      </rPr>
      <t>ϡ</t>
    </r>
  </si>
  <si>
    <r>
      <t xml:space="preserve">Median </t>
    </r>
    <r>
      <rPr>
        <b/>
        <sz val="11"/>
        <color theme="1"/>
        <rFont val="Aptos Narrow"/>
        <family val="2"/>
        <scheme val="minor"/>
      </rPr>
      <t>ϡ</t>
    </r>
  </si>
  <si>
    <r>
      <t>STD</t>
    </r>
    <r>
      <rPr>
        <b/>
        <sz val="11"/>
        <color theme="1"/>
        <rFont val="Aptos Narrow"/>
        <family val="2"/>
        <scheme val="minor"/>
      </rPr>
      <t xml:space="preserve"> ϡ</t>
    </r>
  </si>
  <si>
    <r>
      <t>MAD</t>
    </r>
    <r>
      <rPr>
        <b/>
        <sz val="12"/>
        <color theme="1"/>
        <rFont val="Aptos Narrow"/>
        <family val="2"/>
        <scheme val="minor"/>
      </rPr>
      <t xml:space="preserve"> ϡ</t>
    </r>
  </si>
  <si>
    <t>Max-Min standardization</t>
  </si>
  <si>
    <t>Rank</t>
  </si>
  <si>
    <t>Max-Min Stand.</t>
  </si>
  <si>
    <t xml:space="preserve">Mean  Ηo </t>
  </si>
  <si>
    <t xml:space="preserve">Median  Ηo </t>
  </si>
  <si>
    <t xml:space="preserve">STD  Ηo </t>
  </si>
  <si>
    <t xml:space="preserve">MAD  Ηo </t>
  </si>
  <si>
    <t>ϡ – Pearson III Distribution</t>
  </si>
  <si>
    <t xml:space="preserve">Min in use </t>
  </si>
  <si>
    <t>Cumulative Distribution Function (CDF) formula</t>
  </si>
  <si>
    <t>α = Shape Parameter</t>
  </si>
  <si>
    <t>β = Scale Parameter</t>
  </si>
  <si>
    <t>θ = Location Parameter</t>
  </si>
  <si>
    <t>Γ(α) Gamma Function</t>
  </si>
  <si>
    <t>Q1</t>
  </si>
  <si>
    <t>Q3</t>
  </si>
  <si>
    <t>not relevant</t>
  </si>
  <si>
    <t>No Fitted Distribution!</t>
  </si>
  <si>
    <t>Null</t>
  </si>
  <si>
    <t>ECI – Distribution</t>
  </si>
  <si>
    <t>Max Values</t>
  </si>
  <si>
    <t>Min Value</t>
  </si>
  <si>
    <t>Complexity Indicators Standardized</t>
  </si>
  <si>
    <t>Stand.</t>
  </si>
  <si>
    <t>W-Score</t>
  </si>
  <si>
    <r>
      <rPr>
        <b/>
        <sz val="12"/>
        <color theme="1"/>
        <rFont val="Franklin Gothic Book"/>
        <family val="2"/>
      </rPr>
      <t>Φ</t>
    </r>
    <r>
      <rPr>
        <b/>
        <sz val="8"/>
        <color theme="1"/>
        <rFont val="Franklin Gothic Book"/>
        <family val="2"/>
      </rPr>
      <t>IQR</t>
    </r>
  </si>
  <si>
    <t xml:space="preserve">Indicators of Physical Complexity </t>
  </si>
  <si>
    <t>Economic Complexity Index</t>
  </si>
  <si>
    <t>Aggr.  Score</t>
  </si>
  <si>
    <t>Total Complexity</t>
  </si>
  <si>
    <t>∑</t>
  </si>
  <si>
    <t>Tot. Score</t>
  </si>
  <si>
    <t>Std. Score</t>
  </si>
  <si>
    <t>ECI  Standardization</t>
  </si>
  <si>
    <t>Total Urban Cplx</t>
  </si>
  <si>
    <t>max</t>
  </si>
  <si>
    <t>min</t>
  </si>
  <si>
    <t>TUCplx</t>
  </si>
  <si>
    <t>W-Stand. Score</t>
  </si>
  <si>
    <t>H0</t>
  </si>
  <si>
    <t>I</t>
  </si>
  <si>
    <t>Φ</t>
  </si>
  <si>
    <t>K</t>
  </si>
  <si>
    <t>a</t>
  </si>
  <si>
    <t>b</t>
  </si>
  <si>
    <t>\</t>
  </si>
  <si>
    <t>Network Granularity</t>
  </si>
  <si>
    <t>Block Shape Diversity</t>
  </si>
  <si>
    <r>
      <t xml:space="preserve"> Η</t>
    </r>
    <r>
      <rPr>
        <b/>
        <sz val="10"/>
        <color theme="1"/>
        <rFont val="Franklin Gothic Book"/>
        <family val="2"/>
      </rPr>
      <t>o</t>
    </r>
    <r>
      <rPr>
        <b/>
        <sz val="11"/>
        <color theme="1"/>
        <rFont val="Franklin Gothic Book"/>
        <family val="2"/>
      </rPr>
      <t xml:space="preserve"> </t>
    </r>
  </si>
  <si>
    <t>Orientation Entropy: Measures street alignment in a city, with higher values indicating organic disorder and lower values reflecting a structured grid.</t>
  </si>
  <si>
    <t>Network Granularity: Measures the median length of street segments between nodes, reflecting the scale and granularity of the street network</t>
  </si>
  <si>
    <t>Connectedness: Measures the average number of streets converging at each junction, indicating the overall connectivity of the street network</t>
  </si>
  <si>
    <t>Block Shapre Diversity: Measures the variability in block shapes within a city, distinguishing between organically evolved and rigidly planned urban forms</t>
  </si>
  <si>
    <t>Represents a cross junction where four streets intersect</t>
  </si>
  <si>
    <t>Denotes a dead-end street with a single connected edge or a looped edge</t>
  </si>
  <si>
    <t>Walkability: Compares straight-line distances to travel distances for driving and walking, then quantifies how much walking shortens the travel distance relative to driving</t>
  </si>
  <si>
    <t>None</t>
  </si>
  <si>
    <t>null</t>
  </si>
  <si>
    <r>
      <rPr>
        <b/>
        <sz val="12"/>
        <color theme="1"/>
        <rFont val="NYTMag Serif Text Light"/>
      </rPr>
      <t xml:space="preserve">Table 3: </t>
    </r>
    <r>
      <rPr>
        <sz val="12"/>
        <color theme="1"/>
        <rFont val="NYTMag Serif Text Light"/>
      </rPr>
      <t>Results and Normalizations of the Indicators Comprising the Complexity Index</t>
    </r>
  </si>
  <si>
    <r>
      <rPr>
        <b/>
        <sz val="14"/>
        <color theme="1"/>
        <rFont val="NYTMag Serif Text Light"/>
      </rPr>
      <t>Appendix C.1</t>
    </r>
    <r>
      <rPr>
        <sz val="14"/>
        <color theme="1"/>
        <rFont val="NYTMag Serif Text Light"/>
      </rPr>
      <t>: Statistical Analysis of H0 (Complexity Indicator)</t>
    </r>
  </si>
  <si>
    <r>
      <rPr>
        <b/>
        <sz val="14"/>
        <color theme="1"/>
        <rFont val="NYTMag Serif Text Light"/>
      </rPr>
      <t>Appendix C.2</t>
    </r>
    <r>
      <rPr>
        <sz val="14"/>
        <color theme="1"/>
        <rFont val="NYTMag Serif Text Light"/>
      </rPr>
      <t>: Statistical Analysis of</t>
    </r>
    <r>
      <rPr>
        <sz val="16"/>
        <color theme="1"/>
        <rFont val="NYTMag Serif Text Light"/>
      </rPr>
      <t xml:space="preserve"> ĩ </t>
    </r>
    <r>
      <rPr>
        <sz val="14"/>
        <color theme="1"/>
        <rFont val="NYTMag Serif Text Light"/>
      </rPr>
      <t>(Complexity Indicator)</t>
    </r>
  </si>
  <si>
    <r>
      <rPr>
        <b/>
        <sz val="14"/>
        <color theme="1"/>
        <rFont val="NYTMag Serif Text Light"/>
      </rPr>
      <t>Appendix C.3</t>
    </r>
    <r>
      <rPr>
        <sz val="14"/>
        <color theme="1"/>
        <rFont val="NYTMag Serif Text Light"/>
      </rPr>
      <t>: Statistical Analysis of</t>
    </r>
    <r>
      <rPr>
        <sz val="13"/>
        <color theme="1"/>
        <rFont val="NYTMag Serif Text Light"/>
      </rPr>
      <t xml:space="preserve"> K</t>
    </r>
    <r>
      <rPr>
        <sz val="14"/>
        <color theme="1"/>
        <rFont val="NYTMag Serif Text Light"/>
      </rPr>
      <t xml:space="preserve"> (Complexity Indicator)</t>
    </r>
  </si>
  <si>
    <r>
      <t>F</t>
    </r>
    <r>
      <rPr>
        <b/>
        <sz val="7"/>
        <color theme="1"/>
        <rFont val="Aptos Narrow"/>
        <family val="2"/>
        <scheme val="minor"/>
      </rPr>
      <t>Rayleigh</t>
    </r>
    <r>
      <rPr>
        <b/>
        <sz val="9"/>
        <color theme="1"/>
        <rFont val="Aptos Narrow"/>
        <family val="2"/>
        <scheme val="minor"/>
      </rPr>
      <t xml:space="preserve">(x;kσ) = The Rayleigh </t>
    </r>
    <r>
      <rPr>
        <b/>
        <sz val="8"/>
        <color theme="1"/>
        <rFont val="Aptos Narrow"/>
        <family val="2"/>
        <scheme val="minor"/>
      </rPr>
      <t>CDF</t>
    </r>
  </si>
  <si>
    <r>
      <rPr>
        <b/>
        <sz val="14"/>
        <color theme="1"/>
        <rFont val="NYTMag Serif Text Light"/>
      </rPr>
      <t>Appendix C.4</t>
    </r>
    <r>
      <rPr>
        <sz val="14"/>
        <color theme="1"/>
        <rFont val="NYTMag Serif Text Light"/>
      </rPr>
      <t>: Statistical Analysis of</t>
    </r>
    <r>
      <rPr>
        <sz val="13"/>
        <color theme="1"/>
        <rFont val="NYTMag Serif Text Light"/>
      </rPr>
      <t xml:space="preserve"> Φ</t>
    </r>
    <r>
      <rPr>
        <sz val="14"/>
        <color theme="1"/>
        <rFont val="NYTMag Serif Text Light"/>
      </rPr>
      <t xml:space="preserve"> (Complexity Indicator)</t>
    </r>
  </si>
  <si>
    <t>Pearson III standardization</t>
  </si>
  <si>
    <r>
      <rPr>
        <b/>
        <sz val="14"/>
        <color theme="1"/>
        <rFont val="NYTMag Serif Text Light"/>
      </rPr>
      <t>Appendix C.5</t>
    </r>
    <r>
      <rPr>
        <sz val="14"/>
        <color theme="1"/>
        <rFont val="NYTMag Serif Text Light"/>
      </rPr>
      <t>: Statistical Analysis of</t>
    </r>
    <r>
      <rPr>
        <sz val="13"/>
        <color theme="1"/>
        <rFont val="NYTMag Serif Text Light"/>
      </rPr>
      <t xml:space="preserve"> </t>
    </r>
    <r>
      <rPr>
        <sz val="14"/>
        <color theme="1"/>
        <rFont val="NYTMag Serif Text Light"/>
      </rPr>
      <t>ϡ (Complexity Indicator)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</si>
</sst>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000"/>
    <numFmt numFmtId="166" formatCode="0.00000"/>
    <numFmt numFmtId="167" formatCode="0.000000"/>
    <numFmt numFmtId="168" formatCode="0.0000000"/>
    <numFmt numFmtId="169" formatCode="0.00000000"/>
  </numFmts>
  <fonts count="49" x14ac:knownFonts="1">
    <font>
      <sz val="11"/>
      <color theme="1"/>
      <name val="Aptos Narrow"/>
      <family val="2"/>
      <charset val="177"/>
      <scheme val="minor"/>
    </font>
    <font>
      <sz val="11"/>
      <color theme="1"/>
      <name val="Aptos Narrow"/>
      <family val="2"/>
      <charset val="177"/>
      <scheme val="minor"/>
    </font>
    <font>
      <b/>
      <sz val="12"/>
      <color theme="1"/>
      <name val="Segoe UI Semibold"/>
      <family val="2"/>
    </font>
    <font>
      <sz val="10"/>
      <color theme="1"/>
      <name val="Aptos Narrow"/>
      <family val="2"/>
      <charset val="177"/>
      <scheme val="minor"/>
    </font>
    <font>
      <b/>
      <sz val="12"/>
      <color theme="1"/>
      <name val="Franklin Gothic Book"/>
      <family val="2"/>
    </font>
    <font>
      <b/>
      <sz val="11"/>
      <color theme="1"/>
      <name val="Franklin Gothic Book"/>
      <family val="2"/>
    </font>
    <font>
      <b/>
      <vertAlign val="subscript"/>
      <sz val="12"/>
      <color theme="1"/>
      <name val="Franklin Gothic Book"/>
      <family val="2"/>
    </font>
    <font>
      <b/>
      <sz val="6"/>
      <color theme="1"/>
      <name val="Franklin Gothic Book"/>
      <family val="2"/>
    </font>
    <font>
      <sz val="9"/>
      <color theme="1"/>
      <name val="Aptos Narrow"/>
      <family val="2"/>
      <charset val="177"/>
      <scheme val="minor"/>
    </font>
    <font>
      <sz val="8"/>
      <color theme="1"/>
      <name val="Aptos Narrow"/>
      <family val="2"/>
      <charset val="177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0"/>
      <color theme="1"/>
      <name val="Segoe UI Semibold"/>
      <family val="2"/>
    </font>
    <font>
      <u/>
      <sz val="11"/>
      <color theme="1"/>
      <name val="Aptos Narrow"/>
      <family val="2"/>
      <charset val="177"/>
      <scheme val="minor"/>
    </font>
    <font>
      <b/>
      <sz val="8"/>
      <color theme="1"/>
      <name val="Franklin Gothic Book"/>
      <family val="2"/>
    </font>
    <font>
      <b/>
      <sz val="9"/>
      <color theme="1"/>
      <name val="Aptos Narrow"/>
      <family val="2"/>
      <scheme val="minor"/>
    </font>
    <font>
      <sz val="11"/>
      <color theme="1"/>
      <name val="Franklin Gothic Book"/>
      <family val="2"/>
    </font>
    <font>
      <b/>
      <u/>
      <sz val="8"/>
      <color theme="1"/>
      <name val="Segoe UI Semibold"/>
      <family val="2"/>
    </font>
    <font>
      <b/>
      <sz val="12"/>
      <color theme="1"/>
      <name val="Aptos Narrow"/>
      <family val="2"/>
      <scheme val="minor"/>
    </font>
    <font>
      <b/>
      <sz val="8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0"/>
      <color theme="1"/>
      <name val="Franklin Gothic Book"/>
      <family val="2"/>
    </font>
    <font>
      <b/>
      <sz val="7"/>
      <color theme="1"/>
      <name val="Aptos Narrow"/>
      <family val="2"/>
      <scheme val="minor"/>
    </font>
    <font>
      <b/>
      <u/>
      <sz val="12"/>
      <color theme="1"/>
      <name val="Franklin Gothic Book"/>
      <family val="2"/>
    </font>
    <font>
      <u/>
      <sz val="9"/>
      <color theme="1"/>
      <name val="Aptos Narrow"/>
      <family val="2"/>
      <charset val="177"/>
      <scheme val="minor"/>
    </font>
    <font>
      <b/>
      <u/>
      <sz val="10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9"/>
      <color theme="1"/>
      <name val="Franklin Gothic Book"/>
      <family val="2"/>
    </font>
    <font>
      <sz val="12"/>
      <color theme="1"/>
      <name val="Aptos Narrow"/>
      <family val="2"/>
      <charset val="177"/>
      <scheme val="minor"/>
    </font>
    <font>
      <b/>
      <sz val="14"/>
      <color theme="1"/>
      <name val="Aptos Narrow"/>
      <family val="2"/>
      <scheme val="minor"/>
    </font>
    <font>
      <u/>
      <sz val="12"/>
      <color theme="1"/>
      <name val="Aptos Narrow"/>
      <family val="2"/>
      <charset val="177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4"/>
      <color theme="1"/>
      <name val="Franklin Gothic Book"/>
      <family val="2"/>
    </font>
    <font>
      <sz val="12"/>
      <color theme="1"/>
      <name val="Franklin Gothic Book"/>
      <family val="2"/>
    </font>
    <font>
      <b/>
      <u/>
      <sz val="13"/>
      <color theme="1"/>
      <name val="Aptos Narrow"/>
      <family val="2"/>
      <scheme val="minor"/>
    </font>
    <font>
      <sz val="10"/>
      <color theme="1"/>
      <name val="Franklin Gothic Book"/>
      <family val="2"/>
    </font>
    <font>
      <b/>
      <sz val="10"/>
      <color theme="0" tint="-4.9989318521683403E-2"/>
      <name val="Segoe UI Semibold"/>
      <family val="2"/>
    </font>
    <font>
      <b/>
      <sz val="9"/>
      <color theme="1"/>
      <name val="Segoe UI Semibold"/>
      <family val="2"/>
    </font>
    <font>
      <sz val="9"/>
      <color theme="1"/>
      <name val="Franklin Gothic Book"/>
      <family val="2"/>
    </font>
    <font>
      <sz val="12"/>
      <color theme="1"/>
      <name val="NYTMag Serif Text Light"/>
    </font>
    <font>
      <b/>
      <sz val="12"/>
      <color theme="1"/>
      <name val="NYTMag Serif Text Light"/>
    </font>
    <font>
      <sz val="14"/>
      <color theme="1"/>
      <name val="NYTMag Serif Text Light"/>
    </font>
    <font>
      <b/>
      <sz val="14"/>
      <color theme="1"/>
      <name val="NYTMag Serif Text Light"/>
    </font>
    <font>
      <sz val="14"/>
      <color theme="1"/>
      <name val="Aptos Narrow"/>
      <family val="2"/>
      <charset val="177"/>
      <scheme val="minor"/>
    </font>
    <font>
      <sz val="16"/>
      <color theme="1"/>
      <name val="NYTMag Serif Text Light"/>
    </font>
    <font>
      <sz val="13"/>
      <color theme="1"/>
      <name val="NYTMag Serif Text Light"/>
    </font>
  </fonts>
  <fills count="20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612A0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1" tint="0.249977111117893"/>
        <bgColor indexed="64"/>
      </patternFill>
    </fill>
  </fills>
  <borders count="6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  <border diagonalUp="1" diagonalDown="1">
      <left/>
      <right/>
      <top/>
      <bottom/>
      <diagonal style="hair">
        <color auto="1"/>
      </diagonal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4">
    <xf numFmtId="0" fontId="0" fillId="0" borderId="0" xfId="0"/>
    <xf numFmtId="0" fontId="2" fillId="0" borderId="0" xfId="0" applyFont="1"/>
    <xf numFmtId="0" fontId="5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8" fillId="0" borderId="0" xfId="0" applyNumberFormat="1" applyFont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0" borderId="0" xfId="0" applyFont="1"/>
    <xf numFmtId="10" fontId="8" fillId="0" borderId="0" xfId="1" applyNumberFormat="1" applyFont="1" applyAlignment="1">
      <alignment horizontal="center" vertical="center"/>
    </xf>
    <xf numFmtId="0" fontId="2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0" fillId="5" borderId="0" xfId="0" applyFill="1"/>
    <xf numFmtId="0" fontId="0" fillId="3" borderId="1" xfId="0" applyFill="1" applyBorder="1"/>
    <xf numFmtId="0" fontId="0" fillId="5" borderId="0" xfId="0" applyFill="1" applyAlignment="1">
      <alignment horizontal="center"/>
    </xf>
    <xf numFmtId="0" fontId="0" fillId="6" borderId="0" xfId="0" applyFill="1"/>
    <xf numFmtId="0" fontId="5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2" fontId="15" fillId="6" borderId="0" xfId="0" applyNumberFormat="1" applyFont="1" applyFill="1" applyAlignment="1">
      <alignment horizontal="center"/>
    </xf>
    <xf numFmtId="0" fontId="15" fillId="6" borderId="0" xfId="0" applyFont="1" applyFill="1" applyAlignment="1">
      <alignment horizontal="center"/>
    </xf>
    <xf numFmtId="0" fontId="17" fillId="0" borderId="0" xfId="0" applyFont="1"/>
    <xf numFmtId="2" fontId="15" fillId="0" borderId="0" xfId="0" applyNumberFormat="1" applyFont="1" applyAlignment="1">
      <alignment horizontal="center"/>
    </xf>
    <xf numFmtId="164" fontId="15" fillId="0" borderId="0" xfId="0" applyNumberFormat="1" applyFont="1" applyAlignment="1">
      <alignment horizontal="center" vertical="center"/>
    </xf>
    <xf numFmtId="164" fontId="15" fillId="6" borderId="0" xfId="0" applyNumberFormat="1" applyFont="1" applyFill="1" applyAlignment="1">
      <alignment horizontal="center"/>
    </xf>
    <xf numFmtId="164" fontId="1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67" fontId="9" fillId="0" borderId="0" xfId="0" applyNumberFormat="1" applyFont="1" applyAlignment="1">
      <alignment horizontal="center" vertical="center"/>
    </xf>
    <xf numFmtId="0" fontId="18" fillId="0" borderId="0" xfId="0" applyFont="1"/>
    <xf numFmtId="0" fontId="20" fillId="0" borderId="0" xfId="0" applyFont="1"/>
    <xf numFmtId="0" fontId="21" fillId="0" borderId="0" xfId="0" applyFont="1" applyAlignment="1">
      <alignment horizontal="center" vertical="center"/>
    </xf>
    <xf numFmtId="0" fontId="3" fillId="0" borderId="0" xfId="0" applyFont="1"/>
    <xf numFmtId="167" fontId="15" fillId="0" borderId="0" xfId="0" applyNumberFormat="1" applyFont="1" applyAlignment="1">
      <alignment horizontal="left" vertical="top"/>
    </xf>
    <xf numFmtId="167" fontId="3" fillId="0" borderId="0" xfId="0" applyNumberFormat="1" applyFont="1"/>
    <xf numFmtId="166" fontId="8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left" vertical="center" indent="1"/>
    </xf>
    <xf numFmtId="166" fontId="8" fillId="0" borderId="0" xfId="0" applyNumberFormat="1" applyFont="1" applyAlignment="1">
      <alignment horizontal="center"/>
    </xf>
    <xf numFmtId="165" fontId="8" fillId="0" borderId="0" xfId="0" applyNumberFormat="1" applyFont="1" applyAlignment="1">
      <alignment horizontal="center" vertical="center"/>
    </xf>
    <xf numFmtId="0" fontId="19" fillId="0" borderId="0" xfId="0" applyFont="1"/>
    <xf numFmtId="0" fontId="15" fillId="0" borderId="0" xfId="0" applyFont="1"/>
    <xf numFmtId="165" fontId="15" fillId="0" borderId="0" xfId="0" applyNumberFormat="1" applyFont="1" applyAlignment="1">
      <alignment horizontal="left"/>
    </xf>
    <xf numFmtId="164" fontId="19" fillId="0" borderId="0" xfId="0" applyNumberFormat="1" applyFont="1" applyAlignment="1">
      <alignment horizontal="left"/>
    </xf>
    <xf numFmtId="0" fontId="23" fillId="0" borderId="0" xfId="0" applyFont="1" applyAlignment="1">
      <alignment horizontal="left" vertical="center"/>
    </xf>
    <xf numFmtId="167" fontId="24" fillId="0" borderId="0" xfId="0" applyNumberFormat="1" applyFont="1" applyAlignment="1">
      <alignment horizontal="center" vertical="center"/>
    </xf>
    <xf numFmtId="165" fontId="9" fillId="0" borderId="0" xfId="0" applyNumberFormat="1" applyFont="1" applyAlignment="1">
      <alignment horizontal="center" vertical="center"/>
    </xf>
    <xf numFmtId="0" fontId="11" fillId="0" borderId="0" xfId="0" applyFont="1" applyAlignment="1">
      <alignment vertical="top"/>
    </xf>
    <xf numFmtId="0" fontId="25" fillId="0" borderId="0" xfId="0" applyFont="1"/>
    <xf numFmtId="0" fontId="0" fillId="8" borderId="0" xfId="0" applyFill="1"/>
    <xf numFmtId="0" fontId="5" fillId="8" borderId="0" xfId="0" applyFont="1" applyFill="1" applyAlignment="1">
      <alignment horizontal="center" vertical="center"/>
    </xf>
    <xf numFmtId="164" fontId="8" fillId="8" borderId="0" xfId="0" applyNumberFormat="1" applyFont="1" applyFill="1" applyAlignment="1">
      <alignment horizontal="center"/>
    </xf>
    <xf numFmtId="2" fontId="8" fillId="0" borderId="0" xfId="0" applyNumberFormat="1" applyFont="1" applyAlignment="1">
      <alignment horizontal="center"/>
    </xf>
    <xf numFmtId="164" fontId="8" fillId="9" borderId="0" xfId="0" applyNumberFormat="1" applyFont="1" applyFill="1" applyAlignment="1">
      <alignment horizontal="center"/>
    </xf>
    <xf numFmtId="164" fontId="8" fillId="10" borderId="0" xfId="0" applyNumberFormat="1" applyFont="1" applyFill="1" applyAlignment="1">
      <alignment horizontal="center"/>
    </xf>
    <xf numFmtId="164" fontId="8" fillId="2" borderId="0" xfId="0" applyNumberFormat="1" applyFont="1" applyFill="1" applyAlignment="1">
      <alignment horizontal="center"/>
    </xf>
    <xf numFmtId="0" fontId="27" fillId="0" borderId="0" xfId="0" applyFont="1"/>
    <xf numFmtId="164" fontId="28" fillId="0" borderId="0" xfId="0" applyNumberFormat="1" applyFont="1" applyAlignment="1">
      <alignment horizontal="center"/>
    </xf>
    <xf numFmtId="0" fontId="5" fillId="11" borderId="0" xfId="0" applyFont="1" applyFill="1" applyAlignment="1">
      <alignment horizontal="center" vertical="center"/>
    </xf>
    <xf numFmtId="164" fontId="8" fillId="11" borderId="0" xfId="0" applyNumberFormat="1" applyFont="1" applyFill="1" applyAlignment="1">
      <alignment horizontal="center"/>
    </xf>
    <xf numFmtId="0" fontId="0" fillId="11" borderId="0" xfId="0" applyFill="1"/>
    <xf numFmtId="0" fontId="17" fillId="6" borderId="0" xfId="0" applyFont="1" applyFill="1"/>
    <xf numFmtId="164" fontId="28" fillId="6" borderId="0" xfId="0" applyNumberFormat="1" applyFont="1" applyFill="1" applyAlignment="1">
      <alignment horizontal="center"/>
    </xf>
    <xf numFmtId="0" fontId="0" fillId="7" borderId="0" xfId="0" applyFill="1"/>
    <xf numFmtId="0" fontId="0" fillId="13" borderId="0" xfId="0" applyFill="1"/>
    <xf numFmtId="0" fontId="9" fillId="0" borderId="0" xfId="0" applyFont="1"/>
    <xf numFmtId="0" fontId="14" fillId="3" borderId="0" xfId="0" applyFont="1" applyFill="1" applyAlignment="1">
      <alignment horizontal="left" vertical="center"/>
    </xf>
    <xf numFmtId="0" fontId="0" fillId="15" borderId="1" xfId="0" applyFill="1" applyBorder="1"/>
    <xf numFmtId="0" fontId="5" fillId="15" borderId="0" xfId="0" applyFont="1" applyFill="1" applyAlignment="1">
      <alignment horizontal="center" vertical="center"/>
    </xf>
    <xf numFmtId="165" fontId="28" fillId="14" borderId="0" xfId="0" applyNumberFormat="1" applyFont="1" applyFill="1" applyAlignment="1">
      <alignment horizontal="center"/>
    </xf>
    <xf numFmtId="165" fontId="28" fillId="12" borderId="0" xfId="0" applyNumberFormat="1" applyFont="1" applyFill="1" applyAlignment="1">
      <alignment horizontal="center"/>
    </xf>
    <xf numFmtId="0" fontId="31" fillId="0" borderId="0" xfId="0" applyFont="1" applyAlignment="1">
      <alignment horizontal="left"/>
    </xf>
    <xf numFmtId="164" fontId="15" fillId="14" borderId="0" xfId="0" applyNumberFormat="1" applyFont="1" applyFill="1" applyAlignment="1">
      <alignment horizontal="center"/>
    </xf>
    <xf numFmtId="167" fontId="15" fillId="0" borderId="0" xfId="0" applyNumberFormat="1" applyFont="1" applyAlignment="1">
      <alignment horizontal="left"/>
    </xf>
    <xf numFmtId="168" fontId="15" fillId="0" borderId="0" xfId="0" applyNumberFormat="1" applyFont="1" applyAlignment="1">
      <alignment horizontal="left"/>
    </xf>
    <xf numFmtId="164" fontId="15" fillId="0" borderId="0" xfId="0" applyNumberFormat="1" applyFont="1" applyAlignment="1">
      <alignment horizontal="left"/>
    </xf>
    <xf numFmtId="2" fontId="15" fillId="0" borderId="0" xfId="0" applyNumberFormat="1" applyFont="1" applyAlignment="1">
      <alignment horizontal="left"/>
    </xf>
    <xf numFmtId="1" fontId="15" fillId="0" borderId="0" xfId="0" applyNumberFormat="1" applyFont="1" applyAlignment="1">
      <alignment horizontal="left"/>
    </xf>
    <xf numFmtId="165" fontId="19" fillId="0" borderId="0" xfId="0" applyNumberFormat="1" applyFont="1" applyAlignment="1">
      <alignment horizontal="left"/>
    </xf>
    <xf numFmtId="2" fontId="19" fillId="0" borderId="0" xfId="0" applyNumberFormat="1" applyFont="1" applyAlignment="1">
      <alignment horizontal="left"/>
    </xf>
    <xf numFmtId="166" fontId="9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right"/>
    </xf>
    <xf numFmtId="0" fontId="15" fillId="0" borderId="0" xfId="0" applyFont="1" applyAlignment="1">
      <alignment horizontal="center"/>
    </xf>
    <xf numFmtId="166" fontId="19" fillId="0" borderId="0" xfId="0" applyNumberFormat="1" applyFont="1" applyAlignment="1">
      <alignment horizontal="center" vertical="center"/>
    </xf>
    <xf numFmtId="9" fontId="0" fillId="0" borderId="0" xfId="1" applyFont="1"/>
    <xf numFmtId="166" fontId="8" fillId="0" borderId="0" xfId="1" applyNumberFormat="1" applyFont="1" applyAlignment="1">
      <alignment horizontal="center" vertical="center"/>
    </xf>
    <xf numFmtId="49" fontId="15" fillId="6" borderId="2" xfId="0" applyNumberFormat="1" applyFont="1" applyFill="1" applyBorder="1" applyAlignment="1">
      <alignment horizontal="center"/>
    </xf>
    <xf numFmtId="0" fontId="26" fillId="0" borderId="3" xfId="0" applyFont="1" applyBorder="1"/>
    <xf numFmtId="0" fontId="34" fillId="0" borderId="3" xfId="0" applyFont="1" applyBorder="1"/>
    <xf numFmtId="0" fontId="34" fillId="0" borderId="0" xfId="0" applyFont="1"/>
    <xf numFmtId="0" fontId="18" fillId="0" borderId="0" xfId="0" applyFont="1" applyAlignment="1">
      <alignment horizontal="center"/>
    </xf>
    <xf numFmtId="2" fontId="18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21" fillId="10" borderId="0" xfId="0" applyFont="1" applyFill="1" applyAlignment="1">
      <alignment horizontal="center" vertical="center"/>
    </xf>
    <xf numFmtId="167" fontId="9" fillId="10" borderId="0" xfId="0" applyNumberFormat="1" applyFont="1" applyFill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167" fontId="19" fillId="0" borderId="0" xfId="0" applyNumberFormat="1" applyFont="1" applyAlignment="1">
      <alignment horizontal="left"/>
    </xf>
    <xf numFmtId="0" fontId="20" fillId="0" borderId="0" xfId="0" applyFont="1" applyAlignment="1">
      <alignment vertical="top"/>
    </xf>
    <xf numFmtId="166" fontId="19" fillId="0" borderId="0" xfId="0" applyNumberFormat="1" applyFont="1" applyAlignment="1">
      <alignment horizontal="left" vertical="center"/>
    </xf>
    <xf numFmtId="166" fontId="19" fillId="0" borderId="0" xfId="0" applyNumberFormat="1" applyFont="1" applyAlignment="1">
      <alignment horizontal="left"/>
    </xf>
    <xf numFmtId="0" fontId="26" fillId="14" borderId="0" xfId="0" applyFont="1" applyFill="1" applyAlignment="1">
      <alignment horizontal="left" indent="8"/>
    </xf>
    <xf numFmtId="0" fontId="26" fillId="14" borderId="0" xfId="0" applyFont="1" applyFill="1" applyAlignment="1">
      <alignment horizontal="left" indent="6"/>
    </xf>
    <xf numFmtId="0" fontId="26" fillId="12" borderId="0" xfId="0" applyFont="1" applyFill="1" applyAlignment="1">
      <alignment horizontal="left" indent="6"/>
    </xf>
    <xf numFmtId="0" fontId="33" fillId="12" borderId="0" xfId="0" applyFont="1" applyFill="1" applyAlignment="1">
      <alignment horizontal="center"/>
    </xf>
    <xf numFmtId="0" fontId="34" fillId="12" borderId="3" xfId="0" applyFont="1" applyFill="1" applyBorder="1"/>
    <xf numFmtId="0" fontId="26" fillId="11" borderId="0" xfId="0" applyFont="1" applyFill="1" applyAlignment="1">
      <alignment horizontal="left" indent="6"/>
    </xf>
    <xf numFmtId="0" fontId="26" fillId="11" borderId="0" xfId="0" applyFont="1" applyFill="1" applyAlignment="1">
      <alignment horizontal="left" indent="5"/>
    </xf>
    <xf numFmtId="0" fontId="33" fillId="11" borderId="0" xfId="0" applyFont="1" applyFill="1" applyAlignment="1">
      <alignment horizontal="left" indent="5"/>
    </xf>
    <xf numFmtId="0" fontId="26" fillId="11" borderId="0" xfId="0" applyFont="1" applyFill="1"/>
    <xf numFmtId="0" fontId="26" fillId="11" borderId="3" xfId="0" applyFont="1" applyFill="1" applyBorder="1"/>
    <xf numFmtId="166" fontId="15" fillId="0" borderId="3" xfId="0" applyNumberFormat="1" applyFont="1" applyBorder="1" applyAlignment="1">
      <alignment horizontal="left"/>
    </xf>
    <xf numFmtId="1" fontId="15" fillId="0" borderId="3" xfId="0" applyNumberFormat="1" applyFont="1" applyBorder="1" applyAlignment="1">
      <alignment horizontal="left"/>
    </xf>
    <xf numFmtId="166" fontId="15" fillId="0" borderId="0" xfId="0" applyNumberFormat="1" applyFont="1" applyAlignment="1">
      <alignment horizontal="left"/>
    </xf>
    <xf numFmtId="169" fontId="15" fillId="0" borderId="0" xfId="0" applyNumberFormat="1" applyFont="1" applyAlignment="1">
      <alignment horizontal="left"/>
    </xf>
    <xf numFmtId="0" fontId="28" fillId="0" borderId="0" xfId="0" applyFont="1" applyAlignment="1">
      <alignment horizontal="center"/>
    </xf>
    <xf numFmtId="1" fontId="15" fillId="0" borderId="0" xfId="0" applyNumberFormat="1" applyFont="1" applyAlignment="1">
      <alignment horizontal="center"/>
    </xf>
    <xf numFmtId="0" fontId="28" fillId="0" borderId="0" xfId="0" applyFont="1"/>
    <xf numFmtId="0" fontId="31" fillId="0" borderId="0" xfId="0" applyFont="1"/>
    <xf numFmtId="0" fontId="29" fillId="0" borderId="0" xfId="0" applyFont="1" applyAlignment="1">
      <alignment horizontal="center"/>
    </xf>
    <xf numFmtId="0" fontId="13" fillId="0" borderId="0" xfId="0" applyFont="1"/>
    <xf numFmtId="0" fontId="0" fillId="0" borderId="4" xfId="0" applyBorder="1"/>
    <xf numFmtId="0" fontId="0" fillId="0" borderId="5" xfId="0" applyBorder="1"/>
    <xf numFmtId="0" fontId="29" fillId="6" borderId="0" xfId="0" applyFont="1" applyFill="1" applyAlignment="1">
      <alignment horizontal="center"/>
    </xf>
    <xf numFmtId="1" fontId="15" fillId="6" borderId="0" xfId="0" applyNumberFormat="1" applyFont="1" applyFill="1" applyAlignment="1">
      <alignment horizontal="center"/>
    </xf>
    <xf numFmtId="0" fontId="39" fillId="8" borderId="0" xfId="0" applyFont="1" applyFill="1"/>
    <xf numFmtId="0" fontId="38" fillId="1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167" fontId="9" fillId="6" borderId="0" xfId="0" applyNumberFormat="1" applyFont="1" applyFill="1" applyAlignment="1">
      <alignment horizontal="center" vertical="center"/>
    </xf>
    <xf numFmtId="0" fontId="20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168" fontId="27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67" fontId="28" fillId="0" borderId="0" xfId="0" applyNumberFormat="1" applyFont="1" applyAlignment="1">
      <alignment horizontal="center"/>
    </xf>
    <xf numFmtId="1" fontId="28" fillId="0" borderId="0" xfId="0" applyNumberFormat="1" applyFont="1" applyAlignment="1">
      <alignment horizontal="center"/>
    </xf>
    <xf numFmtId="167" fontId="19" fillId="0" borderId="0" xfId="0" applyNumberFormat="1" applyFont="1" applyAlignment="1">
      <alignment horizontal="center" vertical="center"/>
    </xf>
    <xf numFmtId="167" fontId="19" fillId="6" borderId="0" xfId="0" applyNumberFormat="1" applyFont="1" applyFill="1" applyAlignment="1">
      <alignment horizontal="center" vertical="center"/>
    </xf>
    <xf numFmtId="167" fontId="28" fillId="17" borderId="0" xfId="0" applyNumberFormat="1" applyFont="1" applyFill="1" applyAlignment="1">
      <alignment horizontal="center" vertical="center"/>
    </xf>
    <xf numFmtId="1" fontId="28" fillId="17" borderId="0" xfId="0" applyNumberFormat="1" applyFont="1" applyFill="1" applyAlignment="1">
      <alignment horizontal="center"/>
    </xf>
    <xf numFmtId="167" fontId="33" fillId="0" borderId="0" xfId="0" applyNumberFormat="1" applyFont="1" applyAlignment="1">
      <alignment horizontal="center"/>
    </xf>
    <xf numFmtId="0" fontId="5" fillId="0" borderId="4" xfId="0" applyFont="1" applyBorder="1" applyAlignment="1">
      <alignment horizontal="center"/>
    </xf>
    <xf numFmtId="1" fontId="27" fillId="0" borderId="0" xfId="0" applyNumberFormat="1" applyFont="1" applyAlignment="1">
      <alignment horizontal="center"/>
    </xf>
    <xf numFmtId="167" fontId="27" fillId="0" borderId="4" xfId="0" applyNumberFormat="1" applyFont="1" applyBorder="1" applyAlignment="1">
      <alignment horizontal="center"/>
    </xf>
    <xf numFmtId="0" fontId="41" fillId="17" borderId="0" xfId="0" applyFont="1" applyFill="1" applyAlignment="1">
      <alignment horizontal="center"/>
    </xf>
    <xf numFmtId="167" fontId="33" fillId="17" borderId="0" xfId="0" applyNumberFormat="1" applyFont="1" applyFill="1" applyAlignment="1">
      <alignment horizontal="center" vertical="center"/>
    </xf>
    <xf numFmtId="167" fontId="0" fillId="0" borderId="0" xfId="0" applyNumberFormat="1"/>
    <xf numFmtId="0" fontId="0" fillId="18" borderId="0" xfId="0" applyFill="1"/>
    <xf numFmtId="0" fontId="0" fillId="19" borderId="0" xfId="0" applyFill="1"/>
    <xf numFmtId="0" fontId="3" fillId="0" borderId="0" xfId="0" applyFont="1" applyAlignment="1">
      <alignment vertical="center" wrapText="1"/>
    </xf>
    <xf numFmtId="0" fontId="12" fillId="2" borderId="0" xfId="0" applyFont="1" applyFill="1"/>
    <xf numFmtId="0" fontId="4" fillId="10" borderId="0" xfId="0" applyFont="1" applyFill="1" applyAlignment="1">
      <alignment horizontal="center" vertical="top"/>
    </xf>
    <xf numFmtId="2" fontId="8" fillId="10" borderId="0" xfId="0" applyNumberFormat="1" applyFont="1" applyFill="1" applyAlignment="1">
      <alignment horizontal="center" vertical="center"/>
    </xf>
    <xf numFmtId="164" fontId="8" fillId="10" borderId="0" xfId="0" applyNumberFormat="1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top"/>
    </xf>
    <xf numFmtId="0" fontId="3" fillId="0" borderId="0" xfId="0" applyFont="1" applyAlignment="1">
      <alignment horizontal="center" vertical="center" wrapText="1"/>
    </xf>
    <xf numFmtId="0" fontId="0" fillId="3" borderId="1" xfId="0" applyFill="1" applyBorder="1" applyAlignment="1">
      <alignment horizontal="center"/>
    </xf>
    <xf numFmtId="0" fontId="5" fillId="10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 vertical="top"/>
    </xf>
    <xf numFmtId="167" fontId="8" fillId="10" borderId="0" xfId="0" applyNumberFormat="1" applyFont="1" applyFill="1" applyAlignment="1">
      <alignment horizontal="center"/>
    </xf>
    <xf numFmtId="0" fontId="21" fillId="6" borderId="0" xfId="0" applyFont="1" applyFill="1" applyAlignment="1">
      <alignment horizontal="center" vertical="center"/>
    </xf>
    <xf numFmtId="0" fontId="46" fillId="0" borderId="0" xfId="0" applyFont="1"/>
    <xf numFmtId="0" fontId="29" fillId="6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 wrapText="1"/>
    </xf>
    <xf numFmtId="0" fontId="5" fillId="7" borderId="0" xfId="0" applyFont="1" applyFill="1" applyAlignment="1">
      <alignment horizontal="center" vertical="center"/>
    </xf>
    <xf numFmtId="0" fontId="8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4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left" vertical="center" wrapText="1"/>
    </xf>
    <xf numFmtId="0" fontId="0" fillId="7" borderId="0" xfId="0" applyFill="1" applyAlignment="1">
      <alignment horizontal="center" vertical="center"/>
    </xf>
    <xf numFmtId="0" fontId="8" fillId="7" borderId="0" xfId="0" applyFont="1" applyFill="1" applyAlignment="1">
      <alignment horizontal="left" vertical="center" wrapText="1"/>
    </xf>
    <xf numFmtId="0" fontId="5" fillId="10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42" fillId="0" borderId="0" xfId="0" applyFont="1" applyAlignment="1">
      <alignment horizontal="left" vertical="center" indent="2"/>
    </xf>
    <xf numFmtId="0" fontId="3" fillId="0" borderId="0" xfId="0" applyFont="1" applyAlignment="1">
      <alignment horizontal="center" vertical="center"/>
    </xf>
    <xf numFmtId="0" fontId="3" fillId="10" borderId="0" xfId="0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32" fillId="16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0" fillId="0" borderId="0" xfId="1" applyFont="1" applyAlignment="1">
      <alignment horizontal="center"/>
    </xf>
    <xf numFmtId="0" fontId="4" fillId="0" borderId="0" xfId="0" applyFont="1" applyAlignment="1">
      <alignment horizontal="center"/>
    </xf>
    <xf numFmtId="0" fontId="32" fillId="14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top"/>
    </xf>
    <xf numFmtId="0" fontId="4" fillId="17" borderId="0" xfId="0" applyFont="1" applyFill="1" applyAlignment="1">
      <alignment horizontal="center" vertical="top"/>
    </xf>
    <xf numFmtId="9" fontId="0" fillId="17" borderId="0" xfId="1" applyFont="1" applyFill="1" applyAlignment="1">
      <alignment horizontal="center"/>
    </xf>
    <xf numFmtId="9" fontId="0" fillId="17" borderId="0" xfId="1" applyFont="1" applyFill="1" applyBorder="1" applyAlignment="1">
      <alignment horizontal="center"/>
    </xf>
    <xf numFmtId="0" fontId="35" fillId="6" borderId="0" xfId="0" applyFont="1" applyFill="1" applyAlignment="1">
      <alignment horizontal="center" vertical="top"/>
    </xf>
    <xf numFmtId="9" fontId="0" fillId="6" borderId="0" xfId="1" applyFont="1" applyFill="1" applyAlignment="1">
      <alignment horizontal="center"/>
    </xf>
    <xf numFmtId="0" fontId="36" fillId="6" borderId="0" xfId="0" applyFont="1" applyFill="1" applyAlignment="1">
      <alignment horizontal="center" vertical="center"/>
    </xf>
    <xf numFmtId="0" fontId="37" fillId="4" borderId="4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0" fontId="30" fillId="0" borderId="4" xfId="0" applyFont="1" applyBorder="1" applyAlignment="1">
      <alignment horizontal="center" vertical="center"/>
    </xf>
    <xf numFmtId="9" fontId="0" fillId="0" borderId="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4" fillId="0" borderId="5" xfId="0" applyFont="1" applyBorder="1" applyAlignment="1">
      <alignment horizontal="center" vertical="center"/>
    </xf>
    <xf numFmtId="0" fontId="24" fillId="3" borderId="5" xfId="0" applyFont="1" applyFill="1" applyBorder="1" applyAlignment="1">
      <alignment horizontal="center" vertical="center"/>
    </xf>
    <xf numFmtId="0" fontId="24" fillId="3" borderId="0" xfId="0" applyFont="1" applyFill="1" applyAlignment="1">
      <alignment horizontal="center" vertical="center"/>
    </xf>
    <xf numFmtId="9" fontId="0" fillId="0" borderId="5" xfId="1" applyFont="1" applyBorder="1" applyAlignment="1">
      <alignment horizontal="center"/>
    </xf>
    <xf numFmtId="9" fontId="0" fillId="0" borderId="0" xfId="1" applyFont="1" applyBorder="1" applyAlignment="1">
      <alignment horizontal="center"/>
    </xf>
    <xf numFmtId="0" fontId="34" fillId="14" borderId="0" xfId="0" applyFont="1" applyFill="1" applyAlignment="1">
      <alignment horizontal="center"/>
    </xf>
    <xf numFmtId="0" fontId="34" fillId="14" borderId="3" xfId="0" applyFont="1" applyFill="1" applyBorder="1" applyAlignment="1">
      <alignment horizontal="center"/>
    </xf>
    <xf numFmtId="0" fontId="31" fillId="0" borderId="0" xfId="0" applyFont="1" applyAlignment="1">
      <alignment horizontal="left"/>
    </xf>
    <xf numFmtId="0" fontId="14" fillId="15" borderId="0" xfId="0" applyFont="1" applyFill="1" applyAlignment="1">
      <alignment horizontal="left" vertical="center"/>
    </xf>
    <xf numFmtId="0" fontId="44" fillId="0" borderId="0" xfId="0" applyFont="1" applyAlignment="1">
      <alignment horizontal="left"/>
    </xf>
    <xf numFmtId="0" fontId="46" fillId="0" borderId="0" xfId="0" applyFont="1" applyAlignment="1">
      <alignment horizontal="left"/>
    </xf>
    <xf numFmtId="0" fontId="15" fillId="0" borderId="0" xfId="0" applyFont="1" applyAlignment="1">
      <alignment horizontal="left" vertical="top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612A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2</xdr:row>
      <xdr:rowOff>14945</xdr:rowOff>
    </xdr:from>
    <xdr:to>
      <xdr:col>10</xdr:col>
      <xdr:colOff>746125</xdr:colOff>
      <xdr:row>21</xdr:row>
      <xdr:rowOff>48367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D1728E-DD97-5A42-C4E0-ABA62634D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46400" y="526120"/>
          <a:ext cx="6442075" cy="3719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</xdr:colOff>
      <xdr:row>19</xdr:row>
      <xdr:rowOff>69850</xdr:rowOff>
    </xdr:from>
    <xdr:to>
      <xdr:col>11</xdr:col>
      <xdr:colOff>41275</xdr:colOff>
      <xdr:row>34</xdr:row>
      <xdr:rowOff>84435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E47848-F2AB-A12E-4518-A90F08F79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3860800"/>
          <a:ext cx="6505575" cy="30625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9</xdr:col>
      <xdr:colOff>153553</xdr:colOff>
      <xdr:row>61</xdr:row>
      <xdr:rowOff>97673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B10F09-CE83-0E83-1174-6E0DD8292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7350" y="7042150"/>
          <a:ext cx="5001778" cy="50474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803275</xdr:colOff>
      <xdr:row>5</xdr:row>
      <xdr:rowOff>180975</xdr:rowOff>
    </xdr:to>
    <xdr:pic>
      <xdr:nvPicPr>
        <xdr:cNvPr id="8" name="Picture 7" descr="A black background with white text&#10;&#10;AI-generated content may be incorrect.">
          <a:extLst>
            <a:ext uri="{FF2B5EF4-FFF2-40B4-BE49-F238E27FC236}">
              <a16:creationId xmlns:a16="http://schemas.microsoft.com/office/drawing/2014/main" id="{D4EAEDEA-00B7-4609-BE92-4FEC55DBE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7350" y="5880100"/>
          <a:ext cx="2066925" cy="3619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</xdr:row>
      <xdr:rowOff>3175</xdr:rowOff>
    </xdr:from>
    <xdr:to>
      <xdr:col>8</xdr:col>
      <xdr:colOff>1212976</xdr:colOff>
      <xdr:row>18</xdr:row>
      <xdr:rowOff>117511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F5351C-C8F6-4E18-9A23-51E198ABA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8475" y="3298825"/>
          <a:ext cx="2457576" cy="69536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42</xdr:row>
      <xdr:rowOff>142874</xdr:rowOff>
    </xdr:from>
    <xdr:to>
      <xdr:col>8</xdr:col>
      <xdr:colOff>1285476</xdr:colOff>
      <xdr:row>60</xdr:row>
      <xdr:rowOff>111125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A16E96-A740-4C6B-884A-99A406F36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450" y="7991474"/>
          <a:ext cx="4685901" cy="3225801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42</xdr:row>
      <xdr:rowOff>69850</xdr:rowOff>
    </xdr:from>
    <xdr:to>
      <xdr:col>3</xdr:col>
      <xdr:colOff>1301750</xdr:colOff>
      <xdr:row>60</xdr:row>
      <xdr:rowOff>151497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F910BD-8052-0056-49C2-626ADA5CF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7918450"/>
          <a:ext cx="3321050" cy="3339197"/>
        </a:xfrm>
        <a:prstGeom prst="rect">
          <a:avLst/>
        </a:prstGeom>
      </xdr:spPr>
    </xdr:pic>
    <xdr:clientData/>
  </xdr:twoCellAnchor>
  <xdr:twoCellAnchor editAs="oneCell">
    <xdr:from>
      <xdr:col>0</xdr:col>
      <xdr:colOff>353984</xdr:colOff>
      <xdr:row>61</xdr:row>
      <xdr:rowOff>163991</xdr:rowOff>
    </xdr:from>
    <xdr:to>
      <xdr:col>7</xdr:col>
      <xdr:colOff>1000710</xdr:colOff>
      <xdr:row>68</xdr:row>
      <xdr:rowOff>69849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2E7340-1CA4-4FC9-95EB-71411F93B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3984" y="11463816"/>
          <a:ext cx="6380776" cy="11726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10</xdr:col>
      <xdr:colOff>187325</xdr:colOff>
      <xdr:row>7</xdr:row>
      <xdr:rowOff>79375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7F293D8-99C9-438D-84DF-FF72D59D5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5300" y="844550"/>
          <a:ext cx="2809875" cy="466725"/>
        </a:xfrm>
        <a:prstGeom prst="rect">
          <a:avLst/>
        </a:prstGeom>
      </xdr:spPr>
    </xdr:pic>
    <xdr:clientData/>
  </xdr:twoCellAnchor>
  <xdr:twoCellAnchor editAs="oneCell">
    <xdr:from>
      <xdr:col>4</xdr:col>
      <xdr:colOff>102178</xdr:colOff>
      <xdr:row>42</xdr:row>
      <xdr:rowOff>149514</xdr:rowOff>
    </xdr:from>
    <xdr:to>
      <xdr:col>10</xdr:col>
      <xdr:colOff>103909</xdr:colOff>
      <xdr:row>59</xdr:row>
      <xdr:rowOff>74203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2FB31A-28CA-418E-AF75-F9F93525D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8633" y="8514196"/>
          <a:ext cx="4469821" cy="3036189"/>
        </a:xfrm>
        <a:prstGeom prst="rect">
          <a:avLst/>
        </a:prstGeom>
      </xdr:spPr>
    </xdr:pic>
    <xdr:clientData/>
  </xdr:twoCellAnchor>
  <xdr:twoCellAnchor editAs="oneCell">
    <xdr:from>
      <xdr:col>0</xdr:col>
      <xdr:colOff>44452</xdr:colOff>
      <xdr:row>42</xdr:row>
      <xdr:rowOff>120651</xdr:rowOff>
    </xdr:from>
    <xdr:to>
      <xdr:col>4</xdr:col>
      <xdr:colOff>34637</xdr:colOff>
      <xdr:row>59</xdr:row>
      <xdr:rowOff>82974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66FE2C1-8AC1-5386-4D0A-D5392E54F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452" y="8485333"/>
          <a:ext cx="3026640" cy="3073823"/>
        </a:xfrm>
        <a:prstGeom prst="rect">
          <a:avLst/>
        </a:prstGeom>
      </xdr:spPr>
    </xdr:pic>
    <xdr:clientData/>
  </xdr:twoCellAnchor>
  <xdr:twoCellAnchor editAs="oneCell">
    <xdr:from>
      <xdr:col>7</xdr:col>
      <xdr:colOff>22342</xdr:colOff>
      <xdr:row>15</xdr:row>
      <xdr:rowOff>19210</xdr:rowOff>
    </xdr:from>
    <xdr:to>
      <xdr:col>9</xdr:col>
      <xdr:colOff>173855</xdr:colOff>
      <xdr:row>18</xdr:row>
      <xdr:rowOff>181264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D3945F-8010-4C6A-A4E2-6A6A1755E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906069" y="3084528"/>
          <a:ext cx="2033422" cy="750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714377</xdr:colOff>
      <xdr:row>46</xdr:row>
      <xdr:rowOff>13907</xdr:rowOff>
    </xdr:from>
    <xdr:to>
      <xdr:col>10</xdr:col>
      <xdr:colOff>643512</xdr:colOff>
      <xdr:row>64</xdr:row>
      <xdr:rowOff>15875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C1242C-4EA4-451A-A3E2-91F6375DD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06802" y="9129332"/>
          <a:ext cx="5094860" cy="325951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</xdr:row>
      <xdr:rowOff>183444</xdr:rowOff>
    </xdr:from>
    <xdr:to>
      <xdr:col>10</xdr:col>
      <xdr:colOff>644526</xdr:colOff>
      <xdr:row>11</xdr:row>
      <xdr:rowOff>114436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9C464C-D43D-45E0-B545-D5DFCE7D0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3676" y="1751894"/>
          <a:ext cx="2159000" cy="70569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9</xdr:col>
      <xdr:colOff>603325</xdr:colOff>
      <xdr:row>20</xdr:row>
      <xdr:rowOff>92120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557206-DB72-46C8-A2E2-BB43068CF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51600" y="3197225"/>
          <a:ext cx="1457400" cy="866820"/>
        </a:xfrm>
        <a:prstGeom prst="rect">
          <a:avLst/>
        </a:prstGeom>
      </xdr:spPr>
    </xdr:pic>
    <xdr:clientData/>
  </xdr:twoCellAnchor>
  <xdr:twoCellAnchor editAs="oneCell">
    <xdr:from>
      <xdr:col>8</xdr:col>
      <xdr:colOff>16203</xdr:colOff>
      <xdr:row>24</xdr:row>
      <xdr:rowOff>53975</xdr:rowOff>
    </xdr:from>
    <xdr:to>
      <xdr:col>10</xdr:col>
      <xdr:colOff>636276</xdr:colOff>
      <xdr:row>28</xdr:row>
      <xdr:rowOff>92075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DDB7EF-C25A-471F-AEFC-1BD31FBAB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59878" y="4914900"/>
          <a:ext cx="2134548" cy="81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45</xdr:row>
      <xdr:rowOff>88900</xdr:rowOff>
    </xdr:from>
    <xdr:to>
      <xdr:col>4</xdr:col>
      <xdr:colOff>628650</xdr:colOff>
      <xdr:row>65</xdr:row>
      <xdr:rowOff>49946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D5CB1B-45E7-DFB7-35CA-9791CD4F3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800" y="9023350"/>
          <a:ext cx="3470275" cy="35805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742134</xdr:colOff>
      <xdr:row>44</xdr:row>
      <xdr:rowOff>128208</xdr:rowOff>
    </xdr:from>
    <xdr:to>
      <xdr:col>10</xdr:col>
      <xdr:colOff>645030</xdr:colOff>
      <xdr:row>62</xdr:row>
      <xdr:rowOff>60325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9ECB62-DC23-4A0A-8DF3-AB0E6D7B1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83734" y="8846758"/>
          <a:ext cx="4909871" cy="3189667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7</xdr:row>
      <xdr:rowOff>180145</xdr:rowOff>
    </xdr:from>
    <xdr:to>
      <xdr:col>10</xdr:col>
      <xdr:colOff>647700</xdr:colOff>
      <xdr:row>11</xdr:row>
      <xdr:rowOff>76851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B50ABF-33C0-4365-A492-3BA5F3EE8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0" y="1745420"/>
          <a:ext cx="2200275" cy="67140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9</xdr:col>
      <xdr:colOff>552525</xdr:colOff>
      <xdr:row>20</xdr:row>
      <xdr:rowOff>142920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0D452F-F101-4F3D-BC89-1220BF07D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8950" y="3197225"/>
          <a:ext cx="1457400" cy="866820"/>
        </a:xfrm>
        <a:prstGeom prst="rect">
          <a:avLst/>
        </a:prstGeom>
      </xdr:spPr>
    </xdr:pic>
    <xdr:clientData/>
  </xdr:twoCellAnchor>
  <xdr:twoCellAnchor editAs="oneCell">
    <xdr:from>
      <xdr:col>8</xdr:col>
      <xdr:colOff>16203</xdr:colOff>
      <xdr:row>23</xdr:row>
      <xdr:rowOff>0</xdr:rowOff>
    </xdr:from>
    <xdr:to>
      <xdr:col>10</xdr:col>
      <xdr:colOff>552232</xdr:colOff>
      <xdr:row>27</xdr:row>
      <xdr:rowOff>76241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68AE3-71ED-417D-92C0-179C1115A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5153" y="4552950"/>
          <a:ext cx="2101304" cy="8001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120688</xdr:rowOff>
    </xdr:from>
    <xdr:to>
      <xdr:col>4</xdr:col>
      <xdr:colOff>688975</xdr:colOff>
      <xdr:row>62</xdr:row>
      <xdr:rowOff>163815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62B891-16A3-4C8B-99F9-CD61E1E5F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8839238"/>
          <a:ext cx="3330575" cy="33006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608784</xdr:colOff>
      <xdr:row>49</xdr:row>
      <xdr:rowOff>51493</xdr:rowOff>
    </xdr:from>
    <xdr:to>
      <xdr:col>10</xdr:col>
      <xdr:colOff>638040</xdr:colOff>
      <xdr:row>68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B92BBC-6FA5-495C-AB64-BF205CD2B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771084" y="9693968"/>
          <a:ext cx="5401356" cy="3475932"/>
        </a:xfrm>
        <a:prstGeom prst="rect">
          <a:avLst/>
        </a:prstGeom>
      </xdr:spPr>
    </xdr:pic>
    <xdr:clientData/>
  </xdr:twoCellAnchor>
  <xdr:twoCellAnchor editAs="oneCell">
    <xdr:from>
      <xdr:col>8</xdr:col>
      <xdr:colOff>1153</xdr:colOff>
      <xdr:row>11</xdr:row>
      <xdr:rowOff>2344</xdr:rowOff>
    </xdr:from>
    <xdr:to>
      <xdr:col>10</xdr:col>
      <xdr:colOff>419100</xdr:colOff>
      <xdr:row>15</xdr:row>
      <xdr:rowOff>2579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3D2092-917F-4950-9688-C5B4278F2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79778" y="1621594"/>
          <a:ext cx="2230872" cy="774935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</xdr:colOff>
      <xdr:row>20</xdr:row>
      <xdr:rowOff>46730</xdr:rowOff>
    </xdr:from>
    <xdr:to>
      <xdr:col>10</xdr:col>
      <xdr:colOff>619125</xdr:colOff>
      <xdr:row>23</xdr:row>
      <xdr:rowOff>94301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F6927F-7D09-4D62-8837-664B86683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40524" y="4148830"/>
          <a:ext cx="2413001" cy="628596"/>
        </a:xfrm>
        <a:prstGeom prst="rect">
          <a:avLst/>
        </a:prstGeom>
      </xdr:spPr>
    </xdr:pic>
    <xdr:clientData/>
  </xdr:twoCellAnchor>
  <xdr:twoCellAnchor editAs="oneCell">
    <xdr:from>
      <xdr:col>0</xdr:col>
      <xdr:colOff>34600</xdr:colOff>
      <xdr:row>48</xdr:row>
      <xdr:rowOff>177839</xdr:rowOff>
    </xdr:from>
    <xdr:to>
      <xdr:col>4</xdr:col>
      <xdr:colOff>539431</xdr:colOff>
      <xdr:row>69</xdr:row>
      <xdr:rowOff>98425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F6E4E1-B93C-4F86-893B-C14AE7D2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600" y="9639339"/>
          <a:ext cx="3667131" cy="3721061"/>
        </a:xfrm>
        <a:prstGeom prst="rect">
          <a:avLst/>
        </a:prstGeom>
      </xdr:spPr>
    </xdr:pic>
    <xdr:clientData/>
  </xdr:twoCellAnchor>
  <xdr:twoCellAnchor editAs="oneCell">
    <xdr:from>
      <xdr:col>6</xdr:col>
      <xdr:colOff>3175</xdr:colOff>
      <xdr:row>44</xdr:row>
      <xdr:rowOff>25400</xdr:rowOff>
    </xdr:from>
    <xdr:to>
      <xdr:col>9</xdr:col>
      <xdr:colOff>403351</xdr:colOff>
      <xdr:row>48</xdr:row>
      <xdr:rowOff>139743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F4A773-3FDB-E686-9494-74DDCB569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9775" y="8763000"/>
          <a:ext cx="2457576" cy="838243"/>
        </a:xfrm>
        <a:prstGeom prst="rect">
          <a:avLst/>
        </a:prstGeom>
      </xdr:spPr>
    </xdr:pic>
    <xdr:clientData/>
  </xdr:twoCellAnchor>
  <xdr:twoCellAnchor editAs="oneCell">
    <xdr:from>
      <xdr:col>0</xdr:col>
      <xdr:colOff>34925</xdr:colOff>
      <xdr:row>44</xdr:row>
      <xdr:rowOff>41275</xdr:rowOff>
    </xdr:from>
    <xdr:to>
      <xdr:col>3</xdr:col>
      <xdr:colOff>1047423</xdr:colOff>
      <xdr:row>48</xdr:row>
      <xdr:rowOff>94329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C39304-237C-4C77-BB94-0E295F773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925" y="8778875"/>
          <a:ext cx="3114348" cy="7769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B4E23-26D3-441B-AA95-D635A2ED8EC5}">
  <dimension ref="A1:AI92"/>
  <sheetViews>
    <sheetView zoomScale="70" zoomScaleNormal="70" workbookViewId="0">
      <pane ySplit="4" topLeftCell="A13" activePane="bottomLeft" state="frozen"/>
      <selection pane="bottomLeft" activeCell="G31" sqref="G31"/>
    </sheetView>
  </sheetViews>
  <sheetFormatPr defaultRowHeight="14.25" x14ac:dyDescent="0.65"/>
  <cols>
    <col min="1" max="1" width="14.5" customWidth="1"/>
    <col min="2" max="2" width="8.45703125" customWidth="1"/>
    <col min="3" max="3" width="7.5390625" customWidth="1"/>
    <col min="4" max="4" width="11.125" customWidth="1"/>
    <col min="5" max="5" width="6.7890625" customWidth="1"/>
    <col min="6" max="6" width="6.25" customWidth="1"/>
    <col min="7" max="7" width="7.25" customWidth="1"/>
    <col min="8" max="8" width="11" customWidth="1"/>
    <col min="9" max="9" width="6" customWidth="1"/>
    <col min="10" max="10" width="6.5390625" customWidth="1"/>
    <col min="11" max="11" width="10.125" customWidth="1"/>
    <col min="12" max="12" width="11.83203125" customWidth="1"/>
    <col min="13" max="13" width="8.25" customWidth="1"/>
    <col min="14" max="14" width="7.45703125" style="4" customWidth="1"/>
    <col min="15" max="15" width="7.08203125" customWidth="1"/>
    <col min="16" max="16" width="7.125" customWidth="1"/>
    <col min="17" max="17" width="6.7890625" customWidth="1"/>
    <col min="18" max="18" width="6.125" customWidth="1"/>
    <col min="19" max="19" width="7.70703125" customWidth="1"/>
    <col min="20" max="20" width="7.4140625" customWidth="1"/>
    <col min="21" max="21" width="8.875" customWidth="1"/>
  </cols>
  <sheetData>
    <row r="1" spans="1:21" ht="47.75" customHeight="1" x14ac:dyDescent="0.65">
      <c r="A1" s="180" t="s">
        <v>1040</v>
      </c>
      <c r="B1" s="180"/>
      <c r="C1" s="180"/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</row>
    <row r="2" spans="1:21" x14ac:dyDescent="0.65">
      <c r="B2" s="181" t="s">
        <v>61</v>
      </c>
      <c r="C2" s="181"/>
      <c r="D2" s="182" t="s">
        <v>1028</v>
      </c>
      <c r="E2" s="181" t="s">
        <v>60</v>
      </c>
      <c r="F2" s="181"/>
      <c r="G2" s="181"/>
      <c r="H2" s="182" t="s">
        <v>1029</v>
      </c>
      <c r="I2" s="181" t="s">
        <v>69</v>
      </c>
      <c r="J2" s="181"/>
      <c r="K2" s="181"/>
      <c r="L2" s="183" t="s">
        <v>1009</v>
      </c>
    </row>
    <row r="3" spans="1:21" ht="16" customHeight="1" x14ac:dyDescent="0.65">
      <c r="A3" s="8"/>
      <c r="B3" s="181"/>
      <c r="C3" s="181"/>
      <c r="D3" s="182"/>
      <c r="E3" s="181"/>
      <c r="F3" s="181"/>
      <c r="G3" s="181"/>
      <c r="H3" s="182"/>
      <c r="I3" s="181"/>
      <c r="J3" s="181"/>
      <c r="K3" s="181"/>
      <c r="L3" s="183"/>
    </row>
    <row r="4" spans="1:21" ht="16" customHeight="1" x14ac:dyDescent="0.95">
      <c r="A4" s="11"/>
      <c r="B4" s="18" t="s">
        <v>38</v>
      </c>
      <c r="C4" s="18" t="s">
        <v>41</v>
      </c>
      <c r="D4" s="157" t="s">
        <v>39</v>
      </c>
      <c r="E4" s="22" t="s">
        <v>40</v>
      </c>
      <c r="F4" s="31" t="s">
        <v>45</v>
      </c>
      <c r="G4" s="31" t="s">
        <v>46</v>
      </c>
      <c r="H4" s="164" t="s">
        <v>53</v>
      </c>
      <c r="I4" s="21" t="s">
        <v>42</v>
      </c>
      <c r="J4" s="21" t="s">
        <v>43</v>
      </c>
      <c r="K4" s="18" t="s">
        <v>44</v>
      </c>
      <c r="L4" s="165" t="s">
        <v>142</v>
      </c>
    </row>
    <row r="5" spans="1:21" ht="15.25" x14ac:dyDescent="0.85">
      <c r="A5" s="156" t="s">
        <v>0</v>
      </c>
      <c r="B5" s="43">
        <v>3.5001585083488602</v>
      </c>
      <c r="C5" s="5">
        <f t="shared" ref="C5:C11" si="0">((B5-1.386)/(3.584-1.386))^2</f>
        <v>0.92516610733553739</v>
      </c>
      <c r="D5" s="158">
        <v>36.14</v>
      </c>
      <c r="E5" s="39">
        <v>2.9257810000000002</v>
      </c>
      <c r="F5" s="5">
        <v>0.174724261784</v>
      </c>
      <c r="G5" s="5">
        <v>0.26534439464729997</v>
      </c>
      <c r="H5" s="58">
        <v>0.315</v>
      </c>
      <c r="I5" s="20">
        <v>1.2855000000000001</v>
      </c>
      <c r="J5" s="20">
        <v>1.2576000000000001</v>
      </c>
      <c r="K5" s="10">
        <f>((I5-1)/(J5-1))-1</f>
        <v>0.10830745341614922</v>
      </c>
      <c r="L5" s="166">
        <v>3.4511873907555999</v>
      </c>
      <c r="M5" s="7"/>
    </row>
    <row r="6" spans="1:21" ht="16" customHeight="1" x14ac:dyDescent="0.85">
      <c r="A6" s="156" t="s">
        <v>1</v>
      </c>
      <c r="B6" s="43">
        <v>3.55999</v>
      </c>
      <c r="C6" s="5">
        <f t="shared" si="0"/>
        <v>0.97827219055539738</v>
      </c>
      <c r="D6" s="158">
        <v>41.97</v>
      </c>
      <c r="E6" s="39">
        <v>3.0368840219014399</v>
      </c>
      <c r="F6" s="5">
        <v>0.11184668989</v>
      </c>
      <c r="G6" s="5">
        <v>0.250074664011946</v>
      </c>
      <c r="H6" s="58">
        <v>0.27</v>
      </c>
      <c r="I6" s="20">
        <v>1.2903</v>
      </c>
      <c r="J6" s="20">
        <v>1.2381</v>
      </c>
      <c r="K6" s="10">
        <f>((I6-1)/(J6-1))-1</f>
        <v>0.21923561528769442</v>
      </c>
      <c r="L6" s="166">
        <v>2.3756332001042999</v>
      </c>
      <c r="M6" s="7"/>
      <c r="N6" s="184" t="s">
        <v>345</v>
      </c>
      <c r="O6" s="184"/>
      <c r="P6" s="184"/>
      <c r="Q6" s="184"/>
      <c r="R6" s="184"/>
      <c r="S6" s="184"/>
      <c r="T6" s="184"/>
      <c r="U6" s="184"/>
    </row>
    <row r="7" spans="1:21" ht="16" customHeight="1" x14ac:dyDescent="0.85">
      <c r="A7" s="156" t="s">
        <v>2</v>
      </c>
      <c r="B7" s="43">
        <v>3.5140566899999999</v>
      </c>
      <c r="C7" s="5">
        <f t="shared" si="0"/>
        <v>0.93736991355648713</v>
      </c>
      <c r="D7" s="158">
        <v>49.31</v>
      </c>
      <c r="E7" s="39">
        <v>3.1268035279999999</v>
      </c>
      <c r="F7" s="5">
        <v>9.6627916563599994E-2</v>
      </c>
      <c r="G7" s="5">
        <v>0.30225080380000002</v>
      </c>
      <c r="H7" s="58">
        <v>0.20200000000000001</v>
      </c>
      <c r="I7" s="50">
        <v>1.2859</v>
      </c>
      <c r="J7" s="50">
        <v>1.1577999999999999</v>
      </c>
      <c r="K7" s="10">
        <f>((I7-1)/(J7-1))-1</f>
        <v>0.8117870722433469</v>
      </c>
      <c r="L7" s="166">
        <v>1.79432386409881</v>
      </c>
      <c r="M7" s="5"/>
      <c r="N7" s="184"/>
      <c r="O7" s="184"/>
      <c r="P7" s="184"/>
      <c r="Q7" s="184"/>
      <c r="R7" s="184"/>
      <c r="S7" s="184"/>
      <c r="T7" s="184"/>
      <c r="U7" s="184"/>
    </row>
    <row r="8" spans="1:21" ht="16" customHeight="1" x14ac:dyDescent="0.85">
      <c r="A8" s="156" t="s">
        <v>3</v>
      </c>
      <c r="B8" s="43">
        <v>3.4647000000000001</v>
      </c>
      <c r="C8" s="5">
        <f t="shared" si="0"/>
        <v>0.89439272073793619</v>
      </c>
      <c r="D8" s="158">
        <v>49.14</v>
      </c>
      <c r="E8" s="39">
        <v>3.0095000000000001</v>
      </c>
      <c r="F8" s="5">
        <v>0.14900432438204</v>
      </c>
      <c r="G8" s="5">
        <v>0.30249300000000001</v>
      </c>
      <c r="H8" s="58">
        <v>0.28100000000000003</v>
      </c>
      <c r="I8" s="50">
        <v>1.3090999999999999</v>
      </c>
      <c r="J8" s="50">
        <v>1.173</v>
      </c>
      <c r="K8" s="10">
        <f t="shared" ref="K8:K42" si="1">((I8-1)/(J8-1))-1</f>
        <v>0.78670520231213792</v>
      </c>
      <c r="L8" s="166">
        <v>3.5635602603122698</v>
      </c>
      <c r="M8" s="5"/>
      <c r="N8" s="173" t="s">
        <v>1030</v>
      </c>
      <c r="O8" s="172" t="s">
        <v>1031</v>
      </c>
      <c r="P8" s="172"/>
      <c r="Q8" s="172"/>
      <c r="R8" s="172"/>
      <c r="S8" s="172"/>
      <c r="T8" s="172"/>
      <c r="U8" s="172"/>
    </row>
    <row r="9" spans="1:21" ht="16" customHeight="1" x14ac:dyDescent="0.85">
      <c r="A9" s="156" t="s">
        <v>4</v>
      </c>
      <c r="B9" s="43">
        <v>3.5708899999999999</v>
      </c>
      <c r="C9" s="5">
        <f t="shared" si="0"/>
        <v>0.98810654903001394</v>
      </c>
      <c r="D9" s="158">
        <v>34.96</v>
      </c>
      <c r="E9" s="39">
        <v>2.5317599999999998</v>
      </c>
      <c r="F9" s="5">
        <v>0.30652800000000002</v>
      </c>
      <c r="G9" s="5">
        <v>0.140323</v>
      </c>
      <c r="H9" s="58">
        <v>0.27600000000000002</v>
      </c>
      <c r="I9" s="50">
        <v>1.2141</v>
      </c>
      <c r="J9" s="50">
        <v>1.1640999999999999</v>
      </c>
      <c r="K9" s="10">
        <f t="shared" si="1"/>
        <v>0.30469226081657563</v>
      </c>
      <c r="L9" s="166">
        <v>2.8995793010431199</v>
      </c>
      <c r="M9" s="5"/>
      <c r="N9" s="173"/>
      <c r="O9" s="172"/>
      <c r="P9" s="172"/>
      <c r="Q9" s="172"/>
      <c r="R9" s="172"/>
      <c r="S9" s="172"/>
      <c r="T9" s="172"/>
      <c r="U9" s="172"/>
    </row>
    <row r="10" spans="1:21" ht="16" customHeight="1" x14ac:dyDescent="0.85">
      <c r="A10" s="156" t="s">
        <v>5</v>
      </c>
      <c r="B10" s="43">
        <v>3.46430879</v>
      </c>
      <c r="C10" s="5">
        <f t="shared" si="0"/>
        <v>0.89405610414945513</v>
      </c>
      <c r="D10" s="158">
        <v>46.62</v>
      </c>
      <c r="E10" s="39">
        <v>2.7469999999999999</v>
      </c>
      <c r="F10" s="5">
        <v>0.19395999999999999</v>
      </c>
      <c r="G10" s="5">
        <v>0.14461270000000001</v>
      </c>
      <c r="H10" s="58">
        <v>0.26100000000000001</v>
      </c>
      <c r="I10" s="50">
        <v>1.3658999999999999</v>
      </c>
      <c r="J10" s="50">
        <v>1.3152999999999999</v>
      </c>
      <c r="K10" s="10">
        <f t="shared" si="1"/>
        <v>0.16048208055819857</v>
      </c>
      <c r="L10" s="166">
        <v>1.16253963972449</v>
      </c>
      <c r="M10" s="5"/>
      <c r="N10" s="174" t="s">
        <v>39</v>
      </c>
      <c r="O10" s="175" t="s">
        <v>1032</v>
      </c>
      <c r="P10" s="175"/>
      <c r="Q10" s="175"/>
      <c r="R10" s="175"/>
      <c r="S10" s="175"/>
      <c r="T10" s="175"/>
      <c r="U10" s="175"/>
    </row>
    <row r="11" spans="1:21" ht="16" customHeight="1" x14ac:dyDescent="0.85">
      <c r="A11" s="156" t="s">
        <v>6</v>
      </c>
      <c r="B11" s="43">
        <v>3.5669327000000002</v>
      </c>
      <c r="C11" s="5">
        <f t="shared" si="0"/>
        <v>0.98453044870994688</v>
      </c>
      <c r="D11" s="158">
        <v>44.76</v>
      </c>
      <c r="E11" s="39">
        <v>2.5087719000000002</v>
      </c>
      <c r="F11" s="5">
        <v>0.29103022897209002</v>
      </c>
      <c r="G11" s="5">
        <v>8.9056999999999997E-2</v>
      </c>
      <c r="H11" s="58">
        <v>0.255</v>
      </c>
      <c r="I11" s="50">
        <v>1.3248</v>
      </c>
      <c r="J11" s="50">
        <v>1.2393000000000001</v>
      </c>
      <c r="K11" s="10">
        <f t="shared" si="1"/>
        <v>0.35729210196406136</v>
      </c>
      <c r="L11" s="166">
        <v>0.77699588078413495</v>
      </c>
      <c r="M11" s="5"/>
      <c r="N11" s="174"/>
      <c r="O11" s="175"/>
      <c r="P11" s="175"/>
      <c r="Q11" s="175"/>
      <c r="R11" s="175"/>
      <c r="S11" s="175"/>
      <c r="T11" s="175"/>
      <c r="U11" s="175"/>
    </row>
    <row r="12" spans="1:21" ht="16" customHeight="1" x14ac:dyDescent="0.85">
      <c r="A12" s="156" t="s">
        <v>7</v>
      </c>
      <c r="B12" s="43">
        <v>3.55471022</v>
      </c>
      <c r="C12" s="5">
        <f t="shared" ref="C12:C42" si="2">((B12-1.386)/(3.584-1.386))^2</f>
        <v>0.97352627178079187</v>
      </c>
      <c r="D12" s="158">
        <v>73.63</v>
      </c>
      <c r="E12" s="39">
        <v>3.1198000000000001</v>
      </c>
      <c r="F12" s="5">
        <v>4.6440000000000002E-2</v>
      </c>
      <c r="G12" s="5">
        <v>0.2079</v>
      </c>
      <c r="H12" s="159">
        <v>0.25800000000000001</v>
      </c>
      <c r="I12" s="50">
        <v>1.2544999999999999</v>
      </c>
      <c r="J12" s="50">
        <v>1.194</v>
      </c>
      <c r="K12" s="10">
        <f t="shared" si="1"/>
        <v>0.31185567010309279</v>
      </c>
      <c r="L12" s="166">
        <v>4.3945734849487197</v>
      </c>
      <c r="M12" s="5"/>
      <c r="N12" s="176" t="s">
        <v>40</v>
      </c>
      <c r="O12" s="177" t="s">
        <v>1033</v>
      </c>
      <c r="P12" s="177"/>
      <c r="Q12" s="177"/>
      <c r="R12" s="177"/>
      <c r="S12" s="177"/>
      <c r="T12" s="177"/>
      <c r="U12" s="177"/>
    </row>
    <row r="13" spans="1:21" ht="16" customHeight="1" x14ac:dyDescent="0.85">
      <c r="A13" s="156" t="s">
        <v>8</v>
      </c>
      <c r="B13" s="43">
        <v>3.5686429999999998</v>
      </c>
      <c r="C13" s="5">
        <f t="shared" si="2"/>
        <v>0.98607520308581409</v>
      </c>
      <c r="D13" s="158">
        <v>48.79</v>
      </c>
      <c r="E13" s="39">
        <v>2.7612160000000001</v>
      </c>
      <c r="F13" s="5">
        <v>0.17541524</v>
      </c>
      <c r="G13" s="5">
        <v>0.1104343</v>
      </c>
      <c r="H13" s="159">
        <v>0.24199999999999999</v>
      </c>
      <c r="I13" s="50">
        <v>1.2343999999999999</v>
      </c>
      <c r="J13" s="50">
        <v>1.1797</v>
      </c>
      <c r="K13" s="10">
        <f t="shared" si="1"/>
        <v>0.30439621591541455</v>
      </c>
      <c r="L13" s="166">
        <v>1.22802545625905</v>
      </c>
      <c r="M13" s="5"/>
      <c r="N13" s="176"/>
      <c r="O13" s="177"/>
      <c r="P13" s="177"/>
      <c r="Q13" s="177"/>
      <c r="R13" s="177"/>
      <c r="S13" s="177"/>
      <c r="T13" s="177"/>
      <c r="U13" s="177"/>
    </row>
    <row r="14" spans="1:21" ht="16" customHeight="1" x14ac:dyDescent="0.85">
      <c r="A14" s="156" t="s">
        <v>9</v>
      </c>
      <c r="B14" s="43">
        <v>3.5539134200000002</v>
      </c>
      <c r="C14" s="5">
        <f t="shared" si="2"/>
        <v>0.97281104184714562</v>
      </c>
      <c r="D14" s="158">
        <v>60.45</v>
      </c>
      <c r="E14" s="39">
        <v>2.8409800000000001</v>
      </c>
      <c r="F14" s="5">
        <v>0.17056608000000001</v>
      </c>
      <c r="G14" s="5">
        <v>0.1718266</v>
      </c>
      <c r="H14" s="159">
        <v>0.22500000000000001</v>
      </c>
      <c r="I14" s="50">
        <v>1.26</v>
      </c>
      <c r="J14" s="50">
        <v>1.2329000000000001</v>
      </c>
      <c r="K14" s="10">
        <f t="shared" si="1"/>
        <v>0.11635895234005966</v>
      </c>
      <c r="L14" s="166">
        <v>2.5491584901583599</v>
      </c>
      <c r="M14" s="5"/>
      <c r="N14" s="178" t="s">
        <v>45</v>
      </c>
      <c r="O14" s="175" t="s">
        <v>1036</v>
      </c>
      <c r="P14" s="175"/>
      <c r="Q14" s="175"/>
      <c r="R14" s="175"/>
      <c r="S14" s="175"/>
      <c r="T14" s="175"/>
      <c r="U14" s="175"/>
    </row>
    <row r="15" spans="1:21" ht="16" customHeight="1" x14ac:dyDescent="0.85">
      <c r="A15" s="156" t="s">
        <v>10</v>
      </c>
      <c r="B15" s="43">
        <v>3.5680939</v>
      </c>
      <c r="C15" s="5">
        <f t="shared" si="2"/>
        <v>0.98557912032222361</v>
      </c>
      <c r="D15" s="158">
        <v>40.590000000000003</v>
      </c>
      <c r="E15" s="39">
        <v>2.66689657970544</v>
      </c>
      <c r="F15" s="5">
        <v>0.24006978536941601</v>
      </c>
      <c r="G15" s="5">
        <v>0.13701464681299899</v>
      </c>
      <c r="H15" s="159">
        <v>0.27300000000000002</v>
      </c>
      <c r="I15" s="50">
        <v>1.2181999999999999</v>
      </c>
      <c r="J15" s="50">
        <v>1.2099</v>
      </c>
      <c r="K15" s="10">
        <f t="shared" si="1"/>
        <v>3.9542639352072362E-2</v>
      </c>
      <c r="L15" s="166">
        <v>2.0406554005671702</v>
      </c>
      <c r="M15" s="5"/>
      <c r="N15" s="178"/>
      <c r="O15" s="175"/>
      <c r="P15" s="175"/>
      <c r="Q15" s="175"/>
      <c r="R15" s="175"/>
      <c r="S15" s="175"/>
      <c r="T15" s="175"/>
      <c r="U15" s="175"/>
    </row>
    <row r="16" spans="1:21" ht="16" customHeight="1" x14ac:dyDescent="0.85">
      <c r="A16" s="156" t="s">
        <v>11</v>
      </c>
      <c r="B16" s="43">
        <v>3.5598166440000001</v>
      </c>
      <c r="C16" s="5">
        <f t="shared" si="2"/>
        <v>0.97811618009328993</v>
      </c>
      <c r="D16" s="158">
        <v>37.03</v>
      </c>
      <c r="E16" s="39">
        <v>2.3711708382999999</v>
      </c>
      <c r="F16" s="5">
        <v>0.34700286321230001</v>
      </c>
      <c r="G16" s="5">
        <v>6.8193713247700002E-2</v>
      </c>
      <c r="H16" s="159">
        <v>0.23200000000000001</v>
      </c>
      <c r="I16" s="50">
        <v>1.2686999999999999</v>
      </c>
      <c r="J16" s="50">
        <v>1.2289000000000001</v>
      </c>
      <c r="K16" s="10">
        <f t="shared" si="1"/>
        <v>0.17387505460899866</v>
      </c>
      <c r="L16" s="166">
        <v>4.0165711500415098</v>
      </c>
      <c r="M16" s="5"/>
      <c r="N16" s="176" t="s">
        <v>46</v>
      </c>
      <c r="O16" s="177" t="s">
        <v>1035</v>
      </c>
      <c r="P16" s="177"/>
      <c r="Q16" s="177"/>
      <c r="R16" s="177"/>
      <c r="S16" s="177"/>
      <c r="T16" s="177"/>
      <c r="U16" s="177"/>
    </row>
    <row r="17" spans="1:21" ht="16" customHeight="1" x14ac:dyDescent="0.85">
      <c r="A17" s="156" t="s">
        <v>12</v>
      </c>
      <c r="B17" s="43">
        <v>3.5777649</v>
      </c>
      <c r="C17" s="5">
        <f t="shared" si="2"/>
        <v>0.99433461656183575</v>
      </c>
      <c r="D17" s="158">
        <v>34.200000000000003</v>
      </c>
      <c r="E17" s="39">
        <v>2.5009552757</v>
      </c>
      <c r="F17" s="5">
        <v>0.30397307800000001</v>
      </c>
      <c r="G17" s="5">
        <v>0.105861919</v>
      </c>
      <c r="H17" s="159">
        <v>0.28399999999999997</v>
      </c>
      <c r="I17" s="50">
        <v>1.3934</v>
      </c>
      <c r="J17" s="50">
        <v>1.2201</v>
      </c>
      <c r="K17" s="10">
        <f t="shared" si="1"/>
        <v>0.78736937755565672</v>
      </c>
      <c r="L17" s="166">
        <v>0.71784048228049302</v>
      </c>
      <c r="M17" s="5"/>
      <c r="N17" s="176"/>
      <c r="O17" s="177"/>
      <c r="P17" s="177"/>
      <c r="Q17" s="177"/>
      <c r="R17" s="177"/>
      <c r="S17" s="177"/>
      <c r="T17" s="177"/>
      <c r="U17" s="177"/>
    </row>
    <row r="18" spans="1:21" ht="16" customHeight="1" x14ac:dyDescent="0.85">
      <c r="A18" s="156" t="s">
        <v>13</v>
      </c>
      <c r="B18" s="43">
        <v>3.5036645066199998</v>
      </c>
      <c r="C18" s="5">
        <f t="shared" si="2"/>
        <v>0.92823713562874277</v>
      </c>
      <c r="D18" s="158">
        <v>35.880000000000003</v>
      </c>
      <c r="E18" s="39">
        <v>2.7585197574000002</v>
      </c>
      <c r="F18" s="5">
        <v>0.21785490278</v>
      </c>
      <c r="G18" s="5">
        <v>0.17436755174499999</v>
      </c>
      <c r="H18" s="159">
        <v>0.26500000000000001</v>
      </c>
      <c r="I18" s="50">
        <v>1.3186</v>
      </c>
      <c r="J18" s="50">
        <v>1.1983999999999999</v>
      </c>
      <c r="K18" s="10">
        <f t="shared" si="1"/>
        <v>0.60584677419354915</v>
      </c>
      <c r="L18" s="166">
        <v>1.44228800788111</v>
      </c>
      <c r="M18" s="5"/>
      <c r="N18" s="178" t="s">
        <v>373</v>
      </c>
      <c r="O18" s="175" t="s">
        <v>1034</v>
      </c>
      <c r="P18" s="175"/>
      <c r="Q18" s="175"/>
      <c r="R18" s="175"/>
      <c r="S18" s="175"/>
      <c r="T18" s="175"/>
      <c r="U18" s="175"/>
    </row>
    <row r="19" spans="1:21" ht="16" customHeight="1" x14ac:dyDescent="0.85">
      <c r="A19" s="156" t="s">
        <v>14</v>
      </c>
      <c r="B19" s="43">
        <v>3.5336151882000002</v>
      </c>
      <c r="C19" s="5">
        <f t="shared" si="2"/>
        <v>0.95467941254132971</v>
      </c>
      <c r="D19" s="158">
        <v>46.2</v>
      </c>
      <c r="E19" s="39">
        <v>2.5768203999999999</v>
      </c>
      <c r="F19" s="5">
        <v>0.25960793310000002</v>
      </c>
      <c r="G19" s="5">
        <v>9.6151086363760005E-2</v>
      </c>
      <c r="H19" s="159">
        <v>0.26900000000000002</v>
      </c>
      <c r="I19" s="50">
        <v>1.2721</v>
      </c>
      <c r="J19" s="50">
        <v>1.2459</v>
      </c>
      <c r="K19" s="10">
        <f t="shared" si="1"/>
        <v>0.10654737698251315</v>
      </c>
      <c r="L19" s="166">
        <v>1.95720535095121</v>
      </c>
      <c r="M19" s="5"/>
      <c r="N19" s="178"/>
      <c r="O19" s="175"/>
      <c r="P19" s="175"/>
      <c r="Q19" s="175"/>
      <c r="R19" s="175"/>
      <c r="S19" s="175"/>
      <c r="T19" s="175"/>
      <c r="U19" s="175"/>
    </row>
    <row r="20" spans="1:21" ht="16" customHeight="1" x14ac:dyDescent="0.85">
      <c r="A20" s="156" t="s">
        <v>15</v>
      </c>
      <c r="B20" s="43">
        <v>3.5393954645900001</v>
      </c>
      <c r="C20" s="5">
        <f t="shared" si="2"/>
        <v>0.95982534103647454</v>
      </c>
      <c r="D20" s="158">
        <v>40.42</v>
      </c>
      <c r="E20" s="39">
        <v>2.4656488539999999</v>
      </c>
      <c r="F20" s="5">
        <v>0.31609801300000001</v>
      </c>
      <c r="G20" s="5">
        <v>9.5693980999999997E-2</v>
      </c>
      <c r="H20" s="159">
        <v>0.24</v>
      </c>
      <c r="I20" s="50">
        <v>1.2912999999999999</v>
      </c>
      <c r="J20" s="50">
        <v>1.2001999999999999</v>
      </c>
      <c r="K20" s="10">
        <f>((I20-1)/(J20-1))-1</f>
        <v>0.4550449550449549</v>
      </c>
      <c r="L20" s="166">
        <v>0.452660988715892</v>
      </c>
      <c r="M20" s="5"/>
      <c r="N20" s="178"/>
      <c r="O20" s="175"/>
      <c r="P20" s="175"/>
      <c r="Q20" s="175"/>
      <c r="R20" s="175"/>
      <c r="S20" s="175"/>
      <c r="T20" s="175"/>
      <c r="U20" s="175"/>
    </row>
    <row r="21" spans="1:21" ht="16" customHeight="1" x14ac:dyDescent="0.85">
      <c r="A21" s="156" t="s">
        <v>16</v>
      </c>
      <c r="B21" s="43">
        <v>3.56239682</v>
      </c>
      <c r="C21" s="5">
        <f t="shared" si="2"/>
        <v>0.98043947597868164</v>
      </c>
      <c r="D21" s="158">
        <v>34.369999999999997</v>
      </c>
      <c r="E21" s="39">
        <v>2.4898184799999998</v>
      </c>
      <c r="F21" s="5">
        <v>0.30681540099999999</v>
      </c>
      <c r="G21" s="5">
        <v>0.10138460000000001</v>
      </c>
      <c r="H21" s="159">
        <v>0.28199999999999997</v>
      </c>
      <c r="I21" s="50">
        <v>1.2189000000000001</v>
      </c>
      <c r="J21" s="50">
        <v>1.1765000000000001</v>
      </c>
      <c r="K21" s="10">
        <f t="shared" si="1"/>
        <v>0.24022662889518398</v>
      </c>
      <c r="L21" s="166">
        <v>3.4132694117059299</v>
      </c>
      <c r="M21" s="5"/>
      <c r="N21" s="171" t="s">
        <v>44</v>
      </c>
      <c r="O21" s="172" t="s">
        <v>1037</v>
      </c>
      <c r="P21" s="172"/>
      <c r="Q21" s="172"/>
      <c r="R21" s="172"/>
      <c r="S21" s="172"/>
      <c r="T21" s="172"/>
      <c r="U21" s="172"/>
    </row>
    <row r="22" spans="1:21" ht="16" customHeight="1" x14ac:dyDescent="0.85">
      <c r="A22" s="156" t="s">
        <v>17</v>
      </c>
      <c r="B22" s="43">
        <v>3.5714415000000002</v>
      </c>
      <c r="C22" s="5">
        <f t="shared" si="2"/>
        <v>0.98860543871098183</v>
      </c>
      <c r="D22" s="158">
        <v>26.45</v>
      </c>
      <c r="E22" s="39">
        <v>2.6120192499999999</v>
      </c>
      <c r="F22" s="5">
        <v>0.27574158230000001</v>
      </c>
      <c r="G22" s="5">
        <v>0.1567707569</v>
      </c>
      <c r="H22" s="159">
        <v>0.316</v>
      </c>
      <c r="I22" s="50">
        <v>1.2658</v>
      </c>
      <c r="J22" s="50">
        <v>1.2603</v>
      </c>
      <c r="K22" s="10">
        <f t="shared" si="1"/>
        <v>2.1129466000768593E-2</v>
      </c>
      <c r="L22" s="166">
        <v>3.7340923269169402</v>
      </c>
      <c r="M22" s="10"/>
      <c r="N22" s="171"/>
      <c r="O22" s="172"/>
      <c r="P22" s="172"/>
      <c r="Q22" s="172"/>
      <c r="R22" s="172"/>
      <c r="S22" s="172"/>
      <c r="T22" s="172"/>
      <c r="U22" s="172"/>
    </row>
    <row r="23" spans="1:21" ht="16" customHeight="1" x14ac:dyDescent="0.85">
      <c r="A23" s="156" t="s">
        <v>18</v>
      </c>
      <c r="B23" s="43">
        <v>3.5608330000000001</v>
      </c>
      <c r="C23" s="5">
        <f t="shared" si="2"/>
        <v>0.97903101957379568</v>
      </c>
      <c r="D23" s="158">
        <v>43.87</v>
      </c>
      <c r="E23" s="42">
        <v>2.8265444670000002</v>
      </c>
      <c r="F23" s="3">
        <v>0.16579381200000001</v>
      </c>
      <c r="G23" s="3">
        <v>0.1564348753758</v>
      </c>
      <c r="H23" s="58">
        <v>0.27300000000000002</v>
      </c>
      <c r="I23" s="50">
        <v>1.3207</v>
      </c>
      <c r="J23" s="50">
        <v>1.2246999999999999</v>
      </c>
      <c r="K23" s="10">
        <f t="shared" si="1"/>
        <v>0.42723631508678284</v>
      </c>
      <c r="L23" s="166">
        <v>1.71967064635191</v>
      </c>
      <c r="M23" s="3"/>
      <c r="N23" s="171"/>
      <c r="O23" s="172"/>
      <c r="P23" s="172"/>
      <c r="Q23" s="172"/>
      <c r="R23" s="172"/>
      <c r="S23" s="172"/>
      <c r="T23" s="172"/>
      <c r="U23" s="172"/>
    </row>
    <row r="24" spans="1:21" ht="16" customHeight="1" x14ac:dyDescent="0.85">
      <c r="A24" s="156" t="s">
        <v>19</v>
      </c>
      <c r="B24" s="43">
        <v>3.55931115407139</v>
      </c>
      <c r="C24" s="5">
        <f t="shared" si="2"/>
        <v>0.97766133916330533</v>
      </c>
      <c r="D24" s="158">
        <v>36.71</v>
      </c>
      <c r="E24" s="42">
        <v>2.5255768650000001</v>
      </c>
      <c r="F24" s="3">
        <v>0.29691346299999999</v>
      </c>
      <c r="G24" s="3">
        <v>0.11640111</v>
      </c>
      <c r="H24" s="58">
        <v>0.26100000000000001</v>
      </c>
      <c r="I24" s="50">
        <v>1.2927999999999999</v>
      </c>
      <c r="J24" s="50">
        <v>1.2337</v>
      </c>
      <c r="K24" s="10">
        <f t="shared" si="1"/>
        <v>0.25288831835686754</v>
      </c>
      <c r="L24" s="166">
        <v>0.98391855650649895</v>
      </c>
      <c r="M24" s="3"/>
    </row>
    <row r="25" spans="1:21" ht="16" customHeight="1" x14ac:dyDescent="0.85">
      <c r="A25" s="156" t="s">
        <v>20</v>
      </c>
      <c r="B25" s="43">
        <v>3.5470545715520001</v>
      </c>
      <c r="C25" s="5">
        <f t="shared" si="2"/>
        <v>0.9666652166262899</v>
      </c>
      <c r="D25" s="158">
        <v>38</v>
      </c>
      <c r="E25" s="42">
        <v>2.5416629358349998</v>
      </c>
      <c r="F25" s="3">
        <v>0.26940778199999998</v>
      </c>
      <c r="G25" s="3">
        <v>8.8841532000000001E-2</v>
      </c>
      <c r="H25" s="58">
        <v>0.22500000000000001</v>
      </c>
      <c r="I25" s="50">
        <v>1.2399</v>
      </c>
      <c r="J25" s="50">
        <v>1.2059</v>
      </c>
      <c r="K25" s="10">
        <f t="shared" si="1"/>
        <v>0.16512870325400697</v>
      </c>
      <c r="L25" s="166">
        <v>5.39429487643807</v>
      </c>
      <c r="M25" s="3"/>
      <c r="N25" s="179" t="s">
        <v>98</v>
      </c>
      <c r="O25" s="179"/>
      <c r="P25" s="179"/>
      <c r="Q25" s="179"/>
      <c r="R25" s="179"/>
      <c r="S25" s="179"/>
      <c r="T25" s="179"/>
      <c r="U25" s="179"/>
    </row>
    <row r="26" spans="1:21" ht="16" customHeight="1" x14ac:dyDescent="0.85">
      <c r="A26" s="156" t="s">
        <v>21</v>
      </c>
      <c r="B26" s="43">
        <v>3.55063862</v>
      </c>
      <c r="C26" s="5">
        <f t="shared" si="2"/>
        <v>0.96987424981340087</v>
      </c>
      <c r="D26" s="158">
        <v>49.2</v>
      </c>
      <c r="E26" s="42">
        <v>2.73172792</v>
      </c>
      <c r="F26" s="3">
        <v>0.2027883</v>
      </c>
      <c r="G26" s="3">
        <v>0.134628</v>
      </c>
      <c r="H26" s="58">
        <v>0.27400000000000002</v>
      </c>
      <c r="I26" s="50">
        <v>1.4307000000000001</v>
      </c>
      <c r="J26" s="50">
        <v>1.2762</v>
      </c>
      <c r="K26" s="10">
        <f t="shared" si="1"/>
        <v>0.55937726285300537</v>
      </c>
      <c r="L26" s="166">
        <v>2.2341835796669698</v>
      </c>
      <c r="M26" s="3"/>
      <c r="N26" s="179"/>
      <c r="O26" s="179"/>
      <c r="P26" s="179"/>
      <c r="Q26" s="179"/>
      <c r="R26" s="179"/>
      <c r="S26" s="179"/>
      <c r="T26" s="179"/>
      <c r="U26" s="179"/>
    </row>
    <row r="27" spans="1:21" ht="16" customHeight="1" x14ac:dyDescent="0.85">
      <c r="A27" s="156" t="s">
        <v>22</v>
      </c>
      <c r="B27" s="43">
        <v>3.5660669999999999</v>
      </c>
      <c r="C27" s="5">
        <f t="shared" si="2"/>
        <v>0.98374900428319723</v>
      </c>
      <c r="D27" s="158">
        <v>46.2</v>
      </c>
      <c r="E27" s="42">
        <v>2.9055793990000001</v>
      </c>
      <c r="F27" s="3">
        <v>0.1395306</v>
      </c>
      <c r="G27" s="3">
        <v>0.17855289999999999</v>
      </c>
      <c r="H27" s="58">
        <v>0.26900000000000002</v>
      </c>
      <c r="I27" s="50">
        <v>1.2369000000000001</v>
      </c>
      <c r="J27" s="50">
        <v>1.1911</v>
      </c>
      <c r="K27" s="10">
        <f t="shared" si="1"/>
        <v>0.23966509680795411</v>
      </c>
      <c r="L27" s="166">
        <v>4.7720024246303998</v>
      </c>
      <c r="M27" s="3"/>
      <c r="N27" s="163"/>
      <c r="O27" s="12" t="s">
        <v>44</v>
      </c>
      <c r="P27" s="12" t="s">
        <v>46</v>
      </c>
      <c r="Q27" s="12" t="s">
        <v>45</v>
      </c>
      <c r="R27" s="23" t="s">
        <v>40</v>
      </c>
      <c r="S27" s="23" t="s">
        <v>53</v>
      </c>
      <c r="T27" s="13" t="s">
        <v>39</v>
      </c>
      <c r="U27" s="12" t="s">
        <v>41</v>
      </c>
    </row>
    <row r="28" spans="1:21" ht="16" customHeight="1" x14ac:dyDescent="0.85">
      <c r="A28" s="156" t="s">
        <v>23</v>
      </c>
      <c r="B28" s="43">
        <v>3.52114452</v>
      </c>
      <c r="C28" s="5">
        <f t="shared" si="2"/>
        <v>0.94362443011846076</v>
      </c>
      <c r="D28" s="158">
        <v>42.95</v>
      </c>
      <c r="E28" s="42">
        <v>2.8622169300000002</v>
      </c>
      <c r="F28" s="3">
        <v>0.17810981279999999</v>
      </c>
      <c r="G28" s="3">
        <v>0.2117154</v>
      </c>
      <c r="H28" s="58">
        <v>0.307</v>
      </c>
      <c r="I28" s="50">
        <v>1.2562</v>
      </c>
      <c r="J28" s="50">
        <v>1.2264999999999999</v>
      </c>
      <c r="K28" s="10">
        <f t="shared" si="1"/>
        <v>0.13112582781456994</v>
      </c>
      <c r="L28" s="166">
        <v>0.56476045824939503</v>
      </c>
      <c r="M28" s="3"/>
      <c r="N28" s="12" t="s">
        <v>41</v>
      </c>
      <c r="O28" s="76">
        <f>CORREL(C5:C42,K5:K42)</f>
        <v>-0.21402870797488818</v>
      </c>
      <c r="P28" s="76">
        <f>CORREL(C5:C42,G5:G42)</f>
        <v>-0.24904822235574356</v>
      </c>
      <c r="Q28" s="76">
        <f>CORREL(C5:C42,F5:F42)</f>
        <v>0.20585070006597894</v>
      </c>
      <c r="R28" s="76">
        <f>CORREL(C5:C42,E5:E42)</f>
        <v>-0.21788107962627531</v>
      </c>
      <c r="S28" s="76">
        <f>CORREL(C5:C42,H5:H42)</f>
        <v>0.19645697221548686</v>
      </c>
      <c r="T28" s="76">
        <f>CORREL(C5:C42,D5:D42)</f>
        <v>-0.17536859640554331</v>
      </c>
      <c r="U28" s="14"/>
    </row>
    <row r="29" spans="1:21" ht="16" customHeight="1" x14ac:dyDescent="0.85">
      <c r="A29" s="156" t="s">
        <v>24</v>
      </c>
      <c r="B29" s="43">
        <v>3.5709200000000001</v>
      </c>
      <c r="C29" s="5">
        <f t="shared" si="2"/>
        <v>0.98813368394296708</v>
      </c>
      <c r="D29" s="158">
        <v>47.24</v>
      </c>
      <c r="E29" s="42">
        <v>2.6184561</v>
      </c>
      <c r="F29" s="3">
        <v>0.24000128704000001</v>
      </c>
      <c r="G29" s="3">
        <v>0.10003539359999999</v>
      </c>
      <c r="H29" s="58">
        <v>0.27200000000000002</v>
      </c>
      <c r="I29" s="50">
        <v>1.2461</v>
      </c>
      <c r="J29" s="50">
        <v>1.1879</v>
      </c>
      <c r="K29" s="10">
        <f t="shared" si="1"/>
        <v>0.3097392229909528</v>
      </c>
      <c r="L29" s="166">
        <v>2.3310731498443502</v>
      </c>
      <c r="N29" s="13" t="s">
        <v>39</v>
      </c>
      <c r="O29" s="76">
        <f>CORREL(D5:D42,K5:K42)</f>
        <v>0.16593673157687114</v>
      </c>
      <c r="P29" s="76">
        <f>CORREL(D5:D42,G5:G42)</f>
        <v>0.25155683201804585</v>
      </c>
      <c r="Q29" s="76">
        <f>CORREL(D5:D42,F5:F42)</f>
        <v>-0.66574785326621633</v>
      </c>
      <c r="R29" s="76">
        <f>CORREL(D5:D42,E5:E42)</f>
        <v>0.55708173024901364</v>
      </c>
      <c r="S29" s="76">
        <f>CORREL(D5:D42,H5:H42)</f>
        <v>-0.32403280453419792</v>
      </c>
      <c r="T29" s="16"/>
      <c r="U29" s="14"/>
    </row>
    <row r="30" spans="1:21" ht="16" customHeight="1" x14ac:dyDescent="0.85">
      <c r="A30" s="156" t="s">
        <v>25</v>
      </c>
      <c r="B30" s="43">
        <v>3.4770413100000002</v>
      </c>
      <c r="C30" s="5">
        <f t="shared" si="2"/>
        <v>0.90504432438094451</v>
      </c>
      <c r="D30" s="158">
        <v>54.21</v>
      </c>
      <c r="E30" s="39">
        <v>2.7553709999999998</v>
      </c>
      <c r="F30" s="5">
        <v>0.1647382</v>
      </c>
      <c r="G30" s="5">
        <v>8.9807159999999997E-2</v>
      </c>
      <c r="H30" s="58">
        <v>0.193</v>
      </c>
      <c r="I30" s="50">
        <v>1.325</v>
      </c>
      <c r="J30" s="50">
        <v>1.2552000000000001</v>
      </c>
      <c r="K30" s="10">
        <f t="shared" si="1"/>
        <v>0.27351097178683315</v>
      </c>
      <c r="L30" s="166">
        <v>-0.316763725100704</v>
      </c>
      <c r="N30" s="23" t="s">
        <v>53</v>
      </c>
      <c r="O30" s="76">
        <f>CORREL(H5:H42,K5:K42)</f>
        <v>-0.18666387884414645</v>
      </c>
      <c r="P30" s="76">
        <f>CORREL(H5:H42,G5:G42)</f>
        <v>0.17110261527048556</v>
      </c>
      <c r="Q30" s="76">
        <f>CORREL(H5:H42,F5:F42)</f>
        <v>7.4168236394587334E-2</v>
      </c>
      <c r="R30" s="76">
        <f>CORREL(H5:H42,E5:E42)</f>
        <v>-2.8318058511749632E-3</v>
      </c>
      <c r="S30" s="16"/>
      <c r="T30" s="16"/>
      <c r="U30" s="14"/>
    </row>
    <row r="31" spans="1:21" ht="16" customHeight="1" x14ac:dyDescent="0.85">
      <c r="A31" s="156" t="s">
        <v>26</v>
      </c>
      <c r="B31" s="43">
        <v>3.5717137000000001</v>
      </c>
      <c r="C31" s="5">
        <f t="shared" si="2"/>
        <v>0.98885171861252152</v>
      </c>
      <c r="D31" s="158">
        <v>33.369999999999997</v>
      </c>
      <c r="E31" s="39">
        <v>2.3686906579999998</v>
      </c>
      <c r="F31" s="5">
        <v>0.35007667399999998</v>
      </c>
      <c r="G31" s="5">
        <v>6.5173414999999998E-2</v>
      </c>
      <c r="H31" s="58">
        <v>0.27200000000000002</v>
      </c>
      <c r="I31" s="50">
        <v>1.3082</v>
      </c>
      <c r="J31" s="50">
        <v>1.2495000000000001</v>
      </c>
      <c r="K31" s="10">
        <f t="shared" si="1"/>
        <v>0.23527054108216428</v>
      </c>
      <c r="L31" s="166">
        <v>2.9209833361361901</v>
      </c>
      <c r="N31" s="12" t="s">
        <v>40</v>
      </c>
      <c r="O31" s="76">
        <f>CORREL(E5:E42,K5:K42)</f>
        <v>0.25159292619741652</v>
      </c>
      <c r="P31" s="76">
        <f>CORREL(E5:E42,G5:G42)</f>
        <v>0.89111252857428802</v>
      </c>
      <c r="Q31" s="76">
        <f>CORREL(E5:E42,F5:F42)</f>
        <v>-0.97474689361939781</v>
      </c>
      <c r="R31" s="16"/>
      <c r="S31" s="16"/>
      <c r="T31" s="16"/>
      <c r="U31" s="14"/>
    </row>
    <row r="32" spans="1:21" ht="16" customHeight="1" x14ac:dyDescent="0.85">
      <c r="A32" s="156" t="s">
        <v>27</v>
      </c>
      <c r="B32" s="43">
        <v>3.56484946</v>
      </c>
      <c r="C32" s="5">
        <f t="shared" si="2"/>
        <v>0.98265048823073742</v>
      </c>
      <c r="D32" s="158">
        <v>43.56</v>
      </c>
      <c r="E32" s="39">
        <v>3.1071688000000002</v>
      </c>
      <c r="F32" s="5">
        <v>0.11745454</v>
      </c>
      <c r="G32" s="5">
        <v>0.292935</v>
      </c>
      <c r="H32" s="58">
        <v>0.21199999999999999</v>
      </c>
      <c r="I32" s="50">
        <v>1.2114</v>
      </c>
      <c r="J32" s="50">
        <v>1.1374</v>
      </c>
      <c r="K32" s="10">
        <f t="shared" si="1"/>
        <v>0.53857350800582293</v>
      </c>
      <c r="L32" s="166">
        <v>5.3138429105421601</v>
      </c>
      <c r="N32" s="12" t="s">
        <v>45</v>
      </c>
      <c r="O32" s="76">
        <f>CORREL(F5:F42,K5:K42)</f>
        <v>-0.20537093455622812</v>
      </c>
      <c r="P32" s="76">
        <f>CORREL(F5:F42,G5:G42)</f>
        <v>-0.76945038356686069</v>
      </c>
      <c r="Q32" s="16"/>
      <c r="R32" s="16"/>
      <c r="S32" s="16"/>
      <c r="T32" s="16"/>
      <c r="U32" s="14"/>
    </row>
    <row r="33" spans="1:35" ht="16" customHeight="1" x14ac:dyDescent="0.85">
      <c r="A33" s="156" t="s">
        <v>28</v>
      </c>
      <c r="B33" s="43">
        <v>3.5786584000000001</v>
      </c>
      <c r="C33" s="5">
        <f t="shared" si="2"/>
        <v>0.99514548735482045</v>
      </c>
      <c r="D33" s="158">
        <v>38.950000000000003</v>
      </c>
      <c r="E33" s="39">
        <v>2.5745102200000001</v>
      </c>
      <c r="F33" s="5">
        <v>0.27230985299999999</v>
      </c>
      <c r="G33" s="5">
        <v>0.1104328723</v>
      </c>
      <c r="H33" s="58">
        <v>0.24199999999999999</v>
      </c>
      <c r="I33" s="50">
        <v>1.3053999999999999</v>
      </c>
      <c r="J33" s="50">
        <v>1.2963</v>
      </c>
      <c r="K33" s="10">
        <f t="shared" si="1"/>
        <v>3.0712116098548403E-2</v>
      </c>
      <c r="L33" s="166">
        <v>0.55409731331926104</v>
      </c>
      <c r="N33" s="12" t="s">
        <v>46</v>
      </c>
      <c r="O33" s="76">
        <f>CORREL(G5:G42,K5:K42)</f>
        <v>0.2986950029261613</v>
      </c>
      <c r="P33" s="16"/>
      <c r="Q33" s="16"/>
      <c r="R33" s="16"/>
      <c r="S33" s="16"/>
      <c r="T33" s="16"/>
      <c r="U33" s="14"/>
    </row>
    <row r="34" spans="1:35" ht="16" customHeight="1" x14ac:dyDescent="0.85">
      <c r="A34" s="156" t="s">
        <v>106</v>
      </c>
      <c r="B34" s="43">
        <v>3.5801366321999999</v>
      </c>
      <c r="C34" s="5">
        <f t="shared" si="2"/>
        <v>0.99648774110179517</v>
      </c>
      <c r="D34" s="158">
        <v>48.06</v>
      </c>
      <c r="E34" s="39">
        <v>2.7567521400000001</v>
      </c>
      <c r="F34" s="5">
        <v>0.18744784149999999</v>
      </c>
      <c r="G34" s="5">
        <v>0.12865108868</v>
      </c>
      <c r="H34" s="58">
        <v>0.29599999999999999</v>
      </c>
      <c r="I34" s="50">
        <v>1.3033999999999999</v>
      </c>
      <c r="J34" s="50">
        <v>1.2048000000000001</v>
      </c>
      <c r="K34" s="10">
        <f t="shared" si="1"/>
        <v>0.48144531249999889</v>
      </c>
      <c r="L34" s="166">
        <v>2.6968876664056101</v>
      </c>
      <c r="N34" s="12" t="s">
        <v>44</v>
      </c>
      <c r="O34" s="14"/>
      <c r="P34" s="14"/>
      <c r="Q34" s="14"/>
      <c r="R34" s="14"/>
      <c r="S34" s="14"/>
      <c r="T34" s="14"/>
      <c r="U34" s="14"/>
    </row>
    <row r="35" spans="1:35" ht="16" customHeight="1" x14ac:dyDescent="0.85">
      <c r="A35" s="156" t="s">
        <v>30</v>
      </c>
      <c r="B35" s="43">
        <v>3.5594066999999998</v>
      </c>
      <c r="C35" s="5">
        <f t="shared" si="2"/>
        <v>0.97774730348892103</v>
      </c>
      <c r="D35" s="158">
        <v>53.48</v>
      </c>
      <c r="E35" s="39">
        <v>2.6267242999999998</v>
      </c>
      <c r="F35" s="5">
        <v>0.25077505</v>
      </c>
      <c r="G35" s="5">
        <v>0.12343923</v>
      </c>
      <c r="H35" s="58">
        <v>0.24399999999999999</v>
      </c>
      <c r="I35" s="50">
        <v>1.2476</v>
      </c>
      <c r="J35" s="50">
        <v>1.1962999999999999</v>
      </c>
      <c r="K35" s="10">
        <f t="shared" si="1"/>
        <v>0.26133469179826863</v>
      </c>
      <c r="L35" s="166">
        <v>1.45424122169555</v>
      </c>
      <c r="N35" s="162"/>
      <c r="O35" s="155"/>
      <c r="P35" s="155"/>
    </row>
    <row r="36" spans="1:35" ht="16" customHeight="1" x14ac:dyDescent="0.85">
      <c r="A36" s="156" t="s">
        <v>31</v>
      </c>
      <c r="B36" s="43">
        <v>3.5560818699999999</v>
      </c>
      <c r="C36" s="5">
        <f t="shared" si="2"/>
        <v>0.97475811878419838</v>
      </c>
      <c r="D36" s="158">
        <v>43.26</v>
      </c>
      <c r="E36" s="39">
        <v>2.7973856000000001</v>
      </c>
      <c r="F36" s="5">
        <v>0.21737297</v>
      </c>
      <c r="G36" s="5">
        <v>0.22222222</v>
      </c>
      <c r="H36" s="58">
        <v>0.36499999999999999</v>
      </c>
      <c r="I36" s="50">
        <v>1.4350000000000001</v>
      </c>
      <c r="J36" s="50">
        <v>1.3424</v>
      </c>
      <c r="K36" s="10">
        <f t="shared" si="1"/>
        <v>0.2704439252336448</v>
      </c>
      <c r="L36" s="166">
        <v>2.88643193212032</v>
      </c>
      <c r="N36" s="170" t="s">
        <v>344</v>
      </c>
      <c r="O36" s="170"/>
      <c r="P36" s="170"/>
      <c r="R36" s="22"/>
      <c r="S36" s="2"/>
    </row>
    <row r="37" spans="1:35" ht="16" customHeight="1" x14ac:dyDescent="0.85">
      <c r="A37" s="156" t="s">
        <v>32</v>
      </c>
      <c r="B37" s="43">
        <v>3.5737835207300002</v>
      </c>
      <c r="C37" s="5">
        <f t="shared" si="2"/>
        <v>0.99072544516392869</v>
      </c>
      <c r="D37" s="158">
        <v>37.630000000000003</v>
      </c>
      <c r="E37" s="39">
        <v>2.6063873000000002</v>
      </c>
      <c r="F37" s="5">
        <v>0.26869775926379702</v>
      </c>
      <c r="G37" s="5">
        <v>0.137357401508344</v>
      </c>
      <c r="H37" s="159">
        <v>0.27800000000000002</v>
      </c>
      <c r="I37" s="50">
        <v>1.2224999999999999</v>
      </c>
      <c r="J37" s="50">
        <v>1.2325999999999999</v>
      </c>
      <c r="K37" s="10">
        <f t="shared" si="1"/>
        <v>-4.3422184006878806E-2</v>
      </c>
      <c r="L37" s="166">
        <v>1.2922362104329801</v>
      </c>
      <c r="M37" t="s">
        <v>139</v>
      </c>
      <c r="N37" s="170"/>
      <c r="O37" s="170"/>
      <c r="P37" s="170"/>
    </row>
    <row r="38" spans="1:35" ht="16" customHeight="1" x14ac:dyDescent="0.85">
      <c r="A38" s="156" t="s">
        <v>33</v>
      </c>
      <c r="B38" s="43">
        <v>3.5110037900000002</v>
      </c>
      <c r="C38" s="5">
        <f t="shared" si="2"/>
        <v>0.93468234988925381</v>
      </c>
      <c r="D38" s="158">
        <v>36.03</v>
      </c>
      <c r="E38" s="39">
        <v>2.3650875999999998</v>
      </c>
      <c r="F38" s="5">
        <v>0.35191433999999999</v>
      </c>
      <c r="G38" s="5">
        <v>7.04088254E-2</v>
      </c>
      <c r="H38" s="159">
        <v>0.22700000000000001</v>
      </c>
      <c r="I38" s="50">
        <v>1.3375999999999999</v>
      </c>
      <c r="J38" s="50">
        <v>1.2361</v>
      </c>
      <c r="K38" s="10">
        <f t="shared" si="1"/>
        <v>0.4299025836509951</v>
      </c>
      <c r="L38" s="166">
        <v>-0.71089951958210595</v>
      </c>
      <c r="N38" s="163"/>
      <c r="O38" s="160" t="s">
        <v>42</v>
      </c>
      <c r="P38" s="161" t="s">
        <v>44</v>
      </c>
    </row>
    <row r="39" spans="1:35" ht="16" customHeight="1" x14ac:dyDescent="0.85">
      <c r="A39" s="156" t="s">
        <v>34</v>
      </c>
      <c r="B39" s="43">
        <v>3.539981</v>
      </c>
      <c r="C39" s="5">
        <f t="shared" si="2"/>
        <v>0.96034738925555574</v>
      </c>
      <c r="D39" s="158">
        <v>50.08</v>
      </c>
      <c r="E39" s="39">
        <v>2.8691749999999998</v>
      </c>
      <c r="F39" s="5">
        <v>0.17502309999999999</v>
      </c>
      <c r="G39" s="5">
        <v>0.20464603000000001</v>
      </c>
      <c r="H39" s="159">
        <v>0.26</v>
      </c>
      <c r="I39" s="50">
        <v>1.4258</v>
      </c>
      <c r="J39" s="50">
        <v>1.2847999999999999</v>
      </c>
      <c r="K39" s="10">
        <f t="shared" si="1"/>
        <v>0.49508426966292141</v>
      </c>
      <c r="L39" s="166">
        <v>3.38543286697915</v>
      </c>
      <c r="N39" s="160" t="s">
        <v>43</v>
      </c>
      <c r="O39" s="76">
        <f>CORREL(J5:J42,I5:I42)</f>
        <v>0.68641649423142059</v>
      </c>
      <c r="P39" s="76">
        <f>CORREL(J5:J42,K5:K42)</f>
        <v>-0.35750648966706411</v>
      </c>
    </row>
    <row r="40" spans="1:35" ht="16" customHeight="1" x14ac:dyDescent="0.85">
      <c r="A40" s="156" t="s">
        <v>35</v>
      </c>
      <c r="B40" s="43">
        <v>3.557625314</v>
      </c>
      <c r="C40" s="5">
        <f t="shared" si="2"/>
        <v>0.97614518128516126</v>
      </c>
      <c r="D40" s="158">
        <v>44.91</v>
      </c>
      <c r="E40" s="39">
        <v>2.4678409000000001</v>
      </c>
      <c r="F40" s="5">
        <v>0.31534982</v>
      </c>
      <c r="G40" s="5">
        <v>9.3736586600000005E-2</v>
      </c>
      <c r="H40" s="159">
        <v>0.25800000000000001</v>
      </c>
      <c r="I40" s="50">
        <v>1.3433999999999999</v>
      </c>
      <c r="J40" s="50">
        <v>1.2330000000000001</v>
      </c>
      <c r="K40" s="10">
        <f t="shared" si="1"/>
        <v>0.47381974248926939</v>
      </c>
      <c r="L40" s="166">
        <v>0.36601118327493198</v>
      </c>
      <c r="N40" s="161" t="s">
        <v>44</v>
      </c>
      <c r="O40" s="76">
        <f>CORREL(K5:K42,I5:I42)</f>
        <v>0.42025330810093181</v>
      </c>
      <c r="P40" s="153"/>
    </row>
    <row r="41" spans="1:35" ht="16" customHeight="1" x14ac:dyDescent="0.85">
      <c r="A41" s="156" t="s">
        <v>36</v>
      </c>
      <c r="B41" s="43">
        <v>3.55744368</v>
      </c>
      <c r="C41" s="5">
        <f t="shared" si="2"/>
        <v>0.97598189921434542</v>
      </c>
      <c r="D41" s="158">
        <v>31.28</v>
      </c>
      <c r="E41" s="39">
        <v>2.5070293600000002</v>
      </c>
      <c r="F41" s="5">
        <v>0.30917540659999998</v>
      </c>
      <c r="G41" s="5">
        <v>0.1209571</v>
      </c>
      <c r="H41" s="159">
        <v>0.29499999999999998</v>
      </c>
      <c r="I41" s="50">
        <v>1.2448999999999999</v>
      </c>
      <c r="J41" s="50">
        <v>1.1988000000000001</v>
      </c>
      <c r="K41" s="10">
        <f t="shared" si="1"/>
        <v>0.23189134808853007</v>
      </c>
      <c r="L41" s="166">
        <v>3.28906195746494</v>
      </c>
    </row>
    <row r="42" spans="1:35" ht="16" customHeight="1" x14ac:dyDescent="0.85">
      <c r="A42" s="156" t="s">
        <v>37</v>
      </c>
      <c r="B42" s="43">
        <v>3.4726890500000001</v>
      </c>
      <c r="C42" s="5">
        <f t="shared" si="2"/>
        <v>0.90128075556111953</v>
      </c>
      <c r="D42" s="158">
        <v>44.25</v>
      </c>
      <c r="E42" s="39">
        <v>2.4881600000000001</v>
      </c>
      <c r="F42" s="5">
        <v>0.30199342940000001</v>
      </c>
      <c r="G42" s="5">
        <v>9.3741290000000005E-2</v>
      </c>
      <c r="H42" s="159">
        <v>0.24299999999999999</v>
      </c>
      <c r="I42" s="50">
        <v>1.29</v>
      </c>
      <c r="J42" s="50">
        <v>1.2217</v>
      </c>
      <c r="K42" s="10">
        <f t="shared" si="1"/>
        <v>0.30807397383852053</v>
      </c>
      <c r="L42" s="166">
        <v>0.95285131524673095</v>
      </c>
    </row>
    <row r="43" spans="1:35" s="17" customFormat="1" ht="15" x14ac:dyDescent="0.8">
      <c r="A43" s="65" t="s">
        <v>99</v>
      </c>
      <c r="B43" s="29">
        <f t="shared" ref="B43:C43" si="3">AVERAGE(B5:B42)</f>
        <v>3.5450230406397965</v>
      </c>
      <c r="C43" s="29">
        <f t="shared" si="3"/>
        <v>0.96507132677649488</v>
      </c>
      <c r="D43" s="24">
        <f>AVERAGE(D5:D42)</f>
        <v>43.267105263157895</v>
      </c>
      <c r="E43" s="29">
        <f t="shared" ref="E43" si="4">AVERAGE(E5:E42)</f>
        <v>2.6934840363116281</v>
      </c>
      <c r="F43" s="29">
        <f t="shared" ref="F43" si="5">AVERAGE(F5:F42)</f>
        <v>0.23047843002519058</v>
      </c>
      <c r="G43" s="29">
        <f t="shared" ref="G43:L43" si="6">AVERAGE(G5:G42)</f>
        <v>0.14894400389454865</v>
      </c>
      <c r="H43" s="29">
        <f>AVERAGE(H5:H42)</f>
        <v>0.2634736842105263</v>
      </c>
      <c r="I43" s="29">
        <f t="shared" si="6"/>
        <v>1.2919736842105263</v>
      </c>
      <c r="J43" s="29">
        <f t="shared" si="6"/>
        <v>1.2243921052631574</v>
      </c>
      <c r="K43" s="29">
        <f t="shared" si="6"/>
        <v>0.31532885381534753</v>
      </c>
      <c r="L43" s="29">
        <f t="shared" si="6"/>
        <v>2.2119599591545187</v>
      </c>
      <c r="M43"/>
      <c r="N43" s="4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</row>
    <row r="44" spans="1:35" ht="15" x14ac:dyDescent="0.8">
      <c r="A44" s="26" t="s">
        <v>100</v>
      </c>
      <c r="B44" s="30">
        <f t="shared" ref="B44:C44" si="7">MEDIAN(B5:B42)</f>
        <v>3.5584682340356952</v>
      </c>
      <c r="C44" s="30">
        <f t="shared" si="7"/>
        <v>0.97690326022423335</v>
      </c>
      <c r="D44" s="27">
        <f>MEDIAN(D5:D42)</f>
        <v>43.41</v>
      </c>
      <c r="E44" s="30">
        <f t="shared" ref="E44:L44" si="8">MEDIAN(E5:E42)</f>
        <v>2.6468104398527199</v>
      </c>
      <c r="F44" s="30">
        <f t="shared" si="8"/>
        <v>0.24003553620470802</v>
      </c>
      <c r="G44" s="30">
        <f t="shared" si="8"/>
        <v>0.13163954434</v>
      </c>
      <c r="H44" s="30">
        <f>MEDIAN(H5:H42)</f>
        <v>0.26700000000000002</v>
      </c>
      <c r="I44" s="30">
        <f t="shared" si="8"/>
        <v>1.2879499999999999</v>
      </c>
      <c r="J44" s="30">
        <f t="shared" si="8"/>
        <v>1.2256</v>
      </c>
      <c r="K44" s="30">
        <f t="shared" si="8"/>
        <v>0.27197744851023897</v>
      </c>
      <c r="L44" s="30">
        <f t="shared" si="8"/>
        <v>2.13741949011707</v>
      </c>
    </row>
    <row r="45" spans="1:35" s="17" customFormat="1" ht="15" x14ac:dyDescent="0.8">
      <c r="A45" s="65" t="s">
        <v>107</v>
      </c>
      <c r="B45" s="29">
        <v>3.5710000000000002</v>
      </c>
      <c r="C45" s="29">
        <v>0.97799999999999998</v>
      </c>
      <c r="D45" s="24" cm="1">
        <f t="array" ref="D45">_xlfn.MODE.MULT(D5:D42)</f>
        <v>46.2</v>
      </c>
      <c r="E45" s="29">
        <v>2.3650000000000002</v>
      </c>
      <c r="F45" s="29">
        <v>0.17499999999999999</v>
      </c>
      <c r="G45" s="29">
        <v>7.0000000000000007E-2</v>
      </c>
      <c r="H45" s="24">
        <v>0.24199999999999999</v>
      </c>
      <c r="I45" s="29">
        <v>1.2114</v>
      </c>
      <c r="J45" s="29">
        <v>1.1374</v>
      </c>
      <c r="K45" s="90"/>
      <c r="L45" s="90"/>
      <c r="M45"/>
      <c r="N45" s="4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</row>
    <row r="46" spans="1:35" ht="15" x14ac:dyDescent="0.8">
      <c r="A46" s="26" t="s">
        <v>101</v>
      </c>
      <c r="B46" s="30">
        <f>_xlfn.STDEV.S(B5:B42)</f>
        <v>3.3242206722204744E-2</v>
      </c>
      <c r="C46" s="30">
        <f t="shared" ref="C46" si="9">_xlfn.STDEV.S(C5:C42)</f>
        <v>2.9427955096999567E-2</v>
      </c>
      <c r="D46" s="27">
        <f>_xlfn.STDEV.S(D5:D42)</f>
        <v>8.67983743399102</v>
      </c>
      <c r="E46" s="30">
        <f>_xlfn.STDEV.S(E5:E42)</f>
        <v>0.21609329095859178</v>
      </c>
      <c r="F46" s="30">
        <f t="shared" ref="F46:L46" si="10">_xlfn.STDEV.S(F5:F42)</f>
        <v>7.7748819673305616E-2</v>
      </c>
      <c r="G46" s="30">
        <f t="shared" si="10"/>
        <v>6.672201798742329E-2</v>
      </c>
      <c r="H46" s="30">
        <f>_xlfn.STDEV.S(H5:H42)</f>
        <v>3.318884283554404E-2</v>
      </c>
      <c r="I46" s="30">
        <f t="shared" si="10"/>
        <v>5.9635966311879569E-2</v>
      </c>
      <c r="J46" s="30">
        <f t="shared" si="10"/>
        <v>4.3058887280403087E-2</v>
      </c>
      <c r="K46" s="30">
        <f t="shared" si="10"/>
        <v>0.21187427082176832</v>
      </c>
      <c r="L46" s="30">
        <f t="shared" si="10"/>
        <v>1.5128589842810214</v>
      </c>
    </row>
    <row r="47" spans="1:35" s="17" customFormat="1" ht="15" x14ac:dyDescent="0.8">
      <c r="A47" s="65" t="s">
        <v>108</v>
      </c>
      <c r="B47" s="29">
        <f t="shared" ref="B47:C47" si="11">AVEDEV(B5:B42)</f>
        <v>2.6237772100983669E-2</v>
      </c>
      <c r="C47" s="29">
        <f t="shared" si="11"/>
        <v>2.3271049322454801E-2</v>
      </c>
      <c r="D47" s="24">
        <f>AVEDEV(D5:D42)</f>
        <v>6.4149999999999991</v>
      </c>
      <c r="E47" s="29">
        <f t="shared" ref="E47:L47" si="12">AVEDEV(E5:E42)</f>
        <v>0.18187857419432257</v>
      </c>
      <c r="F47" s="29">
        <f t="shared" si="12"/>
        <v>6.6521744671252145E-2</v>
      </c>
      <c r="G47" s="29">
        <f t="shared" si="12"/>
        <v>5.3279902208229708E-2</v>
      </c>
      <c r="H47" s="29">
        <f>AVEDEV(H5:H42)</f>
        <v>2.4343490304709149E-2</v>
      </c>
      <c r="I47" s="29">
        <f t="shared" si="12"/>
        <v>4.5695844875346239E-2</v>
      </c>
      <c r="J47" s="29">
        <f t="shared" si="12"/>
        <v>3.2708310249307516E-2</v>
      </c>
      <c r="K47" s="29">
        <f t="shared" si="12"/>
        <v>0.1636952304191045</v>
      </c>
      <c r="L47" s="29">
        <f t="shared" si="12"/>
        <v>1.2418200259094236</v>
      </c>
      <c r="M47"/>
      <c r="N47" s="4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</row>
    <row r="48" spans="1:35" ht="14.75" customHeight="1" x14ac:dyDescent="0.8">
      <c r="A48" s="26" t="s">
        <v>102</v>
      </c>
      <c r="B48" s="30">
        <v>3.2500000000000001E-2</v>
      </c>
      <c r="C48" s="30">
        <v>2.9499999999999998E-2</v>
      </c>
      <c r="D48" s="27">
        <v>10.675000000000001</v>
      </c>
      <c r="E48" s="30">
        <v>0.32424999999999998</v>
      </c>
      <c r="F48" s="30">
        <v>0.12</v>
      </c>
      <c r="G48" s="30">
        <v>0.107</v>
      </c>
      <c r="H48" s="30">
        <v>3.4500000000000003E-2</v>
      </c>
      <c r="I48" s="30">
        <v>7.3700000000000002E-2</v>
      </c>
      <c r="J48" s="30">
        <v>5.6950000000000001E-2</v>
      </c>
      <c r="K48" s="30">
        <v>0.26759300000000003</v>
      </c>
      <c r="L48" s="30">
        <v>2.3319999999999999</v>
      </c>
    </row>
    <row r="49" spans="1:35" s="17" customFormat="1" ht="15" x14ac:dyDescent="0.8">
      <c r="A49" s="65" t="s">
        <v>103</v>
      </c>
      <c r="B49" s="25" t="s">
        <v>113</v>
      </c>
      <c r="C49" s="86"/>
      <c r="D49" s="25" t="s">
        <v>105</v>
      </c>
      <c r="E49" s="25" t="s">
        <v>115</v>
      </c>
      <c r="F49"/>
      <c r="G49"/>
      <c r="H49" s="25" t="s">
        <v>371</v>
      </c>
      <c r="I49"/>
      <c r="J49" s="25" t="s">
        <v>105</v>
      </c>
      <c r="K49" s="25" t="s">
        <v>372</v>
      </c>
      <c r="L49" s="25" t="s">
        <v>1038</v>
      </c>
      <c r="M49"/>
      <c r="N49" s="4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</row>
    <row r="50" spans="1:35" ht="15" x14ac:dyDescent="0.8">
      <c r="A50" s="26" t="s">
        <v>104</v>
      </c>
      <c r="B50" s="28">
        <v>0.6645799</v>
      </c>
      <c r="D50" s="28">
        <v>0.989657921177727</v>
      </c>
      <c r="E50" s="28">
        <v>0.89372756888000005</v>
      </c>
      <c r="H50" s="28">
        <v>0.91689209999999999</v>
      </c>
      <c r="J50" s="28">
        <v>0.97881079999999998</v>
      </c>
      <c r="K50" s="28">
        <v>0.73025870000000004</v>
      </c>
      <c r="L50" s="28" t="s">
        <v>1039</v>
      </c>
    </row>
    <row r="54" spans="1:35" x14ac:dyDescent="0.65">
      <c r="E54" s="32"/>
      <c r="F54" s="32"/>
    </row>
    <row r="55" spans="1:35" x14ac:dyDescent="0.65">
      <c r="B55" s="32"/>
      <c r="C55" s="88"/>
      <c r="G55" s="4"/>
      <c r="N55"/>
    </row>
    <row r="56" spans="1:35" x14ac:dyDescent="0.65">
      <c r="B56" s="32"/>
      <c r="C56" s="88"/>
      <c r="G56" s="4"/>
      <c r="N56"/>
    </row>
    <row r="57" spans="1:35" x14ac:dyDescent="0.65">
      <c r="B57" s="32"/>
      <c r="C57" s="88"/>
      <c r="G57" s="4"/>
      <c r="N57"/>
    </row>
    <row r="58" spans="1:35" x14ac:dyDescent="0.65">
      <c r="B58" s="32"/>
      <c r="C58" s="88"/>
      <c r="G58" s="4"/>
      <c r="N58"/>
    </row>
    <row r="59" spans="1:35" x14ac:dyDescent="0.65">
      <c r="B59" s="32"/>
      <c r="C59" s="88"/>
      <c r="G59" s="4"/>
      <c r="N59"/>
    </row>
    <row r="60" spans="1:35" x14ac:dyDescent="0.65">
      <c r="B60" s="32"/>
      <c r="C60" s="88"/>
      <c r="G60" s="4"/>
      <c r="N60"/>
    </row>
    <row r="61" spans="1:35" x14ac:dyDescent="0.65">
      <c r="B61" s="32"/>
      <c r="C61" s="88"/>
      <c r="G61" s="4"/>
      <c r="N61"/>
    </row>
    <row r="62" spans="1:35" x14ac:dyDescent="0.65">
      <c r="E62" s="32"/>
      <c r="F62" s="32"/>
      <c r="G62" s="88"/>
    </row>
    <row r="63" spans="1:35" x14ac:dyDescent="0.65">
      <c r="F63" s="32"/>
      <c r="G63" s="88"/>
      <c r="H63" s="32"/>
    </row>
    <row r="64" spans="1:35" x14ac:dyDescent="0.65">
      <c r="E64" s="32"/>
      <c r="F64" s="32"/>
      <c r="G64" s="88"/>
      <c r="H64" s="32"/>
    </row>
    <row r="65" spans="5:14" x14ac:dyDescent="0.65">
      <c r="E65" s="32"/>
      <c r="F65" s="32"/>
      <c r="G65" s="88"/>
      <c r="H65" s="32"/>
    </row>
    <row r="66" spans="5:14" x14ac:dyDescent="0.65">
      <c r="E66" s="32"/>
      <c r="F66" s="32"/>
      <c r="G66" s="88"/>
      <c r="H66" s="32"/>
    </row>
    <row r="67" spans="5:14" x14ac:dyDescent="0.65">
      <c r="E67" s="32"/>
      <c r="F67" s="32"/>
      <c r="G67" s="88"/>
      <c r="H67" s="32"/>
    </row>
    <row r="68" spans="5:14" x14ac:dyDescent="0.65">
      <c r="E68" s="32"/>
      <c r="F68" s="32"/>
      <c r="G68" s="88"/>
      <c r="H68" s="32"/>
    </row>
    <row r="69" spans="5:14" x14ac:dyDescent="0.65">
      <c r="E69" s="32"/>
      <c r="F69" s="32"/>
      <c r="G69" s="88"/>
      <c r="H69" s="32"/>
    </row>
    <row r="70" spans="5:14" x14ac:dyDescent="0.65">
      <c r="E70" s="32"/>
      <c r="F70" s="32"/>
      <c r="G70" s="88"/>
      <c r="H70" s="32"/>
    </row>
    <row r="71" spans="5:14" x14ac:dyDescent="0.65">
      <c r="E71" s="32"/>
      <c r="F71" s="32"/>
      <c r="G71" s="88"/>
      <c r="H71" s="32"/>
    </row>
    <row r="72" spans="5:14" x14ac:dyDescent="0.65">
      <c r="E72" s="32"/>
      <c r="F72" s="32"/>
      <c r="G72" s="88"/>
      <c r="H72" s="32"/>
    </row>
    <row r="73" spans="5:14" x14ac:dyDescent="0.65">
      <c r="E73" s="32"/>
      <c r="F73" s="32"/>
      <c r="G73" s="88"/>
      <c r="H73" s="32"/>
    </row>
    <row r="74" spans="5:14" x14ac:dyDescent="0.65">
      <c r="E74" s="32"/>
      <c r="F74" s="32"/>
      <c r="G74" s="88"/>
      <c r="H74" s="32"/>
    </row>
    <row r="75" spans="5:14" x14ac:dyDescent="0.65">
      <c r="E75" s="32"/>
      <c r="F75" s="32"/>
      <c r="G75" s="88"/>
      <c r="H75" s="32"/>
      <c r="N75" s="22"/>
    </row>
    <row r="76" spans="5:14" x14ac:dyDescent="0.65">
      <c r="E76" s="32"/>
      <c r="F76" s="32"/>
      <c r="G76" s="88"/>
      <c r="H76" s="32"/>
    </row>
    <row r="77" spans="5:14" x14ac:dyDescent="0.65">
      <c r="E77" s="32"/>
      <c r="F77" s="32"/>
      <c r="G77" s="88"/>
      <c r="H77" s="32"/>
    </row>
    <row r="78" spans="5:14" x14ac:dyDescent="0.65">
      <c r="E78" s="32"/>
      <c r="F78" s="32"/>
      <c r="G78" s="88"/>
      <c r="H78" s="32"/>
    </row>
    <row r="79" spans="5:14" x14ac:dyDescent="0.65">
      <c r="E79" s="32"/>
      <c r="F79" s="32"/>
      <c r="G79" s="88"/>
      <c r="H79" s="32"/>
    </row>
    <row r="80" spans="5:14" x14ac:dyDescent="0.65">
      <c r="E80" s="32"/>
      <c r="F80" s="32"/>
      <c r="G80" s="88"/>
      <c r="H80" s="32"/>
    </row>
    <row r="81" spans="5:8" x14ac:dyDescent="0.65">
      <c r="E81" s="32"/>
      <c r="F81" s="32"/>
      <c r="G81" s="88"/>
      <c r="H81" s="32"/>
    </row>
    <row r="82" spans="5:8" x14ac:dyDescent="0.65">
      <c r="E82" s="32"/>
      <c r="F82" s="32"/>
      <c r="G82" s="88"/>
      <c r="H82" s="32"/>
    </row>
    <row r="83" spans="5:8" x14ac:dyDescent="0.65">
      <c r="E83" s="32"/>
      <c r="F83" s="32"/>
      <c r="G83" s="88"/>
      <c r="H83" s="32"/>
    </row>
    <row r="84" spans="5:8" x14ac:dyDescent="0.65">
      <c r="E84" s="32"/>
      <c r="F84" s="32"/>
      <c r="G84" s="88"/>
      <c r="H84" s="32"/>
    </row>
    <row r="85" spans="5:8" x14ac:dyDescent="0.65">
      <c r="E85" s="32"/>
      <c r="F85" s="32"/>
      <c r="G85" s="88"/>
      <c r="H85" s="32"/>
    </row>
    <row r="86" spans="5:8" x14ac:dyDescent="0.65">
      <c r="E86" s="32"/>
      <c r="F86" s="32"/>
      <c r="G86" s="88"/>
      <c r="H86" s="32"/>
    </row>
    <row r="87" spans="5:8" x14ac:dyDescent="0.65">
      <c r="E87" s="32"/>
      <c r="F87" s="32"/>
      <c r="G87" s="88"/>
      <c r="H87" s="32"/>
    </row>
    <row r="88" spans="5:8" x14ac:dyDescent="0.65">
      <c r="E88" s="32"/>
      <c r="F88" s="32"/>
      <c r="G88" s="88"/>
      <c r="H88" s="32"/>
    </row>
    <row r="89" spans="5:8" x14ac:dyDescent="0.65">
      <c r="E89" s="32"/>
      <c r="F89" s="32"/>
      <c r="G89" s="88"/>
      <c r="H89" s="32"/>
    </row>
    <row r="90" spans="5:8" x14ac:dyDescent="0.65">
      <c r="E90" s="32"/>
      <c r="F90" s="32"/>
      <c r="G90" s="88"/>
      <c r="H90" s="32"/>
    </row>
    <row r="91" spans="5:8" x14ac:dyDescent="0.65">
      <c r="E91" s="32"/>
      <c r="F91" s="32"/>
      <c r="G91" s="88"/>
      <c r="H91" s="32"/>
    </row>
    <row r="92" spans="5:8" x14ac:dyDescent="0.65">
      <c r="G92" s="88"/>
    </row>
  </sheetData>
  <mergeCells count="24">
    <mergeCell ref="A1:S1"/>
    <mergeCell ref="O18:U20"/>
    <mergeCell ref="N18:N20"/>
    <mergeCell ref="B2:C3"/>
    <mergeCell ref="D2:D3"/>
    <mergeCell ref="H2:H3"/>
    <mergeCell ref="E2:G3"/>
    <mergeCell ref="I2:K3"/>
    <mergeCell ref="L2:L3"/>
    <mergeCell ref="N6:U7"/>
    <mergeCell ref="N36:P37"/>
    <mergeCell ref="N21:N23"/>
    <mergeCell ref="O21:U23"/>
    <mergeCell ref="N8:N9"/>
    <mergeCell ref="O8:U9"/>
    <mergeCell ref="N10:N11"/>
    <mergeCell ref="O10:U11"/>
    <mergeCell ref="N12:N13"/>
    <mergeCell ref="O12:U13"/>
    <mergeCell ref="N14:N15"/>
    <mergeCell ref="O14:U15"/>
    <mergeCell ref="N16:N17"/>
    <mergeCell ref="O16:U17"/>
    <mergeCell ref="N25:U26"/>
  </mergeCells>
  <pageMargins left="0.51181102362204722" right="0.31496062992125984" top="0.19685039370078741" bottom="0.15748031496062992" header="0.31496062992125984" footer="0.31496062992125984"/>
  <pageSetup paperSize="9" scale="72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A69EE-A173-461D-B4F3-9F77F2142710}">
  <dimension ref="A1:X55"/>
  <sheetViews>
    <sheetView zoomScale="70" zoomScaleNormal="7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E44" sqref="E44"/>
    </sheetView>
  </sheetViews>
  <sheetFormatPr defaultRowHeight="14.25" x14ac:dyDescent="0.65"/>
  <cols>
    <col min="1" max="1" width="14.0390625" customWidth="1"/>
    <col min="2" max="2" width="4.45703125" customWidth="1"/>
    <col min="3" max="3" width="8.25" customWidth="1"/>
    <col min="4" max="4" width="7.625" customWidth="1"/>
    <col min="5" max="5" width="6.2890625" customWidth="1"/>
    <col min="6" max="6" width="8.33203125" customWidth="1"/>
    <col min="7" max="7" width="7.875" customWidth="1"/>
    <col min="8" max="8" width="8.1640625" customWidth="1"/>
    <col min="10" max="10" width="7.75" customWidth="1"/>
    <col min="11" max="11" width="7" customWidth="1"/>
    <col min="14" max="14" width="5.125" customWidth="1"/>
    <col min="15" max="15" width="9.25" customWidth="1"/>
    <col min="16" max="16" width="8.25" customWidth="1"/>
    <col min="17" max="17" width="9.5390625" customWidth="1"/>
    <col min="18" max="18" width="10.375" customWidth="1"/>
    <col min="19" max="19" width="4.70703125" customWidth="1"/>
    <col min="20" max="20" width="10.33203125" style="127" customWidth="1"/>
    <col min="21" max="21" width="7.625" customWidth="1"/>
    <col min="22" max="22" width="5.20703125" customWidth="1"/>
    <col min="23" max="23" width="9.70703125" style="126" customWidth="1"/>
    <col min="24" max="24" width="7.5" customWidth="1"/>
  </cols>
  <sheetData>
    <row r="1" spans="1:24" ht="24.25" customHeight="1" x14ac:dyDescent="1.1000000000000001">
      <c r="A1" s="103" t="s">
        <v>1004</v>
      </c>
      <c r="B1" s="103"/>
      <c r="C1" s="34"/>
      <c r="D1" s="34"/>
      <c r="E1" s="33"/>
      <c r="G1" s="49"/>
      <c r="I1" s="40"/>
      <c r="J1" s="41"/>
    </row>
    <row r="2" spans="1:24" s="125" customFormat="1" ht="19" customHeight="1" x14ac:dyDescent="0.9">
      <c r="A2" s="189" t="s">
        <v>1008</v>
      </c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  <c r="R2" s="189"/>
      <c r="S2" s="189"/>
      <c r="T2" s="203" t="s">
        <v>1009</v>
      </c>
      <c r="U2" s="204"/>
      <c r="V2" s="204"/>
      <c r="W2" s="197" t="s">
        <v>1011</v>
      </c>
      <c r="X2" s="198"/>
    </row>
    <row r="3" spans="1:24" ht="19" x14ac:dyDescent="0.9">
      <c r="B3" s="188" t="s">
        <v>38</v>
      </c>
      <c r="C3" s="188"/>
      <c r="D3" s="188"/>
      <c r="E3" s="194" t="s">
        <v>39</v>
      </c>
      <c r="F3" s="194"/>
      <c r="G3" s="194"/>
      <c r="H3" s="173" t="s">
        <v>1007</v>
      </c>
      <c r="I3" s="173"/>
      <c r="J3" s="173"/>
      <c r="K3" s="196" t="s">
        <v>40</v>
      </c>
      <c r="L3" s="196"/>
      <c r="M3" s="196"/>
      <c r="N3" s="190" t="s">
        <v>44</v>
      </c>
      <c r="O3" s="190"/>
      <c r="P3" s="190"/>
      <c r="Q3" s="191" t="s">
        <v>1016</v>
      </c>
      <c r="R3" s="191"/>
      <c r="S3" s="191"/>
      <c r="T3" s="202" t="s">
        <v>142</v>
      </c>
      <c r="U3" s="186"/>
      <c r="V3" s="186"/>
      <c r="W3" s="199" t="s">
        <v>1012</v>
      </c>
      <c r="X3" s="185"/>
    </row>
    <row r="4" spans="1:24" x14ac:dyDescent="0.65">
      <c r="B4" s="187">
        <v>0.1</v>
      </c>
      <c r="C4" s="187"/>
      <c r="D4" s="187"/>
      <c r="E4" s="195">
        <v>0.1</v>
      </c>
      <c r="F4" s="195"/>
      <c r="G4" s="195"/>
      <c r="H4" s="187">
        <v>0.1</v>
      </c>
      <c r="I4" s="187"/>
      <c r="J4" s="187"/>
      <c r="K4" s="195">
        <v>0.1</v>
      </c>
      <c r="L4" s="195"/>
      <c r="M4" s="195"/>
      <c r="N4" s="187">
        <v>0.1</v>
      </c>
      <c r="O4" s="187"/>
      <c r="P4" s="187"/>
      <c r="Q4" s="192">
        <v>0.5</v>
      </c>
      <c r="R4" s="192"/>
      <c r="S4" s="193"/>
      <c r="T4" s="205">
        <v>0.5</v>
      </c>
      <c r="U4" s="206"/>
      <c r="V4" s="206"/>
      <c r="W4" s="200">
        <v>1</v>
      </c>
      <c r="X4" s="201"/>
    </row>
    <row r="5" spans="1:24" x14ac:dyDescent="0.65">
      <c r="B5" s="124" t="s">
        <v>983</v>
      </c>
      <c r="C5" s="124" t="s">
        <v>1005</v>
      </c>
      <c r="D5" s="124" t="s">
        <v>1006</v>
      </c>
      <c r="E5" s="128" t="s">
        <v>983</v>
      </c>
      <c r="F5" s="128" t="s">
        <v>1005</v>
      </c>
      <c r="G5" s="128" t="s">
        <v>1006</v>
      </c>
      <c r="H5" s="124" t="s">
        <v>983</v>
      </c>
      <c r="I5" s="124" t="s">
        <v>1005</v>
      </c>
      <c r="J5" s="124" t="s">
        <v>1006</v>
      </c>
      <c r="K5" s="128" t="s">
        <v>983</v>
      </c>
      <c r="L5" s="128" t="s">
        <v>1005</v>
      </c>
      <c r="M5" s="128" t="s">
        <v>1006</v>
      </c>
      <c r="N5" s="124" t="s">
        <v>983</v>
      </c>
      <c r="O5" s="124" t="s">
        <v>1005</v>
      </c>
      <c r="P5" s="124" t="s">
        <v>1006</v>
      </c>
      <c r="Q5" s="131" t="s">
        <v>1010</v>
      </c>
      <c r="R5" s="150" t="s">
        <v>1020</v>
      </c>
      <c r="S5" s="131" t="s">
        <v>983</v>
      </c>
      <c r="T5" s="132" t="s">
        <v>1014</v>
      </c>
      <c r="U5" s="132" t="s">
        <v>1006</v>
      </c>
      <c r="V5" s="132" t="s">
        <v>983</v>
      </c>
      <c r="W5" s="147" t="s">
        <v>1013</v>
      </c>
      <c r="X5" s="31" t="s">
        <v>983</v>
      </c>
    </row>
    <row r="6" spans="1:24" ht="15.25" x14ac:dyDescent="0.85">
      <c r="A6" s="130" t="s">
        <v>0</v>
      </c>
      <c r="B6" s="121">
        <f>RANK(C6,C6:C43)</f>
        <v>34</v>
      </c>
      <c r="C6" s="32">
        <v>0.10169522</v>
      </c>
      <c r="D6" s="142">
        <f>C6*0.1</f>
        <v>1.0169522E-2</v>
      </c>
      <c r="E6" s="129">
        <f>RANK(F6,F6:F43,1)</f>
        <v>31</v>
      </c>
      <c r="F6" s="134">
        <v>0.79461636286562098</v>
      </c>
      <c r="G6" s="143">
        <f>F6*0.1</f>
        <v>7.946163628656211E-2</v>
      </c>
      <c r="H6" s="121">
        <f>RANK(I6,I6:I43)</f>
        <v>3</v>
      </c>
      <c r="I6" s="32">
        <v>0.70930232558139539</v>
      </c>
      <c r="J6" s="142">
        <f>I6*0.1</f>
        <v>7.0930232558139544E-2</v>
      </c>
      <c r="K6" s="129">
        <f>RANK(L6,L6:L43)</f>
        <v>6</v>
      </c>
      <c r="L6" s="134">
        <v>0.85853500000000005</v>
      </c>
      <c r="M6" s="143">
        <f>L6*0.1</f>
        <v>8.5853500000000013E-2</v>
      </c>
      <c r="N6" s="121">
        <f>RANK(O6,O6:O43)</f>
        <v>33</v>
      </c>
      <c r="O6" s="32">
        <v>0.17741795943956776</v>
      </c>
      <c r="P6" s="142">
        <f>O6*0.1</f>
        <v>1.7741795943956775E-2</v>
      </c>
      <c r="Q6" s="151">
        <f t="shared" ref="Q6:Q43" si="0">(D6+G6+J6+M6+P6)</f>
        <v>0.26415668678865845</v>
      </c>
      <c r="R6" s="144">
        <f>((Q6-0.1480015)/(0.3450072-0.1480015))*0.5</f>
        <v>0.2948015889607723</v>
      </c>
      <c r="S6" s="145">
        <f>RANK(Q6,Q6:Q43)</f>
        <v>14</v>
      </c>
      <c r="T6" s="146">
        <v>0.68466896437601332</v>
      </c>
      <c r="U6" s="140">
        <f>T6*0.5</f>
        <v>0.34233448218800666</v>
      </c>
      <c r="V6" s="141">
        <f>RANK(T6,T6:T43)</f>
        <v>8</v>
      </c>
      <c r="W6" s="149">
        <f>R6+U6</f>
        <v>0.63713607114877902</v>
      </c>
      <c r="X6" s="148">
        <f>RANK(W6,W6:W43)</f>
        <v>7</v>
      </c>
    </row>
    <row r="7" spans="1:24" ht="15.25" x14ac:dyDescent="0.85">
      <c r="A7" s="130" t="s">
        <v>1</v>
      </c>
      <c r="B7" s="121">
        <f>RANK(C7,C6:C43)</f>
        <v>16</v>
      </c>
      <c r="C7" s="32">
        <v>0.55671442000000004</v>
      </c>
      <c r="D7" s="142">
        <f t="shared" ref="D7:D43" si="1">C7*0.1</f>
        <v>5.5671442000000008E-2</v>
      </c>
      <c r="E7" s="129">
        <f>RANK(F7,F6:F43,1)</f>
        <v>23</v>
      </c>
      <c r="F7" s="134">
        <v>0.67104705383637131</v>
      </c>
      <c r="G7" s="143">
        <f t="shared" ref="G7:G43" si="2">F7*0.1</f>
        <v>6.7104705383637137E-2</v>
      </c>
      <c r="H7" s="121">
        <f>RANK(I7,I6:I43)</f>
        <v>17</v>
      </c>
      <c r="I7" s="32">
        <v>0.44767441860465129</v>
      </c>
      <c r="J7" s="142">
        <f t="shared" ref="J7:J43" si="3">I7*0.1</f>
        <v>4.4767441860465135E-2</v>
      </c>
      <c r="K7" s="129">
        <f>RANK(L7,L6:L43)</f>
        <v>4</v>
      </c>
      <c r="L7" s="134">
        <v>0.93361799999999995</v>
      </c>
      <c r="M7" s="143">
        <f t="shared" ref="M7:M43" si="4">L7*0.1</f>
        <v>9.3361799999999995E-2</v>
      </c>
      <c r="N7" s="121">
        <f>RANK(O7,O6:O43)</f>
        <v>27</v>
      </c>
      <c r="O7" s="32">
        <v>0.30712677786952275</v>
      </c>
      <c r="P7" s="142">
        <f t="shared" ref="P7:P43" si="5">O7*0.1</f>
        <v>3.0712677786952275E-2</v>
      </c>
      <c r="Q7" s="151">
        <f t="shared" si="0"/>
        <v>0.29161806703105453</v>
      </c>
      <c r="R7" s="144">
        <f t="shared" ref="R7:R43" si="6">((Q7-0.1480015)/(0.3450072-0.1480015))*0.5</f>
        <v>0.36449850697480968</v>
      </c>
      <c r="S7" s="145">
        <f>RANK(Q7,Q6:Q43)</f>
        <v>8</v>
      </c>
      <c r="T7" s="146">
        <v>0.51012606373525304</v>
      </c>
      <c r="U7" s="140">
        <f t="shared" ref="U7:U43" si="7">T7*0.5</f>
        <v>0.25506303186762652</v>
      </c>
      <c r="V7" s="141">
        <f>RANK(T7,T6:T43)</f>
        <v>17</v>
      </c>
      <c r="W7" s="149">
        <f t="shared" ref="W7:W43" si="8">R7+U7</f>
        <v>0.61956153884243625</v>
      </c>
      <c r="X7" s="148">
        <f>RANK(W7,W6:W43)</f>
        <v>10</v>
      </c>
    </row>
    <row r="8" spans="1:24" ht="15.25" x14ac:dyDescent="0.85">
      <c r="A8" s="130" t="s">
        <v>2</v>
      </c>
      <c r="B8" s="121">
        <f>RANK(C8,C6:C43)</f>
        <v>31</v>
      </c>
      <c r="C8" s="32">
        <v>0.15061437</v>
      </c>
      <c r="D8" s="142">
        <f t="shared" si="1"/>
        <v>1.5061437E-2</v>
      </c>
      <c r="E8" s="129">
        <f>RANK(F8,F6:F43,1)</f>
        <v>6</v>
      </c>
      <c r="F8" s="134">
        <v>0.51547265790589214</v>
      </c>
      <c r="G8" s="143">
        <f t="shared" si="2"/>
        <v>5.1547265790589214E-2</v>
      </c>
      <c r="H8" s="121">
        <f>RANK(I8,I6:I43)</f>
        <v>37</v>
      </c>
      <c r="I8" s="32">
        <v>5.2325581395348889E-2</v>
      </c>
      <c r="J8" s="142">
        <f t="shared" si="3"/>
        <v>5.2325581395348889E-3</v>
      </c>
      <c r="K8" s="129">
        <f>RANK(L8,L6:L43)</f>
        <v>1</v>
      </c>
      <c r="L8" s="134">
        <v>0.96712699999999996</v>
      </c>
      <c r="M8" s="143">
        <f t="shared" si="4"/>
        <v>9.6712699999999999E-2</v>
      </c>
      <c r="N8" s="121">
        <f>RANK(O8,O6:O43)</f>
        <v>1</v>
      </c>
      <c r="O8" s="32">
        <v>0.99999996754401577</v>
      </c>
      <c r="P8" s="142">
        <f t="shared" si="5"/>
        <v>9.9999996754401577E-2</v>
      </c>
      <c r="Q8" s="151">
        <f t="shared" si="0"/>
        <v>0.26855395768452567</v>
      </c>
      <c r="R8" s="144">
        <f t="shared" si="6"/>
        <v>0.30596185207972576</v>
      </c>
      <c r="S8" s="145">
        <f>RANK(Q8,Q6:Q43)</f>
        <v>13</v>
      </c>
      <c r="T8" s="146">
        <v>0.41579012180143782</v>
      </c>
      <c r="U8" s="140">
        <f t="shared" si="7"/>
        <v>0.20789506090071891</v>
      </c>
      <c r="V8" s="141">
        <f>RANK(T8,T6:T43)</f>
        <v>22</v>
      </c>
      <c r="W8" s="149">
        <f t="shared" si="8"/>
        <v>0.51385691298044467</v>
      </c>
      <c r="X8" s="148">
        <f>RANK(W8,W6:W43)</f>
        <v>20</v>
      </c>
    </row>
    <row r="9" spans="1:24" ht="15.25" x14ac:dyDescent="0.85">
      <c r="A9" s="130" t="s">
        <v>3</v>
      </c>
      <c r="B9" s="121">
        <f>RANK(C9,C6:C43)</f>
        <v>37</v>
      </c>
      <c r="C9" s="32">
        <v>3.7468399999999999E-2</v>
      </c>
      <c r="D9" s="142">
        <f t="shared" si="1"/>
        <v>3.74684E-3</v>
      </c>
      <c r="E9" s="129">
        <f>RANK(F9,F6:F43,1)</f>
        <v>8</v>
      </c>
      <c r="F9" s="134">
        <v>0.51907587961000412</v>
      </c>
      <c r="G9" s="143">
        <f t="shared" si="2"/>
        <v>5.1907587961000416E-2</v>
      </c>
      <c r="H9" s="121">
        <f>RANK(I9,I6:I43)</f>
        <v>9</v>
      </c>
      <c r="I9" s="32">
        <v>0.51162790697674432</v>
      </c>
      <c r="J9" s="142">
        <f t="shared" si="3"/>
        <v>5.1162790697674432E-2</v>
      </c>
      <c r="K9" s="129">
        <f>RANK(L9,L6:L43)</f>
        <v>5</v>
      </c>
      <c r="L9" s="134">
        <v>0.91908900000000004</v>
      </c>
      <c r="M9" s="143">
        <f t="shared" si="4"/>
        <v>9.1908900000000016E-2</v>
      </c>
      <c r="N9" s="121">
        <f>RANK(O9,O6:O43)</f>
        <v>3</v>
      </c>
      <c r="O9" s="32">
        <v>0.97067161973853877</v>
      </c>
      <c r="P9" s="142">
        <f t="shared" si="5"/>
        <v>9.7067161973853885E-2</v>
      </c>
      <c r="Q9" s="151">
        <f t="shared" si="0"/>
        <v>0.29579328063252874</v>
      </c>
      <c r="R9" s="144">
        <f t="shared" si="6"/>
        <v>0.37509518920652735</v>
      </c>
      <c r="S9" s="145">
        <f>RANK(Q9,Q6:Q43)</f>
        <v>6</v>
      </c>
      <c r="T9" s="146">
        <v>0.70290503911425584</v>
      </c>
      <c r="U9" s="140">
        <f t="shared" si="7"/>
        <v>0.35145251955712792</v>
      </c>
      <c r="V9" s="141">
        <f>RANK(T9,T6:T43)</f>
        <v>7</v>
      </c>
      <c r="W9" s="149">
        <f t="shared" si="8"/>
        <v>0.72654770876365526</v>
      </c>
      <c r="X9" s="148">
        <f>RANK(W9,W6:W43)</f>
        <v>6</v>
      </c>
    </row>
    <row r="10" spans="1:24" ht="15.25" x14ac:dyDescent="0.85">
      <c r="A10" s="130" t="s">
        <v>4</v>
      </c>
      <c r="B10" s="121">
        <f>RANK(C10,C6:C43)</f>
        <v>8</v>
      </c>
      <c r="C10" s="32">
        <v>0.76229237999999999</v>
      </c>
      <c r="D10" s="142">
        <f t="shared" si="1"/>
        <v>7.6229238000000005E-2</v>
      </c>
      <c r="E10" s="129">
        <f>RANK(F10,F6:F43,1)</f>
        <v>34</v>
      </c>
      <c r="F10" s="134">
        <v>0.81962696057651541</v>
      </c>
      <c r="G10" s="143">
        <f t="shared" si="2"/>
        <v>8.1962696057651552E-2</v>
      </c>
      <c r="H10" s="121">
        <f>RANK(I10,I6:I43)</f>
        <v>11</v>
      </c>
      <c r="I10" s="32">
        <v>0.48255813953488386</v>
      </c>
      <c r="J10" s="142">
        <f t="shared" si="3"/>
        <v>4.8255813953488387E-2</v>
      </c>
      <c r="K10" s="129">
        <f>RANK(L10,L6:L43)</f>
        <v>27</v>
      </c>
      <c r="L10" s="134">
        <v>0.23480799999999999</v>
      </c>
      <c r="M10" s="143">
        <f t="shared" si="4"/>
        <v>2.34808E-2</v>
      </c>
      <c r="N10" s="121">
        <f>RANK(O10,O6:O43)</f>
        <v>17</v>
      </c>
      <c r="O10" s="32">
        <v>0.40705163312291187</v>
      </c>
      <c r="P10" s="142">
        <f t="shared" si="5"/>
        <v>4.0705163312291189E-2</v>
      </c>
      <c r="Q10" s="151">
        <f t="shared" si="0"/>
        <v>0.27063371132343111</v>
      </c>
      <c r="R10" s="144">
        <f t="shared" si="6"/>
        <v>0.31124026188945575</v>
      </c>
      <c r="S10" s="145">
        <f>RANK(Q10,Q6:Q43)</f>
        <v>12</v>
      </c>
      <c r="T10" s="146">
        <v>0.59515299499745211</v>
      </c>
      <c r="U10" s="140">
        <f t="shared" si="7"/>
        <v>0.29757649749872606</v>
      </c>
      <c r="V10" s="141">
        <f>RANK(T10,T6:T43)</f>
        <v>13</v>
      </c>
      <c r="W10" s="149">
        <f t="shared" si="8"/>
        <v>0.60881675938818181</v>
      </c>
      <c r="X10" s="148">
        <f>RANK(W10,W6:W43)</f>
        <v>12</v>
      </c>
    </row>
    <row r="11" spans="1:24" ht="15.25" x14ac:dyDescent="0.85">
      <c r="A11" s="130" t="s">
        <v>5</v>
      </c>
      <c r="B11" s="121">
        <f>RANK(C11,C6:C43)</f>
        <v>38</v>
      </c>
      <c r="C11" s="32">
        <v>3.7059010000000003E-2</v>
      </c>
      <c r="D11" s="142">
        <f t="shared" si="1"/>
        <v>3.7059010000000006E-3</v>
      </c>
      <c r="E11" s="129">
        <f>RANK(F11,F6:F43,1)</f>
        <v>12</v>
      </c>
      <c r="F11" s="134">
        <v>0.57248834251801606</v>
      </c>
      <c r="G11" s="143">
        <f t="shared" si="2"/>
        <v>5.7248834251801606E-2</v>
      </c>
      <c r="H11" s="121">
        <f>RANK(I11,I6:I43)</f>
        <v>21</v>
      </c>
      <c r="I11" s="32">
        <v>0.39534883720930236</v>
      </c>
      <c r="J11" s="142">
        <f t="shared" si="3"/>
        <v>3.9534883720930239E-2</v>
      </c>
      <c r="K11" s="129">
        <f>RANK(L11,L6:L43)</f>
        <v>17</v>
      </c>
      <c r="L11" s="134">
        <v>0.63113699999999995</v>
      </c>
      <c r="M11" s="143">
        <f t="shared" si="4"/>
        <v>6.3113699999999995E-2</v>
      </c>
      <c r="N11" s="121">
        <f>RANK(O11,O6:O43)</f>
        <v>30</v>
      </c>
      <c r="O11" s="32">
        <v>0.23842599495047304</v>
      </c>
      <c r="P11" s="142">
        <f t="shared" si="5"/>
        <v>2.3842599495047304E-2</v>
      </c>
      <c r="Q11" s="151">
        <f t="shared" si="0"/>
        <v>0.18744591846777914</v>
      </c>
      <c r="R11" s="144">
        <f t="shared" si="6"/>
        <v>0.10010984064872014</v>
      </c>
      <c r="S11" s="145">
        <f>RANK(Q11,Q6:Q43)</f>
        <v>32</v>
      </c>
      <c r="T11" s="146">
        <v>0.31326302269303224</v>
      </c>
      <c r="U11" s="140">
        <f t="shared" si="7"/>
        <v>0.15663151134651612</v>
      </c>
      <c r="V11" s="141">
        <f>RANK(T11,T6:T43)</f>
        <v>28</v>
      </c>
      <c r="W11" s="149">
        <f t="shared" si="8"/>
        <v>0.25674135199523629</v>
      </c>
      <c r="X11" s="148">
        <f>RANK(W11,W6:W43)</f>
        <v>34</v>
      </c>
    </row>
    <row r="12" spans="1:24" ht="15.25" x14ac:dyDescent="0.85">
      <c r="A12" s="130" t="s">
        <v>6</v>
      </c>
      <c r="B12" s="121">
        <f>RANK(C12,C6:C43)</f>
        <v>11</v>
      </c>
      <c r="C12" s="32">
        <v>0.67985852000000002</v>
      </c>
      <c r="D12" s="142">
        <f t="shared" si="1"/>
        <v>6.7985851999999999E-2</v>
      </c>
      <c r="E12" s="129">
        <f>RANK(F12,F6:F43,1)</f>
        <v>16</v>
      </c>
      <c r="F12" s="134">
        <v>0.61191182704535818</v>
      </c>
      <c r="G12" s="143">
        <f t="shared" si="2"/>
        <v>6.1191182704535822E-2</v>
      </c>
      <c r="H12" s="121">
        <f>RANK(I12,I6:I43)</f>
        <v>26</v>
      </c>
      <c r="I12" s="32">
        <v>0.3604651162790698</v>
      </c>
      <c r="J12" s="142">
        <f t="shared" si="3"/>
        <v>3.604651162790698E-2</v>
      </c>
      <c r="K12" s="129">
        <f>RANK(L12,L6:L43)</f>
        <v>29</v>
      </c>
      <c r="L12" s="134">
        <v>0.195133</v>
      </c>
      <c r="M12" s="143">
        <f t="shared" si="4"/>
        <v>1.9513300000000001E-2</v>
      </c>
      <c r="N12" s="121">
        <f>RANK(O12,O6:O43)</f>
        <v>13</v>
      </c>
      <c r="O12" s="32">
        <v>0.46855687335887958</v>
      </c>
      <c r="P12" s="142">
        <f t="shared" si="5"/>
        <v>4.6855687335887963E-2</v>
      </c>
      <c r="Q12" s="151">
        <f t="shared" si="0"/>
        <v>0.23159253366833077</v>
      </c>
      <c r="R12" s="144">
        <f t="shared" si="6"/>
        <v>0.21215384546825489</v>
      </c>
      <c r="S12" s="145">
        <f>RANK(Q12,Q6:Q43)</f>
        <v>24</v>
      </c>
      <c r="T12" s="146">
        <v>0.25069627655015131</v>
      </c>
      <c r="U12" s="140">
        <f t="shared" si="7"/>
        <v>0.12534813827507565</v>
      </c>
      <c r="V12" s="141">
        <f>RANK(T12,T6:T43)</f>
        <v>31</v>
      </c>
      <c r="W12" s="149">
        <f t="shared" si="8"/>
        <v>0.33750198374333051</v>
      </c>
      <c r="X12" s="148">
        <f>RANK(W12,W6:W43)</f>
        <v>29</v>
      </c>
    </row>
    <row r="13" spans="1:24" ht="15.25" x14ac:dyDescent="0.85">
      <c r="A13" s="130" t="s">
        <v>7</v>
      </c>
      <c r="B13" s="121">
        <f>RANK(C13,C6:C43)</f>
        <v>23</v>
      </c>
      <c r="C13" s="32">
        <v>0.47851115999999999</v>
      </c>
      <c r="D13" s="142">
        <f t="shared" si="1"/>
        <v>4.7851115999999999E-2</v>
      </c>
      <c r="E13" s="129">
        <f>RANK(F13,F6:F43,1)</f>
        <v>1</v>
      </c>
      <c r="F13" s="134">
        <v>0</v>
      </c>
      <c r="G13" s="143">
        <f t="shared" si="2"/>
        <v>0</v>
      </c>
      <c r="H13" s="121">
        <f>RANK(I13,I6:I43)</f>
        <v>24</v>
      </c>
      <c r="I13" s="32">
        <v>0.37790697674418611</v>
      </c>
      <c r="J13" s="142">
        <f t="shared" si="3"/>
        <v>3.7790697674418616E-2</v>
      </c>
      <c r="K13" s="129">
        <f>RANK(L13,L6:L43)</f>
        <v>2</v>
      </c>
      <c r="L13" s="134">
        <v>0.96517799999999998</v>
      </c>
      <c r="M13" s="143">
        <f t="shared" si="4"/>
        <v>9.6517800000000001E-2</v>
      </c>
      <c r="N13" s="121">
        <f>RANK(O13,O6:O43)</f>
        <v>14</v>
      </c>
      <c r="O13" s="32">
        <v>0.4154278411011913</v>
      </c>
      <c r="P13" s="142">
        <f t="shared" si="5"/>
        <v>4.1542784110119135E-2</v>
      </c>
      <c r="Q13" s="151">
        <f t="shared" si="0"/>
        <v>0.22370239778453777</v>
      </c>
      <c r="R13" s="144">
        <f t="shared" si="6"/>
        <v>0.19212869928265466</v>
      </c>
      <c r="S13" s="145">
        <f>RANK(Q13,Q6:Q43)</f>
        <v>28</v>
      </c>
      <c r="T13" s="146">
        <v>0.83776338466265132</v>
      </c>
      <c r="U13" s="140">
        <f t="shared" si="7"/>
        <v>0.41888169233132566</v>
      </c>
      <c r="V13" s="141">
        <f>RANK(T13,T6:T43)</f>
        <v>4</v>
      </c>
      <c r="W13" s="149">
        <f t="shared" si="8"/>
        <v>0.6110103916139803</v>
      </c>
      <c r="X13" s="148">
        <f>RANK(W13,W6:W43)</f>
        <v>11</v>
      </c>
    </row>
    <row r="14" spans="1:24" ht="15.25" x14ac:dyDescent="0.85">
      <c r="A14" s="130" t="s">
        <v>8</v>
      </c>
      <c r="B14" s="121">
        <f>RANK(C14,C6:C43)</f>
        <v>9</v>
      </c>
      <c r="C14" s="32">
        <v>0.71428409999999998</v>
      </c>
      <c r="D14" s="142">
        <f t="shared" si="1"/>
        <v>7.1428409999999998E-2</v>
      </c>
      <c r="E14" s="129">
        <f>RANK(F14,F6:F43,1)</f>
        <v>9</v>
      </c>
      <c r="F14" s="134">
        <v>0.52649427723611697</v>
      </c>
      <c r="G14" s="143">
        <f t="shared" si="2"/>
        <v>5.2649427723611697E-2</v>
      </c>
      <c r="H14" s="121">
        <f>RANK(I14,I6:I43)</f>
        <v>29</v>
      </c>
      <c r="I14" s="32">
        <v>0.28488372093023251</v>
      </c>
      <c r="J14" s="142">
        <f t="shared" si="3"/>
        <v>2.8488372093023254E-2</v>
      </c>
      <c r="K14" s="129">
        <f>RANK(L14,L6:L43)</f>
        <v>13</v>
      </c>
      <c r="L14" s="134">
        <v>0.65418699999999996</v>
      </c>
      <c r="M14" s="143">
        <f t="shared" si="4"/>
        <v>6.5418699999999996E-2</v>
      </c>
      <c r="N14" s="121">
        <f>RANK(O14,O6:O43)</f>
        <v>18</v>
      </c>
      <c r="O14" s="32">
        <v>0.40670546643553557</v>
      </c>
      <c r="P14" s="142">
        <f t="shared" si="5"/>
        <v>4.067054664355356E-2</v>
      </c>
      <c r="Q14" s="151">
        <f t="shared" si="0"/>
        <v>0.2586554564601885</v>
      </c>
      <c r="R14" s="144">
        <f t="shared" si="6"/>
        <v>0.28083947941655618</v>
      </c>
      <c r="S14" s="145">
        <f>RANK(Q14,Q6:Q43)</f>
        <v>17</v>
      </c>
      <c r="T14" s="146">
        <v>0.32389018073687686</v>
      </c>
      <c r="U14" s="140">
        <f t="shared" si="7"/>
        <v>0.16194509036843843</v>
      </c>
      <c r="V14" s="141">
        <f>RANK(T14,T6:T43)</f>
        <v>27</v>
      </c>
      <c r="W14" s="149">
        <f t="shared" si="8"/>
        <v>0.44278456978499459</v>
      </c>
      <c r="X14" s="148">
        <f>RANK(W14,W6:W43)</f>
        <v>24</v>
      </c>
    </row>
    <row r="15" spans="1:24" ht="15.25" x14ac:dyDescent="0.85">
      <c r="A15" s="130" t="s">
        <v>9</v>
      </c>
      <c r="B15" s="121">
        <f>RANK(C15,C6:C43)</f>
        <v>24</v>
      </c>
      <c r="C15" s="32">
        <v>0.46771832000000002</v>
      </c>
      <c r="D15" s="142">
        <f t="shared" si="1"/>
        <v>4.6771832000000006E-2</v>
      </c>
      <c r="E15" s="129">
        <f>RANK(F15,F6:F43,1)</f>
        <v>2</v>
      </c>
      <c r="F15" s="134">
        <v>0.27935565917761751</v>
      </c>
      <c r="G15" s="143">
        <f t="shared" si="2"/>
        <v>2.7935565917761751E-2</v>
      </c>
      <c r="H15" s="121">
        <f>RANK(I15,I6:I43)</f>
        <v>34</v>
      </c>
      <c r="I15" s="32">
        <v>0.186046511627907</v>
      </c>
      <c r="J15" s="142">
        <f t="shared" si="3"/>
        <v>1.8604651162790701E-2</v>
      </c>
      <c r="K15" s="129">
        <f>RANK(L15,L6:L43)</f>
        <v>10</v>
      </c>
      <c r="L15" s="134">
        <v>0.76805800000000002</v>
      </c>
      <c r="M15" s="143">
        <f t="shared" si="4"/>
        <v>7.6805800000000007E-2</v>
      </c>
      <c r="N15" s="121">
        <f>RANK(O15,O6:O43)</f>
        <v>32</v>
      </c>
      <c r="O15" s="32">
        <v>0.18683261478398638</v>
      </c>
      <c r="P15" s="142">
        <f t="shared" si="5"/>
        <v>1.868326147839864E-2</v>
      </c>
      <c r="Q15" s="151">
        <f t="shared" si="0"/>
        <v>0.1888011105589511</v>
      </c>
      <c r="R15" s="144">
        <f t="shared" si="6"/>
        <v>0.10354931496639715</v>
      </c>
      <c r="S15" s="145">
        <f>RANK(Q15,Q6:Q43)</f>
        <v>31</v>
      </c>
      <c r="T15" s="146">
        <v>0.53828606508509136</v>
      </c>
      <c r="U15" s="140">
        <f t="shared" si="7"/>
        <v>0.26914303254254568</v>
      </c>
      <c r="V15" s="141">
        <f>RANK(T15,T6:T43)</f>
        <v>16</v>
      </c>
      <c r="W15" s="149">
        <f t="shared" si="8"/>
        <v>0.37269234750894281</v>
      </c>
      <c r="X15" s="148">
        <f>RANK(W15,W6:W43)</f>
        <v>26</v>
      </c>
    </row>
    <row r="16" spans="1:24" ht="15.25" x14ac:dyDescent="0.85">
      <c r="A16" s="130" t="s">
        <v>10</v>
      </c>
      <c r="B16" s="121">
        <f>RANK(C16,C6:C43)</f>
        <v>10</v>
      </c>
      <c r="C16" s="32">
        <v>0.70303926000000005</v>
      </c>
      <c r="D16" s="142">
        <f t="shared" si="1"/>
        <v>7.0303926000000003E-2</v>
      </c>
      <c r="E16" s="129">
        <f>RANK(F16,F6:F43,1)</f>
        <v>24</v>
      </c>
      <c r="F16" s="134">
        <v>0.70029673590504438</v>
      </c>
      <c r="G16" s="143">
        <f t="shared" si="2"/>
        <v>7.0029673590504438E-2</v>
      </c>
      <c r="H16" s="121">
        <f>RANK(I16,I6:I43)</f>
        <v>13</v>
      </c>
      <c r="I16" s="32">
        <v>0.46511627906976755</v>
      </c>
      <c r="J16" s="142">
        <f t="shared" si="3"/>
        <v>4.6511627906976757E-2</v>
      </c>
      <c r="K16" s="129">
        <f>RANK(L16,L6:L43)</f>
        <v>19</v>
      </c>
      <c r="L16" s="134">
        <v>0.48913200000000001</v>
      </c>
      <c r="M16" s="143">
        <f t="shared" si="4"/>
        <v>4.8913200000000004E-2</v>
      </c>
      <c r="N16" s="121">
        <f>RANK(O16,O6:O43)</f>
        <v>35</v>
      </c>
      <c r="O16" s="32">
        <v>9.7010940777024435E-2</v>
      </c>
      <c r="P16" s="142">
        <f t="shared" si="5"/>
        <v>9.7010940777024438E-3</v>
      </c>
      <c r="Q16" s="151">
        <f t="shared" si="0"/>
        <v>0.24545952157518366</v>
      </c>
      <c r="R16" s="144">
        <f t="shared" si="6"/>
        <v>0.24734822793244982</v>
      </c>
      <c r="S16" s="145">
        <f>RANK(Q16,Q6:Q43)</f>
        <v>20</v>
      </c>
      <c r="T16" s="146">
        <v>0.45576525394094169</v>
      </c>
      <c r="U16" s="140">
        <f t="shared" si="7"/>
        <v>0.22788262697047085</v>
      </c>
      <c r="V16" s="141">
        <f>RANK(T16,T6:T43)</f>
        <v>20</v>
      </c>
      <c r="W16" s="149">
        <f t="shared" si="8"/>
        <v>0.47523085490292066</v>
      </c>
      <c r="X16" s="148">
        <f>RANK(W16,W6:W43)</f>
        <v>23</v>
      </c>
    </row>
    <row r="17" spans="1:24" ht="15.25" x14ac:dyDescent="0.85">
      <c r="A17" s="130" t="s">
        <v>11</v>
      </c>
      <c r="B17" s="121">
        <f>RANK(C17,C6:C43)</f>
        <v>17</v>
      </c>
      <c r="C17" s="32">
        <v>0.55395612999999999</v>
      </c>
      <c r="D17" s="142">
        <f t="shared" si="1"/>
        <v>5.5395613000000003E-2</v>
      </c>
      <c r="E17" s="129">
        <f>RANK(F17,F6:F43,1)</f>
        <v>29</v>
      </c>
      <c r="F17" s="134">
        <v>0.77575243747350564</v>
      </c>
      <c r="G17" s="143">
        <f t="shared" si="2"/>
        <v>7.7575243747350572E-2</v>
      </c>
      <c r="H17" s="121">
        <f>RANK(I17,I6:I43)</f>
        <v>32</v>
      </c>
      <c r="I17" s="32">
        <v>0.2267441860465117</v>
      </c>
      <c r="J17" s="142">
        <f t="shared" si="3"/>
        <v>2.2674418604651171E-2</v>
      </c>
      <c r="K17" s="129">
        <f>RANK(L17,L6:L43)</f>
        <v>36</v>
      </c>
      <c r="L17" s="134">
        <v>2.4718E-2</v>
      </c>
      <c r="M17" s="143">
        <f t="shared" si="4"/>
        <v>2.4718000000000001E-3</v>
      </c>
      <c r="N17" s="121">
        <f>RANK(O17,O6:O43)</f>
        <v>28</v>
      </c>
      <c r="O17" s="32">
        <v>0.25408646214007624</v>
      </c>
      <c r="P17" s="142">
        <f t="shared" si="5"/>
        <v>2.5408646214007624E-2</v>
      </c>
      <c r="Q17" s="151">
        <f t="shared" si="0"/>
        <v>0.18352572156600935</v>
      </c>
      <c r="R17" s="144">
        <f t="shared" si="6"/>
        <v>9.016039019685558E-2</v>
      </c>
      <c r="S17" s="145">
        <f>RANK(Q17,Q6:Q43)</f>
        <v>33</v>
      </c>
      <c r="T17" s="146">
        <v>0.77642047460087937</v>
      </c>
      <c r="U17" s="140">
        <f t="shared" si="7"/>
        <v>0.38821023730043969</v>
      </c>
      <c r="V17" s="141">
        <f>RANK(T17,T6:T43)</f>
        <v>5</v>
      </c>
      <c r="W17" s="149">
        <f t="shared" si="8"/>
        <v>0.47837062749729525</v>
      </c>
      <c r="X17" s="148">
        <f>RANK(W17,W6:W43)</f>
        <v>22</v>
      </c>
    </row>
    <row r="18" spans="1:24" ht="15.25" x14ac:dyDescent="0.85">
      <c r="A18" s="130" t="s">
        <v>12</v>
      </c>
      <c r="B18" s="121">
        <f>RANK(C18,C6:C43)</f>
        <v>3</v>
      </c>
      <c r="C18" s="32">
        <v>0.93164254999999996</v>
      </c>
      <c r="D18" s="142">
        <f t="shared" si="1"/>
        <v>9.3164255000000001E-2</v>
      </c>
      <c r="E18" s="129">
        <f>RANK(F18,F6:F43,1)</f>
        <v>36</v>
      </c>
      <c r="F18" s="134">
        <v>0.83573548113607454</v>
      </c>
      <c r="G18" s="143">
        <f t="shared" si="2"/>
        <v>8.3573548113607454E-2</v>
      </c>
      <c r="H18" s="121">
        <f>RANK(I18,I6:I43)</f>
        <v>7</v>
      </c>
      <c r="I18" s="32">
        <v>0.52906976744186029</v>
      </c>
      <c r="J18" s="142">
        <f t="shared" si="3"/>
        <v>5.2906976744186034E-2</v>
      </c>
      <c r="K18" s="129">
        <f>RANK(L18,L6:L43)</f>
        <v>31</v>
      </c>
      <c r="L18" s="134">
        <v>0.182176</v>
      </c>
      <c r="M18" s="143">
        <f t="shared" si="4"/>
        <v>1.82176E-2</v>
      </c>
      <c r="N18" s="121">
        <f>RANK(O18,O6:O43)</f>
        <v>2</v>
      </c>
      <c r="O18" s="32">
        <v>0.97144824295678889</v>
      </c>
      <c r="P18" s="142">
        <f t="shared" si="5"/>
        <v>9.7144824295678889E-2</v>
      </c>
      <c r="Q18" s="151">
        <f t="shared" si="0"/>
        <v>0.34500720415347241</v>
      </c>
      <c r="R18" s="144">
        <f t="shared" si="6"/>
        <v>0.50000001054150311</v>
      </c>
      <c r="S18" s="145">
        <f>RANK(Q18,Q6:Q43)</f>
        <v>1</v>
      </c>
      <c r="T18" s="146">
        <v>0.24109643031912747</v>
      </c>
      <c r="U18" s="140">
        <f t="shared" si="7"/>
        <v>0.12054821515956374</v>
      </c>
      <c r="V18" s="141">
        <f>RANK(T18,T6:T43)</f>
        <v>32</v>
      </c>
      <c r="W18" s="149">
        <f t="shared" si="8"/>
        <v>0.62054822570106682</v>
      </c>
      <c r="X18" s="148">
        <f>RANK(W18,W6:W43)</f>
        <v>9</v>
      </c>
    </row>
    <row r="19" spans="1:24" ht="15.25" x14ac:dyDescent="0.85">
      <c r="A19" s="130" t="s">
        <v>13</v>
      </c>
      <c r="B19" s="121">
        <f>RANK(C19,C6:C43)</f>
        <v>33</v>
      </c>
      <c r="C19" s="32">
        <v>0.11227711999999999</v>
      </c>
      <c r="D19" s="142">
        <f t="shared" si="1"/>
        <v>1.1227712000000001E-2</v>
      </c>
      <c r="E19" s="129">
        <f>RANK(F19,F6:F43,1)</f>
        <v>33</v>
      </c>
      <c r="F19" s="134">
        <v>0.80012717253073329</v>
      </c>
      <c r="G19" s="143">
        <f t="shared" si="2"/>
        <v>8.0012717253073337E-2</v>
      </c>
      <c r="H19" s="121">
        <f>RANK(I19,I6:I43)</f>
        <v>20</v>
      </c>
      <c r="I19" s="32">
        <v>0.41860465116279078</v>
      </c>
      <c r="J19" s="142">
        <f t="shared" si="3"/>
        <v>4.1860465116279083E-2</v>
      </c>
      <c r="K19" s="129">
        <f>RANK(L19,L6:L43)</f>
        <v>14</v>
      </c>
      <c r="L19" s="134">
        <v>0.64986900000000003</v>
      </c>
      <c r="M19" s="143">
        <f t="shared" si="4"/>
        <v>6.49869E-2</v>
      </c>
      <c r="N19" s="121">
        <f>RANK(O19,O6:O43)</f>
        <v>4</v>
      </c>
      <c r="O19" s="32">
        <v>0.75919301395828132</v>
      </c>
      <c r="P19" s="142">
        <f t="shared" si="5"/>
        <v>7.5919301395828143E-2</v>
      </c>
      <c r="Q19" s="151">
        <f t="shared" si="0"/>
        <v>0.27400709576518056</v>
      </c>
      <c r="R19" s="144">
        <f t="shared" si="6"/>
        <v>0.31980190361289179</v>
      </c>
      <c r="S19" s="145">
        <f>RANK(Q19,Q6:Q43)</f>
        <v>10</v>
      </c>
      <c r="T19" s="146">
        <v>0.3586610993794408</v>
      </c>
      <c r="U19" s="140">
        <f t="shared" si="7"/>
        <v>0.1793305496897204</v>
      </c>
      <c r="V19" s="141">
        <f>RANK(T19,T6:T43)</f>
        <v>25</v>
      </c>
      <c r="W19" s="149">
        <f t="shared" si="8"/>
        <v>0.49913245330261219</v>
      </c>
      <c r="X19" s="148">
        <f>RANK(W19,W6:W43)</f>
        <v>21</v>
      </c>
    </row>
    <row r="20" spans="1:24" ht="15.25" x14ac:dyDescent="0.85">
      <c r="A20" s="130" t="s">
        <v>14</v>
      </c>
      <c r="B20" s="121">
        <f>RANK(C20,C6:C43)</f>
        <v>29</v>
      </c>
      <c r="C20" s="32">
        <v>0.26222846</v>
      </c>
      <c r="D20" s="142">
        <f t="shared" si="1"/>
        <v>2.6222846000000001E-2</v>
      </c>
      <c r="E20" s="129">
        <f>RANK(F20,F6:F43,1)</f>
        <v>13</v>
      </c>
      <c r="F20" s="134">
        <v>0.58139041966935134</v>
      </c>
      <c r="G20" s="143">
        <f t="shared" si="2"/>
        <v>5.8139041966935139E-2</v>
      </c>
      <c r="H20" s="121">
        <f>RANK(I20,I6:I43)</f>
        <v>18</v>
      </c>
      <c r="I20" s="32">
        <v>0.44186046511627919</v>
      </c>
      <c r="J20" s="142">
        <f t="shared" si="3"/>
        <v>4.418604651162792E-2</v>
      </c>
      <c r="K20" s="129">
        <f>RANK(L20,L6:L43)</f>
        <v>24</v>
      </c>
      <c r="L20" s="134">
        <v>0.31753300000000001</v>
      </c>
      <c r="M20" s="143">
        <f t="shared" si="4"/>
        <v>3.1753300000000005E-2</v>
      </c>
      <c r="N20" s="121">
        <f>RANK(O20,O6:O43)</f>
        <v>34</v>
      </c>
      <c r="O20" s="32">
        <v>0.17535989383475126</v>
      </c>
      <c r="P20" s="142">
        <f t="shared" si="5"/>
        <v>1.7535989383475125E-2</v>
      </c>
      <c r="Q20" s="151">
        <f t="shared" si="0"/>
        <v>0.17783722386203818</v>
      </c>
      <c r="R20" s="144">
        <f t="shared" si="6"/>
        <v>7.5722996497152542E-2</v>
      </c>
      <c r="S20" s="145">
        <f>RANK(Q20,Q6:Q43)</f>
        <v>35</v>
      </c>
      <c r="T20" s="146">
        <v>0.44222282730619922</v>
      </c>
      <c r="U20" s="140">
        <f t="shared" si="7"/>
        <v>0.22111141365309961</v>
      </c>
      <c r="V20" s="141">
        <f>RANK(T20,T6:T43)</f>
        <v>21</v>
      </c>
      <c r="W20" s="149">
        <f t="shared" si="8"/>
        <v>0.29683441015025214</v>
      </c>
      <c r="X20" s="148">
        <f>RANK(W20,W6:W43)</f>
        <v>32</v>
      </c>
    </row>
    <row r="21" spans="1:24" ht="15.25" x14ac:dyDescent="0.85">
      <c r="A21" s="130" t="s">
        <v>15</v>
      </c>
      <c r="B21" s="121">
        <f>RANK(C21,C6:C43)</f>
        <v>28</v>
      </c>
      <c r="C21" s="32">
        <v>0.30907829999999997</v>
      </c>
      <c r="D21" s="142">
        <f t="shared" si="1"/>
        <v>3.0907829999999997E-2</v>
      </c>
      <c r="E21" s="129">
        <f>RANK(F21,F6:F43,1)</f>
        <v>25</v>
      </c>
      <c r="F21" s="134">
        <v>0.70389995760915625</v>
      </c>
      <c r="G21" s="143">
        <f t="shared" si="2"/>
        <v>7.0389995760915633E-2</v>
      </c>
      <c r="H21" s="121">
        <f>RANK(I21,I6:I43)</f>
        <v>31</v>
      </c>
      <c r="I21" s="32">
        <v>0.2732558139534883</v>
      </c>
      <c r="J21" s="142">
        <f t="shared" si="3"/>
        <v>2.7325581395348832E-2</v>
      </c>
      <c r="K21" s="129">
        <f>RANK(L21,L6:L43)</f>
        <v>35</v>
      </c>
      <c r="L21" s="134">
        <v>0.127612</v>
      </c>
      <c r="M21" s="143">
        <f t="shared" si="4"/>
        <v>1.27612E-2</v>
      </c>
      <c r="N21" s="121">
        <f>RANK(O21,O6:O43)</f>
        <v>10</v>
      </c>
      <c r="O21" s="32">
        <v>0.58285974160583065</v>
      </c>
      <c r="P21" s="142">
        <f t="shared" si="5"/>
        <v>5.8285974160583065E-2</v>
      </c>
      <c r="Q21" s="151">
        <f t="shared" si="0"/>
        <v>0.19967058131684753</v>
      </c>
      <c r="R21" s="144">
        <f t="shared" si="6"/>
        <v>0.13113600600603822</v>
      </c>
      <c r="S21" s="145">
        <f>RANK(Q21,Q6:Q43)</f>
        <v>30</v>
      </c>
      <c r="T21" s="146">
        <v>0.19806261723976473</v>
      </c>
      <c r="U21" s="140">
        <f t="shared" si="7"/>
        <v>9.9031308619882366E-2</v>
      </c>
      <c r="V21" s="141">
        <f>RANK(T21,T6:T43)</f>
        <v>35</v>
      </c>
      <c r="W21" s="149">
        <f t="shared" si="8"/>
        <v>0.2301673146259206</v>
      </c>
      <c r="X21" s="148">
        <f>RANK(W21,W6:W43)</f>
        <v>35</v>
      </c>
    </row>
    <row r="22" spans="1:24" ht="15.25" x14ac:dyDescent="0.85">
      <c r="A22" s="130" t="s">
        <v>16</v>
      </c>
      <c r="B22" s="121">
        <f>RANK(C22,C6:C43)</f>
        <v>14</v>
      </c>
      <c r="C22" s="32">
        <v>0.59658120999999997</v>
      </c>
      <c r="D22" s="142">
        <f t="shared" si="1"/>
        <v>5.9658121000000001E-2</v>
      </c>
      <c r="E22" s="129">
        <f>RANK(F22,F6:F43,1)</f>
        <v>35</v>
      </c>
      <c r="F22" s="134">
        <v>0.83213225943196267</v>
      </c>
      <c r="G22" s="143">
        <f t="shared" si="2"/>
        <v>8.3213225943196273E-2</v>
      </c>
      <c r="H22" s="121">
        <f>RANK(I22,I6:I43)</f>
        <v>8</v>
      </c>
      <c r="I22" s="32">
        <v>0.51744186046511609</v>
      </c>
      <c r="J22" s="142">
        <f t="shared" si="3"/>
        <v>5.1744186046511612E-2</v>
      </c>
      <c r="K22" s="129">
        <f>RANK(L22,L6:L43)</f>
        <v>32</v>
      </c>
      <c r="L22" s="134">
        <v>0.164216</v>
      </c>
      <c r="M22" s="143">
        <f t="shared" si="4"/>
        <v>1.6421600000000001E-2</v>
      </c>
      <c r="N22" s="121">
        <f>RANK(O22,O6:O43)</f>
        <v>23</v>
      </c>
      <c r="O22" s="32">
        <v>0.3316716682448585</v>
      </c>
      <c r="P22" s="142">
        <f t="shared" si="5"/>
        <v>3.3167166824485853E-2</v>
      </c>
      <c r="Q22" s="151">
        <f t="shared" si="0"/>
        <v>0.24420429981419378</v>
      </c>
      <c r="R22" s="144">
        <f t="shared" si="6"/>
        <v>0.24416247807599925</v>
      </c>
      <c r="S22" s="145">
        <f>RANK(Q22,Q6:Q43)</f>
        <v>22</v>
      </c>
      <c r="T22" s="146">
        <v>0.67851556540523972</v>
      </c>
      <c r="U22" s="140">
        <f t="shared" si="7"/>
        <v>0.33925778270261986</v>
      </c>
      <c r="V22" s="141">
        <f>RANK(T22,T6:T43)</f>
        <v>9</v>
      </c>
      <c r="W22" s="149">
        <f t="shared" si="8"/>
        <v>0.58342026077861908</v>
      </c>
      <c r="X22" s="148">
        <f>RANK(W22,W6:W43)</f>
        <v>14</v>
      </c>
    </row>
    <row r="23" spans="1:24" ht="15.25" x14ac:dyDescent="0.85">
      <c r="A23" s="130" t="s">
        <v>17</v>
      </c>
      <c r="B23" s="121">
        <f>RANK(C23,C6:C43)</f>
        <v>6</v>
      </c>
      <c r="C23" s="32">
        <v>0.77459365999999996</v>
      </c>
      <c r="D23" s="142">
        <f t="shared" si="1"/>
        <v>7.7459366000000002E-2</v>
      </c>
      <c r="E23" s="129">
        <f>RANK(F23,F6:F43,1)</f>
        <v>38</v>
      </c>
      <c r="F23" s="134">
        <v>1</v>
      </c>
      <c r="G23" s="143">
        <f t="shared" si="2"/>
        <v>0.1</v>
      </c>
      <c r="H23" s="121">
        <f>RANK(I23,I6:I43)</f>
        <v>2</v>
      </c>
      <c r="I23" s="32">
        <v>0.71511627906976749</v>
      </c>
      <c r="J23" s="142">
        <f t="shared" si="3"/>
        <v>7.1511627906976752E-2</v>
      </c>
      <c r="K23" s="129">
        <f>RANK(L23,L6:L43)</f>
        <v>22</v>
      </c>
      <c r="L23" s="134">
        <v>0.38463900000000001</v>
      </c>
      <c r="M23" s="143">
        <f t="shared" si="4"/>
        <v>3.8463900000000002E-2</v>
      </c>
      <c r="N23" s="121">
        <f>RANK(O23,O6:O43)</f>
        <v>37</v>
      </c>
      <c r="O23" s="32">
        <v>7.5480331068470394E-2</v>
      </c>
      <c r="P23" s="142">
        <f t="shared" si="5"/>
        <v>7.5480331068470399E-3</v>
      </c>
      <c r="Q23" s="151">
        <f t="shared" si="0"/>
        <v>0.29498292701382378</v>
      </c>
      <c r="R23" s="144">
        <f t="shared" si="6"/>
        <v>0.37303851364154378</v>
      </c>
      <c r="S23" s="145">
        <f>RANK(Q23,Q6:Q43)</f>
        <v>7</v>
      </c>
      <c r="T23" s="146">
        <v>0.7305792946898102</v>
      </c>
      <c r="U23" s="140">
        <f t="shared" si="7"/>
        <v>0.3652896473449051</v>
      </c>
      <c r="V23" s="141">
        <f>RANK(T23,T6:T43)</f>
        <v>6</v>
      </c>
      <c r="W23" s="149">
        <f t="shared" si="8"/>
        <v>0.73832816098644893</v>
      </c>
      <c r="X23" s="148">
        <f>RANK(W23,W6:W43)</f>
        <v>4</v>
      </c>
    </row>
    <row r="24" spans="1:24" ht="15.25" x14ac:dyDescent="0.85">
      <c r="A24" s="130" t="s">
        <v>18</v>
      </c>
      <c r="B24" s="121">
        <f>RANK(C24,C6:C43)</f>
        <v>15</v>
      </c>
      <c r="C24" s="32">
        <v>0.57035727000000003</v>
      </c>
      <c r="D24" s="142">
        <f t="shared" si="1"/>
        <v>5.7035727000000008E-2</v>
      </c>
      <c r="E24" s="129">
        <f>RANK(F24,F6:F43,1)</f>
        <v>18</v>
      </c>
      <c r="F24" s="134">
        <v>0.63077575243747352</v>
      </c>
      <c r="G24" s="143">
        <f t="shared" si="2"/>
        <v>6.3077575243747352E-2</v>
      </c>
      <c r="H24" s="121">
        <f>RANK(I24,I6:I43)</f>
        <v>13</v>
      </c>
      <c r="I24" s="32">
        <v>0.46511627906976755</v>
      </c>
      <c r="J24" s="142">
        <f t="shared" si="3"/>
        <v>4.6511627906976757E-2</v>
      </c>
      <c r="K24" s="129">
        <f>RANK(L24,L6:L43)</f>
        <v>11</v>
      </c>
      <c r="L24" s="134">
        <v>0.74948599999999999</v>
      </c>
      <c r="M24" s="143">
        <f t="shared" si="4"/>
        <v>7.4948600000000004E-2</v>
      </c>
      <c r="N24" s="121">
        <f>RANK(O24,O6:O43)</f>
        <v>12</v>
      </c>
      <c r="O24" s="32">
        <v>0.55034296885613454</v>
      </c>
      <c r="P24" s="142">
        <f t="shared" si="5"/>
        <v>5.5034296885613454E-2</v>
      </c>
      <c r="Q24" s="151">
        <f t="shared" si="0"/>
        <v>0.29660782703633759</v>
      </c>
      <c r="R24" s="144">
        <f t="shared" si="6"/>
        <v>0.37716250605017415</v>
      </c>
      <c r="S24" s="145">
        <f>RANK(Q24,Q6:Q43)</f>
        <v>5</v>
      </c>
      <c r="T24" s="146">
        <v>0.40367526112684943</v>
      </c>
      <c r="U24" s="140">
        <f t="shared" si="7"/>
        <v>0.20183763056342471</v>
      </c>
      <c r="V24" s="141">
        <f>RANK(T24,T6:T43)</f>
        <v>23</v>
      </c>
      <c r="W24" s="149">
        <f t="shared" si="8"/>
        <v>0.57900013661359884</v>
      </c>
      <c r="X24" s="148">
        <f>RANK(W24,W6:W43)</f>
        <v>15</v>
      </c>
    </row>
    <row r="25" spans="1:24" ht="15.25" x14ac:dyDescent="0.85">
      <c r="A25" s="130" t="s">
        <v>19</v>
      </c>
      <c r="B25" s="121">
        <f>RANK(C25,C6:C43)</f>
        <v>19</v>
      </c>
      <c r="C25" s="32">
        <v>0.54596833</v>
      </c>
      <c r="D25" s="142">
        <f t="shared" si="1"/>
        <v>5.4596833000000004E-2</v>
      </c>
      <c r="E25" s="129">
        <f>RANK(F25,F6:F43,1)</f>
        <v>30</v>
      </c>
      <c r="F25" s="134">
        <v>0.7825349724459516</v>
      </c>
      <c r="G25" s="143">
        <f t="shared" si="2"/>
        <v>7.8253497244595169E-2</v>
      </c>
      <c r="H25" s="121">
        <f>RANK(I25,I6:I43)</f>
        <v>21</v>
      </c>
      <c r="I25" s="32">
        <v>0.39534883720930236</v>
      </c>
      <c r="J25" s="142">
        <f t="shared" si="3"/>
        <v>3.9534883720930239E-2</v>
      </c>
      <c r="K25" s="129">
        <f>RANK(L25,L6:L43)</f>
        <v>28</v>
      </c>
      <c r="L25" s="134">
        <v>0.223936</v>
      </c>
      <c r="M25" s="143">
        <f t="shared" si="4"/>
        <v>2.23936E-2</v>
      </c>
      <c r="N25" s="121">
        <f>RANK(O25,O6:O43)</f>
        <v>22</v>
      </c>
      <c r="O25" s="32">
        <v>0.34647704094456849</v>
      </c>
      <c r="P25" s="142">
        <f t="shared" si="5"/>
        <v>3.4647704094456853E-2</v>
      </c>
      <c r="Q25" s="151">
        <f t="shared" si="0"/>
        <v>0.22942651805998229</v>
      </c>
      <c r="R25" s="144">
        <f t="shared" si="6"/>
        <v>0.20665650298438645</v>
      </c>
      <c r="S25" s="145">
        <f>RANK(Q25,Q6:Q43)</f>
        <v>25</v>
      </c>
      <c r="T25" s="146">
        <v>0.28427606671122008</v>
      </c>
      <c r="U25" s="140">
        <f t="shared" si="7"/>
        <v>0.14213803335561004</v>
      </c>
      <c r="V25" s="141">
        <f>RANK(T25,T6:T43)</f>
        <v>29</v>
      </c>
      <c r="W25" s="149">
        <f t="shared" si="8"/>
        <v>0.34879453633999646</v>
      </c>
      <c r="X25" s="148">
        <f>RANK(W25,W6:W43)</f>
        <v>28</v>
      </c>
    </row>
    <row r="26" spans="1:24" ht="15.25" x14ac:dyDescent="0.85">
      <c r="A26" s="130" t="s">
        <v>20</v>
      </c>
      <c r="B26" s="121">
        <f>RANK(C26,C6:C43)</f>
        <v>26</v>
      </c>
      <c r="C26" s="32">
        <v>0.3844804</v>
      </c>
      <c r="D26" s="142">
        <f t="shared" si="1"/>
        <v>3.8448040000000003E-2</v>
      </c>
      <c r="E26" s="129">
        <f>RANK(F26,F6:F43,1)</f>
        <v>27</v>
      </c>
      <c r="F26" s="134">
        <v>0.75519287833827886</v>
      </c>
      <c r="G26" s="143">
        <f t="shared" si="2"/>
        <v>7.5519287833827886E-2</v>
      </c>
      <c r="H26" s="121">
        <f>RANK(I26,I6:I43)</f>
        <v>34</v>
      </c>
      <c r="I26" s="32">
        <v>0.186046511627907</v>
      </c>
      <c r="J26" s="142">
        <f t="shared" si="3"/>
        <v>1.8604651162790701E-2</v>
      </c>
      <c r="K26" s="129">
        <f>RANK(L26,L6:L43)</f>
        <v>26</v>
      </c>
      <c r="L26" s="134">
        <v>0.25250299999999998</v>
      </c>
      <c r="M26" s="143">
        <f t="shared" si="4"/>
        <v>2.52503E-2</v>
      </c>
      <c r="N26" s="121">
        <f>RANK(O26,O6:O43)</f>
        <v>29</v>
      </c>
      <c r="O26" s="32">
        <v>0.24385931259852942</v>
      </c>
      <c r="P26" s="142">
        <f t="shared" si="5"/>
        <v>2.4385931259852944E-2</v>
      </c>
      <c r="Q26" s="151">
        <f t="shared" si="0"/>
        <v>0.18220821025647155</v>
      </c>
      <c r="R26" s="144">
        <f t="shared" si="6"/>
        <v>8.6816549613720664E-2</v>
      </c>
      <c r="S26" s="145">
        <f>RANK(Q26,Q6:Q43)</f>
        <v>34</v>
      </c>
      <c r="T26" s="146">
        <v>1</v>
      </c>
      <c r="U26" s="140">
        <f t="shared" si="7"/>
        <v>0.5</v>
      </c>
      <c r="V26" s="141">
        <f>RANK(T26,T6:T43)</f>
        <v>1</v>
      </c>
      <c r="W26" s="149">
        <f t="shared" si="8"/>
        <v>0.58681654961372065</v>
      </c>
      <c r="X26" s="148">
        <f>RANK(W26,W6:W43)</f>
        <v>13</v>
      </c>
    </row>
    <row r="27" spans="1:24" ht="15.25" x14ac:dyDescent="0.85">
      <c r="A27" s="130" t="s">
        <v>21</v>
      </c>
      <c r="B27" s="121">
        <f>RANK(C27,C6:C43)</f>
        <v>25</v>
      </c>
      <c r="C27" s="32">
        <v>0.42591448999999998</v>
      </c>
      <c r="D27" s="142">
        <f t="shared" si="1"/>
        <v>4.2591449000000003E-2</v>
      </c>
      <c r="E27" s="129">
        <f>RANK(F27,F6:F43,1)</f>
        <v>7</v>
      </c>
      <c r="F27" s="134">
        <v>0.51780415430267046</v>
      </c>
      <c r="G27" s="143">
        <f t="shared" si="2"/>
        <v>5.1780415430267047E-2</v>
      </c>
      <c r="H27" s="121">
        <f>RANK(I27,I6:I43)</f>
        <v>12</v>
      </c>
      <c r="I27" s="32">
        <v>0.47093023255813965</v>
      </c>
      <c r="J27" s="142">
        <f t="shared" si="3"/>
        <v>4.7093023255813965E-2</v>
      </c>
      <c r="K27" s="129">
        <f>RANK(L27,L6:L43)</f>
        <v>18</v>
      </c>
      <c r="L27" s="134">
        <v>0.60556100000000002</v>
      </c>
      <c r="M27" s="143">
        <f t="shared" si="4"/>
        <v>6.0556100000000002E-2</v>
      </c>
      <c r="N27" s="121">
        <f>RANK(O27,O6:O43)</f>
        <v>5</v>
      </c>
      <c r="O27" s="32">
        <v>0.70485599703394808</v>
      </c>
      <c r="P27" s="142">
        <f t="shared" si="5"/>
        <v>7.0485599703394811E-2</v>
      </c>
      <c r="Q27" s="151">
        <f t="shared" si="0"/>
        <v>0.27250658738947581</v>
      </c>
      <c r="R27" s="144">
        <f t="shared" si="6"/>
        <v>0.31599361690924627</v>
      </c>
      <c r="S27" s="145">
        <f>RANK(Q27,Q6:Q43)</f>
        <v>11</v>
      </c>
      <c r="T27" s="146">
        <v>0.48717136069912265</v>
      </c>
      <c r="U27" s="140">
        <f t="shared" si="7"/>
        <v>0.24358568034956132</v>
      </c>
      <c r="V27" s="141">
        <f>RANK(T27,T6:T43)</f>
        <v>19</v>
      </c>
      <c r="W27" s="149">
        <f t="shared" si="8"/>
        <v>0.55957929725880762</v>
      </c>
      <c r="X27" s="148">
        <f>RANK(W27,W6:W43)</f>
        <v>16</v>
      </c>
    </row>
    <row r="28" spans="1:24" ht="15.25" x14ac:dyDescent="0.85">
      <c r="A28" s="130" t="s">
        <v>22</v>
      </c>
      <c r="B28" s="121">
        <f>RANK(C28,C6:C43)</f>
        <v>12</v>
      </c>
      <c r="C28" s="32">
        <v>0.66308275999999999</v>
      </c>
      <c r="D28" s="142">
        <f t="shared" si="1"/>
        <v>6.6308275999999999E-2</v>
      </c>
      <c r="E28" s="129">
        <f>RANK(F28,F6:F43,1)</f>
        <v>13</v>
      </c>
      <c r="F28" s="134">
        <v>0.58139041966935134</v>
      </c>
      <c r="G28" s="143">
        <f t="shared" si="2"/>
        <v>5.8139041966935139E-2</v>
      </c>
      <c r="H28" s="121">
        <f>RANK(I28,I6:I43)</f>
        <v>18</v>
      </c>
      <c r="I28" s="32">
        <v>0.44186046511627919</v>
      </c>
      <c r="J28" s="142">
        <f t="shared" si="3"/>
        <v>4.418604651162792E-2</v>
      </c>
      <c r="K28" s="129">
        <f>RANK(L28,L6:L43)</f>
        <v>7</v>
      </c>
      <c r="L28" s="134">
        <v>0.83981099999999997</v>
      </c>
      <c r="M28" s="143">
        <f t="shared" si="4"/>
        <v>8.3981100000000003E-2</v>
      </c>
      <c r="N28" s="121">
        <f>RANK(O28,O6:O43)</f>
        <v>24</v>
      </c>
      <c r="O28" s="32">
        <v>0.3310150661492659</v>
      </c>
      <c r="P28" s="142">
        <f t="shared" si="5"/>
        <v>3.3101506614926592E-2</v>
      </c>
      <c r="Q28" s="151">
        <f t="shared" si="0"/>
        <v>0.28571597109348967</v>
      </c>
      <c r="R28" s="144">
        <f t="shared" si="6"/>
        <v>0.34951900146414461</v>
      </c>
      <c r="S28" s="145">
        <f>RANK(Q28,Q6:Q43)</f>
        <v>9</v>
      </c>
      <c r="T28" s="146">
        <v>0.89901324309880781</v>
      </c>
      <c r="U28" s="140">
        <f t="shared" si="7"/>
        <v>0.44950662154940391</v>
      </c>
      <c r="V28" s="141">
        <f>RANK(T28,T6:T43)</f>
        <v>3</v>
      </c>
      <c r="W28" s="149">
        <f t="shared" si="8"/>
        <v>0.79902562301354851</v>
      </c>
      <c r="X28" s="148">
        <f>RANK(W28,W6:W43)</f>
        <v>2</v>
      </c>
    </row>
    <row r="29" spans="1:24" ht="15.25" x14ac:dyDescent="0.85">
      <c r="A29" s="130" t="s">
        <v>23</v>
      </c>
      <c r="B29" s="121">
        <f>RANK(C29,C6:C43)</f>
        <v>30</v>
      </c>
      <c r="C29" s="32">
        <v>0.18408617999999999</v>
      </c>
      <c r="D29" s="142">
        <f t="shared" si="1"/>
        <v>1.8408617999999998E-2</v>
      </c>
      <c r="E29" s="129">
        <f>RANK(F29,F6:F43,1)</f>
        <v>21</v>
      </c>
      <c r="F29" s="134">
        <v>0.65027554048325542</v>
      </c>
      <c r="G29" s="143">
        <f t="shared" si="2"/>
        <v>6.5027554048325539E-2</v>
      </c>
      <c r="H29" s="121">
        <f>RANK(I29,I6:I43)</f>
        <v>4</v>
      </c>
      <c r="I29" s="32">
        <v>0.66279069767441856</v>
      </c>
      <c r="J29" s="142">
        <f t="shared" si="3"/>
        <v>6.6279069767441856E-2</v>
      </c>
      <c r="K29" s="129">
        <f>RANK(L29,L6:L43)</f>
        <v>9</v>
      </c>
      <c r="L29" s="134">
        <v>0.79368700000000003</v>
      </c>
      <c r="M29" s="143">
        <f t="shared" si="4"/>
        <v>7.9368700000000014E-2</v>
      </c>
      <c r="N29" s="121">
        <f>RANK(O29,O6:O43)</f>
        <v>31</v>
      </c>
      <c r="O29" s="32">
        <v>0.20409959133335925</v>
      </c>
      <c r="P29" s="142">
        <f t="shared" si="5"/>
        <v>2.0409959133335927E-2</v>
      </c>
      <c r="Q29" s="151">
        <f t="shared" si="0"/>
        <v>0.24949390094910334</v>
      </c>
      <c r="R29" s="144">
        <f t="shared" si="6"/>
        <v>0.25758747322819425</v>
      </c>
      <c r="S29" s="145">
        <f>RANK(Q29,Q6:Q43)</f>
        <v>18</v>
      </c>
      <c r="T29" s="146">
        <v>0.21625432412235326</v>
      </c>
      <c r="U29" s="140">
        <f t="shared" si="7"/>
        <v>0.10812716206117663</v>
      </c>
      <c r="V29" s="141">
        <f>RANK(T29,T6:T43)</f>
        <v>33</v>
      </c>
      <c r="W29" s="149">
        <f t="shared" si="8"/>
        <v>0.36571463528937087</v>
      </c>
      <c r="X29" s="148">
        <f>RANK(W29,W6:W43)</f>
        <v>27</v>
      </c>
    </row>
    <row r="30" spans="1:24" ht="15.25" x14ac:dyDescent="0.85">
      <c r="A30" s="130" t="s">
        <v>24</v>
      </c>
      <c r="B30" s="121">
        <f>RANK(C30,C6:C43)</f>
        <v>7</v>
      </c>
      <c r="C30" s="32">
        <v>0.76295564000000005</v>
      </c>
      <c r="D30" s="142">
        <f t="shared" si="1"/>
        <v>7.629556400000001E-2</v>
      </c>
      <c r="E30" s="129">
        <f>RANK(F30,F6:F43,1)</f>
        <v>11</v>
      </c>
      <c r="F30" s="134">
        <v>0.55934718100890191</v>
      </c>
      <c r="G30" s="143">
        <f t="shared" si="2"/>
        <v>5.5934718100890193E-2</v>
      </c>
      <c r="H30" s="121">
        <f>RANK(I30,I6:I43)</f>
        <v>15</v>
      </c>
      <c r="I30" s="32">
        <v>0.45930232558139544</v>
      </c>
      <c r="J30" s="142">
        <f t="shared" si="3"/>
        <v>4.593023255813955E-2</v>
      </c>
      <c r="K30" s="129">
        <f>RANK(L30,L6:L43)</f>
        <v>21</v>
      </c>
      <c r="L30" s="134">
        <v>0.39699200000000001</v>
      </c>
      <c r="M30" s="143">
        <f t="shared" si="4"/>
        <v>3.9699200000000004E-2</v>
      </c>
      <c r="N30" s="121">
        <f>RANK(O30,O6:O43)</f>
        <v>15</v>
      </c>
      <c r="O30" s="32">
        <v>0.41295306959543909</v>
      </c>
      <c r="P30" s="142">
        <f t="shared" si="5"/>
        <v>4.1295306959543913E-2</v>
      </c>
      <c r="Q30" s="151">
        <f t="shared" si="0"/>
        <v>0.25915502161857368</v>
      </c>
      <c r="R30" s="144">
        <f t="shared" si="6"/>
        <v>0.28210737460533797</v>
      </c>
      <c r="S30" s="145">
        <f>RANK(Q30,Q6:Q43)</f>
        <v>16</v>
      </c>
      <c r="T30" s="146">
        <v>0.50289477730387389</v>
      </c>
      <c r="U30" s="140">
        <f t="shared" si="7"/>
        <v>0.25144738865193694</v>
      </c>
      <c r="V30" s="141">
        <f>RANK(T30,T6:T43)</f>
        <v>18</v>
      </c>
      <c r="W30" s="149">
        <f t="shared" si="8"/>
        <v>0.53355476325727491</v>
      </c>
      <c r="X30" s="148">
        <f>RANK(W30,W6:W43)</f>
        <v>18</v>
      </c>
    </row>
    <row r="31" spans="1:24" ht="15.25" x14ac:dyDescent="0.85">
      <c r="A31" s="130" t="s">
        <v>25</v>
      </c>
      <c r="B31" s="121">
        <f>RANK(C31,C6:C43)</f>
        <v>35</v>
      </c>
      <c r="C31" s="32">
        <v>5.3011219999999998E-2</v>
      </c>
      <c r="D31" s="142">
        <f t="shared" si="1"/>
        <v>5.3011220000000001E-3</v>
      </c>
      <c r="E31" s="129">
        <f>RANK(F31,F6:F43,1)</f>
        <v>3</v>
      </c>
      <c r="F31" s="134">
        <v>0.41161509114031358</v>
      </c>
      <c r="G31" s="143">
        <f t="shared" si="2"/>
        <v>4.116150911403136E-2</v>
      </c>
      <c r="H31" s="121">
        <f>RANK(I31,I6:I43)</f>
        <v>38</v>
      </c>
      <c r="I31" s="32">
        <v>0</v>
      </c>
      <c r="J31" s="142">
        <f t="shared" si="3"/>
        <v>0</v>
      </c>
      <c r="K31" s="129">
        <f>RANK(L31,L6:L43)</f>
        <v>16</v>
      </c>
      <c r="L31" s="134">
        <v>0.64479699999999995</v>
      </c>
      <c r="M31" s="143">
        <f t="shared" si="4"/>
        <v>6.4479700000000001E-2</v>
      </c>
      <c r="N31" s="121">
        <f>RANK(O31,O6:O43)</f>
        <v>19</v>
      </c>
      <c r="O31" s="32">
        <v>0.37059120604169576</v>
      </c>
      <c r="P31" s="142">
        <f t="shared" si="5"/>
        <v>3.7059120604169576E-2</v>
      </c>
      <c r="Q31" s="151">
        <f t="shared" si="0"/>
        <v>0.14800145171820095</v>
      </c>
      <c r="R31" s="144">
        <f t="shared" si="6"/>
        <v>-1.2253909165776036E-7</v>
      </c>
      <c r="S31" s="145">
        <f>RANK(Q31,Q6:Q43)</f>
        <v>38</v>
      </c>
      <c r="T31" s="146">
        <v>7.319896783785787E-2</v>
      </c>
      <c r="U31" s="140">
        <f t="shared" si="7"/>
        <v>3.6599483918928935E-2</v>
      </c>
      <c r="V31" s="141">
        <f>RANK(T31,T6:T43)</f>
        <v>37</v>
      </c>
      <c r="W31" s="149">
        <f t="shared" si="8"/>
        <v>3.6599361379837277E-2</v>
      </c>
      <c r="X31" s="148">
        <f>RANK(W31,W6:W43)</f>
        <v>38</v>
      </c>
    </row>
    <row r="32" spans="1:24" ht="15.25" x14ac:dyDescent="0.85">
      <c r="A32" s="130" t="s">
        <v>26</v>
      </c>
      <c r="B32" s="121">
        <f>RANK(C32,C6:C43)</f>
        <v>5</v>
      </c>
      <c r="C32" s="32">
        <v>0.78073154</v>
      </c>
      <c r="D32" s="142">
        <f t="shared" si="1"/>
        <v>7.8073154000000006E-2</v>
      </c>
      <c r="E32" s="129">
        <f>RANK(F32,F6:F43,1)</f>
        <v>37</v>
      </c>
      <c r="F32" s="134">
        <v>0.85332768122085634</v>
      </c>
      <c r="G32" s="143">
        <f t="shared" si="2"/>
        <v>8.5332768122085637E-2</v>
      </c>
      <c r="H32" s="121">
        <f>RANK(I32,I6:I43)</f>
        <v>15</v>
      </c>
      <c r="I32" s="32">
        <v>0.45930232558139544</v>
      </c>
      <c r="J32" s="142">
        <f t="shared" si="3"/>
        <v>4.593023255813955E-2</v>
      </c>
      <c r="K32" s="129">
        <f>RANK(L32,L6:L43)</f>
        <v>37</v>
      </c>
      <c r="L32" s="134">
        <v>2.3035E-2</v>
      </c>
      <c r="M32" s="143">
        <f t="shared" si="4"/>
        <v>2.3035E-3</v>
      </c>
      <c r="N32" s="121">
        <f>RANK(O32,O6:O43)</f>
        <v>25</v>
      </c>
      <c r="O32" s="32">
        <v>0.32587649158803889</v>
      </c>
      <c r="P32" s="142">
        <f t="shared" si="5"/>
        <v>3.258764915880389E-2</v>
      </c>
      <c r="Q32" s="151">
        <f t="shared" si="0"/>
        <v>0.2442273038390291</v>
      </c>
      <c r="R32" s="144">
        <f t="shared" si="6"/>
        <v>0.24422086223654721</v>
      </c>
      <c r="S32" s="145">
        <f>RANK(Q32,Q6:Q43)</f>
        <v>21</v>
      </c>
      <c r="T32" s="146">
        <v>0.59862648094826121</v>
      </c>
      <c r="U32" s="140">
        <f t="shared" si="7"/>
        <v>0.2993132404741306</v>
      </c>
      <c r="V32" s="141">
        <f>RANK(T32,T6:T43)</f>
        <v>12</v>
      </c>
      <c r="W32" s="149">
        <f t="shared" si="8"/>
        <v>0.54353410271067781</v>
      </c>
      <c r="X32" s="148">
        <f>RANK(W32,W6:W43)</f>
        <v>17</v>
      </c>
    </row>
    <row r="33" spans="1:24" ht="15.25" x14ac:dyDescent="0.85">
      <c r="A33" s="130" t="s">
        <v>27</v>
      </c>
      <c r="B33" s="121">
        <f>RANK(C33,C6:C43)</f>
        <v>13</v>
      </c>
      <c r="C33" s="32">
        <v>0.64020683</v>
      </c>
      <c r="D33" s="142">
        <f t="shared" si="1"/>
        <v>6.4020683000000009E-2</v>
      </c>
      <c r="E33" s="129">
        <f>RANK(F33,F6:F43,1)</f>
        <v>19</v>
      </c>
      <c r="F33" s="134">
        <v>0.63734633319203038</v>
      </c>
      <c r="G33" s="143">
        <f t="shared" si="2"/>
        <v>6.3734633319203038E-2</v>
      </c>
      <c r="H33" s="121">
        <f>RANK(I33,I6:I43)</f>
        <v>36</v>
      </c>
      <c r="I33" s="32">
        <v>0.11046511627906971</v>
      </c>
      <c r="J33" s="142">
        <f t="shared" si="3"/>
        <v>1.1046511627906971E-2</v>
      </c>
      <c r="K33" s="129">
        <f>RANK(L33,L6:L43)</f>
        <v>3</v>
      </c>
      <c r="L33" s="134">
        <v>0.96141100000000002</v>
      </c>
      <c r="M33" s="143">
        <f t="shared" si="4"/>
        <v>9.6141100000000007E-2</v>
      </c>
      <c r="N33" s="121">
        <f>RANK(O33,O6:O43)</f>
        <v>6</v>
      </c>
      <c r="O33" s="32">
        <v>0.68053006920275161</v>
      </c>
      <c r="P33" s="142">
        <f t="shared" si="5"/>
        <v>6.8053006920275161E-2</v>
      </c>
      <c r="Q33" s="151">
        <f t="shared" si="0"/>
        <v>0.30299593486738519</v>
      </c>
      <c r="R33" s="144">
        <f t="shared" si="6"/>
        <v>0.39337550859539894</v>
      </c>
      <c r="S33" s="145">
        <f>RANK(Q33,Q6:Q43)</f>
        <v>4</v>
      </c>
      <c r="T33" s="146">
        <v>0.98694410787315112</v>
      </c>
      <c r="U33" s="140">
        <f t="shared" si="7"/>
        <v>0.49347205393657556</v>
      </c>
      <c r="V33" s="141">
        <f>RANK(T33,T6:T43)</f>
        <v>2</v>
      </c>
      <c r="W33" s="149">
        <f t="shared" si="8"/>
        <v>0.8868475625319745</v>
      </c>
      <c r="X33" s="148">
        <f>RANK(W33,W6:W43)</f>
        <v>1</v>
      </c>
    </row>
    <row r="34" spans="1:24" ht="15.25" x14ac:dyDescent="0.85">
      <c r="A34" s="130" t="s">
        <v>28</v>
      </c>
      <c r="B34" s="121">
        <f>RANK(C34,C6:C43)</f>
        <v>2</v>
      </c>
      <c r="C34" s="32">
        <v>0.95656364000000005</v>
      </c>
      <c r="D34" s="142">
        <f t="shared" si="1"/>
        <v>9.5656364000000008E-2</v>
      </c>
      <c r="E34" s="129">
        <f>RANK(F34,F6:F43,1)</f>
        <v>26</v>
      </c>
      <c r="F34" s="134">
        <v>0.73505722763882986</v>
      </c>
      <c r="G34" s="143">
        <f t="shared" si="2"/>
        <v>7.3505722763882994E-2</v>
      </c>
      <c r="H34" s="121">
        <f>RANK(I34,I6:I43)</f>
        <v>29</v>
      </c>
      <c r="I34" s="32">
        <v>0.28488372093023251</v>
      </c>
      <c r="J34" s="142">
        <f t="shared" si="3"/>
        <v>2.8488372093023254E-2</v>
      </c>
      <c r="K34" s="129">
        <f>RANK(L34,L6:L43)</f>
        <v>25</v>
      </c>
      <c r="L34" s="134">
        <v>0.31317899999999999</v>
      </c>
      <c r="M34" s="143">
        <f t="shared" si="4"/>
        <v>3.1317900000000003E-2</v>
      </c>
      <c r="N34" s="121">
        <f>RANK(O34,O6:O43)</f>
        <v>36</v>
      </c>
      <c r="O34" s="32">
        <v>8.6685368640895433E-2</v>
      </c>
      <c r="P34" s="142">
        <f t="shared" si="5"/>
        <v>8.668536864089544E-3</v>
      </c>
      <c r="Q34" s="151">
        <f t="shared" si="0"/>
        <v>0.23763689572099581</v>
      </c>
      <c r="R34" s="144">
        <f t="shared" si="6"/>
        <v>0.22749442204209266</v>
      </c>
      <c r="S34" s="145">
        <f>RANK(Q34,Q6:Q43)</f>
        <v>23</v>
      </c>
      <c r="T34" s="146">
        <v>0.21452388946621434</v>
      </c>
      <c r="U34" s="140">
        <f t="shared" si="7"/>
        <v>0.10726194473310717</v>
      </c>
      <c r="V34" s="141">
        <f>RANK(T34,T6:T43)</f>
        <v>34</v>
      </c>
      <c r="W34" s="149">
        <f t="shared" si="8"/>
        <v>0.33475636677519982</v>
      </c>
      <c r="X34" s="148">
        <f>RANK(W34,W6:W43)</f>
        <v>30</v>
      </c>
    </row>
    <row r="35" spans="1:24" ht="15.25" x14ac:dyDescent="0.85">
      <c r="A35" s="130" t="s">
        <v>106</v>
      </c>
      <c r="B35" s="121">
        <f>RANK(C35,C6:C43)</f>
        <v>1</v>
      </c>
      <c r="C35" s="32">
        <v>1</v>
      </c>
      <c r="D35" s="142">
        <f t="shared" si="1"/>
        <v>0.1</v>
      </c>
      <c r="E35" s="129">
        <f>RANK(F35,F6:F43,1)</f>
        <v>10</v>
      </c>
      <c r="F35" s="134">
        <v>0.54196693514200911</v>
      </c>
      <c r="G35" s="143">
        <f t="shared" si="2"/>
        <v>5.4196693514200915E-2</v>
      </c>
      <c r="H35" s="121">
        <f>RANK(I35,I6:I43)</f>
        <v>5</v>
      </c>
      <c r="I35" s="32">
        <v>0.59883720930232553</v>
      </c>
      <c r="J35" s="142">
        <f t="shared" si="3"/>
        <v>5.9883720930232559E-2</v>
      </c>
      <c r="K35" s="129">
        <f>RANK(L35,L6:L43)</f>
        <v>15</v>
      </c>
      <c r="L35" s="134">
        <v>0.64702400000000004</v>
      </c>
      <c r="M35" s="143">
        <f t="shared" si="4"/>
        <v>6.4702400000000007E-2</v>
      </c>
      <c r="N35" s="121">
        <f>RANK(O35,O6:O43)</f>
        <v>8</v>
      </c>
      <c r="O35" s="32">
        <v>0.61372980303881108</v>
      </c>
      <c r="P35" s="142">
        <f t="shared" si="5"/>
        <v>6.1372980303881108E-2</v>
      </c>
      <c r="Q35" s="151">
        <f t="shared" si="0"/>
        <v>0.34015579474831459</v>
      </c>
      <c r="R35" s="144">
        <f t="shared" si="6"/>
        <v>0.48768714496157872</v>
      </c>
      <c r="S35" s="145">
        <f>RANK(Q35,Q6:Q43)</f>
        <v>2</v>
      </c>
      <c r="T35" s="146">
        <v>0.56225982591982071</v>
      </c>
      <c r="U35" s="140">
        <f t="shared" si="7"/>
        <v>0.28112991295991036</v>
      </c>
      <c r="V35" s="141">
        <f>RANK(T35,T6:T43)</f>
        <v>15</v>
      </c>
      <c r="W35" s="149">
        <f t="shared" si="8"/>
        <v>0.76881705792148902</v>
      </c>
      <c r="X35" s="148">
        <f>RANK(W35,W6:W43)</f>
        <v>3</v>
      </c>
    </row>
    <row r="36" spans="1:24" ht="15.25" x14ac:dyDescent="0.85">
      <c r="A36" s="130" t="s">
        <v>30</v>
      </c>
      <c r="B36" s="121">
        <f>RANK(C36,C6:C43)</f>
        <v>18</v>
      </c>
      <c r="C36" s="32">
        <v>0.54747471999999997</v>
      </c>
      <c r="D36" s="142">
        <f t="shared" si="1"/>
        <v>5.4747471999999998E-2</v>
      </c>
      <c r="E36" s="129">
        <f>RANK(F36,F6:F43,1)</f>
        <v>4</v>
      </c>
      <c r="F36" s="134">
        <v>0.42708774904620594</v>
      </c>
      <c r="G36" s="143">
        <f t="shared" si="2"/>
        <v>4.2708774904620599E-2</v>
      </c>
      <c r="H36" s="121">
        <f>RANK(I36,I6:I43)</f>
        <v>27</v>
      </c>
      <c r="I36" s="32">
        <v>0.29651162790697672</v>
      </c>
      <c r="J36" s="142">
        <f t="shared" si="3"/>
        <v>2.9651162790697672E-2</v>
      </c>
      <c r="K36" s="129">
        <f>RANK(L36,L6:L43)</f>
        <v>20</v>
      </c>
      <c r="L36" s="134">
        <v>0.412829</v>
      </c>
      <c r="M36" s="143">
        <f t="shared" si="4"/>
        <v>4.1282900000000004E-2</v>
      </c>
      <c r="N36" s="121">
        <f>RANK(O36,O6:O43)</f>
        <v>21</v>
      </c>
      <c r="O36" s="32">
        <v>0.35635342490891253</v>
      </c>
      <c r="P36" s="142">
        <f t="shared" si="5"/>
        <v>3.5635342490891252E-2</v>
      </c>
      <c r="Q36" s="151">
        <f t="shared" si="0"/>
        <v>0.20402565218620955</v>
      </c>
      <c r="R36" s="144">
        <f t="shared" si="6"/>
        <v>0.14218916555767053</v>
      </c>
      <c r="S36" s="145">
        <f>RANK(Q36,Q6:Q43)</f>
        <v>29</v>
      </c>
      <c r="T36" s="146">
        <v>0.36060088877293306</v>
      </c>
      <c r="U36" s="140">
        <f t="shared" si="7"/>
        <v>0.18030044438646653</v>
      </c>
      <c r="V36" s="141">
        <f>RANK(T36,T6:T43)</f>
        <v>24</v>
      </c>
      <c r="W36" s="149">
        <f t="shared" si="8"/>
        <v>0.32248960994413706</v>
      </c>
      <c r="X36" s="148">
        <f>RANK(W36,W6:W43)</f>
        <v>31</v>
      </c>
    </row>
    <row r="37" spans="1:24" ht="15.25" x14ac:dyDescent="0.85">
      <c r="A37" s="130" t="s">
        <v>31</v>
      </c>
      <c r="B37" s="121">
        <f>RANK(C37,C6:C43)</f>
        <v>22</v>
      </c>
      <c r="C37" s="32">
        <v>0.49768757000000002</v>
      </c>
      <c r="D37" s="142">
        <f t="shared" si="1"/>
        <v>4.9768757000000004E-2</v>
      </c>
      <c r="E37" s="129">
        <f>RANK(F37,F6:F43,1)</f>
        <v>20</v>
      </c>
      <c r="F37" s="134">
        <v>0.64370495972869857</v>
      </c>
      <c r="G37" s="143">
        <f t="shared" si="2"/>
        <v>6.4370495972869854E-2</v>
      </c>
      <c r="H37" s="121">
        <f>RANK(I37,I6:I43)</f>
        <v>1</v>
      </c>
      <c r="I37" s="32">
        <v>1</v>
      </c>
      <c r="J37" s="142">
        <f t="shared" si="3"/>
        <v>0.1</v>
      </c>
      <c r="K37" s="129">
        <f>RANK(L37,L6:L43)</f>
        <v>12</v>
      </c>
      <c r="L37" s="134">
        <v>0.70919399999999999</v>
      </c>
      <c r="M37" s="143">
        <f t="shared" si="4"/>
        <v>7.0919400000000007E-2</v>
      </c>
      <c r="N37" s="121">
        <f>RANK(O37,O6:O43)</f>
        <v>20</v>
      </c>
      <c r="O37" s="32">
        <v>0.36700489416406445</v>
      </c>
      <c r="P37" s="142">
        <f t="shared" si="5"/>
        <v>3.6700489416406447E-2</v>
      </c>
      <c r="Q37" s="151">
        <f t="shared" si="0"/>
        <v>0.32175914238927633</v>
      </c>
      <c r="R37" s="144">
        <f t="shared" si="6"/>
        <v>0.44099648484606363</v>
      </c>
      <c r="S37" s="145">
        <f>RANK(Q37,Q6:Q43)</f>
        <v>3</v>
      </c>
      <c r="T37" s="146">
        <v>0.59301941592953922</v>
      </c>
      <c r="U37" s="140">
        <f t="shared" si="7"/>
        <v>0.29650970796476961</v>
      </c>
      <c r="V37" s="141">
        <f>RANK(T37,T6:T43)</f>
        <v>14</v>
      </c>
      <c r="W37" s="149">
        <f t="shared" si="8"/>
        <v>0.73750619281083329</v>
      </c>
      <c r="X37" s="148">
        <f>RANK(W37,W6:W43)</f>
        <v>5</v>
      </c>
    </row>
    <row r="38" spans="1:24" ht="15.25" x14ac:dyDescent="0.85">
      <c r="A38" s="130" t="s">
        <v>32</v>
      </c>
      <c r="B38" s="121">
        <f>RANK(C38,C6:C43)</f>
        <v>4</v>
      </c>
      <c r="C38" s="32">
        <v>0.82915700000000003</v>
      </c>
      <c r="D38" s="142">
        <f t="shared" si="1"/>
        <v>8.2915700000000009E-2</v>
      </c>
      <c r="E38" s="129">
        <f>RANK(F38,F6:F43,1)</f>
        <v>28</v>
      </c>
      <c r="F38" s="134">
        <v>0.76303518440016949</v>
      </c>
      <c r="G38" s="143">
        <f t="shared" si="2"/>
        <v>7.6303518440016954E-2</v>
      </c>
      <c r="H38" s="121">
        <f>RANK(I38,I6:I43)</f>
        <v>10</v>
      </c>
      <c r="I38" s="32">
        <v>0.49418604651162806</v>
      </c>
      <c r="J38" s="142">
        <f t="shared" si="3"/>
        <v>4.9418604651162809E-2</v>
      </c>
      <c r="K38" s="129">
        <f>RANK(L38,L6:L43)</f>
        <v>23</v>
      </c>
      <c r="L38" s="134">
        <v>0.37384600000000001</v>
      </c>
      <c r="M38" s="143">
        <f t="shared" si="4"/>
        <v>3.7384600000000004E-2</v>
      </c>
      <c r="N38" s="121">
        <f>RANK(O38,O6:O43)</f>
        <v>38</v>
      </c>
      <c r="O38" s="32">
        <v>-2.151601038896543E-7</v>
      </c>
      <c r="P38" s="142">
        <f t="shared" si="5"/>
        <v>-2.1516010388965433E-8</v>
      </c>
      <c r="Q38" s="151">
        <f t="shared" si="0"/>
        <v>0.24602240157516939</v>
      </c>
      <c r="R38" s="144">
        <f t="shared" si="6"/>
        <v>0.24877681603925514</v>
      </c>
      <c r="S38" s="145">
        <f>RANK(Q38,Q6:Q43)</f>
        <v>19</v>
      </c>
      <c r="T38" s="146">
        <v>0.3343104193294687</v>
      </c>
      <c r="U38" s="140">
        <f t="shared" si="7"/>
        <v>0.16715520966473435</v>
      </c>
      <c r="V38" s="141">
        <f>RANK(T38,T6:T43)</f>
        <v>26</v>
      </c>
      <c r="W38" s="149">
        <f t="shared" si="8"/>
        <v>0.41593202570398946</v>
      </c>
      <c r="X38" s="148">
        <f>RANK(W38,W6:W43)</f>
        <v>25</v>
      </c>
    </row>
    <row r="39" spans="1:24" ht="15.25" x14ac:dyDescent="0.85">
      <c r="A39" s="130" t="s">
        <v>33</v>
      </c>
      <c r="B39" s="121">
        <f>RANK(C39,C6:C43)</f>
        <v>32</v>
      </c>
      <c r="C39" s="32">
        <v>0.13815379</v>
      </c>
      <c r="D39" s="142">
        <f t="shared" si="1"/>
        <v>1.3815379000000001E-2</v>
      </c>
      <c r="E39" s="129">
        <f>RANK(F39,F6:F43,1)</f>
        <v>32</v>
      </c>
      <c r="F39" s="134">
        <v>0.79694785926239931</v>
      </c>
      <c r="G39" s="143">
        <f t="shared" si="2"/>
        <v>7.9694785926239936E-2</v>
      </c>
      <c r="H39" s="121">
        <f>RANK(I39,I6:I43)</f>
        <v>33</v>
      </c>
      <c r="I39" s="32">
        <v>0.19767441860465118</v>
      </c>
      <c r="J39" s="142">
        <f t="shared" si="3"/>
        <v>1.9767441860465119E-2</v>
      </c>
      <c r="K39" s="129">
        <f>RANK(L39,L6:L43)</f>
        <v>38</v>
      </c>
      <c r="L39" s="134">
        <v>2.0694000000000001E-2</v>
      </c>
      <c r="M39" s="143">
        <f t="shared" si="4"/>
        <v>2.0694000000000003E-3</v>
      </c>
      <c r="N39" s="121">
        <f>RANK(O39,O6:O43)</f>
        <v>11</v>
      </c>
      <c r="O39" s="32">
        <v>0.55346064915702509</v>
      </c>
      <c r="P39" s="142">
        <f t="shared" si="5"/>
        <v>5.5346064915702514E-2</v>
      </c>
      <c r="Q39" s="151">
        <f t="shared" si="0"/>
        <v>0.17069307170240758</v>
      </c>
      <c r="R39" s="144">
        <f t="shared" si="6"/>
        <v>5.7591155236644348E-2</v>
      </c>
      <c r="S39" s="145">
        <f>RANK(Q39,Q6:Q43)</f>
        <v>36</v>
      </c>
      <c r="T39" s="146">
        <v>9.2378904573898087E-3</v>
      </c>
      <c r="U39" s="140">
        <f t="shared" si="7"/>
        <v>4.6189452286949043E-3</v>
      </c>
      <c r="V39" s="141">
        <f>RANK(T39,T6:T43)</f>
        <v>38</v>
      </c>
      <c r="W39" s="149">
        <f t="shared" si="8"/>
        <v>6.2210100465339251E-2</v>
      </c>
      <c r="X39" s="148">
        <f>RANK(W39,W6:W43)</f>
        <v>37</v>
      </c>
    </row>
    <row r="40" spans="1:24" ht="15.25" x14ac:dyDescent="0.85">
      <c r="A40" s="130" t="s">
        <v>34</v>
      </c>
      <c r="B40" s="121">
        <f>RANK(C40,C6:C43)</f>
        <v>27</v>
      </c>
      <c r="C40" s="32">
        <v>0.31427723000000002</v>
      </c>
      <c r="D40" s="142">
        <f t="shared" si="1"/>
        <v>3.1427723000000005E-2</v>
      </c>
      <c r="E40" s="129">
        <f>RANK(F40,F6:F43,1)</f>
        <v>5</v>
      </c>
      <c r="F40" s="134">
        <v>0.49915218312844423</v>
      </c>
      <c r="G40" s="143">
        <f t="shared" si="2"/>
        <v>4.9915218312844428E-2</v>
      </c>
      <c r="H40" s="121">
        <f>RANK(I40,I6:I43)</f>
        <v>23</v>
      </c>
      <c r="I40" s="32">
        <v>0.38953488372093031</v>
      </c>
      <c r="J40" s="142">
        <f t="shared" si="3"/>
        <v>3.8953488372093031E-2</v>
      </c>
      <c r="K40" s="129">
        <f>RANK(L40,L6:L43)</f>
        <v>8</v>
      </c>
      <c r="L40" s="134">
        <v>0.80164800000000003</v>
      </c>
      <c r="M40" s="143">
        <f t="shared" si="4"/>
        <v>8.0164800000000008E-2</v>
      </c>
      <c r="N40" s="121">
        <f>RANK(O40,O6:O43)</f>
        <v>7</v>
      </c>
      <c r="O40" s="32">
        <v>0.62967789943175467</v>
      </c>
      <c r="P40" s="142">
        <f t="shared" si="5"/>
        <v>6.2967789943175465E-2</v>
      </c>
      <c r="Q40" s="151">
        <f t="shared" si="0"/>
        <v>0.26342901962811294</v>
      </c>
      <c r="R40" s="144">
        <f t="shared" si="6"/>
        <v>0.29295477143075793</v>
      </c>
      <c r="S40" s="145">
        <f>RANK(Q40,Q6:Q43)</f>
        <v>15</v>
      </c>
      <c r="T40" s="146">
        <v>0.67399820002964084</v>
      </c>
      <c r="U40" s="140">
        <f t="shared" si="7"/>
        <v>0.33699910001482042</v>
      </c>
      <c r="V40" s="141">
        <f>RANK(T40,T6:T43)</f>
        <v>10</v>
      </c>
      <c r="W40" s="149">
        <f t="shared" si="8"/>
        <v>0.62995387144557835</v>
      </c>
      <c r="X40" s="148">
        <f>RANK(W40,W6:W43)</f>
        <v>8</v>
      </c>
    </row>
    <row r="41" spans="1:24" ht="15.25" x14ac:dyDescent="0.85">
      <c r="A41" s="130" t="s">
        <v>35</v>
      </c>
      <c r="B41" s="121">
        <f>RANK(C41,C6:C43)</f>
        <v>20</v>
      </c>
      <c r="C41" s="32">
        <v>0.52019097000000003</v>
      </c>
      <c r="D41" s="142">
        <f t="shared" si="1"/>
        <v>5.2019097000000007E-2</v>
      </c>
      <c r="E41" s="129">
        <f>RANK(F41,F6:F43,1)</f>
        <v>15</v>
      </c>
      <c r="F41" s="134">
        <v>0.60873251377702409</v>
      </c>
      <c r="G41" s="143">
        <f t="shared" si="2"/>
        <v>6.0873251377702414E-2</v>
      </c>
      <c r="H41" s="121">
        <f>RANK(I41,I6:I43)</f>
        <v>24</v>
      </c>
      <c r="I41" s="32">
        <v>0.37790697674418611</v>
      </c>
      <c r="J41" s="142">
        <f t="shared" si="3"/>
        <v>3.7790697674418616E-2</v>
      </c>
      <c r="K41" s="129">
        <f>RANK(L41,L6:L43)</f>
        <v>34</v>
      </c>
      <c r="L41" s="134">
        <v>0.13078500000000001</v>
      </c>
      <c r="M41" s="143">
        <f t="shared" si="4"/>
        <v>1.3078500000000002E-2</v>
      </c>
      <c r="N41" s="121">
        <f>RANK(O41,O6:O43)</f>
        <v>9</v>
      </c>
      <c r="O41" s="32">
        <v>0.60481318836442388</v>
      </c>
      <c r="P41" s="142">
        <f t="shared" si="5"/>
        <v>6.0481318836442394E-2</v>
      </c>
      <c r="Q41" s="151">
        <f t="shared" si="0"/>
        <v>0.22424286488856343</v>
      </c>
      <c r="R41" s="144">
        <f t="shared" si="6"/>
        <v>0.1935004035125974</v>
      </c>
      <c r="S41" s="145">
        <f>RANK(Q41,Q6:Q43)</f>
        <v>27</v>
      </c>
      <c r="T41" s="146">
        <v>0.18400092837919296</v>
      </c>
      <c r="U41" s="140">
        <f t="shared" si="7"/>
        <v>9.2000464189596481E-2</v>
      </c>
      <c r="V41" s="141">
        <f>RANK(T41,T6:T43)</f>
        <v>36</v>
      </c>
      <c r="W41" s="149">
        <f t="shared" si="8"/>
        <v>0.28550086770219385</v>
      </c>
      <c r="X41" s="148">
        <f>RANK(W41,W6:W43)</f>
        <v>33</v>
      </c>
    </row>
    <row r="42" spans="1:24" ht="15.25" x14ac:dyDescent="0.85">
      <c r="A42" s="130" t="s">
        <v>36</v>
      </c>
      <c r="B42" s="121">
        <f>RANK(C42,C6:C43)</f>
        <v>21</v>
      </c>
      <c r="C42" s="32">
        <v>0.51749844</v>
      </c>
      <c r="D42" s="142">
        <f t="shared" si="1"/>
        <v>5.1749844000000003E-2</v>
      </c>
      <c r="E42" s="129">
        <f>RANK(F42,F6:F43,1)</f>
        <v>22</v>
      </c>
      <c r="F42" s="134">
        <v>0.65303094531581163</v>
      </c>
      <c r="G42" s="143">
        <f t="shared" si="2"/>
        <v>6.530309453158116E-2</v>
      </c>
      <c r="H42" s="121">
        <f>RANK(I42,I6:I43)</f>
        <v>6</v>
      </c>
      <c r="I42" s="32">
        <v>0.59302325581395343</v>
      </c>
      <c r="J42" s="142">
        <f t="shared" si="3"/>
        <v>5.9302325581395345E-2</v>
      </c>
      <c r="K42" s="129">
        <f>RANK(L42,L6:L43)</f>
        <v>30</v>
      </c>
      <c r="L42" s="134">
        <v>0.192221</v>
      </c>
      <c r="M42" s="143">
        <f t="shared" si="4"/>
        <v>1.9222100000000002E-2</v>
      </c>
      <c r="N42" s="121">
        <f>RANK(O42,O6:O43)</f>
        <v>26</v>
      </c>
      <c r="O42" s="32">
        <v>0.32192518541784704</v>
      </c>
      <c r="P42" s="142">
        <f t="shared" si="5"/>
        <v>3.2192518541784704E-2</v>
      </c>
      <c r="Q42" s="151">
        <f t="shared" si="0"/>
        <v>0.2277698826547612</v>
      </c>
      <c r="R42" s="144">
        <f t="shared" si="6"/>
        <v>0.20245196624960898</v>
      </c>
      <c r="S42" s="145">
        <f>RANK(Q42,Q6:Q43)</f>
        <v>26</v>
      </c>
      <c r="T42" s="146">
        <v>0.65835895262564659</v>
      </c>
      <c r="U42" s="140">
        <f t="shared" si="7"/>
        <v>0.32917947631282329</v>
      </c>
      <c r="V42" s="141">
        <f>RANK(T42,T6:T43)</f>
        <v>11</v>
      </c>
      <c r="W42" s="149">
        <f t="shared" si="8"/>
        <v>0.53163144256243222</v>
      </c>
      <c r="X42" s="148">
        <f>RANK(W42,W6:W43)</f>
        <v>19</v>
      </c>
    </row>
    <row r="43" spans="1:24" ht="15.25" x14ac:dyDescent="0.85">
      <c r="A43" s="130" t="s">
        <v>37</v>
      </c>
      <c r="B43" s="121">
        <f>RANK(C43,C6:C43)</f>
        <v>36</v>
      </c>
      <c r="C43" s="32">
        <v>4.6902819999999998E-2</v>
      </c>
      <c r="D43" s="142">
        <f t="shared" si="1"/>
        <v>4.6902820000000005E-3</v>
      </c>
      <c r="E43" s="129">
        <f>RANK(F43,F6:F43,1)</f>
        <v>17</v>
      </c>
      <c r="F43" s="134">
        <v>0.62272149215769379</v>
      </c>
      <c r="G43" s="143">
        <f t="shared" si="2"/>
        <v>6.227214921576938E-2</v>
      </c>
      <c r="H43" s="121">
        <f>RANK(I43,I6:I43)</f>
        <v>28</v>
      </c>
      <c r="I43" s="32">
        <v>0.29069767441860461</v>
      </c>
      <c r="J43" s="142">
        <f t="shared" si="3"/>
        <v>2.9069767441860461E-2</v>
      </c>
      <c r="K43" s="129">
        <f>RANK(L43,L6:L43)</f>
        <v>33</v>
      </c>
      <c r="L43" s="134">
        <v>0.16159499999999999</v>
      </c>
      <c r="M43" s="143">
        <f t="shared" si="4"/>
        <v>1.61595E-2</v>
      </c>
      <c r="N43" s="121">
        <f>RANK(O43,O6:O43)</f>
        <v>16</v>
      </c>
      <c r="O43" s="32">
        <v>0.41100588597399229</v>
      </c>
      <c r="P43" s="142">
        <f t="shared" si="5"/>
        <v>4.1100588597399235E-2</v>
      </c>
      <c r="Q43" s="151">
        <f t="shared" si="0"/>
        <v>0.15329228725502908</v>
      </c>
      <c r="R43" s="144">
        <f t="shared" si="6"/>
        <v>1.3428005522249032E-2</v>
      </c>
      <c r="S43" s="145">
        <f>RANK(Q43,Q6:Q43)</f>
        <v>37</v>
      </c>
      <c r="T43" s="146">
        <v>0.27923441799512649</v>
      </c>
      <c r="U43" s="140">
        <f t="shared" si="7"/>
        <v>0.13961720899756325</v>
      </c>
      <c r="V43" s="141">
        <f>RANK(T43,T6:T43)</f>
        <v>30</v>
      </c>
      <c r="W43" s="149">
        <f t="shared" si="8"/>
        <v>0.15304521451981229</v>
      </c>
      <c r="X43" s="148">
        <f>RANK(W43,W6:W43)</f>
        <v>36</v>
      </c>
    </row>
    <row r="44" spans="1:24" ht="14.5" x14ac:dyDescent="0.7">
      <c r="X44" s="141"/>
    </row>
    <row r="45" spans="1:24" ht="14.75" x14ac:dyDescent="0.75">
      <c r="P45" s="60" t="s">
        <v>1012</v>
      </c>
      <c r="Q45" s="36" t="s">
        <v>1019</v>
      </c>
      <c r="R45" s="36"/>
      <c r="S45" t="s">
        <v>142</v>
      </c>
      <c r="X45" s="141"/>
    </row>
    <row r="46" spans="1:24" ht="14.5" x14ac:dyDescent="0.7">
      <c r="F46" t="s">
        <v>1021</v>
      </c>
      <c r="G46" t="s">
        <v>1022</v>
      </c>
      <c r="H46" t="s">
        <v>1023</v>
      </c>
      <c r="I46" t="s">
        <v>1024</v>
      </c>
      <c r="J46" t="s">
        <v>44</v>
      </c>
      <c r="K46" t="s">
        <v>142</v>
      </c>
      <c r="L46" s="36" t="s">
        <v>1019</v>
      </c>
      <c r="O46" t="s">
        <v>142</v>
      </c>
      <c r="P46" s="140">
        <f>CORREL(U6:U43,W6:W43)</f>
        <v>0.79997818651651476</v>
      </c>
      <c r="Q46" s="140">
        <f>CORREL(U6:U43,R6:R43)</f>
        <v>0.29848961069239349</v>
      </c>
      <c r="R46" s="140"/>
      <c r="S46" s="53"/>
      <c r="X46" s="141"/>
    </row>
    <row r="47" spans="1:24" ht="14.5" x14ac:dyDescent="0.7">
      <c r="E47" s="36" t="s">
        <v>1019</v>
      </c>
      <c r="F47" s="140">
        <f>CORREL(C6:C43,R6:R43)</f>
        <v>0.47135165901825848</v>
      </c>
      <c r="G47" s="140">
        <f>CORREL(F6:F43,R6:R43)</f>
        <v>0.19220924279241361</v>
      </c>
      <c r="H47" s="140">
        <f>CORREL(I6:I43,R6:R43)</f>
        <v>0.56099175651031086</v>
      </c>
      <c r="I47" s="140">
        <f>CORREL(L6:L43,R6:R43)</f>
        <v>0.41283452530533693</v>
      </c>
      <c r="J47" s="140">
        <f>CORREL(O6:O43,R6:R43)</f>
        <v>0.38403971808302584</v>
      </c>
      <c r="K47" s="140">
        <f>CORREL(U6:U43,R6:R43)</f>
        <v>0.29848961069239349</v>
      </c>
      <c r="L47" s="154"/>
      <c r="O47" s="36" t="s">
        <v>1019</v>
      </c>
      <c r="P47" s="140">
        <f>CORREL(R6:R43,W6:W43)</f>
        <v>0.81146066530116068</v>
      </c>
      <c r="Q47" s="53"/>
      <c r="R47" s="53"/>
      <c r="S47" s="53"/>
      <c r="X47" s="141"/>
    </row>
    <row r="48" spans="1:24" ht="14.75" x14ac:dyDescent="0.75">
      <c r="E48" t="s">
        <v>142</v>
      </c>
      <c r="F48" s="140">
        <f>CORREL(U6:U43,C6:C43)</f>
        <v>0.16870687010985469</v>
      </c>
      <c r="G48" s="140">
        <f>CORREL(U6:U43,F6:F43)</f>
        <v>-5.3305044974836346E-2</v>
      </c>
      <c r="H48" s="140">
        <f>CORREL(U6:U43,I6:I43)</f>
        <v>0.17413433337051651</v>
      </c>
      <c r="I48" s="140">
        <f>CORREL(U6:U43,K6:K43)</f>
        <v>-0.345150520861984</v>
      </c>
      <c r="J48" s="140">
        <f>CORREL(U6:U43,O6:O43)</f>
        <v>-7.451338744232705E-2</v>
      </c>
      <c r="K48" s="154"/>
      <c r="L48" s="154"/>
      <c r="O48" s="60" t="s">
        <v>1012</v>
      </c>
      <c r="P48" s="53"/>
      <c r="Q48" s="53"/>
      <c r="R48" s="53"/>
      <c r="S48" s="53"/>
      <c r="X48" s="141"/>
    </row>
    <row r="49" spans="5:24" ht="14.5" x14ac:dyDescent="0.7">
      <c r="E49" t="s">
        <v>44</v>
      </c>
      <c r="F49" s="140">
        <f>CORREL(O6:O43,C6:C43)</f>
        <v>-0.19792204112056452</v>
      </c>
      <c r="G49" s="140">
        <f>CORREL(O6:O43,F6:F43)</f>
        <v>-0.15595371025241711</v>
      </c>
      <c r="H49" s="140">
        <f>CORREL(O6:O43,I6:I43)</f>
        <v>-0.18666387884414651</v>
      </c>
      <c r="I49" s="140">
        <f>CORREL(O6:O43,L6:L43)</f>
        <v>0.20120261924491764</v>
      </c>
      <c r="J49" s="154"/>
      <c r="K49" s="154"/>
      <c r="L49" s="154"/>
      <c r="X49" s="141"/>
    </row>
    <row r="50" spans="5:24" ht="14.5" x14ac:dyDescent="0.7">
      <c r="E50" t="s">
        <v>1024</v>
      </c>
      <c r="F50" s="140">
        <f>CORREL(L6:L43,C6:C43)</f>
        <v>-0.24959084847839297</v>
      </c>
      <c r="G50" s="140">
        <f>CORREL(L6:L43,F6:F43)</f>
        <v>-0.53000031959936755</v>
      </c>
      <c r="H50" s="140">
        <f>CORREL(L6:L43,I6:I43)</f>
        <v>5.7385524853983731E-2</v>
      </c>
      <c r="I50" s="154" t="s">
        <v>1027</v>
      </c>
      <c r="J50" s="154"/>
      <c r="K50" s="154"/>
      <c r="L50" s="154"/>
      <c r="P50" t="s">
        <v>1019</v>
      </c>
      <c r="X50" s="141"/>
    </row>
    <row r="51" spans="5:24" ht="14.5" x14ac:dyDescent="0.7">
      <c r="E51" t="s">
        <v>1023</v>
      </c>
      <c r="F51" s="140">
        <f>CORREL(I6:I43,C6:C43)</f>
        <v>0.21821542199264449</v>
      </c>
      <c r="G51" s="140">
        <f>CORREL(I6:I43,F6:F43)</f>
        <v>0.2978596742428663</v>
      </c>
      <c r="H51" s="154"/>
      <c r="I51" s="154"/>
      <c r="J51" s="154"/>
      <c r="K51" s="154"/>
      <c r="L51" s="154"/>
      <c r="P51" t="s">
        <v>1017</v>
      </c>
      <c r="Q51" s="152">
        <f>MAX(Q6:Q43)</f>
        <v>0.34500720415347241</v>
      </c>
      <c r="X51" s="141"/>
    </row>
    <row r="52" spans="5:24" ht="14.5" x14ac:dyDescent="0.7">
      <c r="E52" t="s">
        <v>1022</v>
      </c>
      <c r="F52" s="140">
        <f>CORREL(F6:F43,C6:C43)</f>
        <v>0.21917273261829545</v>
      </c>
      <c r="G52" s="154"/>
      <c r="H52" s="154"/>
      <c r="I52" s="154"/>
      <c r="J52" s="154"/>
      <c r="K52" s="154"/>
      <c r="L52" s="154"/>
      <c r="P52" t="s">
        <v>1018</v>
      </c>
      <c r="Q52" s="152">
        <f>MIN(Q6:Q43)</f>
        <v>0.14800145171820095</v>
      </c>
      <c r="X52" s="141"/>
    </row>
    <row r="53" spans="5:24" ht="14.5" x14ac:dyDescent="0.7">
      <c r="E53" t="s">
        <v>1021</v>
      </c>
      <c r="F53" s="154"/>
      <c r="G53" s="154"/>
      <c r="H53" s="154"/>
      <c r="I53" s="154"/>
      <c r="J53" s="154"/>
      <c r="K53" s="154"/>
      <c r="L53" s="154"/>
      <c r="X53" s="141"/>
    </row>
    <row r="54" spans="5:24" ht="14.5" x14ac:dyDescent="0.7">
      <c r="P54" t="s">
        <v>1025</v>
      </c>
      <c r="Q54" t="e">
        <f>CORREL(X6:X43,#REF!)</f>
        <v>#REF!</v>
      </c>
      <c r="X54" s="141"/>
    </row>
    <row r="55" spans="5:24" ht="14.5" x14ac:dyDescent="0.7">
      <c r="Q55" t="s">
        <v>1026</v>
      </c>
      <c r="X55" s="141"/>
    </row>
  </sheetData>
  <mergeCells count="19">
    <mergeCell ref="W2:X2"/>
    <mergeCell ref="W3:X3"/>
    <mergeCell ref="W4:X4"/>
    <mergeCell ref="T3:V3"/>
    <mergeCell ref="T2:V2"/>
    <mergeCell ref="T4:V4"/>
    <mergeCell ref="B4:D4"/>
    <mergeCell ref="B3:D3"/>
    <mergeCell ref="A2:S2"/>
    <mergeCell ref="N3:P3"/>
    <mergeCell ref="N4:P4"/>
    <mergeCell ref="Q3:S3"/>
    <mergeCell ref="Q4:S4"/>
    <mergeCell ref="E3:G3"/>
    <mergeCell ref="E4:G4"/>
    <mergeCell ref="H3:J3"/>
    <mergeCell ref="K3:M3"/>
    <mergeCell ref="H4:J4"/>
    <mergeCell ref="K4:M4"/>
  </mergeCells>
  <pageMargins left="0.70866141732283472" right="0.70866141732283472" top="0.74803149606299213" bottom="0.74803149606299213" header="0.31496062992125984" footer="0.31496062992125984"/>
  <pageSetup paperSize="9" scale="8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E825F-4C1A-4734-A7EE-9490302B9B79}">
  <dimension ref="A1:T557"/>
  <sheetViews>
    <sheetView workbookViewId="0">
      <selection activeCell="I11" sqref="I11"/>
    </sheetView>
  </sheetViews>
  <sheetFormatPr defaultRowHeight="14.75" x14ac:dyDescent="0.75"/>
  <cols>
    <col min="1" max="1" width="12.375" style="93" customWidth="1"/>
    <col min="2" max="2" width="8.6640625" style="93"/>
    <col min="3" max="3" width="11.75" style="93" customWidth="1"/>
    <col min="4" max="4" width="11.95703125" style="93" customWidth="1"/>
    <col min="5" max="5" width="8.6640625" style="92"/>
    <col min="6" max="6" width="11.875" style="93" customWidth="1"/>
    <col min="7" max="7" width="12.0390625" style="93" customWidth="1"/>
    <col min="8" max="8" width="11.375" style="93" customWidth="1"/>
    <col min="9" max="9" width="8.6640625" style="92"/>
    <col min="10" max="10" width="8.6640625" style="93"/>
    <col min="11" max="11" width="13.125" style="93" customWidth="1"/>
    <col min="12" max="13" width="9.875" style="93" customWidth="1"/>
    <col min="14" max="14" width="8.6640625" style="92"/>
    <col min="21" max="16384" width="8.6640625" style="93"/>
  </cols>
  <sheetData>
    <row r="1" spans="1:14" ht="16" x14ac:dyDescent="0.8">
      <c r="A1" s="106" t="s">
        <v>973</v>
      </c>
      <c r="B1" s="107"/>
      <c r="C1" s="107"/>
      <c r="D1" s="207"/>
      <c r="E1" s="208"/>
      <c r="F1" s="108" t="s">
        <v>974</v>
      </c>
      <c r="G1" s="108"/>
      <c r="H1" s="109"/>
      <c r="I1" s="110"/>
      <c r="J1" s="111" t="s">
        <v>374</v>
      </c>
      <c r="K1" s="112"/>
      <c r="L1" s="113"/>
      <c r="M1" s="114"/>
      <c r="N1" s="115"/>
    </row>
    <row r="2" spans="1:14" ht="16" x14ac:dyDescent="0.8">
      <c r="A2" s="94" t="s">
        <v>141</v>
      </c>
      <c r="B2" s="94" t="s">
        <v>375</v>
      </c>
      <c r="C2" s="94" t="s">
        <v>142</v>
      </c>
      <c r="F2" s="94" t="s">
        <v>141</v>
      </c>
      <c r="G2" s="95" t="s">
        <v>142</v>
      </c>
      <c r="H2" s="95"/>
      <c r="J2" s="94" t="s">
        <v>140</v>
      </c>
      <c r="K2" s="94" t="s">
        <v>141</v>
      </c>
      <c r="L2" s="95" t="s">
        <v>142</v>
      </c>
      <c r="M2" s="95"/>
      <c r="N2" s="91"/>
    </row>
    <row r="3" spans="1:14" ht="16" x14ac:dyDescent="0.8">
      <c r="A3" s="93" t="s">
        <v>376</v>
      </c>
      <c r="B3" s="93" t="s">
        <v>377</v>
      </c>
      <c r="C3" s="93">
        <v>-0.32694682909040801</v>
      </c>
      <c r="D3" s="45" t="s">
        <v>348</v>
      </c>
      <c r="E3" s="117">
        <v>555</v>
      </c>
      <c r="F3" s="96" t="s">
        <v>20</v>
      </c>
      <c r="G3" s="96">
        <v>5.39429487643807</v>
      </c>
      <c r="H3" s="45" t="s">
        <v>348</v>
      </c>
      <c r="I3" s="117">
        <v>38</v>
      </c>
      <c r="J3" s="96">
        <v>1</v>
      </c>
      <c r="K3" s="96" t="s">
        <v>0</v>
      </c>
      <c r="L3" s="96">
        <v>3.4511873907555999</v>
      </c>
      <c r="M3" s="45"/>
      <c r="N3" s="91"/>
    </row>
    <row r="4" spans="1:14" ht="16" x14ac:dyDescent="0.8">
      <c r="A4" s="93" t="s">
        <v>378</v>
      </c>
      <c r="B4" s="93" t="s">
        <v>379</v>
      </c>
      <c r="C4" s="93">
        <v>-0.257511889825005</v>
      </c>
      <c r="D4" s="45" t="s">
        <v>99</v>
      </c>
      <c r="E4" s="116">
        <f>AVERAGE(C3:C557)</f>
        <v>0.27351241494912248</v>
      </c>
      <c r="F4" s="96" t="s">
        <v>143</v>
      </c>
      <c r="G4" s="96">
        <v>5.3138429105421601</v>
      </c>
      <c r="H4" s="45" t="s">
        <v>99</v>
      </c>
      <c r="I4" s="116">
        <f>AVERAGE(G3:G40)</f>
        <v>2.2119599591545192</v>
      </c>
      <c r="J4" s="96">
        <v>2</v>
      </c>
      <c r="K4" s="96" t="s">
        <v>1</v>
      </c>
      <c r="L4" s="96">
        <v>2.3756332001042999</v>
      </c>
      <c r="M4" s="45"/>
      <c r="N4" s="91"/>
    </row>
    <row r="5" spans="1:14" ht="16" x14ac:dyDescent="0.8">
      <c r="A5" s="93" t="s">
        <v>380</v>
      </c>
      <c r="B5" s="93" t="s">
        <v>377</v>
      </c>
      <c r="C5" s="93">
        <v>0.49240589165669002</v>
      </c>
      <c r="D5" s="45" t="s">
        <v>100</v>
      </c>
      <c r="E5" s="116">
        <f>MEDIAN(C3:C557)</f>
        <v>-7.0454870181044904E-2</v>
      </c>
      <c r="F5" s="96" t="s">
        <v>22</v>
      </c>
      <c r="G5" s="96">
        <v>4.7720024246303998</v>
      </c>
      <c r="H5" s="45" t="s">
        <v>100</v>
      </c>
      <c r="I5" s="116">
        <f>MEDIAN(G3:G40)</f>
        <v>2.13741949011707</v>
      </c>
      <c r="J5" s="96">
        <v>3</v>
      </c>
      <c r="K5" s="96" t="s">
        <v>144</v>
      </c>
      <c r="L5" s="96">
        <v>1.79432386409881</v>
      </c>
      <c r="M5" s="45"/>
      <c r="N5" s="91"/>
    </row>
    <row r="6" spans="1:14" ht="16" x14ac:dyDescent="0.8">
      <c r="A6" s="93" t="s">
        <v>381</v>
      </c>
      <c r="B6" s="93" t="s">
        <v>382</v>
      </c>
      <c r="C6" s="93">
        <v>-0.41995168001372002</v>
      </c>
      <c r="D6" s="45" t="s">
        <v>107</v>
      </c>
      <c r="E6" s="116" cm="1">
        <f t="array" ref="E6">_xlfn.MODE.MULT(C3:C557)</f>
        <v>-0.76782450339839403</v>
      </c>
      <c r="F6" s="96" t="s">
        <v>7</v>
      </c>
      <c r="G6" s="96">
        <v>4.3945734849487197</v>
      </c>
      <c r="H6" s="45" t="s">
        <v>107</v>
      </c>
      <c r="I6" s="116" t="s">
        <v>998</v>
      </c>
      <c r="J6" s="96">
        <v>4</v>
      </c>
      <c r="K6" s="96" t="s">
        <v>3</v>
      </c>
      <c r="L6" s="96">
        <v>3.5635602603122698</v>
      </c>
      <c r="M6" s="45"/>
      <c r="N6" s="91"/>
    </row>
    <row r="7" spans="1:14" ht="16" x14ac:dyDescent="0.8">
      <c r="A7" s="93" t="s">
        <v>383</v>
      </c>
      <c r="B7" s="93" t="s">
        <v>384</v>
      </c>
      <c r="C7" s="93">
        <v>0.58066810328861995</v>
      </c>
      <c r="D7" s="45" t="s">
        <v>101</v>
      </c>
      <c r="E7" s="116">
        <f>_xlfn.STDEV.P(C3:C557)</f>
        <v>1.0839359530026211</v>
      </c>
      <c r="F7" s="96" t="s">
        <v>11</v>
      </c>
      <c r="G7" s="96">
        <v>4.0165711500415098</v>
      </c>
      <c r="H7" s="45" t="s">
        <v>101</v>
      </c>
      <c r="I7" s="116">
        <f>_xlfn.STDEV.S(G3:G40)</f>
        <v>1.5128589842810203</v>
      </c>
      <c r="J7" s="96">
        <v>5</v>
      </c>
      <c r="K7" s="96" t="s">
        <v>4</v>
      </c>
      <c r="L7" s="96">
        <v>2.8995793010431199</v>
      </c>
      <c r="M7" s="45"/>
      <c r="N7" s="91"/>
    </row>
    <row r="8" spans="1:14" ht="16" x14ac:dyDescent="0.8">
      <c r="A8" s="93" t="s">
        <v>385</v>
      </c>
      <c r="B8" s="93" t="s">
        <v>386</v>
      </c>
      <c r="C8" s="93">
        <v>-0.73542604057124294</v>
      </c>
      <c r="D8" s="45" t="s">
        <v>108</v>
      </c>
      <c r="E8" s="116">
        <f>AVEDEV(C3:C557)</f>
        <v>0.81333528495047369</v>
      </c>
      <c r="F8" s="96" t="s">
        <v>17</v>
      </c>
      <c r="G8" s="96">
        <v>3.7340923269169402</v>
      </c>
      <c r="H8" s="45" t="s">
        <v>108</v>
      </c>
      <c r="I8" s="116">
        <f>AVEDEV(G3:G40)</f>
        <v>1.2418200259094239</v>
      </c>
      <c r="J8" s="96">
        <v>6</v>
      </c>
      <c r="K8" s="96" t="s">
        <v>5</v>
      </c>
      <c r="L8" s="96">
        <v>1.16253963972449</v>
      </c>
      <c r="M8" s="45"/>
      <c r="N8" s="91"/>
    </row>
    <row r="9" spans="1:14" ht="16" x14ac:dyDescent="0.8">
      <c r="A9" s="93" t="s">
        <v>387</v>
      </c>
      <c r="B9" s="93" t="s">
        <v>388</v>
      </c>
      <c r="C9" s="93">
        <v>-8.3070093736833994E-2</v>
      </c>
      <c r="D9" s="45" t="s">
        <v>996</v>
      </c>
      <c r="E9" s="116">
        <f>_xlfn.QUARTILE.INC(C3:C557,1)</f>
        <v>-0.52011628589921555</v>
      </c>
      <c r="F9" s="96" t="s">
        <v>3</v>
      </c>
      <c r="G9" s="96">
        <v>3.5635602603122698</v>
      </c>
      <c r="H9" s="45" t="s">
        <v>996</v>
      </c>
      <c r="I9" s="116">
        <f>_xlfn.QUARTILE.INC(G3:G40, 1)</f>
        <v>1.0285738273109968</v>
      </c>
      <c r="J9" s="96">
        <v>7</v>
      </c>
      <c r="K9" s="96" t="s">
        <v>6</v>
      </c>
      <c r="L9" s="96">
        <v>0.77699588078413495</v>
      </c>
      <c r="M9" s="45"/>
      <c r="N9" s="91"/>
    </row>
    <row r="10" spans="1:14" ht="16" x14ac:dyDescent="0.8">
      <c r="A10" s="93" t="s">
        <v>389</v>
      </c>
      <c r="B10" s="93" t="s">
        <v>388</v>
      </c>
      <c r="C10" s="93">
        <v>-0.19647980694742101</v>
      </c>
      <c r="D10" s="45" t="s">
        <v>997</v>
      </c>
      <c r="E10" s="116">
        <f>_xlfn.QUARTILE.INC(C3:C557,3)</f>
        <v>0.71790831665060051</v>
      </c>
      <c r="F10" s="96" t="s">
        <v>0</v>
      </c>
      <c r="G10" s="96">
        <v>3.4511873907555999</v>
      </c>
      <c r="H10" s="45" t="s">
        <v>997</v>
      </c>
      <c r="I10" s="116">
        <f>_xlfn.QUARTILE.INC(G3:G40, 3)</f>
        <v>3.3613401396005975</v>
      </c>
      <c r="J10" s="96">
        <v>8</v>
      </c>
      <c r="K10" s="96" t="s">
        <v>7</v>
      </c>
      <c r="L10" s="96">
        <v>4.3945734849487197</v>
      </c>
      <c r="M10" s="45"/>
      <c r="N10" s="91"/>
    </row>
    <row r="11" spans="1:14" ht="16" x14ac:dyDescent="0.8">
      <c r="A11" s="93" t="s">
        <v>390</v>
      </c>
      <c r="B11" s="93" t="s">
        <v>391</v>
      </c>
      <c r="C11" s="93">
        <v>-0.52097885373420705</v>
      </c>
      <c r="D11" s="45" t="s">
        <v>102</v>
      </c>
      <c r="E11" s="116">
        <f>E10-E9</f>
        <v>1.2380246025498161</v>
      </c>
      <c r="F11" s="96" t="s">
        <v>16</v>
      </c>
      <c r="G11" s="96">
        <v>3.4132694117059299</v>
      </c>
      <c r="H11" s="45" t="s">
        <v>102</v>
      </c>
      <c r="I11" s="116">
        <f>I10-I9</f>
        <v>2.3327663122896007</v>
      </c>
      <c r="J11" s="96">
        <v>9</v>
      </c>
      <c r="K11" s="96" t="s">
        <v>8</v>
      </c>
      <c r="L11" s="96">
        <v>1.22802545625905</v>
      </c>
      <c r="M11" s="96"/>
      <c r="N11" s="91"/>
    </row>
    <row r="12" spans="1:14" ht="16" x14ac:dyDescent="0.8">
      <c r="A12" s="93" t="s">
        <v>392</v>
      </c>
      <c r="B12" s="93" t="s">
        <v>393</v>
      </c>
      <c r="C12" s="93">
        <v>-0.73793103749528899</v>
      </c>
      <c r="D12" s="44"/>
      <c r="F12" s="96" t="s">
        <v>34</v>
      </c>
      <c r="G12" s="96">
        <v>3.38543286697915</v>
      </c>
      <c r="H12" s="44"/>
      <c r="I12" s="116"/>
      <c r="J12" s="96">
        <v>10</v>
      </c>
      <c r="K12" s="96" t="s">
        <v>9</v>
      </c>
      <c r="L12" s="96">
        <v>2.5491584901583599</v>
      </c>
      <c r="M12" s="96"/>
      <c r="N12" s="91"/>
    </row>
    <row r="13" spans="1:14" ht="16" x14ac:dyDescent="0.8">
      <c r="A13" s="93" t="s">
        <v>394</v>
      </c>
      <c r="B13" s="93" t="s">
        <v>395</v>
      </c>
      <c r="C13" s="93">
        <v>-0.47121660825030498</v>
      </c>
      <c r="D13" s="45"/>
      <c r="F13" s="96" t="s">
        <v>36</v>
      </c>
      <c r="G13" s="96">
        <v>3.28906195746494</v>
      </c>
      <c r="H13" s="45"/>
      <c r="I13" s="116"/>
      <c r="J13" s="96">
        <v>11</v>
      </c>
      <c r="K13" s="96" t="s">
        <v>145</v>
      </c>
      <c r="L13" s="96">
        <v>2.0406554005671702</v>
      </c>
      <c r="M13" s="96"/>
      <c r="N13" s="91"/>
    </row>
    <row r="14" spans="1:14" ht="16" x14ac:dyDescent="0.8">
      <c r="A14" s="93" t="s">
        <v>396</v>
      </c>
      <c r="B14" s="93" t="s">
        <v>397</v>
      </c>
      <c r="C14" s="93">
        <v>-0.72122951314344297</v>
      </c>
      <c r="F14" s="96" t="s">
        <v>146</v>
      </c>
      <c r="G14" s="96">
        <v>2.9209833361361901</v>
      </c>
      <c r="H14" s="96"/>
      <c r="J14" s="96">
        <v>12</v>
      </c>
      <c r="K14" s="96" t="s">
        <v>11</v>
      </c>
      <c r="L14" s="96">
        <v>4.0165711500415098</v>
      </c>
      <c r="M14" s="96"/>
      <c r="N14" s="91"/>
    </row>
    <row r="15" spans="1:14" ht="16" x14ac:dyDescent="0.8">
      <c r="A15" s="93" t="s">
        <v>398</v>
      </c>
      <c r="B15" s="93" t="s">
        <v>388</v>
      </c>
      <c r="C15" s="93">
        <v>0.10236601992158301</v>
      </c>
      <c r="F15" s="96" t="s">
        <v>4</v>
      </c>
      <c r="G15" s="96">
        <v>2.8995793010431199</v>
      </c>
      <c r="H15" s="96"/>
      <c r="J15" s="96">
        <v>13</v>
      </c>
      <c r="K15" s="96" t="s">
        <v>12</v>
      </c>
      <c r="L15" s="96">
        <v>0.71784048228049302</v>
      </c>
      <c r="M15" s="96"/>
      <c r="N15" s="91"/>
    </row>
    <row r="16" spans="1:14" ht="16" x14ac:dyDescent="0.8">
      <c r="A16" s="93" t="s">
        <v>399</v>
      </c>
      <c r="B16" s="93" t="s">
        <v>388</v>
      </c>
      <c r="C16" s="93">
        <v>-0.480470315633588</v>
      </c>
      <c r="F16" s="96" t="s">
        <v>147</v>
      </c>
      <c r="G16" s="96">
        <v>2.88643193212032</v>
      </c>
      <c r="H16" s="96"/>
      <c r="J16" s="96">
        <v>14</v>
      </c>
      <c r="K16" s="96" t="s">
        <v>13</v>
      </c>
      <c r="L16" s="96">
        <v>1.44228800788111</v>
      </c>
      <c r="M16" s="96"/>
      <c r="N16" s="91"/>
    </row>
    <row r="17" spans="1:14" ht="16" x14ac:dyDescent="0.8">
      <c r="A17" s="93" t="s">
        <v>400</v>
      </c>
      <c r="B17" s="93" t="s">
        <v>401</v>
      </c>
      <c r="C17" s="93">
        <v>-0.75425561598324697</v>
      </c>
      <c r="F17" s="96" t="s">
        <v>149</v>
      </c>
      <c r="G17" s="96">
        <v>2.6968876664056101</v>
      </c>
      <c r="H17" s="96"/>
      <c r="J17" s="96">
        <v>15</v>
      </c>
      <c r="K17" s="96" t="s">
        <v>148</v>
      </c>
      <c r="L17" s="96">
        <v>1.95720535095121</v>
      </c>
      <c r="M17" s="96"/>
      <c r="N17" s="91"/>
    </row>
    <row r="18" spans="1:14" ht="16" x14ac:dyDescent="0.8">
      <c r="A18" s="93" t="s">
        <v>402</v>
      </c>
      <c r="B18" s="93" t="s">
        <v>397</v>
      </c>
      <c r="C18" s="93">
        <v>-0.46889616489335401</v>
      </c>
      <c r="F18" s="96" t="s">
        <v>9</v>
      </c>
      <c r="G18" s="96">
        <v>2.5491584901583599</v>
      </c>
      <c r="H18" s="96"/>
      <c r="J18" s="96">
        <v>16</v>
      </c>
      <c r="K18" s="96" t="s">
        <v>15</v>
      </c>
      <c r="L18" s="96">
        <v>0.452660988715892</v>
      </c>
      <c r="M18" s="96"/>
      <c r="N18" s="91"/>
    </row>
    <row r="19" spans="1:14" ht="16" x14ac:dyDescent="0.8">
      <c r="A19" s="93" t="s">
        <v>403</v>
      </c>
      <c r="B19" s="93" t="s">
        <v>395</v>
      </c>
      <c r="C19" s="93">
        <v>0.18861237899218</v>
      </c>
      <c r="F19" s="96" t="s">
        <v>1</v>
      </c>
      <c r="G19" s="96">
        <v>2.3756332001042999</v>
      </c>
      <c r="H19" s="96"/>
      <c r="J19" s="96">
        <v>17</v>
      </c>
      <c r="K19" s="96" t="s">
        <v>16</v>
      </c>
      <c r="L19" s="96">
        <v>3.4132694117059299</v>
      </c>
      <c r="M19" s="96"/>
      <c r="N19" s="91"/>
    </row>
    <row r="20" spans="1:14" ht="16" x14ac:dyDescent="0.8">
      <c r="A20" s="93" t="s">
        <v>404</v>
      </c>
      <c r="B20" s="93" t="s">
        <v>405</v>
      </c>
      <c r="C20" s="93">
        <v>-0.76782450339839403</v>
      </c>
      <c r="F20" s="96" t="s">
        <v>24</v>
      </c>
      <c r="G20" s="96">
        <v>2.3310731498443502</v>
      </c>
      <c r="H20" s="96"/>
      <c r="J20" s="96">
        <v>18</v>
      </c>
      <c r="K20" s="96" t="s">
        <v>17</v>
      </c>
      <c r="L20" s="96">
        <v>3.7340923269169402</v>
      </c>
      <c r="M20" s="96"/>
      <c r="N20" s="91"/>
    </row>
    <row r="21" spans="1:14" ht="16" x14ac:dyDescent="0.8">
      <c r="A21" s="93" t="s">
        <v>406</v>
      </c>
      <c r="B21" s="93" t="s">
        <v>395</v>
      </c>
      <c r="C21" s="93">
        <v>-3.2057174607059501E-2</v>
      </c>
      <c r="F21" s="96" t="s">
        <v>150</v>
      </c>
      <c r="G21" s="96">
        <v>2.2341835796669698</v>
      </c>
      <c r="H21" s="96"/>
      <c r="J21" s="96">
        <v>19</v>
      </c>
      <c r="K21" s="96" t="s">
        <v>18</v>
      </c>
      <c r="L21" s="96">
        <v>1.71967064635191</v>
      </c>
      <c r="M21" s="96"/>
      <c r="N21" s="91"/>
    </row>
    <row r="22" spans="1:14" ht="16" x14ac:dyDescent="0.8">
      <c r="A22" s="93" t="s">
        <v>407</v>
      </c>
      <c r="B22" s="93" t="s">
        <v>382</v>
      </c>
      <c r="C22" s="93">
        <v>0.30090953289325101</v>
      </c>
      <c r="F22" s="96" t="s">
        <v>145</v>
      </c>
      <c r="G22" s="96">
        <v>2.0406554005671702</v>
      </c>
      <c r="H22" s="96"/>
      <c r="J22" s="96">
        <v>20</v>
      </c>
      <c r="K22" s="96" t="s">
        <v>19</v>
      </c>
      <c r="L22" s="96">
        <v>0.98391855650649895</v>
      </c>
      <c r="M22" s="96"/>
      <c r="N22" s="91"/>
    </row>
    <row r="23" spans="1:14" ht="16" x14ac:dyDescent="0.8">
      <c r="A23" s="93" t="s">
        <v>408</v>
      </c>
      <c r="B23" s="93" t="s">
        <v>379</v>
      </c>
      <c r="C23" s="93">
        <v>-0.70537599454161504</v>
      </c>
      <c r="F23" s="96" t="s">
        <v>148</v>
      </c>
      <c r="G23" s="96">
        <v>1.95720535095121</v>
      </c>
      <c r="H23" s="96"/>
      <c r="J23" s="96">
        <v>21</v>
      </c>
      <c r="K23" s="96" t="s">
        <v>20</v>
      </c>
      <c r="L23" s="96">
        <v>5.39429487643807</v>
      </c>
      <c r="M23" s="96"/>
      <c r="N23" s="91"/>
    </row>
    <row r="24" spans="1:14" ht="16" x14ac:dyDescent="0.8">
      <c r="A24" s="93" t="s">
        <v>409</v>
      </c>
      <c r="B24" s="93" t="s">
        <v>410</v>
      </c>
      <c r="C24" s="93">
        <v>-0.68035927805959895</v>
      </c>
      <c r="F24" s="96" t="s">
        <v>144</v>
      </c>
      <c r="G24" s="96">
        <v>1.79432386409881</v>
      </c>
      <c r="H24" s="96"/>
      <c r="J24" s="96">
        <v>22</v>
      </c>
      <c r="K24" s="96" t="s">
        <v>150</v>
      </c>
      <c r="L24" s="96">
        <v>2.2341835796669698</v>
      </c>
      <c r="M24" s="96"/>
      <c r="N24" s="91"/>
    </row>
    <row r="25" spans="1:14" ht="16" x14ac:dyDescent="0.8">
      <c r="A25" s="93" t="s">
        <v>411</v>
      </c>
      <c r="B25" s="93" t="s">
        <v>412</v>
      </c>
      <c r="C25" s="93">
        <v>0.35794626033062299</v>
      </c>
      <c r="F25" s="96" t="s">
        <v>18</v>
      </c>
      <c r="G25" s="96">
        <v>1.71967064635191</v>
      </c>
      <c r="H25" s="96"/>
      <c r="J25" s="96">
        <v>23</v>
      </c>
      <c r="K25" s="96" t="s">
        <v>22</v>
      </c>
      <c r="L25" s="96">
        <v>4.7720024246303998</v>
      </c>
      <c r="M25" s="96"/>
      <c r="N25" s="91"/>
    </row>
    <row r="26" spans="1:14" ht="16" x14ac:dyDescent="0.8">
      <c r="A26" s="93" t="s">
        <v>413</v>
      </c>
      <c r="B26" s="93" t="s">
        <v>388</v>
      </c>
      <c r="C26" s="93">
        <v>0.62149329585207802</v>
      </c>
      <c r="F26" s="96" t="s">
        <v>151</v>
      </c>
      <c r="G26" s="96">
        <v>1.45424122169555</v>
      </c>
      <c r="H26" s="96"/>
      <c r="J26" s="96">
        <v>24</v>
      </c>
      <c r="K26" s="96" t="s">
        <v>23</v>
      </c>
      <c r="L26" s="96">
        <v>0.56476045824939503</v>
      </c>
      <c r="M26" s="96"/>
      <c r="N26" s="91"/>
    </row>
    <row r="27" spans="1:14" ht="16" x14ac:dyDescent="0.8">
      <c r="A27" s="93" t="s">
        <v>414</v>
      </c>
      <c r="B27" s="93" t="s">
        <v>415</v>
      </c>
      <c r="C27" s="93">
        <v>3.4511873907555999</v>
      </c>
      <c r="F27" s="96" t="s">
        <v>13</v>
      </c>
      <c r="G27" s="96">
        <v>1.44228800788111</v>
      </c>
      <c r="H27" s="96"/>
      <c r="J27" s="96">
        <v>25</v>
      </c>
      <c r="K27" s="96" t="s">
        <v>24</v>
      </c>
      <c r="L27" s="96">
        <v>2.3310731498443502</v>
      </c>
      <c r="M27" s="96"/>
      <c r="N27" s="91"/>
    </row>
    <row r="28" spans="1:14" ht="16" x14ac:dyDescent="0.8">
      <c r="A28" s="93" t="s">
        <v>416</v>
      </c>
      <c r="B28" s="93" t="s">
        <v>382</v>
      </c>
      <c r="C28" s="93">
        <v>0.10702273054400201</v>
      </c>
      <c r="F28" s="96" t="s">
        <v>32</v>
      </c>
      <c r="G28" s="96">
        <v>1.2922362104329801</v>
      </c>
      <c r="H28" s="96"/>
      <c r="J28" s="96">
        <v>26</v>
      </c>
      <c r="K28" s="96" t="s">
        <v>25</v>
      </c>
      <c r="L28" s="96">
        <v>-0.316763725100704</v>
      </c>
      <c r="M28" s="96"/>
      <c r="N28" s="91"/>
    </row>
    <row r="29" spans="1:14" ht="16" x14ac:dyDescent="0.8">
      <c r="A29" s="93" t="s">
        <v>417</v>
      </c>
      <c r="B29" s="93" t="s">
        <v>397</v>
      </c>
      <c r="C29" s="93">
        <v>5.6904016113414897E-2</v>
      </c>
      <c r="F29" s="96" t="s">
        <v>8</v>
      </c>
      <c r="G29" s="96">
        <v>1.22802545625905</v>
      </c>
      <c r="H29" s="96"/>
      <c r="J29" s="96">
        <v>27</v>
      </c>
      <c r="K29" s="96" t="s">
        <v>146</v>
      </c>
      <c r="L29" s="96">
        <v>2.9209833361361901</v>
      </c>
      <c r="M29" s="96"/>
      <c r="N29" s="91"/>
    </row>
    <row r="30" spans="1:14" ht="16" x14ac:dyDescent="0.8">
      <c r="A30" s="93" t="s">
        <v>418</v>
      </c>
      <c r="B30" s="93" t="s">
        <v>419</v>
      </c>
      <c r="C30" s="93">
        <v>-9.9575375673823505E-2</v>
      </c>
      <c r="F30" s="96" t="s">
        <v>5</v>
      </c>
      <c r="G30" s="96">
        <v>1.16253963972449</v>
      </c>
      <c r="H30" s="96"/>
      <c r="J30" s="96">
        <v>28</v>
      </c>
      <c r="K30" s="96" t="s">
        <v>143</v>
      </c>
      <c r="L30" s="96">
        <v>5.3138429105421601</v>
      </c>
      <c r="M30" s="96"/>
      <c r="N30" s="91"/>
    </row>
    <row r="31" spans="1:14" ht="16" x14ac:dyDescent="0.8">
      <c r="A31" s="93" t="s">
        <v>420</v>
      </c>
      <c r="B31" s="93" t="s">
        <v>388</v>
      </c>
      <c r="C31" s="93">
        <v>0.57255267727405601</v>
      </c>
      <c r="F31" s="96" t="s">
        <v>19</v>
      </c>
      <c r="G31" s="96">
        <v>0.98391855650649895</v>
      </c>
      <c r="H31" s="96"/>
      <c r="J31" s="96">
        <v>29</v>
      </c>
      <c r="K31" s="96" t="s">
        <v>152</v>
      </c>
      <c r="L31" s="96">
        <v>0.55409731331926104</v>
      </c>
      <c r="M31" s="96"/>
      <c r="N31" s="91"/>
    </row>
    <row r="32" spans="1:14" ht="16" x14ac:dyDescent="0.8">
      <c r="A32" s="93" t="s">
        <v>421</v>
      </c>
      <c r="B32" s="93" t="s">
        <v>388</v>
      </c>
      <c r="C32" s="93">
        <v>-0.34017149175724598</v>
      </c>
      <c r="F32" s="96" t="s">
        <v>153</v>
      </c>
      <c r="G32" s="96">
        <v>0.95285131524673095</v>
      </c>
      <c r="H32" s="96"/>
      <c r="J32" s="96">
        <v>30</v>
      </c>
      <c r="K32" s="96" t="s">
        <v>149</v>
      </c>
      <c r="L32" s="96">
        <v>2.6968876664056101</v>
      </c>
      <c r="M32" s="96"/>
      <c r="N32" s="91"/>
    </row>
    <row r="33" spans="1:14" ht="16" x14ac:dyDescent="0.8">
      <c r="A33" s="93" t="s">
        <v>422</v>
      </c>
      <c r="B33" s="93" t="s">
        <v>386</v>
      </c>
      <c r="C33" s="93">
        <v>-0.66932721642414705</v>
      </c>
      <c r="F33" s="96" t="s">
        <v>6</v>
      </c>
      <c r="G33" s="96">
        <v>0.77699588078413495</v>
      </c>
      <c r="H33" s="96"/>
      <c r="J33" s="96">
        <v>31</v>
      </c>
      <c r="K33" s="96" t="s">
        <v>151</v>
      </c>
      <c r="L33" s="96">
        <v>1.45424122169555</v>
      </c>
      <c r="M33" s="96"/>
      <c r="N33" s="91"/>
    </row>
    <row r="34" spans="1:14" ht="16" x14ac:dyDescent="0.8">
      <c r="A34" s="93" t="s">
        <v>423</v>
      </c>
      <c r="B34" s="93" t="s">
        <v>388</v>
      </c>
      <c r="C34" s="93">
        <v>0.85430260379849099</v>
      </c>
      <c r="F34" s="96" t="s">
        <v>12</v>
      </c>
      <c r="G34" s="96">
        <v>0.71784048228049302</v>
      </c>
      <c r="H34" s="96"/>
      <c r="J34" s="96">
        <v>32</v>
      </c>
      <c r="K34" s="96" t="s">
        <v>147</v>
      </c>
      <c r="L34" s="96">
        <v>2.88643193212032</v>
      </c>
      <c r="M34" s="96"/>
      <c r="N34" s="91"/>
    </row>
    <row r="35" spans="1:14" ht="16" x14ac:dyDescent="0.8">
      <c r="A35" s="93" t="s">
        <v>424</v>
      </c>
      <c r="B35" s="93" t="s">
        <v>386</v>
      </c>
      <c r="C35" s="93">
        <v>-0.75847368399862602</v>
      </c>
      <c r="F35" s="96" t="s">
        <v>23</v>
      </c>
      <c r="G35" s="96">
        <v>0.56476045824939503</v>
      </c>
      <c r="H35" s="96"/>
      <c r="J35" s="96">
        <v>33</v>
      </c>
      <c r="K35" s="96" t="s">
        <v>32</v>
      </c>
      <c r="L35" s="96">
        <v>1.2922362104329801</v>
      </c>
      <c r="M35" s="96"/>
      <c r="N35" s="91"/>
    </row>
    <row r="36" spans="1:14" ht="16" x14ac:dyDescent="0.8">
      <c r="A36" s="93" t="s">
        <v>425</v>
      </c>
      <c r="B36" s="93" t="s">
        <v>426</v>
      </c>
      <c r="C36" s="93">
        <v>2.3756332001042999</v>
      </c>
      <c r="F36" s="96" t="s">
        <v>152</v>
      </c>
      <c r="G36" s="96">
        <v>0.55409731331926104</v>
      </c>
      <c r="H36" s="96"/>
      <c r="J36" s="96">
        <v>34</v>
      </c>
      <c r="K36" s="96" t="s">
        <v>33</v>
      </c>
      <c r="L36" s="96">
        <v>-0.71089951958210595</v>
      </c>
      <c r="M36" s="96"/>
      <c r="N36" s="91"/>
    </row>
    <row r="37" spans="1:14" ht="16" x14ac:dyDescent="0.8">
      <c r="A37" s="93" t="s">
        <v>427</v>
      </c>
      <c r="B37" s="93" t="s">
        <v>382</v>
      </c>
      <c r="C37" s="93">
        <v>0.717976151020708</v>
      </c>
      <c r="F37" s="96" t="s">
        <v>15</v>
      </c>
      <c r="G37" s="96">
        <v>0.452660988715892</v>
      </c>
      <c r="H37" s="96"/>
      <c r="J37" s="96">
        <v>35</v>
      </c>
      <c r="K37" s="96" t="s">
        <v>34</v>
      </c>
      <c r="L37" s="96">
        <v>3.38543286697915</v>
      </c>
      <c r="M37" s="96"/>
      <c r="N37" s="91"/>
    </row>
    <row r="38" spans="1:14" ht="16" x14ac:dyDescent="0.8">
      <c r="A38" s="93" t="s">
        <v>428</v>
      </c>
      <c r="B38" s="93" t="s">
        <v>382</v>
      </c>
      <c r="C38" s="93">
        <v>-0.29589238235904503</v>
      </c>
      <c r="F38" s="96" t="s">
        <v>35</v>
      </c>
      <c r="G38" s="96">
        <v>0.36601118327493198</v>
      </c>
      <c r="H38" s="96"/>
      <c r="J38" s="96">
        <v>36</v>
      </c>
      <c r="K38" s="96" t="s">
        <v>35</v>
      </c>
      <c r="L38" s="96">
        <v>0.36601118327493198</v>
      </c>
      <c r="M38" s="96"/>
      <c r="N38" s="91"/>
    </row>
    <row r="39" spans="1:14" ht="16" x14ac:dyDescent="0.8">
      <c r="A39" s="93" t="s">
        <v>429</v>
      </c>
      <c r="B39" s="93" t="s">
        <v>395</v>
      </c>
      <c r="C39" s="93">
        <v>-0.47286862929243401</v>
      </c>
      <c r="F39" s="96" t="s">
        <v>25</v>
      </c>
      <c r="G39" s="96">
        <v>-0.316763725100704</v>
      </c>
      <c r="H39" s="96"/>
      <c r="J39" s="96">
        <v>37</v>
      </c>
      <c r="K39" s="96" t="s">
        <v>36</v>
      </c>
      <c r="L39" s="96">
        <v>3.28906195746494</v>
      </c>
      <c r="M39" s="96"/>
      <c r="N39" s="91"/>
    </row>
    <row r="40" spans="1:14" ht="16" x14ac:dyDescent="0.8">
      <c r="A40" s="93" t="s">
        <v>430</v>
      </c>
      <c r="B40" s="93" t="s">
        <v>405</v>
      </c>
      <c r="C40" s="93">
        <v>-0.73806218577570404</v>
      </c>
      <c r="F40" s="96" t="s">
        <v>33</v>
      </c>
      <c r="G40" s="96">
        <v>-0.71089951958210595</v>
      </c>
      <c r="H40" s="96"/>
      <c r="J40" s="96">
        <v>38</v>
      </c>
      <c r="K40" s="96" t="s">
        <v>153</v>
      </c>
      <c r="L40" s="96">
        <v>0.95285131524673095</v>
      </c>
      <c r="M40" s="96"/>
      <c r="N40" s="91"/>
    </row>
    <row r="41" spans="1:14" x14ac:dyDescent="0.75">
      <c r="A41" s="93" t="s">
        <v>431</v>
      </c>
      <c r="B41" s="93" t="s">
        <v>382</v>
      </c>
      <c r="C41" s="93">
        <v>0.16793594274448001</v>
      </c>
    </row>
    <row r="42" spans="1:14" x14ac:dyDescent="0.75">
      <c r="A42" s="93" t="s">
        <v>432</v>
      </c>
      <c r="B42" s="93" t="s">
        <v>401</v>
      </c>
      <c r="C42" s="93">
        <v>1.79432386409881</v>
      </c>
    </row>
    <row r="43" spans="1:14" x14ac:dyDescent="0.75">
      <c r="A43" s="93" t="s">
        <v>433</v>
      </c>
      <c r="B43" s="93" t="s">
        <v>410</v>
      </c>
      <c r="C43" s="93">
        <v>0.33738245998723398</v>
      </c>
    </row>
    <row r="44" spans="1:14" x14ac:dyDescent="0.75">
      <c r="A44" s="93" t="s">
        <v>434</v>
      </c>
      <c r="B44" s="93" t="s">
        <v>388</v>
      </c>
      <c r="C44" s="93">
        <v>-0.49382473772545898</v>
      </c>
    </row>
    <row r="45" spans="1:14" x14ac:dyDescent="0.75">
      <c r="A45" s="93" t="s">
        <v>435</v>
      </c>
      <c r="B45" s="93" t="s">
        <v>388</v>
      </c>
      <c r="C45" s="93">
        <v>-6.3327673446311794E-2</v>
      </c>
    </row>
    <row r="46" spans="1:14" x14ac:dyDescent="0.75">
      <c r="A46" s="93" t="s">
        <v>436</v>
      </c>
      <c r="B46" s="93" t="s">
        <v>388</v>
      </c>
      <c r="C46" s="93">
        <v>0.85803341256544496</v>
      </c>
    </row>
    <row r="47" spans="1:14" x14ac:dyDescent="0.75">
      <c r="A47" s="93" t="s">
        <v>437</v>
      </c>
      <c r="B47" s="93" t="s">
        <v>438</v>
      </c>
      <c r="C47" s="93">
        <v>-0.69826875791376597</v>
      </c>
    </row>
    <row r="48" spans="1:14" x14ac:dyDescent="0.75">
      <c r="A48" s="93" t="s">
        <v>439</v>
      </c>
      <c r="B48" s="93" t="s">
        <v>395</v>
      </c>
      <c r="C48" s="93">
        <v>0.58653956514280703</v>
      </c>
    </row>
    <row r="49" spans="1:3" x14ac:dyDescent="0.75">
      <c r="A49" s="93" t="s">
        <v>440</v>
      </c>
      <c r="B49" s="93" t="s">
        <v>410</v>
      </c>
      <c r="C49" s="93">
        <v>-0.20559420787319199</v>
      </c>
    </row>
    <row r="50" spans="1:3" x14ac:dyDescent="0.75">
      <c r="A50" s="93" t="s">
        <v>441</v>
      </c>
      <c r="B50" s="93" t="s">
        <v>442</v>
      </c>
      <c r="C50" s="93">
        <v>-0.76395394350188806</v>
      </c>
    </row>
    <row r="51" spans="1:3" x14ac:dyDescent="0.75">
      <c r="A51" s="93" t="s">
        <v>443</v>
      </c>
      <c r="B51" s="93" t="s">
        <v>412</v>
      </c>
      <c r="C51" s="93">
        <v>1.9058104637355799</v>
      </c>
    </row>
    <row r="52" spans="1:3" x14ac:dyDescent="0.75">
      <c r="A52" s="93" t="s">
        <v>444</v>
      </c>
      <c r="B52" s="93" t="s">
        <v>445</v>
      </c>
      <c r="C52" s="93">
        <v>-0.75086684105750501</v>
      </c>
    </row>
    <row r="53" spans="1:3" x14ac:dyDescent="0.75">
      <c r="A53" s="93" t="s">
        <v>446</v>
      </c>
      <c r="B53" s="93" t="s">
        <v>395</v>
      </c>
      <c r="C53" s="93">
        <v>3.5635602603122698</v>
      </c>
    </row>
    <row r="54" spans="1:3" x14ac:dyDescent="0.75">
      <c r="A54" s="93" t="s">
        <v>447</v>
      </c>
      <c r="B54" s="93" t="s">
        <v>397</v>
      </c>
      <c r="C54" s="93">
        <v>-0.372824160429026</v>
      </c>
    </row>
    <row r="55" spans="1:3" x14ac:dyDescent="0.75">
      <c r="A55" s="93" t="s">
        <v>448</v>
      </c>
      <c r="B55" s="93" t="s">
        <v>382</v>
      </c>
      <c r="C55" s="93">
        <v>0.20114528866269499</v>
      </c>
    </row>
    <row r="56" spans="1:3" x14ac:dyDescent="0.75">
      <c r="A56" s="93" t="s">
        <v>449</v>
      </c>
      <c r="B56" s="93" t="s">
        <v>388</v>
      </c>
      <c r="C56" s="93">
        <v>-0.36745970313978998</v>
      </c>
    </row>
    <row r="57" spans="1:3" x14ac:dyDescent="0.75">
      <c r="A57" s="93" t="s">
        <v>450</v>
      </c>
      <c r="B57" s="93" t="s">
        <v>388</v>
      </c>
      <c r="C57" s="93">
        <v>0.88027703681112801</v>
      </c>
    </row>
    <row r="58" spans="1:3" x14ac:dyDescent="0.75">
      <c r="A58" s="93" t="s">
        <v>451</v>
      </c>
      <c r="B58" s="93" t="s">
        <v>384</v>
      </c>
      <c r="C58" s="93">
        <v>0.72927847540092905</v>
      </c>
    </row>
    <row r="59" spans="1:3" x14ac:dyDescent="0.75">
      <c r="A59" s="93" t="s">
        <v>452</v>
      </c>
      <c r="B59" s="93" t="s">
        <v>382</v>
      </c>
      <c r="C59" s="93">
        <v>-0.10274533938144199</v>
      </c>
    </row>
    <row r="60" spans="1:3" x14ac:dyDescent="0.75">
      <c r="A60" s="93" t="s">
        <v>453</v>
      </c>
      <c r="B60" s="93" t="s">
        <v>382</v>
      </c>
      <c r="C60" s="93">
        <v>-0.20234264529128199</v>
      </c>
    </row>
    <row r="61" spans="1:3" x14ac:dyDescent="0.75">
      <c r="A61" s="93" t="s">
        <v>454</v>
      </c>
      <c r="B61" s="93" t="s">
        <v>379</v>
      </c>
      <c r="C61" s="93">
        <v>0.44394697411063699</v>
      </c>
    </row>
    <row r="62" spans="1:3" x14ac:dyDescent="0.75">
      <c r="A62" s="93" t="s">
        <v>455</v>
      </c>
      <c r="B62" s="93" t="s">
        <v>388</v>
      </c>
      <c r="C62" s="93">
        <v>-4.0939236313378001E-2</v>
      </c>
    </row>
    <row r="63" spans="1:3" x14ac:dyDescent="0.75">
      <c r="A63" s="93" t="s">
        <v>456</v>
      </c>
      <c r="B63" s="93" t="s">
        <v>410</v>
      </c>
      <c r="C63" s="93">
        <v>2.8995793010431199</v>
      </c>
    </row>
    <row r="64" spans="1:3" x14ac:dyDescent="0.75">
      <c r="A64" s="93" t="s">
        <v>457</v>
      </c>
      <c r="B64" s="93" t="s">
        <v>412</v>
      </c>
      <c r="C64" s="93">
        <v>1.6554033769127501</v>
      </c>
    </row>
    <row r="65" spans="1:3" x14ac:dyDescent="0.75">
      <c r="A65" s="93" t="s">
        <v>458</v>
      </c>
      <c r="B65" s="93" t="s">
        <v>388</v>
      </c>
      <c r="C65" s="93">
        <v>1.0028574022991801</v>
      </c>
    </row>
    <row r="66" spans="1:3" x14ac:dyDescent="0.75">
      <c r="A66" s="93" t="s">
        <v>459</v>
      </c>
      <c r="B66" s="93" t="s">
        <v>388</v>
      </c>
      <c r="C66" s="93">
        <v>-0.21469524518580499</v>
      </c>
    </row>
    <row r="67" spans="1:3" x14ac:dyDescent="0.75">
      <c r="A67" s="93" t="s">
        <v>460</v>
      </c>
      <c r="B67" s="93" t="s">
        <v>461</v>
      </c>
      <c r="C67" s="93">
        <v>-0.67544861942098899</v>
      </c>
    </row>
    <row r="68" spans="1:3" x14ac:dyDescent="0.75">
      <c r="A68" s="93" t="s">
        <v>462</v>
      </c>
      <c r="B68" s="93" t="s">
        <v>388</v>
      </c>
      <c r="C68" s="93">
        <v>0.64904969354970599</v>
      </c>
    </row>
    <row r="69" spans="1:3" x14ac:dyDescent="0.75">
      <c r="A69" s="93" t="s">
        <v>463</v>
      </c>
      <c r="B69" s="93" t="s">
        <v>395</v>
      </c>
      <c r="C69" s="93">
        <v>1.61377839067815</v>
      </c>
    </row>
    <row r="70" spans="1:3" x14ac:dyDescent="0.75">
      <c r="A70" s="93" t="s">
        <v>464</v>
      </c>
      <c r="B70" s="93" t="s">
        <v>377</v>
      </c>
      <c r="C70" s="93">
        <v>0.26870170397329801</v>
      </c>
    </row>
    <row r="71" spans="1:3" x14ac:dyDescent="0.75">
      <c r="A71" s="93" t="s">
        <v>465</v>
      </c>
      <c r="B71" s="93" t="s">
        <v>384</v>
      </c>
      <c r="C71" s="93">
        <v>2.7378539811574298</v>
      </c>
    </row>
    <row r="72" spans="1:3" x14ac:dyDescent="0.75">
      <c r="A72" s="93" t="s">
        <v>466</v>
      </c>
      <c r="B72" s="93" t="s">
        <v>384</v>
      </c>
      <c r="C72" s="93">
        <v>-0.512452880099865</v>
      </c>
    </row>
    <row r="73" spans="1:3" x14ac:dyDescent="0.75">
      <c r="A73" s="93" t="s">
        <v>467</v>
      </c>
      <c r="B73" s="93" t="s">
        <v>382</v>
      </c>
      <c r="C73" s="93">
        <v>-0.21729935855706101</v>
      </c>
    </row>
    <row r="74" spans="1:3" x14ac:dyDescent="0.75">
      <c r="A74" s="93" t="s">
        <v>468</v>
      </c>
      <c r="B74" s="93" t="s">
        <v>388</v>
      </c>
      <c r="C74" s="93">
        <v>-0.22948121966419699</v>
      </c>
    </row>
    <row r="75" spans="1:3" x14ac:dyDescent="0.75">
      <c r="A75" s="93" t="s">
        <v>469</v>
      </c>
      <c r="B75" s="93" t="s">
        <v>379</v>
      </c>
      <c r="C75" s="93">
        <v>-0.56051011158446296</v>
      </c>
    </row>
    <row r="76" spans="1:3" x14ac:dyDescent="0.75">
      <c r="A76" s="93" t="s">
        <v>470</v>
      </c>
      <c r="B76" s="93" t="s">
        <v>397</v>
      </c>
      <c r="C76" s="93">
        <v>1.16253963972449</v>
      </c>
    </row>
    <row r="77" spans="1:3" x14ac:dyDescent="0.75">
      <c r="A77" s="93" t="s">
        <v>471</v>
      </c>
      <c r="B77" s="93" t="s">
        <v>397</v>
      </c>
      <c r="C77" s="93">
        <v>-0.42135297697981999</v>
      </c>
    </row>
    <row r="78" spans="1:3" x14ac:dyDescent="0.75">
      <c r="A78" s="93" t="s">
        <v>472</v>
      </c>
      <c r="B78" s="93" t="s">
        <v>388</v>
      </c>
      <c r="C78" s="93">
        <v>1.5918440990309599</v>
      </c>
    </row>
    <row r="79" spans="1:3" x14ac:dyDescent="0.75">
      <c r="A79" s="93" t="s">
        <v>473</v>
      </c>
      <c r="B79" s="93" t="s">
        <v>419</v>
      </c>
      <c r="C79" s="93">
        <v>-0.52783206031154095</v>
      </c>
    </row>
    <row r="80" spans="1:3" x14ac:dyDescent="0.75">
      <c r="A80" s="93" t="s">
        <v>474</v>
      </c>
      <c r="B80" s="93" t="s">
        <v>388</v>
      </c>
      <c r="C80" s="93">
        <v>-0.179562918217885</v>
      </c>
    </row>
    <row r="81" spans="1:3" x14ac:dyDescent="0.75">
      <c r="A81" s="93" t="s">
        <v>475</v>
      </c>
      <c r="B81" s="93" t="s">
        <v>388</v>
      </c>
      <c r="C81" s="93">
        <v>-0.222404422563277</v>
      </c>
    </row>
    <row r="82" spans="1:3" x14ac:dyDescent="0.75">
      <c r="A82" s="93" t="s">
        <v>476</v>
      </c>
      <c r="B82" s="93" t="s">
        <v>384</v>
      </c>
      <c r="C82" s="93">
        <v>-0.36156044820433397</v>
      </c>
    </row>
    <row r="83" spans="1:3" x14ac:dyDescent="0.75">
      <c r="A83" s="93" t="s">
        <v>477</v>
      </c>
      <c r="B83" s="93" t="s">
        <v>478</v>
      </c>
      <c r="C83" s="93">
        <v>-0.49757086858322702</v>
      </c>
    </row>
    <row r="84" spans="1:3" x14ac:dyDescent="0.75">
      <c r="A84" s="93" t="s">
        <v>479</v>
      </c>
      <c r="B84" s="93" t="s">
        <v>478</v>
      </c>
      <c r="C84" s="93">
        <v>-0.76090328614674996</v>
      </c>
    </row>
    <row r="85" spans="1:3" x14ac:dyDescent="0.75">
      <c r="A85" s="93" t="s">
        <v>480</v>
      </c>
      <c r="B85" s="93" t="s">
        <v>438</v>
      </c>
      <c r="C85" s="93">
        <v>-0.57239916138270996</v>
      </c>
    </row>
    <row r="86" spans="1:3" x14ac:dyDescent="0.75">
      <c r="A86" s="93" t="s">
        <v>481</v>
      </c>
      <c r="B86" s="93" t="s">
        <v>482</v>
      </c>
      <c r="C86" s="93">
        <v>0.77699588078413495</v>
      </c>
    </row>
    <row r="87" spans="1:3" x14ac:dyDescent="0.75">
      <c r="A87" s="93" t="s">
        <v>483</v>
      </c>
      <c r="B87" s="93" t="s">
        <v>410</v>
      </c>
      <c r="C87" s="93">
        <v>0.92616576136170203</v>
      </c>
    </row>
    <row r="88" spans="1:3" x14ac:dyDescent="0.75">
      <c r="A88" s="93" t="s">
        <v>484</v>
      </c>
      <c r="B88" s="93" t="s">
        <v>410</v>
      </c>
      <c r="C88" s="93">
        <v>1.6855655536285099</v>
      </c>
    </row>
    <row r="89" spans="1:3" x14ac:dyDescent="0.75">
      <c r="A89" s="93" t="s">
        <v>485</v>
      </c>
      <c r="B89" s="93" t="s">
        <v>388</v>
      </c>
      <c r="C89" s="93">
        <v>4.6330424453721999E-2</v>
      </c>
    </row>
    <row r="90" spans="1:3" x14ac:dyDescent="0.75">
      <c r="A90" s="93" t="s">
        <v>486</v>
      </c>
      <c r="B90" s="93" t="s">
        <v>397</v>
      </c>
      <c r="C90" s="93">
        <v>-0.476396162650366</v>
      </c>
    </row>
    <row r="91" spans="1:3" x14ac:dyDescent="0.75">
      <c r="A91" s="93" t="s">
        <v>487</v>
      </c>
      <c r="B91" s="93" t="s">
        <v>384</v>
      </c>
      <c r="C91" s="93">
        <v>2.8266080140836101</v>
      </c>
    </row>
    <row r="92" spans="1:3" x14ac:dyDescent="0.75">
      <c r="A92" s="93" t="s">
        <v>488</v>
      </c>
      <c r="B92" s="93" t="s">
        <v>388</v>
      </c>
      <c r="C92" s="93">
        <v>-0.37892056697577398</v>
      </c>
    </row>
    <row r="93" spans="1:3" x14ac:dyDescent="0.75">
      <c r="A93" s="93" t="s">
        <v>489</v>
      </c>
      <c r="B93" s="93" t="s">
        <v>490</v>
      </c>
      <c r="C93" s="93">
        <v>-7.3287766581775493E-2</v>
      </c>
    </row>
    <row r="94" spans="1:3" x14ac:dyDescent="0.75">
      <c r="A94" s="93" t="s">
        <v>491</v>
      </c>
      <c r="B94" s="93" t="s">
        <v>426</v>
      </c>
      <c r="C94" s="93">
        <v>4.3945734849487197</v>
      </c>
    </row>
    <row r="95" spans="1:3" x14ac:dyDescent="0.75">
      <c r="A95" s="93" t="s">
        <v>492</v>
      </c>
      <c r="B95" s="93" t="s">
        <v>382</v>
      </c>
      <c r="C95" s="93">
        <v>-0.75973308213022595</v>
      </c>
    </row>
    <row r="96" spans="1:3" x14ac:dyDescent="0.75">
      <c r="A96" s="93" t="s">
        <v>493</v>
      </c>
      <c r="B96" s="93" t="s">
        <v>438</v>
      </c>
      <c r="C96" s="93">
        <v>1.22802545625905</v>
      </c>
    </row>
    <row r="97" spans="1:3" x14ac:dyDescent="0.75">
      <c r="A97" s="93" t="s">
        <v>494</v>
      </c>
      <c r="B97" s="93" t="s">
        <v>495</v>
      </c>
      <c r="C97" s="93">
        <v>2.5491584901583599</v>
      </c>
    </row>
    <row r="98" spans="1:3" x14ac:dyDescent="0.75">
      <c r="A98" s="93" t="s">
        <v>496</v>
      </c>
      <c r="B98" s="93" t="s">
        <v>497</v>
      </c>
      <c r="C98" s="93">
        <v>-0.36693910979870398</v>
      </c>
    </row>
    <row r="99" spans="1:3" x14ac:dyDescent="0.75">
      <c r="A99" s="93" t="s">
        <v>498</v>
      </c>
      <c r="B99" s="93" t="s">
        <v>386</v>
      </c>
      <c r="C99" s="93">
        <v>-0.69567754162930695</v>
      </c>
    </row>
    <row r="100" spans="1:3" x14ac:dyDescent="0.75">
      <c r="A100" s="93" t="s">
        <v>499</v>
      </c>
      <c r="B100" s="93" t="s">
        <v>461</v>
      </c>
      <c r="C100" s="93">
        <v>-4.3578408957592303E-2</v>
      </c>
    </row>
    <row r="101" spans="1:3" x14ac:dyDescent="0.75">
      <c r="A101" s="93" t="s">
        <v>500</v>
      </c>
      <c r="B101" s="93" t="s">
        <v>388</v>
      </c>
      <c r="C101" s="93">
        <v>0.609155391003389</v>
      </c>
    </row>
    <row r="102" spans="1:3" x14ac:dyDescent="0.75">
      <c r="A102" s="93" t="s">
        <v>501</v>
      </c>
      <c r="B102" s="93" t="s">
        <v>397</v>
      </c>
      <c r="C102" s="93">
        <v>-0.28698811482416198</v>
      </c>
    </row>
    <row r="103" spans="1:3" x14ac:dyDescent="0.75">
      <c r="A103" s="93" t="s">
        <v>502</v>
      </c>
      <c r="B103" s="93" t="s">
        <v>388</v>
      </c>
      <c r="C103" s="93">
        <v>0.86087689756424501</v>
      </c>
    </row>
    <row r="104" spans="1:3" x14ac:dyDescent="0.75">
      <c r="A104" s="93" t="s">
        <v>503</v>
      </c>
      <c r="B104" s="93" t="s">
        <v>384</v>
      </c>
      <c r="C104" s="93">
        <v>0.76858075523260105</v>
      </c>
    </row>
    <row r="105" spans="1:3" x14ac:dyDescent="0.75">
      <c r="A105" s="93" t="s">
        <v>504</v>
      </c>
      <c r="B105" s="93" t="s">
        <v>384</v>
      </c>
      <c r="C105" s="93">
        <v>-0.76370557577906395</v>
      </c>
    </row>
    <row r="106" spans="1:3" x14ac:dyDescent="0.75">
      <c r="A106" s="93" t="s">
        <v>505</v>
      </c>
      <c r="B106" s="93" t="s">
        <v>388</v>
      </c>
      <c r="C106" s="93">
        <v>-0.50423097340744805</v>
      </c>
    </row>
    <row r="107" spans="1:3" x14ac:dyDescent="0.75">
      <c r="A107" s="93" t="s">
        <v>506</v>
      </c>
      <c r="B107" s="93" t="s">
        <v>388</v>
      </c>
      <c r="C107" s="93">
        <v>1.11988170045536E-2</v>
      </c>
    </row>
    <row r="108" spans="1:3" x14ac:dyDescent="0.75">
      <c r="A108" s="93" t="s">
        <v>507</v>
      </c>
      <c r="B108" s="93" t="s">
        <v>384</v>
      </c>
      <c r="C108" s="93">
        <v>3.7923577188160098</v>
      </c>
    </row>
    <row r="109" spans="1:3" x14ac:dyDescent="0.75">
      <c r="A109" s="93" t="s">
        <v>508</v>
      </c>
      <c r="B109" s="93" t="s">
        <v>397</v>
      </c>
      <c r="C109" s="93">
        <v>-0.293202175199204</v>
      </c>
    </row>
    <row r="110" spans="1:3" x14ac:dyDescent="0.75">
      <c r="A110" s="93" t="s">
        <v>509</v>
      </c>
      <c r="B110" s="93" t="s">
        <v>395</v>
      </c>
      <c r="C110" s="93">
        <v>-0.60026050178190704</v>
      </c>
    </row>
    <row r="111" spans="1:3" x14ac:dyDescent="0.75">
      <c r="A111" s="93" t="s">
        <v>510</v>
      </c>
      <c r="B111" s="93" t="s">
        <v>388</v>
      </c>
      <c r="C111" s="93">
        <v>-0.23167066002599801</v>
      </c>
    </row>
    <row r="112" spans="1:3" x14ac:dyDescent="0.75">
      <c r="A112" s="93" t="s">
        <v>511</v>
      </c>
      <c r="B112" s="93" t="s">
        <v>388</v>
      </c>
      <c r="C112" s="93">
        <v>0.46296380535694598</v>
      </c>
    </row>
    <row r="113" spans="1:3" x14ac:dyDescent="0.75">
      <c r="A113" s="93" t="s">
        <v>512</v>
      </c>
      <c r="B113" s="93" t="s">
        <v>401</v>
      </c>
      <c r="C113" s="93">
        <v>-0.72365891106082403</v>
      </c>
    </row>
    <row r="114" spans="1:3" x14ac:dyDescent="0.75">
      <c r="A114" s="93" t="s">
        <v>513</v>
      </c>
      <c r="B114" s="93" t="s">
        <v>426</v>
      </c>
      <c r="C114" s="93">
        <v>1.17482846584123</v>
      </c>
    </row>
    <row r="115" spans="1:3" x14ac:dyDescent="0.75">
      <c r="A115" s="93" t="s">
        <v>514</v>
      </c>
      <c r="B115" s="93" t="s">
        <v>388</v>
      </c>
      <c r="C115" s="93">
        <v>-0.53089507065998998</v>
      </c>
    </row>
    <row r="116" spans="1:3" x14ac:dyDescent="0.75">
      <c r="A116" s="93" t="s">
        <v>515</v>
      </c>
      <c r="B116" s="93" t="s">
        <v>388</v>
      </c>
      <c r="C116" s="93">
        <v>-0.36789875885286899</v>
      </c>
    </row>
    <row r="117" spans="1:3" x14ac:dyDescent="0.75">
      <c r="A117" s="93" t="s">
        <v>516</v>
      </c>
      <c r="B117" s="93" t="s">
        <v>382</v>
      </c>
      <c r="C117" s="93">
        <v>-0.139496358621892</v>
      </c>
    </row>
    <row r="118" spans="1:3" x14ac:dyDescent="0.75">
      <c r="A118" s="93" t="s">
        <v>517</v>
      </c>
      <c r="B118" s="93" t="s">
        <v>382</v>
      </c>
      <c r="C118" s="93">
        <v>0.93097302913209201</v>
      </c>
    </row>
    <row r="119" spans="1:3" x14ac:dyDescent="0.75">
      <c r="A119" s="93" t="s">
        <v>518</v>
      </c>
      <c r="B119" s="93" t="s">
        <v>388</v>
      </c>
      <c r="C119" s="93">
        <v>-0.27701312993004101</v>
      </c>
    </row>
    <row r="120" spans="1:3" x14ac:dyDescent="0.75">
      <c r="A120" s="93" t="s">
        <v>519</v>
      </c>
      <c r="B120" s="93" t="s">
        <v>382</v>
      </c>
      <c r="C120" s="93">
        <v>0.49973028663411201</v>
      </c>
    </row>
    <row r="121" spans="1:3" x14ac:dyDescent="0.75">
      <c r="A121" s="93" t="s">
        <v>520</v>
      </c>
      <c r="B121" s="93" t="s">
        <v>521</v>
      </c>
      <c r="C121" s="93">
        <v>-0.184891436248074</v>
      </c>
    </row>
    <row r="122" spans="1:3" x14ac:dyDescent="0.75">
      <c r="A122" s="93" t="s">
        <v>522</v>
      </c>
      <c r="B122" s="93" t="s">
        <v>384</v>
      </c>
      <c r="C122" s="93">
        <v>-0.40796100702278998</v>
      </c>
    </row>
    <row r="123" spans="1:3" x14ac:dyDescent="0.75">
      <c r="A123" s="93" t="s">
        <v>523</v>
      </c>
      <c r="B123" s="93" t="s">
        <v>382</v>
      </c>
      <c r="C123" s="93">
        <v>0.22358255704260699</v>
      </c>
    </row>
    <row r="124" spans="1:3" x14ac:dyDescent="0.75">
      <c r="A124" s="93" t="s">
        <v>524</v>
      </c>
      <c r="B124" s="93" t="s">
        <v>388</v>
      </c>
      <c r="C124" s="93">
        <v>-3.4594860723349899E-2</v>
      </c>
    </row>
    <row r="125" spans="1:3" x14ac:dyDescent="0.75">
      <c r="A125" s="93" t="s">
        <v>525</v>
      </c>
      <c r="B125" s="93" t="s">
        <v>388</v>
      </c>
      <c r="C125" s="93">
        <v>1.3773908622196001</v>
      </c>
    </row>
    <row r="126" spans="1:3" x14ac:dyDescent="0.75">
      <c r="A126" s="93" t="s">
        <v>526</v>
      </c>
      <c r="B126" s="93" t="s">
        <v>438</v>
      </c>
      <c r="C126" s="93">
        <v>-0.36702914321267899</v>
      </c>
    </row>
    <row r="127" spans="1:3" x14ac:dyDescent="0.75">
      <c r="A127" s="93" t="s">
        <v>527</v>
      </c>
      <c r="B127" s="93" t="s">
        <v>388</v>
      </c>
      <c r="C127" s="93">
        <v>-0.587463992102361</v>
      </c>
    </row>
    <row r="128" spans="1:3" x14ac:dyDescent="0.75">
      <c r="A128" s="93" t="s">
        <v>528</v>
      </c>
      <c r="B128" s="93" t="s">
        <v>388</v>
      </c>
      <c r="C128" s="93">
        <v>0.177517236354156</v>
      </c>
    </row>
    <row r="129" spans="1:3" x14ac:dyDescent="0.75">
      <c r="A129" s="93" t="s">
        <v>529</v>
      </c>
      <c r="B129" s="93" t="s">
        <v>410</v>
      </c>
      <c r="C129" s="93">
        <v>2.8831744670327701</v>
      </c>
    </row>
    <row r="130" spans="1:3" x14ac:dyDescent="0.75">
      <c r="A130" s="93" t="s">
        <v>530</v>
      </c>
      <c r="B130" s="93" t="s">
        <v>438</v>
      </c>
      <c r="C130" s="93">
        <v>-0.62289200062349603</v>
      </c>
    </row>
    <row r="131" spans="1:3" x14ac:dyDescent="0.75">
      <c r="A131" s="93" t="s">
        <v>531</v>
      </c>
      <c r="B131" s="93" t="s">
        <v>377</v>
      </c>
      <c r="C131" s="93">
        <v>2.0406554005671702</v>
      </c>
    </row>
    <row r="132" spans="1:3" x14ac:dyDescent="0.75">
      <c r="A132" s="93" t="s">
        <v>532</v>
      </c>
      <c r="B132" s="93" t="s">
        <v>395</v>
      </c>
      <c r="C132" s="93">
        <v>0.38142248759103198</v>
      </c>
    </row>
    <row r="133" spans="1:3" x14ac:dyDescent="0.75">
      <c r="A133" s="93" t="s">
        <v>533</v>
      </c>
      <c r="B133" s="93" t="s">
        <v>534</v>
      </c>
      <c r="C133" s="93">
        <v>0.68631639238301601</v>
      </c>
    </row>
    <row r="134" spans="1:3" x14ac:dyDescent="0.75">
      <c r="A134" s="93" t="s">
        <v>535</v>
      </c>
      <c r="B134" s="93" t="s">
        <v>384</v>
      </c>
      <c r="C134" s="93">
        <v>-6.4483525643847794E-2</v>
      </c>
    </row>
    <row r="135" spans="1:3" x14ac:dyDescent="0.75">
      <c r="A135" s="93" t="s">
        <v>536</v>
      </c>
      <c r="B135" s="93" t="s">
        <v>438</v>
      </c>
      <c r="C135" s="93">
        <v>-0.612217637523508</v>
      </c>
    </row>
    <row r="136" spans="1:3" x14ac:dyDescent="0.75">
      <c r="A136" s="93" t="s">
        <v>537</v>
      </c>
      <c r="B136" s="93" t="s">
        <v>397</v>
      </c>
      <c r="C136" s="93">
        <v>-0.71357035369987698</v>
      </c>
    </row>
    <row r="137" spans="1:3" x14ac:dyDescent="0.75">
      <c r="A137" s="93" t="s">
        <v>538</v>
      </c>
      <c r="B137" s="93" t="s">
        <v>397</v>
      </c>
      <c r="C137" s="93">
        <v>-0.55610417177349103</v>
      </c>
    </row>
    <row r="138" spans="1:3" x14ac:dyDescent="0.75">
      <c r="A138" s="93" t="s">
        <v>539</v>
      </c>
      <c r="B138" s="93" t="s">
        <v>410</v>
      </c>
      <c r="C138" s="93">
        <v>-0.61349594285223197</v>
      </c>
    </row>
    <row r="139" spans="1:3" x14ac:dyDescent="0.75">
      <c r="A139" s="93" t="s">
        <v>540</v>
      </c>
      <c r="B139" s="93" t="s">
        <v>388</v>
      </c>
      <c r="C139" s="93">
        <v>-0.71065665006589396</v>
      </c>
    </row>
    <row r="140" spans="1:3" x14ac:dyDescent="0.75">
      <c r="A140" s="93" t="s">
        <v>541</v>
      </c>
      <c r="B140" s="93" t="s">
        <v>388</v>
      </c>
      <c r="C140" s="93">
        <v>-0.185904366182647</v>
      </c>
    </row>
    <row r="141" spans="1:3" x14ac:dyDescent="0.75">
      <c r="A141" s="93" t="s">
        <v>542</v>
      </c>
      <c r="B141" s="93" t="s">
        <v>495</v>
      </c>
      <c r="C141" s="93">
        <v>-0.49903783012413899</v>
      </c>
    </row>
    <row r="142" spans="1:3" x14ac:dyDescent="0.75">
      <c r="A142" s="93" t="s">
        <v>543</v>
      </c>
      <c r="B142" s="93" t="s">
        <v>388</v>
      </c>
      <c r="C142" s="93">
        <v>0.99827459354700698</v>
      </c>
    </row>
    <row r="143" spans="1:3" x14ac:dyDescent="0.75">
      <c r="A143" s="93" t="s">
        <v>544</v>
      </c>
      <c r="B143" s="93" t="s">
        <v>521</v>
      </c>
      <c r="C143" s="93">
        <v>0.33432059919138801</v>
      </c>
    </row>
    <row r="144" spans="1:3" x14ac:dyDescent="0.75">
      <c r="A144" s="93" t="s">
        <v>545</v>
      </c>
      <c r="B144" s="93" t="s">
        <v>410</v>
      </c>
      <c r="C144" s="93">
        <v>1.3068330990925301</v>
      </c>
    </row>
    <row r="145" spans="1:3" x14ac:dyDescent="0.75">
      <c r="A145" s="93" t="s">
        <v>546</v>
      </c>
      <c r="B145" s="93" t="s">
        <v>410</v>
      </c>
      <c r="C145" s="93">
        <v>1.5070553771058599</v>
      </c>
    </row>
    <row r="146" spans="1:3" x14ac:dyDescent="0.75">
      <c r="A146" s="93" t="s">
        <v>547</v>
      </c>
      <c r="B146" s="93" t="s">
        <v>534</v>
      </c>
      <c r="C146" s="93">
        <v>4.0165711500415098</v>
      </c>
    </row>
    <row r="147" spans="1:3" x14ac:dyDescent="0.75">
      <c r="A147" s="93" t="s">
        <v>548</v>
      </c>
      <c r="B147" s="93" t="s">
        <v>549</v>
      </c>
      <c r="C147" s="93">
        <v>-0.64516924744090598</v>
      </c>
    </row>
    <row r="148" spans="1:3" x14ac:dyDescent="0.75">
      <c r="A148" s="93" t="s">
        <v>550</v>
      </c>
      <c r="B148" s="93" t="s">
        <v>384</v>
      </c>
      <c r="C148" s="93">
        <v>-7.0454870181044904E-2</v>
      </c>
    </row>
    <row r="149" spans="1:3" x14ac:dyDescent="0.75">
      <c r="A149" s="93" t="s">
        <v>551</v>
      </c>
      <c r="B149" s="93" t="s">
        <v>410</v>
      </c>
      <c r="C149" s="93">
        <v>1.80877734405799</v>
      </c>
    </row>
    <row r="150" spans="1:3" x14ac:dyDescent="0.75">
      <c r="A150" s="93" t="s">
        <v>552</v>
      </c>
      <c r="B150" s="93" t="s">
        <v>384</v>
      </c>
      <c r="C150" s="93">
        <v>1.67283163608971</v>
      </c>
    </row>
    <row r="151" spans="1:3" x14ac:dyDescent="0.75">
      <c r="A151" s="93" t="s">
        <v>553</v>
      </c>
      <c r="B151" s="93" t="s">
        <v>415</v>
      </c>
      <c r="C151" s="93">
        <v>1.07861036938857</v>
      </c>
    </row>
    <row r="152" spans="1:3" x14ac:dyDescent="0.75">
      <c r="A152" s="93" t="s">
        <v>554</v>
      </c>
      <c r="B152" s="93" t="s">
        <v>382</v>
      </c>
      <c r="C152" s="93">
        <v>1.6817946276832401</v>
      </c>
    </row>
    <row r="153" spans="1:3" x14ac:dyDescent="0.75">
      <c r="A153" s="93" t="s">
        <v>555</v>
      </c>
      <c r="B153" s="93" t="s">
        <v>382</v>
      </c>
      <c r="C153" s="93">
        <v>-0.24088140264965599</v>
      </c>
    </row>
    <row r="154" spans="1:3" x14ac:dyDescent="0.75">
      <c r="A154" s="93" t="s">
        <v>556</v>
      </c>
      <c r="B154" s="93" t="s">
        <v>410</v>
      </c>
      <c r="C154" s="93">
        <v>-0.285704282555657</v>
      </c>
    </row>
    <row r="155" spans="1:3" x14ac:dyDescent="0.75">
      <c r="A155" s="93" t="s">
        <v>557</v>
      </c>
      <c r="B155" s="93" t="s">
        <v>415</v>
      </c>
      <c r="C155" s="93">
        <v>1.52517755482717</v>
      </c>
    </row>
    <row r="156" spans="1:3" x14ac:dyDescent="0.75">
      <c r="A156" s="93" t="s">
        <v>558</v>
      </c>
      <c r="B156" s="93" t="s">
        <v>388</v>
      </c>
      <c r="C156" s="93">
        <v>0.105179872746506</v>
      </c>
    </row>
    <row r="157" spans="1:3" x14ac:dyDescent="0.75">
      <c r="A157" s="93" t="s">
        <v>559</v>
      </c>
      <c r="B157" s="93" t="s">
        <v>410</v>
      </c>
      <c r="C157" s="93">
        <v>1.10364616024201</v>
      </c>
    </row>
    <row r="158" spans="1:3" x14ac:dyDescent="0.75">
      <c r="A158" s="93" t="s">
        <v>560</v>
      </c>
      <c r="B158" s="93" t="s">
        <v>377</v>
      </c>
      <c r="C158" s="93">
        <v>-0.24011192891649299</v>
      </c>
    </row>
    <row r="159" spans="1:3" x14ac:dyDescent="0.75">
      <c r="A159" s="93" t="s">
        <v>561</v>
      </c>
      <c r="B159" s="93" t="s">
        <v>419</v>
      </c>
      <c r="C159" s="93">
        <v>-0.58588277375512299</v>
      </c>
    </row>
    <row r="160" spans="1:3" x14ac:dyDescent="0.75">
      <c r="A160" s="93" t="s">
        <v>562</v>
      </c>
      <c r="B160" s="93" t="s">
        <v>410</v>
      </c>
      <c r="C160" s="93">
        <v>3.1551201473484398</v>
      </c>
    </row>
    <row r="161" spans="1:3" x14ac:dyDescent="0.75">
      <c r="A161" s="93" t="s">
        <v>563</v>
      </c>
      <c r="B161" s="93" t="s">
        <v>384</v>
      </c>
      <c r="C161" s="93">
        <v>0.57768776914814401</v>
      </c>
    </row>
    <row r="162" spans="1:3" x14ac:dyDescent="0.75">
      <c r="A162" s="93" t="s">
        <v>564</v>
      </c>
      <c r="B162" s="93" t="s">
        <v>379</v>
      </c>
      <c r="C162" s="93">
        <v>-0.75973308213022595</v>
      </c>
    </row>
    <row r="163" spans="1:3" x14ac:dyDescent="0.75">
      <c r="A163" s="93" t="s">
        <v>565</v>
      </c>
      <c r="B163" s="93" t="s">
        <v>384</v>
      </c>
      <c r="C163" s="93">
        <v>-0.76105395183138103</v>
      </c>
    </row>
    <row r="164" spans="1:3" x14ac:dyDescent="0.75">
      <c r="A164" s="93" t="s">
        <v>566</v>
      </c>
      <c r="B164" s="93" t="s">
        <v>384</v>
      </c>
      <c r="C164" s="93">
        <v>0.18472512124131099</v>
      </c>
    </row>
    <row r="165" spans="1:3" x14ac:dyDescent="0.75">
      <c r="A165" s="93" t="s">
        <v>567</v>
      </c>
      <c r="B165" s="93" t="s">
        <v>478</v>
      </c>
      <c r="C165" s="93">
        <v>-0.49177203080543802</v>
      </c>
    </row>
    <row r="166" spans="1:3" x14ac:dyDescent="0.75">
      <c r="A166" s="93" t="s">
        <v>568</v>
      </c>
      <c r="B166" s="93" t="s">
        <v>377</v>
      </c>
      <c r="C166" s="93">
        <v>-0.68873066933927296</v>
      </c>
    </row>
    <row r="167" spans="1:3" x14ac:dyDescent="0.75">
      <c r="A167" s="93" t="s">
        <v>569</v>
      </c>
      <c r="B167" s="93" t="s">
        <v>397</v>
      </c>
      <c r="C167" s="93">
        <v>1.0937103452769401</v>
      </c>
    </row>
    <row r="168" spans="1:3" x14ac:dyDescent="0.75">
      <c r="A168" s="93" t="s">
        <v>570</v>
      </c>
      <c r="B168" s="93" t="s">
        <v>379</v>
      </c>
      <c r="C168" s="93">
        <v>-0.74897064819759696</v>
      </c>
    </row>
    <row r="169" spans="1:3" x14ac:dyDescent="0.75">
      <c r="A169" s="93" t="s">
        <v>571</v>
      </c>
      <c r="B169" s="93" t="s">
        <v>397</v>
      </c>
      <c r="C169" s="93">
        <v>-0.67008362847577596</v>
      </c>
    </row>
    <row r="170" spans="1:3" x14ac:dyDescent="0.75">
      <c r="A170" s="93" t="s">
        <v>572</v>
      </c>
      <c r="B170" s="93" t="s">
        <v>397</v>
      </c>
      <c r="C170" s="93">
        <v>-0.63424923716342996</v>
      </c>
    </row>
    <row r="171" spans="1:3" x14ac:dyDescent="0.75">
      <c r="A171" s="93" t="s">
        <v>573</v>
      </c>
      <c r="B171" s="93" t="s">
        <v>410</v>
      </c>
      <c r="C171" s="93">
        <v>4.1539528257390703</v>
      </c>
    </row>
    <row r="172" spans="1:3" x14ac:dyDescent="0.75">
      <c r="A172" s="93" t="s">
        <v>574</v>
      </c>
      <c r="B172" s="93" t="s">
        <v>410</v>
      </c>
      <c r="C172" s="93">
        <v>0.51934836073559199</v>
      </c>
    </row>
    <row r="173" spans="1:3" x14ac:dyDescent="0.75">
      <c r="A173" s="93" t="s">
        <v>575</v>
      </c>
      <c r="B173" s="93" t="s">
        <v>410</v>
      </c>
      <c r="C173" s="93">
        <v>0.54924664660410105</v>
      </c>
    </row>
    <row r="174" spans="1:3" x14ac:dyDescent="0.75">
      <c r="A174" s="93" t="s">
        <v>576</v>
      </c>
      <c r="B174" s="93" t="s">
        <v>478</v>
      </c>
      <c r="C174" s="93">
        <v>-0.20304653009515</v>
      </c>
    </row>
    <row r="175" spans="1:3" x14ac:dyDescent="0.75">
      <c r="A175" s="93" t="s">
        <v>577</v>
      </c>
      <c r="B175" s="93" t="s">
        <v>534</v>
      </c>
      <c r="C175" s="93">
        <v>-0.43229595711007002</v>
      </c>
    </row>
    <row r="176" spans="1:3" x14ac:dyDescent="0.75">
      <c r="A176" s="93" t="s">
        <v>578</v>
      </c>
      <c r="B176" s="93" t="s">
        <v>461</v>
      </c>
      <c r="C176" s="93">
        <v>0.71784048228049302</v>
      </c>
    </row>
    <row r="177" spans="1:3" x14ac:dyDescent="0.75">
      <c r="A177" s="93" t="s">
        <v>579</v>
      </c>
      <c r="B177" s="93" t="s">
        <v>412</v>
      </c>
      <c r="C177" s="93">
        <v>1.44228800788111</v>
      </c>
    </row>
    <row r="178" spans="1:3" x14ac:dyDescent="0.75">
      <c r="A178" s="93" t="s">
        <v>580</v>
      </c>
      <c r="B178" s="93" t="s">
        <v>397</v>
      </c>
      <c r="C178" s="93">
        <v>0.34088041645582501</v>
      </c>
    </row>
    <row r="179" spans="1:3" x14ac:dyDescent="0.75">
      <c r="A179" s="93" t="s">
        <v>581</v>
      </c>
      <c r="B179" s="93" t="s">
        <v>395</v>
      </c>
      <c r="C179" s="93">
        <v>0.11939927243095499</v>
      </c>
    </row>
    <row r="180" spans="1:3" x14ac:dyDescent="0.75">
      <c r="A180" s="93" t="s">
        <v>582</v>
      </c>
      <c r="B180" s="93" t="s">
        <v>384</v>
      </c>
      <c r="C180" s="93">
        <v>-0.198579947354562</v>
      </c>
    </row>
    <row r="181" spans="1:3" x14ac:dyDescent="0.75">
      <c r="A181" s="93" t="s">
        <v>583</v>
      </c>
      <c r="B181" s="93" t="s">
        <v>384</v>
      </c>
      <c r="C181" s="93">
        <v>1.95720535095121</v>
      </c>
    </row>
    <row r="182" spans="1:3" x14ac:dyDescent="0.75">
      <c r="A182" s="93" t="s">
        <v>584</v>
      </c>
      <c r="B182" s="93" t="s">
        <v>384</v>
      </c>
      <c r="C182" s="93">
        <v>0.24435143701124201</v>
      </c>
    </row>
    <row r="183" spans="1:3" x14ac:dyDescent="0.75">
      <c r="A183" s="93" t="s">
        <v>585</v>
      </c>
      <c r="B183" s="93" t="s">
        <v>419</v>
      </c>
      <c r="C183" s="93">
        <v>0.77798228682765402</v>
      </c>
    </row>
    <row r="184" spans="1:3" x14ac:dyDescent="0.75">
      <c r="A184" s="93" t="s">
        <v>586</v>
      </c>
      <c r="B184" s="93" t="s">
        <v>395</v>
      </c>
      <c r="C184" s="93">
        <v>3.08552600700394E-2</v>
      </c>
    </row>
    <row r="185" spans="1:3" x14ac:dyDescent="0.75">
      <c r="A185" s="93" t="s">
        <v>587</v>
      </c>
      <c r="B185" s="93" t="s">
        <v>588</v>
      </c>
      <c r="C185" s="93">
        <v>0.452660988715892</v>
      </c>
    </row>
    <row r="186" spans="1:3" x14ac:dyDescent="0.75">
      <c r="A186" s="93" t="s">
        <v>589</v>
      </c>
      <c r="B186" s="93" t="s">
        <v>388</v>
      </c>
      <c r="C186" s="93">
        <v>0.79862784411962595</v>
      </c>
    </row>
    <row r="187" spans="1:3" x14ac:dyDescent="0.75">
      <c r="A187" s="93" t="s">
        <v>590</v>
      </c>
      <c r="B187" s="93" t="s">
        <v>415</v>
      </c>
      <c r="C187" s="93">
        <v>0.56387026029520104</v>
      </c>
    </row>
    <row r="188" spans="1:3" x14ac:dyDescent="0.75">
      <c r="A188" s="93" t="s">
        <v>591</v>
      </c>
      <c r="B188" s="93" t="s">
        <v>397</v>
      </c>
      <c r="C188" s="93">
        <v>-0.59646416440955197</v>
      </c>
    </row>
    <row r="189" spans="1:3" x14ac:dyDescent="0.75">
      <c r="A189" s="93" t="s">
        <v>592</v>
      </c>
      <c r="B189" s="93" t="s">
        <v>384</v>
      </c>
      <c r="C189" s="93">
        <v>-0.49367790824942598</v>
      </c>
    </row>
    <row r="190" spans="1:3" x14ac:dyDescent="0.75">
      <c r="A190" s="93" t="s">
        <v>593</v>
      </c>
      <c r="B190" s="93" t="s">
        <v>419</v>
      </c>
      <c r="C190" s="93">
        <v>-0.65409774438573198</v>
      </c>
    </row>
    <row r="191" spans="1:3" x14ac:dyDescent="0.75">
      <c r="A191" s="93" t="s">
        <v>594</v>
      </c>
      <c r="B191" s="93" t="s">
        <v>410</v>
      </c>
      <c r="C191" s="93">
        <v>-3.8134362022747503E-2</v>
      </c>
    </row>
    <row r="192" spans="1:3" x14ac:dyDescent="0.75">
      <c r="A192" s="93" t="s">
        <v>595</v>
      </c>
      <c r="B192" s="93" t="s">
        <v>419</v>
      </c>
      <c r="C192" s="93">
        <v>-0.62634587171654199</v>
      </c>
    </row>
    <row r="193" spans="1:3" x14ac:dyDescent="0.75">
      <c r="A193" s="93" t="s">
        <v>596</v>
      </c>
      <c r="B193" s="93" t="s">
        <v>410</v>
      </c>
      <c r="C193" s="93">
        <v>3.4132694117059299</v>
      </c>
    </row>
    <row r="194" spans="1:3" x14ac:dyDescent="0.75">
      <c r="A194" s="93" t="s">
        <v>597</v>
      </c>
      <c r="B194" s="93" t="s">
        <v>410</v>
      </c>
      <c r="C194" s="93">
        <v>2.4768122937349299</v>
      </c>
    </row>
    <row r="195" spans="1:3" x14ac:dyDescent="0.75">
      <c r="A195" s="93" t="s">
        <v>598</v>
      </c>
      <c r="B195" s="93" t="s">
        <v>384</v>
      </c>
      <c r="C195" s="93">
        <v>-0.62840862291736499</v>
      </c>
    </row>
    <row r="196" spans="1:3" x14ac:dyDescent="0.75">
      <c r="A196" s="93" t="s">
        <v>599</v>
      </c>
      <c r="B196" s="93" t="s">
        <v>600</v>
      </c>
      <c r="C196" s="93">
        <v>3.7340923269169402</v>
      </c>
    </row>
    <row r="197" spans="1:3" x14ac:dyDescent="0.75">
      <c r="A197" s="93" t="s">
        <v>601</v>
      </c>
      <c r="B197" s="93" t="s">
        <v>410</v>
      </c>
      <c r="C197" s="93">
        <v>-0.50350953119588304</v>
      </c>
    </row>
    <row r="198" spans="1:3" x14ac:dyDescent="0.75">
      <c r="A198" s="93" t="s">
        <v>602</v>
      </c>
      <c r="B198" s="93" t="s">
        <v>384</v>
      </c>
      <c r="C198" s="93">
        <v>-0.34243244877039902</v>
      </c>
    </row>
    <row r="199" spans="1:3" x14ac:dyDescent="0.75">
      <c r="A199" s="93" t="s">
        <v>603</v>
      </c>
      <c r="B199" s="93" t="s">
        <v>438</v>
      </c>
      <c r="C199" s="93">
        <v>-0.60398161557338403</v>
      </c>
    </row>
    <row r="200" spans="1:3" x14ac:dyDescent="0.75">
      <c r="A200" s="93" t="s">
        <v>604</v>
      </c>
      <c r="B200" s="93" t="s">
        <v>395</v>
      </c>
      <c r="C200" s="93">
        <v>-0.40679071458749799</v>
      </c>
    </row>
    <row r="201" spans="1:3" x14ac:dyDescent="0.75">
      <c r="A201" s="93" t="s">
        <v>605</v>
      </c>
      <c r="B201" s="93" t="s">
        <v>410</v>
      </c>
      <c r="C201" s="93">
        <v>1.3805812408323299E-2</v>
      </c>
    </row>
    <row r="202" spans="1:3" x14ac:dyDescent="0.75">
      <c r="A202" s="93" t="s">
        <v>606</v>
      </c>
      <c r="B202" s="93" t="s">
        <v>588</v>
      </c>
      <c r="C202" s="93">
        <v>-0.25397026402973299</v>
      </c>
    </row>
    <row r="203" spans="1:3" x14ac:dyDescent="0.75">
      <c r="A203" s="93" t="s">
        <v>607</v>
      </c>
      <c r="B203" s="93" t="s">
        <v>384</v>
      </c>
      <c r="C203" s="93">
        <v>-0.44519055342451502</v>
      </c>
    </row>
    <row r="204" spans="1:3" x14ac:dyDescent="0.75">
      <c r="A204" s="93" t="s">
        <v>608</v>
      </c>
      <c r="B204" s="93" t="s">
        <v>401</v>
      </c>
      <c r="C204" s="93">
        <v>-0.70137133067982604</v>
      </c>
    </row>
    <row r="205" spans="1:3" x14ac:dyDescent="0.75">
      <c r="A205" s="93" t="s">
        <v>609</v>
      </c>
      <c r="B205" s="93" t="s">
        <v>382</v>
      </c>
      <c r="C205" s="93">
        <v>-0.36031791815916597</v>
      </c>
    </row>
    <row r="206" spans="1:3" x14ac:dyDescent="0.75">
      <c r="A206" s="93" t="s">
        <v>610</v>
      </c>
      <c r="B206" s="93" t="s">
        <v>401</v>
      </c>
      <c r="C206" s="93">
        <v>-0.24461721827956201</v>
      </c>
    </row>
    <row r="207" spans="1:3" x14ac:dyDescent="0.75">
      <c r="A207" s="93" t="s">
        <v>611</v>
      </c>
      <c r="B207" s="93" t="s">
        <v>382</v>
      </c>
      <c r="C207" s="93">
        <v>1.45660602879556</v>
      </c>
    </row>
    <row r="208" spans="1:3" x14ac:dyDescent="0.75">
      <c r="A208" s="93" t="s">
        <v>612</v>
      </c>
      <c r="B208" s="93" t="s">
        <v>384</v>
      </c>
      <c r="C208" s="93">
        <v>-0.76782450339839403</v>
      </c>
    </row>
    <row r="209" spans="1:3" x14ac:dyDescent="0.75">
      <c r="A209" s="93" t="s">
        <v>613</v>
      </c>
      <c r="B209" s="93" t="s">
        <v>386</v>
      </c>
      <c r="C209" s="93">
        <v>1.1892873607663699E-3</v>
      </c>
    </row>
    <row r="210" spans="1:3" x14ac:dyDescent="0.75">
      <c r="A210" s="93" t="s">
        <v>614</v>
      </c>
      <c r="B210" s="93" t="s">
        <v>382</v>
      </c>
      <c r="C210" s="93">
        <v>0.20056617698531401</v>
      </c>
    </row>
    <row r="211" spans="1:3" x14ac:dyDescent="0.75">
      <c r="A211" s="93" t="s">
        <v>615</v>
      </c>
      <c r="B211" s="93" t="s">
        <v>382</v>
      </c>
      <c r="C211" s="93">
        <v>1.4323722598245201</v>
      </c>
    </row>
    <row r="212" spans="1:3" x14ac:dyDescent="0.75">
      <c r="A212" s="93" t="s">
        <v>616</v>
      </c>
      <c r="B212" s="93" t="s">
        <v>386</v>
      </c>
      <c r="C212" s="93">
        <v>-0.61828064653697401</v>
      </c>
    </row>
    <row r="213" spans="1:3" x14ac:dyDescent="0.75">
      <c r="A213" s="93" t="s">
        <v>617</v>
      </c>
      <c r="B213" s="93" t="s">
        <v>395</v>
      </c>
      <c r="C213" s="93">
        <v>-4.4435650971727997E-2</v>
      </c>
    </row>
    <row r="214" spans="1:3" x14ac:dyDescent="0.75">
      <c r="A214" s="93" t="s">
        <v>618</v>
      </c>
      <c r="B214" s="93" t="s">
        <v>384</v>
      </c>
      <c r="C214" s="93">
        <v>-0.74349245356271498</v>
      </c>
    </row>
    <row r="215" spans="1:3" x14ac:dyDescent="0.75">
      <c r="A215" s="93" t="s">
        <v>619</v>
      </c>
      <c r="B215" s="93" t="s">
        <v>600</v>
      </c>
      <c r="C215" s="93">
        <v>-0.63534016382512704</v>
      </c>
    </row>
    <row r="216" spans="1:3" x14ac:dyDescent="0.75">
      <c r="A216" s="93" t="s">
        <v>620</v>
      </c>
      <c r="B216" s="93" t="s">
        <v>419</v>
      </c>
      <c r="C216" s="93">
        <v>-0.37539807585854001</v>
      </c>
    </row>
    <row r="217" spans="1:3" x14ac:dyDescent="0.75">
      <c r="A217" s="93" t="s">
        <v>621</v>
      </c>
      <c r="B217" s="93" t="s">
        <v>600</v>
      </c>
      <c r="C217" s="93">
        <v>-0.58030009906920699</v>
      </c>
    </row>
    <row r="218" spans="1:3" x14ac:dyDescent="0.75">
      <c r="A218" s="93" t="s">
        <v>622</v>
      </c>
      <c r="B218" s="93" t="s">
        <v>600</v>
      </c>
      <c r="C218" s="93">
        <v>-0.70865460209004605</v>
      </c>
    </row>
    <row r="219" spans="1:3" x14ac:dyDescent="0.75">
      <c r="A219" s="93" t="s">
        <v>623</v>
      </c>
      <c r="B219" s="93" t="s">
        <v>382</v>
      </c>
      <c r="C219" s="93">
        <v>0.59474771287780204</v>
      </c>
    </row>
    <row r="220" spans="1:3" x14ac:dyDescent="0.75">
      <c r="A220" s="93" t="s">
        <v>624</v>
      </c>
      <c r="B220" s="93" t="s">
        <v>419</v>
      </c>
      <c r="C220" s="93">
        <v>-0.68085802199318102</v>
      </c>
    </row>
    <row r="221" spans="1:3" x14ac:dyDescent="0.75">
      <c r="A221" s="93" t="s">
        <v>625</v>
      </c>
      <c r="B221" s="93" t="s">
        <v>382</v>
      </c>
      <c r="C221" s="93">
        <v>0.29041616584607099</v>
      </c>
    </row>
    <row r="222" spans="1:3" x14ac:dyDescent="0.75">
      <c r="A222" s="93" t="s">
        <v>626</v>
      </c>
      <c r="B222" s="93" t="s">
        <v>490</v>
      </c>
      <c r="C222" s="93">
        <v>-0.68456458092373895</v>
      </c>
    </row>
    <row r="223" spans="1:3" x14ac:dyDescent="0.75">
      <c r="A223" s="93" t="s">
        <v>627</v>
      </c>
      <c r="B223" s="93" t="s">
        <v>410</v>
      </c>
      <c r="C223" s="93">
        <v>1.29485193676891</v>
      </c>
    </row>
    <row r="224" spans="1:3" x14ac:dyDescent="0.75">
      <c r="A224" s="93" t="s">
        <v>628</v>
      </c>
      <c r="B224" s="93" t="s">
        <v>419</v>
      </c>
      <c r="C224" s="93">
        <v>-0.58248503496650805</v>
      </c>
    </row>
    <row r="225" spans="1:3" x14ac:dyDescent="0.75">
      <c r="A225" s="93" t="s">
        <v>629</v>
      </c>
      <c r="B225" s="93" t="s">
        <v>377</v>
      </c>
      <c r="C225" s="93">
        <v>-8.8977744146259502E-2</v>
      </c>
    </row>
    <row r="226" spans="1:3" x14ac:dyDescent="0.75">
      <c r="A226" s="93" t="s">
        <v>630</v>
      </c>
      <c r="B226" s="93" t="s">
        <v>410</v>
      </c>
      <c r="C226" s="93">
        <v>0.55445834423743801</v>
      </c>
    </row>
    <row r="227" spans="1:3" x14ac:dyDescent="0.75">
      <c r="A227" s="93" t="s">
        <v>631</v>
      </c>
      <c r="B227" s="93" t="s">
        <v>401</v>
      </c>
      <c r="C227" s="93">
        <v>-0.73905247682375796</v>
      </c>
    </row>
    <row r="228" spans="1:3" x14ac:dyDescent="0.75">
      <c r="A228" s="93" t="s">
        <v>632</v>
      </c>
      <c r="B228" s="93" t="s">
        <v>461</v>
      </c>
      <c r="C228" s="93">
        <v>0.60829550402519905</v>
      </c>
    </row>
    <row r="229" spans="1:3" x14ac:dyDescent="0.75">
      <c r="A229" s="93" t="s">
        <v>633</v>
      </c>
      <c r="B229" s="93" t="s">
        <v>634</v>
      </c>
      <c r="C229" s="93">
        <v>-0.39676918294055202</v>
      </c>
    </row>
    <row r="230" spans="1:3" x14ac:dyDescent="0.75">
      <c r="A230" s="93" t="s">
        <v>635</v>
      </c>
      <c r="B230" s="93" t="s">
        <v>401</v>
      </c>
      <c r="C230" s="93">
        <v>-0.41687077386940702</v>
      </c>
    </row>
    <row r="231" spans="1:3" x14ac:dyDescent="0.75">
      <c r="A231" s="93" t="s">
        <v>636</v>
      </c>
      <c r="B231" s="93" t="s">
        <v>382</v>
      </c>
      <c r="C231" s="93">
        <v>1.7433302012456899</v>
      </c>
    </row>
    <row r="232" spans="1:3" x14ac:dyDescent="0.75">
      <c r="A232" s="93" t="s">
        <v>637</v>
      </c>
      <c r="B232" s="93" t="s">
        <v>382</v>
      </c>
      <c r="C232" s="93">
        <v>0.106467425766749</v>
      </c>
    </row>
    <row r="233" spans="1:3" x14ac:dyDescent="0.75">
      <c r="A233" s="93" t="s">
        <v>638</v>
      </c>
      <c r="B233" s="93" t="s">
        <v>600</v>
      </c>
      <c r="C233" s="93">
        <v>-0.617756676855297</v>
      </c>
    </row>
    <row r="234" spans="1:3" x14ac:dyDescent="0.75">
      <c r="A234" s="93" t="s">
        <v>639</v>
      </c>
      <c r="B234" s="93" t="s">
        <v>382</v>
      </c>
      <c r="C234" s="93">
        <v>0.95491329889360499</v>
      </c>
    </row>
    <row r="235" spans="1:3" x14ac:dyDescent="0.75">
      <c r="A235" s="93" t="s">
        <v>640</v>
      </c>
      <c r="B235" s="93" t="s">
        <v>382</v>
      </c>
      <c r="C235" s="93">
        <v>-0.75342101336998901</v>
      </c>
    </row>
    <row r="236" spans="1:3" x14ac:dyDescent="0.75">
      <c r="A236" s="93" t="s">
        <v>641</v>
      </c>
      <c r="B236" s="93" t="s">
        <v>521</v>
      </c>
      <c r="C236" s="93">
        <v>0.13096100970107499</v>
      </c>
    </row>
    <row r="237" spans="1:3" x14ac:dyDescent="0.75">
      <c r="A237" s="93" t="s">
        <v>642</v>
      </c>
      <c r="B237" s="93" t="s">
        <v>521</v>
      </c>
      <c r="C237" s="93">
        <v>-0.50195385611565602</v>
      </c>
    </row>
    <row r="238" spans="1:3" x14ac:dyDescent="0.75">
      <c r="A238" s="93" t="s">
        <v>643</v>
      </c>
      <c r="B238" s="93" t="s">
        <v>410</v>
      </c>
      <c r="C238" s="93">
        <v>0.18931388366254501</v>
      </c>
    </row>
    <row r="239" spans="1:3" x14ac:dyDescent="0.75">
      <c r="A239" s="93" t="s">
        <v>644</v>
      </c>
      <c r="B239" s="93" t="s">
        <v>521</v>
      </c>
      <c r="C239" s="93">
        <v>2.0439385720416401</v>
      </c>
    </row>
    <row r="240" spans="1:3" x14ac:dyDescent="0.75">
      <c r="A240" s="93" t="s">
        <v>645</v>
      </c>
      <c r="B240" s="93" t="s">
        <v>379</v>
      </c>
      <c r="C240" s="93">
        <v>-0.53019408475459995</v>
      </c>
    </row>
    <row r="241" spans="1:3" x14ac:dyDescent="0.75">
      <c r="A241" s="93" t="s">
        <v>646</v>
      </c>
      <c r="B241" s="93" t="s">
        <v>384</v>
      </c>
      <c r="C241" s="93">
        <v>-0.7652384168095</v>
      </c>
    </row>
    <row r="242" spans="1:3" x14ac:dyDescent="0.75">
      <c r="A242" s="93" t="s">
        <v>647</v>
      </c>
      <c r="B242" s="93" t="s">
        <v>382</v>
      </c>
      <c r="C242" s="93">
        <v>0.103509310501757</v>
      </c>
    </row>
    <row r="243" spans="1:3" x14ac:dyDescent="0.75">
      <c r="A243" s="93" t="s">
        <v>648</v>
      </c>
      <c r="B243" s="93" t="s">
        <v>521</v>
      </c>
      <c r="C243" s="93">
        <v>-0.33552230868246302</v>
      </c>
    </row>
    <row r="244" spans="1:3" x14ac:dyDescent="0.75">
      <c r="A244" s="93" t="s">
        <v>649</v>
      </c>
      <c r="B244" s="93" t="s">
        <v>419</v>
      </c>
      <c r="C244" s="93">
        <v>-0.648278234713207</v>
      </c>
    </row>
    <row r="245" spans="1:3" x14ac:dyDescent="0.75">
      <c r="A245" s="93" t="s">
        <v>650</v>
      </c>
      <c r="B245" s="93" t="s">
        <v>651</v>
      </c>
      <c r="C245" s="93">
        <v>-0.698632146872459</v>
      </c>
    </row>
    <row r="246" spans="1:3" x14ac:dyDescent="0.75">
      <c r="A246" s="93" t="s">
        <v>652</v>
      </c>
      <c r="B246" s="93" t="s">
        <v>588</v>
      </c>
      <c r="C246" s="93">
        <v>0.14178793150174199</v>
      </c>
    </row>
    <row r="247" spans="1:3" x14ac:dyDescent="0.75">
      <c r="A247" s="93" t="s">
        <v>653</v>
      </c>
      <c r="B247" s="93" t="s">
        <v>600</v>
      </c>
      <c r="C247" s="93">
        <v>-0.58472615291386199</v>
      </c>
    </row>
    <row r="248" spans="1:3" x14ac:dyDescent="0.75">
      <c r="A248" s="93" t="s">
        <v>654</v>
      </c>
      <c r="B248" s="93" t="s">
        <v>382</v>
      </c>
      <c r="C248" s="93">
        <v>0.215939952512433</v>
      </c>
    </row>
    <row r="249" spans="1:3" x14ac:dyDescent="0.75">
      <c r="A249" s="93" t="s">
        <v>655</v>
      </c>
      <c r="B249" s="93" t="s">
        <v>379</v>
      </c>
      <c r="C249" s="93">
        <v>-0.41363823740156802</v>
      </c>
    </row>
    <row r="250" spans="1:3" x14ac:dyDescent="0.75">
      <c r="A250" s="93" t="s">
        <v>656</v>
      </c>
      <c r="B250" s="93" t="s">
        <v>386</v>
      </c>
      <c r="C250" s="93">
        <v>-0.76090328614674996</v>
      </c>
    </row>
    <row r="251" spans="1:3" x14ac:dyDescent="0.75">
      <c r="A251" s="93" t="s">
        <v>657</v>
      </c>
      <c r="B251" s="93" t="s">
        <v>426</v>
      </c>
      <c r="C251" s="93">
        <v>0.39230655982685902</v>
      </c>
    </row>
    <row r="252" spans="1:3" x14ac:dyDescent="0.75">
      <c r="A252" s="93" t="s">
        <v>658</v>
      </c>
      <c r="B252" s="93" t="s">
        <v>482</v>
      </c>
      <c r="C252" s="93">
        <v>-0.21667002620759901</v>
      </c>
    </row>
    <row r="253" spans="1:3" x14ac:dyDescent="0.75">
      <c r="A253" s="93" t="s">
        <v>659</v>
      </c>
      <c r="B253" s="93" t="s">
        <v>382</v>
      </c>
      <c r="C253" s="93">
        <v>-0.143075418272674</v>
      </c>
    </row>
    <row r="254" spans="1:3" x14ac:dyDescent="0.75">
      <c r="A254" s="93" t="s">
        <v>660</v>
      </c>
      <c r="B254" s="93" t="s">
        <v>401</v>
      </c>
      <c r="C254" s="93">
        <v>-0.76340832079710497</v>
      </c>
    </row>
    <row r="255" spans="1:3" x14ac:dyDescent="0.75">
      <c r="A255" s="93" t="s">
        <v>661</v>
      </c>
      <c r="B255" s="93" t="s">
        <v>461</v>
      </c>
      <c r="C255" s="93">
        <v>0.92459113344135202</v>
      </c>
    </row>
    <row r="256" spans="1:3" x14ac:dyDescent="0.75">
      <c r="A256" s="93" t="s">
        <v>662</v>
      </c>
      <c r="B256" s="93" t="s">
        <v>419</v>
      </c>
      <c r="C256" s="93">
        <v>-0.76105395183138103</v>
      </c>
    </row>
    <row r="257" spans="1:3" x14ac:dyDescent="0.75">
      <c r="A257" s="93" t="s">
        <v>663</v>
      </c>
      <c r="B257" s="93" t="s">
        <v>382</v>
      </c>
      <c r="C257" s="93">
        <v>0.76057689942241402</v>
      </c>
    </row>
    <row r="258" spans="1:3" x14ac:dyDescent="0.75">
      <c r="A258" s="93" t="s">
        <v>664</v>
      </c>
      <c r="B258" s="93" t="s">
        <v>382</v>
      </c>
      <c r="C258" s="93">
        <v>1.7842942836388</v>
      </c>
    </row>
    <row r="259" spans="1:3" x14ac:dyDescent="0.75">
      <c r="A259" s="93" t="s">
        <v>665</v>
      </c>
      <c r="B259" s="93" t="s">
        <v>379</v>
      </c>
      <c r="C259" s="93">
        <v>0.64762390656263702</v>
      </c>
    </row>
    <row r="260" spans="1:3" x14ac:dyDescent="0.75">
      <c r="A260" s="93" t="s">
        <v>666</v>
      </c>
      <c r="B260" s="93" t="s">
        <v>419</v>
      </c>
      <c r="C260" s="93">
        <v>-0.56451101050862995</v>
      </c>
    </row>
    <row r="261" spans="1:3" x14ac:dyDescent="0.75">
      <c r="A261" s="93" t="s">
        <v>667</v>
      </c>
      <c r="B261" s="93" t="s">
        <v>379</v>
      </c>
      <c r="C261" s="93">
        <v>-0.485176907153889</v>
      </c>
    </row>
    <row r="262" spans="1:3" x14ac:dyDescent="0.75">
      <c r="A262" s="93" t="s">
        <v>668</v>
      </c>
      <c r="B262" s="93" t="s">
        <v>600</v>
      </c>
      <c r="C262" s="93">
        <v>-0.57573323305760404</v>
      </c>
    </row>
    <row r="263" spans="1:3" x14ac:dyDescent="0.75">
      <c r="A263" s="93" t="s">
        <v>669</v>
      </c>
      <c r="B263" s="93" t="s">
        <v>382</v>
      </c>
      <c r="C263" s="93">
        <v>-0.76136785691299302</v>
      </c>
    </row>
    <row r="264" spans="1:3" x14ac:dyDescent="0.75">
      <c r="A264" s="93" t="s">
        <v>670</v>
      </c>
      <c r="B264" s="93" t="s">
        <v>382</v>
      </c>
      <c r="C264" s="93">
        <v>7.7907219846774498E-2</v>
      </c>
    </row>
    <row r="265" spans="1:3" x14ac:dyDescent="0.75">
      <c r="A265" s="93" t="s">
        <v>671</v>
      </c>
      <c r="B265" s="93" t="s">
        <v>600</v>
      </c>
      <c r="C265" s="93">
        <v>-0.75335938884391895</v>
      </c>
    </row>
    <row r="266" spans="1:3" x14ac:dyDescent="0.75">
      <c r="A266" s="93" t="s">
        <v>672</v>
      </c>
      <c r="B266" s="93" t="s">
        <v>395</v>
      </c>
      <c r="C266" s="93">
        <v>0.56204492513555104</v>
      </c>
    </row>
    <row r="267" spans="1:3" x14ac:dyDescent="0.75">
      <c r="A267" s="93" t="s">
        <v>673</v>
      </c>
      <c r="B267" s="93" t="s">
        <v>388</v>
      </c>
      <c r="C267" s="93">
        <v>0.38796672741908</v>
      </c>
    </row>
    <row r="268" spans="1:3" x14ac:dyDescent="0.75">
      <c r="A268" s="93" t="s">
        <v>674</v>
      </c>
      <c r="B268" s="93" t="s">
        <v>388</v>
      </c>
      <c r="C268" s="93">
        <v>1.2057076384490999</v>
      </c>
    </row>
    <row r="269" spans="1:3" x14ac:dyDescent="0.75">
      <c r="A269" s="93" t="s">
        <v>675</v>
      </c>
      <c r="B269" s="93" t="s">
        <v>410</v>
      </c>
      <c r="C269" s="93">
        <v>-0.58419475111001495</v>
      </c>
    </row>
    <row r="270" spans="1:3" x14ac:dyDescent="0.75">
      <c r="A270" s="93" t="s">
        <v>676</v>
      </c>
      <c r="B270" s="93" t="s">
        <v>397</v>
      </c>
      <c r="C270" s="93">
        <v>-0.49868330088049201</v>
      </c>
    </row>
    <row r="271" spans="1:3" x14ac:dyDescent="0.75">
      <c r="A271" s="93" t="s">
        <v>677</v>
      </c>
      <c r="B271" s="93" t="s">
        <v>388</v>
      </c>
      <c r="C271" s="93">
        <v>-0.67940976253308605</v>
      </c>
    </row>
    <row r="272" spans="1:3" x14ac:dyDescent="0.75">
      <c r="A272" s="93" t="s">
        <v>678</v>
      </c>
      <c r="B272" s="93" t="s">
        <v>382</v>
      </c>
      <c r="C272" s="93">
        <v>-0.117798572607441</v>
      </c>
    </row>
    <row r="273" spans="1:3" x14ac:dyDescent="0.75">
      <c r="A273" s="93" t="s">
        <v>679</v>
      </c>
      <c r="B273" s="93" t="s">
        <v>401</v>
      </c>
      <c r="C273" s="93">
        <v>-0.72664256366021096</v>
      </c>
    </row>
    <row r="274" spans="1:3" x14ac:dyDescent="0.75">
      <c r="A274" s="93" t="s">
        <v>680</v>
      </c>
      <c r="B274" s="93" t="s">
        <v>391</v>
      </c>
      <c r="C274" s="93">
        <v>-0.68168826971935403</v>
      </c>
    </row>
    <row r="275" spans="1:3" x14ac:dyDescent="0.75">
      <c r="A275" s="93" t="s">
        <v>681</v>
      </c>
      <c r="B275" s="93" t="s">
        <v>395</v>
      </c>
      <c r="C275" s="93">
        <v>0.41421419012636002</v>
      </c>
    </row>
    <row r="276" spans="1:3" x14ac:dyDescent="0.75">
      <c r="A276" s="93" t="s">
        <v>682</v>
      </c>
      <c r="B276" s="93" t="s">
        <v>388</v>
      </c>
      <c r="C276" s="93">
        <v>0.52911335866352605</v>
      </c>
    </row>
    <row r="277" spans="1:3" x14ac:dyDescent="0.75">
      <c r="A277" s="93" t="s">
        <v>683</v>
      </c>
      <c r="B277" s="93" t="s">
        <v>388</v>
      </c>
      <c r="C277" s="93">
        <v>0.20569756063672801</v>
      </c>
    </row>
    <row r="278" spans="1:3" x14ac:dyDescent="0.75">
      <c r="A278" s="93" t="s">
        <v>684</v>
      </c>
      <c r="B278" s="93" t="s">
        <v>384</v>
      </c>
      <c r="C278" s="93">
        <v>2.83170062690502</v>
      </c>
    </row>
    <row r="279" spans="1:3" x14ac:dyDescent="0.75">
      <c r="A279" s="93" t="s">
        <v>685</v>
      </c>
      <c r="B279" s="93" t="s">
        <v>415</v>
      </c>
      <c r="C279" s="93">
        <v>0.36834960613310502</v>
      </c>
    </row>
    <row r="280" spans="1:3" x14ac:dyDescent="0.75">
      <c r="A280" s="93" t="s">
        <v>686</v>
      </c>
      <c r="B280" s="93" t="s">
        <v>410</v>
      </c>
      <c r="C280" s="93">
        <v>1.40151594809402</v>
      </c>
    </row>
    <row r="281" spans="1:3" x14ac:dyDescent="0.75">
      <c r="A281" s="93" t="s">
        <v>687</v>
      </c>
      <c r="B281" s="93" t="s">
        <v>395</v>
      </c>
      <c r="C281" s="93">
        <v>-0.106235666306217</v>
      </c>
    </row>
    <row r="282" spans="1:3" x14ac:dyDescent="0.75">
      <c r="A282" s="93" t="s">
        <v>688</v>
      </c>
      <c r="B282" s="93" t="s">
        <v>384</v>
      </c>
      <c r="C282" s="93">
        <v>-0.72255153994853905</v>
      </c>
    </row>
    <row r="283" spans="1:3" x14ac:dyDescent="0.75">
      <c r="A283" s="93" t="s">
        <v>689</v>
      </c>
      <c r="B283" s="93" t="s">
        <v>419</v>
      </c>
      <c r="C283" s="93">
        <v>-0.58964588229041004</v>
      </c>
    </row>
    <row r="284" spans="1:3" x14ac:dyDescent="0.75">
      <c r="A284" s="93" t="s">
        <v>690</v>
      </c>
      <c r="B284" s="93" t="s">
        <v>426</v>
      </c>
      <c r="C284" s="93">
        <v>0.89081372442504003</v>
      </c>
    </row>
    <row r="285" spans="1:3" x14ac:dyDescent="0.75">
      <c r="A285" s="93" t="s">
        <v>691</v>
      </c>
      <c r="B285" s="93" t="s">
        <v>692</v>
      </c>
      <c r="C285" s="93">
        <v>-0.63720062503085895</v>
      </c>
    </row>
    <row r="286" spans="1:3" x14ac:dyDescent="0.75">
      <c r="A286" s="93" t="s">
        <v>693</v>
      </c>
      <c r="B286" s="93" t="s">
        <v>388</v>
      </c>
      <c r="C286" s="93">
        <v>2.1042955535268302</v>
      </c>
    </row>
    <row r="287" spans="1:3" x14ac:dyDescent="0.75">
      <c r="A287" s="93" t="s">
        <v>694</v>
      </c>
      <c r="B287" s="93" t="s">
        <v>388</v>
      </c>
      <c r="C287" s="93">
        <v>0.450314226026789</v>
      </c>
    </row>
    <row r="288" spans="1:3" x14ac:dyDescent="0.75">
      <c r="A288" s="93" t="s">
        <v>695</v>
      </c>
      <c r="B288" s="93" t="s">
        <v>419</v>
      </c>
      <c r="C288" s="93">
        <v>-0.30170062780516799</v>
      </c>
    </row>
    <row r="289" spans="1:3" x14ac:dyDescent="0.75">
      <c r="A289" s="93" t="s">
        <v>696</v>
      </c>
      <c r="B289" s="93" t="s">
        <v>588</v>
      </c>
      <c r="C289" s="93">
        <v>0.90877703897051398</v>
      </c>
    </row>
    <row r="290" spans="1:3" x14ac:dyDescent="0.75">
      <c r="A290" s="93" t="s">
        <v>697</v>
      </c>
      <c r="B290" s="93" t="s">
        <v>382</v>
      </c>
      <c r="C290" s="93">
        <v>0.107714288812975</v>
      </c>
    </row>
    <row r="291" spans="1:3" x14ac:dyDescent="0.75">
      <c r="A291" s="93" t="s">
        <v>698</v>
      </c>
      <c r="B291" s="93" t="s">
        <v>478</v>
      </c>
      <c r="C291" s="93">
        <v>1.71967064635191</v>
      </c>
    </row>
    <row r="292" spans="1:3" x14ac:dyDescent="0.75">
      <c r="A292" s="93" t="s">
        <v>699</v>
      </c>
      <c r="B292" s="93" t="s">
        <v>384</v>
      </c>
      <c r="C292" s="93">
        <v>1.35760393326624</v>
      </c>
    </row>
    <row r="293" spans="1:3" x14ac:dyDescent="0.75">
      <c r="A293" s="93" t="s">
        <v>700</v>
      </c>
      <c r="B293" s="93" t="s">
        <v>701</v>
      </c>
      <c r="C293" s="93">
        <v>0.98391855650649895</v>
      </c>
    </row>
    <row r="294" spans="1:3" x14ac:dyDescent="0.75">
      <c r="A294" s="93" t="s">
        <v>702</v>
      </c>
      <c r="B294" s="93" t="s">
        <v>461</v>
      </c>
      <c r="C294" s="93">
        <v>0.228296600645255</v>
      </c>
    </row>
    <row r="295" spans="1:3" x14ac:dyDescent="0.75">
      <c r="A295" s="93" t="s">
        <v>703</v>
      </c>
      <c r="B295" s="93" t="s">
        <v>395</v>
      </c>
      <c r="C295" s="93">
        <v>0.16140888779702101</v>
      </c>
    </row>
    <row r="296" spans="1:3" x14ac:dyDescent="0.75">
      <c r="A296" s="93" t="s">
        <v>704</v>
      </c>
      <c r="B296" s="93" t="s">
        <v>384</v>
      </c>
      <c r="C296" s="93">
        <v>5.39429487643807</v>
      </c>
    </row>
    <row r="297" spans="1:3" x14ac:dyDescent="0.75">
      <c r="A297" s="93" t="s">
        <v>705</v>
      </c>
      <c r="B297" s="93" t="s">
        <v>388</v>
      </c>
      <c r="C297" s="93">
        <v>0.119944309865917</v>
      </c>
    </row>
    <row r="298" spans="1:3" x14ac:dyDescent="0.75">
      <c r="A298" s="93" t="s">
        <v>706</v>
      </c>
      <c r="B298" s="93" t="s">
        <v>410</v>
      </c>
      <c r="C298" s="93">
        <v>0.64849733617298799</v>
      </c>
    </row>
    <row r="299" spans="1:3" x14ac:dyDescent="0.75">
      <c r="A299" s="93" t="s">
        <v>707</v>
      </c>
      <c r="B299" s="93" t="s">
        <v>461</v>
      </c>
      <c r="C299" s="93">
        <v>-0.34702865145208101</v>
      </c>
    </row>
    <row r="300" spans="1:3" x14ac:dyDescent="0.75">
      <c r="A300" s="93" t="s">
        <v>708</v>
      </c>
      <c r="B300" s="93" t="s">
        <v>412</v>
      </c>
      <c r="C300" s="93">
        <v>-6.5345437306866302E-2</v>
      </c>
    </row>
    <row r="301" spans="1:3" x14ac:dyDescent="0.75">
      <c r="A301" s="93" t="s">
        <v>709</v>
      </c>
      <c r="B301" s="93" t="s">
        <v>419</v>
      </c>
      <c r="C301" s="93">
        <v>-0.61329322165935896</v>
      </c>
    </row>
    <row r="302" spans="1:3" x14ac:dyDescent="0.75">
      <c r="A302" s="93" t="s">
        <v>710</v>
      </c>
      <c r="B302" s="93" t="s">
        <v>711</v>
      </c>
      <c r="C302" s="93">
        <v>2.2341835796669698</v>
      </c>
    </row>
    <row r="303" spans="1:3" x14ac:dyDescent="0.75">
      <c r="A303" s="93" t="s">
        <v>712</v>
      </c>
      <c r="B303" s="93" t="s">
        <v>521</v>
      </c>
      <c r="C303" s="93">
        <v>0.122575021467192</v>
      </c>
    </row>
    <row r="304" spans="1:3" x14ac:dyDescent="0.75">
      <c r="A304" s="93" t="s">
        <v>713</v>
      </c>
      <c r="B304" s="93" t="s">
        <v>419</v>
      </c>
      <c r="C304" s="93">
        <v>-0.73529676989814596</v>
      </c>
    </row>
    <row r="305" spans="1:3" x14ac:dyDescent="0.75">
      <c r="A305" s="93" t="s">
        <v>714</v>
      </c>
      <c r="B305" s="93" t="s">
        <v>384</v>
      </c>
      <c r="C305" s="93">
        <v>-0.44086998011185002</v>
      </c>
    </row>
    <row r="306" spans="1:3" x14ac:dyDescent="0.75">
      <c r="A306" s="93" t="s">
        <v>715</v>
      </c>
      <c r="B306" s="93" t="s">
        <v>388</v>
      </c>
      <c r="C306" s="93">
        <v>2.7309512030051799</v>
      </c>
    </row>
    <row r="307" spans="1:3" x14ac:dyDescent="0.75">
      <c r="A307" s="93" t="s">
        <v>716</v>
      </c>
      <c r="B307" s="93" t="s">
        <v>415</v>
      </c>
      <c r="C307" s="93">
        <v>0.74333598800621103</v>
      </c>
    </row>
    <row r="308" spans="1:3" x14ac:dyDescent="0.75">
      <c r="A308" s="93" t="s">
        <v>717</v>
      </c>
      <c r="B308" s="93" t="s">
        <v>388</v>
      </c>
      <c r="C308" s="93">
        <v>-2.5483717739939699E-2</v>
      </c>
    </row>
    <row r="309" spans="1:3" x14ac:dyDescent="0.75">
      <c r="A309" s="93" t="s">
        <v>718</v>
      </c>
      <c r="B309" s="93" t="s">
        <v>395</v>
      </c>
      <c r="C309" s="93">
        <v>4.7720024246303998</v>
      </c>
    </row>
    <row r="310" spans="1:3" x14ac:dyDescent="0.75">
      <c r="A310" s="93" t="s">
        <v>719</v>
      </c>
      <c r="B310" s="93" t="s">
        <v>382</v>
      </c>
      <c r="C310" s="93">
        <v>-0.41736862634757199</v>
      </c>
    </row>
    <row r="311" spans="1:3" x14ac:dyDescent="0.75">
      <c r="A311" s="93" t="s">
        <v>720</v>
      </c>
      <c r="B311" s="93" t="s">
        <v>382</v>
      </c>
      <c r="C311" s="93">
        <v>1.0442241955514899</v>
      </c>
    </row>
    <row r="312" spans="1:3" x14ac:dyDescent="0.75">
      <c r="A312" s="93" t="s">
        <v>721</v>
      </c>
      <c r="B312" s="93" t="s">
        <v>395</v>
      </c>
      <c r="C312" s="93">
        <v>1.15461081947216</v>
      </c>
    </row>
    <row r="313" spans="1:3" x14ac:dyDescent="0.75">
      <c r="A313" s="93" t="s">
        <v>722</v>
      </c>
      <c r="B313" s="93" t="s">
        <v>419</v>
      </c>
      <c r="C313" s="93">
        <v>0.56476045824939503</v>
      </c>
    </row>
    <row r="314" spans="1:3" x14ac:dyDescent="0.75">
      <c r="A314" s="93" t="s">
        <v>723</v>
      </c>
      <c r="B314" s="93" t="s">
        <v>724</v>
      </c>
      <c r="C314" s="93">
        <v>-0.69466198698182402</v>
      </c>
    </row>
    <row r="315" spans="1:3" x14ac:dyDescent="0.75">
      <c r="A315" s="93" t="s">
        <v>725</v>
      </c>
      <c r="B315" s="93" t="s">
        <v>384</v>
      </c>
      <c r="C315" s="93">
        <v>2.6414783754569102</v>
      </c>
    </row>
    <row r="316" spans="1:3" x14ac:dyDescent="0.75">
      <c r="A316" s="93" t="s">
        <v>726</v>
      </c>
      <c r="B316" s="93" t="s">
        <v>410</v>
      </c>
      <c r="C316" s="93">
        <v>1.90197659674603</v>
      </c>
    </row>
    <row r="317" spans="1:3" x14ac:dyDescent="0.75">
      <c r="A317" s="93" t="s">
        <v>727</v>
      </c>
      <c r="B317" s="93" t="s">
        <v>701</v>
      </c>
      <c r="C317" s="93">
        <v>-0.23301991755586399</v>
      </c>
    </row>
    <row r="318" spans="1:3" x14ac:dyDescent="0.75">
      <c r="A318" s="93" t="s">
        <v>728</v>
      </c>
      <c r="B318" s="93" t="s">
        <v>600</v>
      </c>
      <c r="C318" s="93">
        <v>-0.69720683444202303</v>
      </c>
    </row>
    <row r="319" spans="1:3" x14ac:dyDescent="0.75">
      <c r="A319" s="93" t="s">
        <v>729</v>
      </c>
      <c r="B319" s="93" t="s">
        <v>388</v>
      </c>
      <c r="C319" s="93">
        <v>2.3310731498443502</v>
      </c>
    </row>
    <row r="320" spans="1:3" x14ac:dyDescent="0.75">
      <c r="A320" s="93" t="s">
        <v>730</v>
      </c>
      <c r="B320" s="93" t="s">
        <v>395</v>
      </c>
      <c r="C320" s="93">
        <v>-0.70508644342245896</v>
      </c>
    </row>
    <row r="321" spans="1:3" x14ac:dyDescent="0.75">
      <c r="A321" s="93" t="s">
        <v>731</v>
      </c>
      <c r="B321" s="93" t="s">
        <v>410</v>
      </c>
      <c r="C321" s="93">
        <v>3.3360220692836902E-2</v>
      </c>
    </row>
    <row r="322" spans="1:3" x14ac:dyDescent="0.75">
      <c r="A322" s="93" t="s">
        <v>732</v>
      </c>
      <c r="B322" s="93" t="s">
        <v>388</v>
      </c>
      <c r="C322" s="93">
        <v>0.83573804720922396</v>
      </c>
    </row>
    <row r="323" spans="1:3" x14ac:dyDescent="0.75">
      <c r="A323" s="93" t="s">
        <v>733</v>
      </c>
      <c r="B323" s="93" t="s">
        <v>521</v>
      </c>
      <c r="C323" s="93">
        <v>-0.34403182771477497</v>
      </c>
    </row>
    <row r="324" spans="1:3" x14ac:dyDescent="0.75">
      <c r="A324" s="93" t="s">
        <v>734</v>
      </c>
      <c r="B324" s="93" t="s">
        <v>397</v>
      </c>
      <c r="C324" s="93">
        <v>3.45214138377351</v>
      </c>
    </row>
    <row r="325" spans="1:3" x14ac:dyDescent="0.75">
      <c r="A325" s="93" t="s">
        <v>735</v>
      </c>
      <c r="B325" s="93" t="s">
        <v>382</v>
      </c>
      <c r="C325" s="93">
        <v>-0.38236016833283099</v>
      </c>
    </row>
    <row r="326" spans="1:3" x14ac:dyDescent="0.75">
      <c r="A326" s="93" t="s">
        <v>736</v>
      </c>
      <c r="B326" s="93" t="s">
        <v>737</v>
      </c>
      <c r="C326" s="93">
        <v>-0.73986901067348299</v>
      </c>
    </row>
    <row r="327" spans="1:3" x14ac:dyDescent="0.75">
      <c r="A327" s="93" t="s">
        <v>738</v>
      </c>
      <c r="B327" s="93" t="s">
        <v>495</v>
      </c>
      <c r="C327" s="93">
        <v>-0.65142781256385496</v>
      </c>
    </row>
    <row r="328" spans="1:3" x14ac:dyDescent="0.75">
      <c r="A328" s="93" t="s">
        <v>739</v>
      </c>
      <c r="B328" s="93" t="s">
        <v>379</v>
      </c>
      <c r="C328" s="93">
        <v>-0.63467932365062196</v>
      </c>
    </row>
    <row r="329" spans="1:3" x14ac:dyDescent="0.75">
      <c r="A329" s="93" t="s">
        <v>740</v>
      </c>
      <c r="B329" s="93" t="s">
        <v>410</v>
      </c>
      <c r="C329" s="93">
        <v>-0.14250976866427401</v>
      </c>
    </row>
    <row r="330" spans="1:3" x14ac:dyDescent="0.75">
      <c r="A330" s="93" t="s">
        <v>741</v>
      </c>
      <c r="B330" s="93" t="s">
        <v>388</v>
      </c>
      <c r="C330" s="93">
        <v>-7.9961557329814706E-2</v>
      </c>
    </row>
    <row r="331" spans="1:3" x14ac:dyDescent="0.75">
      <c r="A331" s="93" t="s">
        <v>742</v>
      </c>
      <c r="B331" s="93" t="s">
        <v>388</v>
      </c>
      <c r="C331" s="93">
        <v>-0.62960067594575497</v>
      </c>
    </row>
    <row r="332" spans="1:3" x14ac:dyDescent="0.75">
      <c r="A332" s="93" t="s">
        <v>743</v>
      </c>
      <c r="B332" s="93" t="s">
        <v>388</v>
      </c>
      <c r="C332" s="93">
        <v>1.40467900927241</v>
      </c>
    </row>
    <row r="333" spans="1:3" x14ac:dyDescent="0.75">
      <c r="A333" s="93" t="s">
        <v>744</v>
      </c>
      <c r="B333" s="93" t="s">
        <v>419</v>
      </c>
      <c r="C333" s="93">
        <v>-0.75119788594243997</v>
      </c>
    </row>
    <row r="334" spans="1:3" x14ac:dyDescent="0.75">
      <c r="A334" s="93" t="s">
        <v>745</v>
      </c>
      <c r="B334" s="93" t="s">
        <v>388</v>
      </c>
      <c r="C334" s="93">
        <v>-0.67443921155610598</v>
      </c>
    </row>
    <row r="335" spans="1:3" x14ac:dyDescent="0.75">
      <c r="A335" s="93" t="s">
        <v>746</v>
      </c>
      <c r="B335" s="93" t="s">
        <v>382</v>
      </c>
      <c r="C335" s="93">
        <v>3.2794258322859302</v>
      </c>
    </row>
    <row r="336" spans="1:3" x14ac:dyDescent="0.75">
      <c r="A336" s="93" t="s">
        <v>747</v>
      </c>
      <c r="B336" s="93" t="s">
        <v>445</v>
      </c>
      <c r="C336" s="93">
        <v>-0.76782450339839403</v>
      </c>
    </row>
    <row r="337" spans="1:3" x14ac:dyDescent="0.75">
      <c r="A337" s="93" t="s">
        <v>748</v>
      </c>
      <c r="B337" s="93" t="s">
        <v>388</v>
      </c>
      <c r="C337" s="93">
        <v>-0.39079320466752099</v>
      </c>
    </row>
    <row r="338" spans="1:3" x14ac:dyDescent="0.75">
      <c r="A338" s="93" t="s">
        <v>749</v>
      </c>
      <c r="B338" s="93" t="s">
        <v>410</v>
      </c>
      <c r="C338" s="93">
        <v>3.3807473021274701</v>
      </c>
    </row>
    <row r="339" spans="1:3" x14ac:dyDescent="0.75">
      <c r="A339" s="93" t="s">
        <v>750</v>
      </c>
      <c r="B339" s="93" t="s">
        <v>410</v>
      </c>
      <c r="C339" s="93">
        <v>0.85481433043344301</v>
      </c>
    </row>
    <row r="340" spans="1:3" x14ac:dyDescent="0.75">
      <c r="A340" s="93" t="s">
        <v>751</v>
      </c>
      <c r="B340" s="93" t="s">
        <v>395</v>
      </c>
      <c r="C340" s="93">
        <v>0.311702682782869</v>
      </c>
    </row>
    <row r="341" spans="1:3" x14ac:dyDescent="0.75">
      <c r="A341" s="93" t="s">
        <v>752</v>
      </c>
      <c r="B341" s="93" t="s">
        <v>382</v>
      </c>
      <c r="C341" s="93">
        <v>0.65715441674786601</v>
      </c>
    </row>
    <row r="342" spans="1:3" x14ac:dyDescent="0.75">
      <c r="A342" s="93" t="s">
        <v>753</v>
      </c>
      <c r="B342" s="93" t="s">
        <v>382</v>
      </c>
      <c r="C342" s="93">
        <v>-5.11852569456017E-2</v>
      </c>
    </row>
    <row r="343" spans="1:3" x14ac:dyDescent="0.75">
      <c r="A343" s="93" t="s">
        <v>754</v>
      </c>
      <c r="B343" s="93" t="s">
        <v>382</v>
      </c>
      <c r="C343" s="93">
        <v>-0.12607561859220401</v>
      </c>
    </row>
    <row r="344" spans="1:3" x14ac:dyDescent="0.75">
      <c r="A344" s="93" t="s">
        <v>755</v>
      </c>
      <c r="B344" s="93" t="s">
        <v>388</v>
      </c>
      <c r="C344" s="93">
        <v>1.9055228023716899</v>
      </c>
    </row>
    <row r="345" spans="1:3" x14ac:dyDescent="0.75">
      <c r="A345" s="93" t="s">
        <v>756</v>
      </c>
      <c r="B345" s="93" t="s">
        <v>397</v>
      </c>
      <c r="C345" s="93">
        <v>0.72570021121140105</v>
      </c>
    </row>
    <row r="346" spans="1:3" x14ac:dyDescent="0.75">
      <c r="A346" s="93" t="s">
        <v>757</v>
      </c>
      <c r="B346" s="93" t="s">
        <v>382</v>
      </c>
      <c r="C346" s="93">
        <v>-0.40774821572002401</v>
      </c>
    </row>
    <row r="347" spans="1:3" x14ac:dyDescent="0.75">
      <c r="A347" s="93" t="s">
        <v>758</v>
      </c>
      <c r="B347" s="93" t="s">
        <v>388</v>
      </c>
      <c r="C347" s="93">
        <v>1.4274826318561201E-2</v>
      </c>
    </row>
    <row r="348" spans="1:3" x14ac:dyDescent="0.75">
      <c r="A348" s="93" t="s">
        <v>759</v>
      </c>
      <c r="B348" s="93" t="s">
        <v>384</v>
      </c>
      <c r="C348" s="93">
        <v>0.91017194157334502</v>
      </c>
    </row>
    <row r="349" spans="1:3" x14ac:dyDescent="0.75">
      <c r="A349" s="93" t="s">
        <v>760</v>
      </c>
      <c r="B349" s="93" t="s">
        <v>388</v>
      </c>
      <c r="C349" s="93">
        <v>1.97775425262448</v>
      </c>
    </row>
    <row r="350" spans="1:3" x14ac:dyDescent="0.75">
      <c r="A350" s="93" t="s">
        <v>761</v>
      </c>
      <c r="B350" s="93" t="s">
        <v>391</v>
      </c>
      <c r="C350" s="93">
        <v>-0.316763725100704</v>
      </c>
    </row>
    <row r="351" spans="1:3" x14ac:dyDescent="0.75">
      <c r="A351" s="93" t="s">
        <v>762</v>
      </c>
      <c r="B351" s="93" t="s">
        <v>388</v>
      </c>
      <c r="C351" s="93">
        <v>0.28780425438763702</v>
      </c>
    </row>
    <row r="352" spans="1:3" x14ac:dyDescent="0.75">
      <c r="A352" s="93" t="s">
        <v>763</v>
      </c>
      <c r="B352" s="93" t="s">
        <v>388</v>
      </c>
      <c r="C352" s="93">
        <v>-0.21193272039188901</v>
      </c>
    </row>
    <row r="353" spans="1:3" x14ac:dyDescent="0.75">
      <c r="A353" s="93" t="s">
        <v>764</v>
      </c>
      <c r="B353" s="93" t="s">
        <v>382</v>
      </c>
      <c r="C353" s="93">
        <v>1.15746858079369</v>
      </c>
    </row>
    <row r="354" spans="1:3" x14ac:dyDescent="0.75">
      <c r="A354" s="93" t="s">
        <v>765</v>
      </c>
      <c r="B354" s="93" t="s">
        <v>382</v>
      </c>
      <c r="C354" s="93">
        <v>-0.187199754722775</v>
      </c>
    </row>
    <row r="355" spans="1:3" x14ac:dyDescent="0.75">
      <c r="A355" s="93" t="s">
        <v>766</v>
      </c>
      <c r="B355" s="93" t="s">
        <v>419</v>
      </c>
      <c r="C355" s="93">
        <v>-0.254315996093254</v>
      </c>
    </row>
    <row r="356" spans="1:3" x14ac:dyDescent="0.75">
      <c r="A356" s="93" t="s">
        <v>767</v>
      </c>
      <c r="B356" s="93" t="s">
        <v>384</v>
      </c>
      <c r="C356" s="93">
        <v>0.11494941404448</v>
      </c>
    </row>
    <row r="357" spans="1:3" x14ac:dyDescent="0.75">
      <c r="A357" s="93" t="s">
        <v>768</v>
      </c>
      <c r="B357" s="93" t="s">
        <v>384</v>
      </c>
      <c r="C357" s="93">
        <v>1.05524847897031</v>
      </c>
    </row>
    <row r="358" spans="1:3" x14ac:dyDescent="0.75">
      <c r="A358" s="93" t="s">
        <v>769</v>
      </c>
      <c r="B358" s="93" t="s">
        <v>382</v>
      </c>
      <c r="C358" s="93">
        <v>0.83675229596451595</v>
      </c>
    </row>
    <row r="359" spans="1:3" x14ac:dyDescent="0.75">
      <c r="A359" s="93" t="s">
        <v>770</v>
      </c>
      <c r="B359" s="93" t="s">
        <v>382</v>
      </c>
      <c r="C359" s="93">
        <v>2.0394980557417299</v>
      </c>
    </row>
    <row r="360" spans="1:3" x14ac:dyDescent="0.75">
      <c r="A360" s="93" t="s">
        <v>771</v>
      </c>
      <c r="B360" s="93" t="s">
        <v>382</v>
      </c>
      <c r="C360" s="93">
        <v>-0.19202740963234799</v>
      </c>
    </row>
    <row r="361" spans="1:3" x14ac:dyDescent="0.75">
      <c r="A361" s="93" t="s">
        <v>772</v>
      </c>
      <c r="B361" s="93" t="s">
        <v>410</v>
      </c>
      <c r="C361" s="93">
        <v>1.81729611716769</v>
      </c>
    </row>
    <row r="362" spans="1:3" x14ac:dyDescent="0.75">
      <c r="A362" s="93" t="s">
        <v>773</v>
      </c>
      <c r="B362" s="93" t="s">
        <v>377</v>
      </c>
      <c r="C362" s="93">
        <v>-6.9189628617729204E-2</v>
      </c>
    </row>
    <row r="363" spans="1:3" x14ac:dyDescent="0.75">
      <c r="A363" s="93" t="s">
        <v>774</v>
      </c>
      <c r="B363" s="93" t="s">
        <v>521</v>
      </c>
      <c r="C363" s="93">
        <v>-0.105924202861088</v>
      </c>
    </row>
    <row r="364" spans="1:3" x14ac:dyDescent="0.75">
      <c r="A364" s="93" t="s">
        <v>775</v>
      </c>
      <c r="B364" s="93" t="s">
        <v>776</v>
      </c>
      <c r="C364" s="93">
        <v>-0.76782450339839403</v>
      </c>
    </row>
    <row r="365" spans="1:3" x14ac:dyDescent="0.75">
      <c r="A365" s="93" t="s">
        <v>777</v>
      </c>
      <c r="B365" s="93" t="s">
        <v>397</v>
      </c>
      <c r="C365" s="93">
        <v>-0.70018691345012596</v>
      </c>
    </row>
    <row r="366" spans="1:3" x14ac:dyDescent="0.75">
      <c r="A366" s="93" t="s">
        <v>778</v>
      </c>
      <c r="B366" s="93" t="s">
        <v>382</v>
      </c>
      <c r="C366" s="93">
        <v>-0.76340832079710497</v>
      </c>
    </row>
    <row r="367" spans="1:3" x14ac:dyDescent="0.75">
      <c r="A367" s="93" t="s">
        <v>779</v>
      </c>
      <c r="B367" s="93" t="s">
        <v>438</v>
      </c>
      <c r="C367" s="93">
        <v>-0.7652384168095</v>
      </c>
    </row>
    <row r="368" spans="1:3" x14ac:dyDescent="0.75">
      <c r="A368" s="93" t="s">
        <v>780</v>
      </c>
      <c r="B368" s="93" t="s">
        <v>419</v>
      </c>
      <c r="C368" s="93">
        <v>-0.199762983026227</v>
      </c>
    </row>
    <row r="369" spans="1:3" x14ac:dyDescent="0.75">
      <c r="A369" s="93" t="s">
        <v>781</v>
      </c>
      <c r="B369" s="93" t="s">
        <v>382</v>
      </c>
      <c r="C369" s="93">
        <v>0.53189391358398297</v>
      </c>
    </row>
    <row r="370" spans="1:3" x14ac:dyDescent="0.75">
      <c r="A370" s="93" t="s">
        <v>782</v>
      </c>
      <c r="B370" s="93" t="s">
        <v>382</v>
      </c>
      <c r="C370" s="93">
        <v>0.99113856570582304</v>
      </c>
    </row>
    <row r="371" spans="1:3" x14ac:dyDescent="0.75">
      <c r="A371" s="93" t="s">
        <v>783</v>
      </c>
      <c r="B371" s="93" t="s">
        <v>388</v>
      </c>
      <c r="C371" s="93">
        <v>0.68180714652634999</v>
      </c>
    </row>
    <row r="372" spans="1:3" x14ac:dyDescent="0.75">
      <c r="A372" s="93" t="s">
        <v>784</v>
      </c>
      <c r="B372" s="93" t="s">
        <v>382</v>
      </c>
      <c r="C372" s="93">
        <v>-0.51828136619206699</v>
      </c>
    </row>
    <row r="373" spans="1:3" x14ac:dyDescent="0.75">
      <c r="A373" s="93" t="s">
        <v>785</v>
      </c>
      <c r="B373" s="93" t="s">
        <v>379</v>
      </c>
      <c r="C373" s="93">
        <v>2.9209833361361901</v>
      </c>
    </row>
    <row r="374" spans="1:3" x14ac:dyDescent="0.75">
      <c r="A374" s="93" t="s">
        <v>786</v>
      </c>
      <c r="B374" s="93" t="s">
        <v>426</v>
      </c>
      <c r="C374" s="93">
        <v>-1.9419503067037099E-2</v>
      </c>
    </row>
    <row r="375" spans="1:3" x14ac:dyDescent="0.75">
      <c r="A375" s="93" t="s">
        <v>787</v>
      </c>
      <c r="B375" s="93" t="s">
        <v>490</v>
      </c>
      <c r="C375" s="93">
        <v>-0.410972126606238</v>
      </c>
    </row>
    <row r="376" spans="1:3" x14ac:dyDescent="0.75">
      <c r="A376" s="93" t="s">
        <v>788</v>
      </c>
      <c r="B376" s="93" t="s">
        <v>600</v>
      </c>
      <c r="C376" s="93">
        <v>-0.30911817311841699</v>
      </c>
    </row>
    <row r="377" spans="1:3" x14ac:dyDescent="0.75">
      <c r="A377" s="93" t="s">
        <v>789</v>
      </c>
      <c r="B377" s="93" t="s">
        <v>395</v>
      </c>
      <c r="C377" s="93">
        <v>0.69377993169063601</v>
      </c>
    </row>
    <row r="378" spans="1:3" x14ac:dyDescent="0.75">
      <c r="A378" s="93" t="s">
        <v>790</v>
      </c>
      <c r="B378" s="93" t="s">
        <v>384</v>
      </c>
      <c r="C378" s="93">
        <v>-0.100981676648961</v>
      </c>
    </row>
    <row r="379" spans="1:3" x14ac:dyDescent="0.75">
      <c r="A379" s="93" t="s">
        <v>791</v>
      </c>
      <c r="B379" s="93" t="s">
        <v>410</v>
      </c>
      <c r="C379" s="93">
        <v>1.91741484456102</v>
      </c>
    </row>
    <row r="380" spans="1:3" x14ac:dyDescent="0.75">
      <c r="A380" s="93" t="s">
        <v>792</v>
      </c>
      <c r="B380" s="93" t="s">
        <v>634</v>
      </c>
      <c r="C380" s="93">
        <v>-0.61510865607558296</v>
      </c>
    </row>
    <row r="381" spans="1:3" x14ac:dyDescent="0.75">
      <c r="A381" s="93" t="s">
        <v>793</v>
      </c>
      <c r="B381" s="93" t="s">
        <v>397</v>
      </c>
      <c r="C381" s="93">
        <v>-0.32426618596144502</v>
      </c>
    </row>
    <row r="382" spans="1:3" x14ac:dyDescent="0.75">
      <c r="A382" s="93" t="s">
        <v>794</v>
      </c>
      <c r="B382" s="93" t="s">
        <v>395</v>
      </c>
      <c r="C382" s="93">
        <v>0.124475297313414</v>
      </c>
    </row>
    <row r="383" spans="1:3" x14ac:dyDescent="0.75">
      <c r="A383" s="93" t="s">
        <v>795</v>
      </c>
      <c r="B383" s="93" t="s">
        <v>395</v>
      </c>
      <c r="C383" s="93">
        <v>0.50755016954854504</v>
      </c>
    </row>
    <row r="384" spans="1:3" x14ac:dyDescent="0.75">
      <c r="A384" s="93" t="s">
        <v>796</v>
      </c>
      <c r="B384" s="93" t="s">
        <v>388</v>
      </c>
      <c r="C384" s="93">
        <v>5.3138429105421601</v>
      </c>
    </row>
    <row r="385" spans="1:3" x14ac:dyDescent="0.75">
      <c r="A385" s="93" t="s">
        <v>797</v>
      </c>
      <c r="B385" s="93" t="s">
        <v>397</v>
      </c>
      <c r="C385" s="93">
        <v>0.255317967708383</v>
      </c>
    </row>
    <row r="386" spans="1:3" x14ac:dyDescent="0.75">
      <c r="A386" s="93" t="s">
        <v>798</v>
      </c>
      <c r="B386" s="93" t="s">
        <v>401</v>
      </c>
      <c r="C386" s="93">
        <v>-0.69031405072515395</v>
      </c>
    </row>
    <row r="387" spans="1:3" x14ac:dyDescent="0.75">
      <c r="A387" s="93" t="s">
        <v>799</v>
      </c>
      <c r="B387" s="93" t="s">
        <v>388</v>
      </c>
      <c r="C387" s="93">
        <v>0.18780061199207901</v>
      </c>
    </row>
    <row r="388" spans="1:3" x14ac:dyDescent="0.75">
      <c r="A388" s="93" t="s">
        <v>800</v>
      </c>
      <c r="B388" s="93" t="s">
        <v>405</v>
      </c>
      <c r="C388" s="93">
        <v>-0.76782450339839403</v>
      </c>
    </row>
    <row r="389" spans="1:3" x14ac:dyDescent="0.75">
      <c r="A389" s="93" t="s">
        <v>801</v>
      </c>
      <c r="B389" s="93" t="s">
        <v>495</v>
      </c>
      <c r="C389" s="93">
        <v>-0.17875367546727</v>
      </c>
    </row>
    <row r="390" spans="1:3" x14ac:dyDescent="0.75">
      <c r="A390" s="93" t="s">
        <v>802</v>
      </c>
      <c r="B390" s="93" t="s">
        <v>382</v>
      </c>
      <c r="C390" s="93">
        <v>0.36781783374711102</v>
      </c>
    </row>
    <row r="391" spans="1:3" x14ac:dyDescent="0.75">
      <c r="A391" s="93" t="s">
        <v>803</v>
      </c>
      <c r="B391" s="93" t="s">
        <v>382</v>
      </c>
      <c r="C391" s="93">
        <v>0.96919846409450705</v>
      </c>
    </row>
    <row r="392" spans="1:3" x14ac:dyDescent="0.75">
      <c r="A392" s="93" t="s">
        <v>804</v>
      </c>
      <c r="B392" s="93" t="s">
        <v>388</v>
      </c>
      <c r="C392" s="93">
        <v>0.12691368880512899</v>
      </c>
    </row>
    <row r="393" spans="1:3" x14ac:dyDescent="0.75">
      <c r="A393" s="93" t="s">
        <v>805</v>
      </c>
      <c r="B393" s="93" t="s">
        <v>397</v>
      </c>
      <c r="C393" s="93">
        <v>-0.152195817659289</v>
      </c>
    </row>
    <row r="394" spans="1:3" x14ac:dyDescent="0.75">
      <c r="A394" s="93" t="s">
        <v>806</v>
      </c>
      <c r="B394" s="93" t="s">
        <v>397</v>
      </c>
      <c r="C394" s="93">
        <v>-0.27261505281111398</v>
      </c>
    </row>
    <row r="395" spans="1:3" x14ac:dyDescent="0.75">
      <c r="A395" s="93" t="s">
        <v>807</v>
      </c>
      <c r="B395" s="93" t="s">
        <v>382</v>
      </c>
      <c r="C395" s="93">
        <v>-0.76782450339839403</v>
      </c>
    </row>
    <row r="396" spans="1:3" x14ac:dyDescent="0.75">
      <c r="A396" s="93" t="s">
        <v>808</v>
      </c>
      <c r="B396" s="93" t="s">
        <v>382</v>
      </c>
      <c r="C396" s="93">
        <v>-0.26011928114274002</v>
      </c>
    </row>
    <row r="397" spans="1:3" x14ac:dyDescent="0.75">
      <c r="A397" s="93" t="s">
        <v>809</v>
      </c>
      <c r="B397" s="93" t="s">
        <v>482</v>
      </c>
      <c r="C397" s="93">
        <v>0.201272410533262</v>
      </c>
    </row>
    <row r="398" spans="1:3" x14ac:dyDescent="0.75">
      <c r="A398" s="93" t="s">
        <v>810</v>
      </c>
      <c r="B398" s="93" t="s">
        <v>397</v>
      </c>
      <c r="C398" s="93">
        <v>0.195859805589849</v>
      </c>
    </row>
    <row r="399" spans="1:3" x14ac:dyDescent="0.75">
      <c r="A399" s="93" t="s">
        <v>811</v>
      </c>
      <c r="B399" s="93" t="s">
        <v>497</v>
      </c>
      <c r="C399" s="93">
        <v>-0.264517053923431</v>
      </c>
    </row>
    <row r="400" spans="1:3" x14ac:dyDescent="0.75">
      <c r="A400" s="93" t="s">
        <v>812</v>
      </c>
      <c r="B400" s="93" t="s">
        <v>388</v>
      </c>
      <c r="C400" s="93">
        <v>-0.103223848191448</v>
      </c>
    </row>
    <row r="401" spans="1:3" x14ac:dyDescent="0.75">
      <c r="A401" s="93" t="s">
        <v>813</v>
      </c>
      <c r="B401" s="93" t="s">
        <v>600</v>
      </c>
      <c r="C401" s="93">
        <v>-0.365931838189203</v>
      </c>
    </row>
    <row r="402" spans="1:3" x14ac:dyDescent="0.75">
      <c r="A402" s="93" t="s">
        <v>814</v>
      </c>
      <c r="B402" s="93" t="s">
        <v>478</v>
      </c>
      <c r="C402" s="93">
        <v>1.1136432646511301</v>
      </c>
    </row>
    <row r="403" spans="1:3" x14ac:dyDescent="0.75">
      <c r="A403" s="93" t="s">
        <v>815</v>
      </c>
      <c r="B403" s="93" t="s">
        <v>701</v>
      </c>
      <c r="C403" s="93">
        <v>-0.70542844746319699</v>
      </c>
    </row>
    <row r="404" spans="1:3" x14ac:dyDescent="0.75">
      <c r="A404" s="93" t="s">
        <v>816</v>
      </c>
      <c r="B404" s="93" t="s">
        <v>461</v>
      </c>
      <c r="C404" s="93">
        <v>1.8150233518122401</v>
      </c>
    </row>
    <row r="405" spans="1:3" x14ac:dyDescent="0.75">
      <c r="A405" s="93" t="s">
        <v>817</v>
      </c>
      <c r="B405" s="93" t="s">
        <v>490</v>
      </c>
      <c r="C405" s="93">
        <v>1.7207878556807401</v>
      </c>
    </row>
    <row r="406" spans="1:3" x14ac:dyDescent="0.75">
      <c r="A406" s="93" t="s">
        <v>818</v>
      </c>
      <c r="B406" s="93" t="s">
        <v>382</v>
      </c>
      <c r="C406" s="93">
        <v>-0.21347962361596701</v>
      </c>
    </row>
    <row r="407" spans="1:3" x14ac:dyDescent="0.75">
      <c r="A407" s="93" t="s">
        <v>819</v>
      </c>
      <c r="B407" s="93" t="s">
        <v>395</v>
      </c>
      <c r="C407" s="93">
        <v>-0.67875135939295705</v>
      </c>
    </row>
    <row r="408" spans="1:3" x14ac:dyDescent="0.75">
      <c r="A408" s="93" t="s">
        <v>820</v>
      </c>
      <c r="B408" s="93" t="s">
        <v>549</v>
      </c>
      <c r="C408" s="93">
        <v>-0.57070075094606398</v>
      </c>
    </row>
    <row r="409" spans="1:3" x14ac:dyDescent="0.75">
      <c r="A409" s="93" t="s">
        <v>821</v>
      </c>
      <c r="B409" s="93" t="s">
        <v>388</v>
      </c>
      <c r="C409" s="93">
        <v>0.189751324534181</v>
      </c>
    </row>
    <row r="410" spans="1:3" x14ac:dyDescent="0.75">
      <c r="A410" s="93" t="s">
        <v>822</v>
      </c>
      <c r="B410" s="93" t="s">
        <v>397</v>
      </c>
      <c r="C410" s="93">
        <v>-0.57669226298223597</v>
      </c>
    </row>
    <row r="411" spans="1:3" x14ac:dyDescent="0.75">
      <c r="A411" s="93" t="s">
        <v>823</v>
      </c>
      <c r="B411" s="93" t="s">
        <v>388</v>
      </c>
      <c r="C411" s="93">
        <v>0.71570632143713597</v>
      </c>
    </row>
    <row r="412" spans="1:3" x14ac:dyDescent="0.75">
      <c r="A412" s="93" t="s">
        <v>824</v>
      </c>
      <c r="B412" s="93" t="s">
        <v>388</v>
      </c>
      <c r="C412" s="93">
        <v>1.1254538463193</v>
      </c>
    </row>
    <row r="413" spans="1:3" x14ac:dyDescent="0.75">
      <c r="A413" s="93" t="s">
        <v>825</v>
      </c>
      <c r="B413" s="93" t="s">
        <v>395</v>
      </c>
      <c r="C413" s="93">
        <v>-0.30324522558104999</v>
      </c>
    </row>
    <row r="414" spans="1:3" x14ac:dyDescent="0.75">
      <c r="A414" s="93" t="s">
        <v>826</v>
      </c>
      <c r="B414" s="93" t="s">
        <v>393</v>
      </c>
      <c r="C414" s="93">
        <v>-0.73572587030206005</v>
      </c>
    </row>
    <row r="415" spans="1:3" x14ac:dyDescent="0.75">
      <c r="A415" s="93" t="s">
        <v>827</v>
      </c>
      <c r="B415" s="93" t="s">
        <v>692</v>
      </c>
      <c r="C415" s="93">
        <v>0.55409731331926104</v>
      </c>
    </row>
    <row r="416" spans="1:3" x14ac:dyDescent="0.75">
      <c r="A416" s="93" t="s">
        <v>828</v>
      </c>
      <c r="B416" s="93" t="s">
        <v>549</v>
      </c>
      <c r="C416" s="93">
        <v>-0.446589174007333</v>
      </c>
    </row>
    <row r="417" spans="1:3" x14ac:dyDescent="0.75">
      <c r="A417" s="93" t="s">
        <v>829</v>
      </c>
      <c r="B417" s="93" t="s">
        <v>388</v>
      </c>
      <c r="C417" s="93">
        <v>4.3490482146821399E-2</v>
      </c>
    </row>
    <row r="418" spans="1:3" x14ac:dyDescent="0.75">
      <c r="A418" s="93" t="s">
        <v>830</v>
      </c>
      <c r="B418" s="93" t="s">
        <v>388</v>
      </c>
      <c r="C418" s="93">
        <v>-0.24918569158272899</v>
      </c>
    </row>
    <row r="419" spans="1:3" x14ac:dyDescent="0.75">
      <c r="A419" s="93" t="s">
        <v>831</v>
      </c>
      <c r="B419" s="93" t="s">
        <v>401</v>
      </c>
      <c r="C419" s="93">
        <v>-0.63840981491995097</v>
      </c>
    </row>
    <row r="420" spans="1:3" x14ac:dyDescent="0.75">
      <c r="A420" s="93" t="s">
        <v>832</v>
      </c>
      <c r="B420" s="93" t="s">
        <v>397</v>
      </c>
      <c r="C420" s="93">
        <v>2.6968876664056101</v>
      </c>
    </row>
    <row r="421" spans="1:3" x14ac:dyDescent="0.75">
      <c r="A421" s="93" t="s">
        <v>833</v>
      </c>
      <c r="B421" s="93" t="s">
        <v>377</v>
      </c>
      <c r="C421" s="93">
        <v>-0.75805474523600302</v>
      </c>
    </row>
    <row r="422" spans="1:3" x14ac:dyDescent="0.75">
      <c r="A422" s="93" t="s">
        <v>834</v>
      </c>
      <c r="B422" s="93" t="s">
        <v>419</v>
      </c>
      <c r="C422" s="93">
        <v>-0.57908681645267801</v>
      </c>
    </row>
    <row r="423" spans="1:3" x14ac:dyDescent="0.75">
      <c r="A423" s="93" t="s">
        <v>835</v>
      </c>
      <c r="B423" s="93" t="s">
        <v>379</v>
      </c>
      <c r="C423" s="93">
        <v>-0.75038158213073303</v>
      </c>
    </row>
    <row r="424" spans="1:3" x14ac:dyDescent="0.75">
      <c r="A424" s="93" t="s">
        <v>836</v>
      </c>
      <c r="B424" s="93" t="s">
        <v>410</v>
      </c>
      <c r="C424" s="93">
        <v>0.86551824024496504</v>
      </c>
    </row>
    <row r="425" spans="1:3" x14ac:dyDescent="0.75">
      <c r="A425" s="93" t="s">
        <v>837</v>
      </c>
      <c r="B425" s="93" t="s">
        <v>382</v>
      </c>
      <c r="C425" s="93">
        <v>0.74756213169233299</v>
      </c>
    </row>
    <row r="426" spans="1:3" x14ac:dyDescent="0.75">
      <c r="A426" s="93" t="s">
        <v>838</v>
      </c>
      <c r="B426" s="93" t="s">
        <v>415</v>
      </c>
      <c r="C426" s="93">
        <v>3.1942451061164499</v>
      </c>
    </row>
    <row r="427" spans="1:3" x14ac:dyDescent="0.75">
      <c r="A427" s="93" t="s">
        <v>839</v>
      </c>
      <c r="B427" s="93" t="s">
        <v>388</v>
      </c>
      <c r="C427" s="93">
        <v>1.91202485545957</v>
      </c>
    </row>
    <row r="428" spans="1:3" x14ac:dyDescent="0.75">
      <c r="A428" s="93" t="s">
        <v>840</v>
      </c>
      <c r="B428" s="93" t="s">
        <v>600</v>
      </c>
      <c r="C428" s="93">
        <v>-0.58744602397456402</v>
      </c>
    </row>
    <row r="429" spans="1:3" x14ac:dyDescent="0.75">
      <c r="A429" s="93" t="s">
        <v>841</v>
      </c>
      <c r="B429" s="93" t="s">
        <v>382</v>
      </c>
      <c r="C429" s="93">
        <v>0.37522795230185502</v>
      </c>
    </row>
    <row r="430" spans="1:3" x14ac:dyDescent="0.75">
      <c r="A430" s="93" t="s">
        <v>842</v>
      </c>
      <c r="B430" s="93" t="s">
        <v>382</v>
      </c>
      <c r="C430" s="93">
        <v>-0.109451735540453</v>
      </c>
    </row>
    <row r="431" spans="1:3" x14ac:dyDescent="0.75">
      <c r="A431" s="93" t="s">
        <v>843</v>
      </c>
      <c r="B431" s="93" t="s">
        <v>461</v>
      </c>
      <c r="C431" s="93">
        <v>0.190784414844754</v>
      </c>
    </row>
    <row r="432" spans="1:3" x14ac:dyDescent="0.75">
      <c r="A432" s="93" t="s">
        <v>844</v>
      </c>
      <c r="B432" s="93" t="s">
        <v>410</v>
      </c>
      <c r="C432" s="93">
        <v>1.0211857192338001</v>
      </c>
    </row>
    <row r="433" spans="1:3" x14ac:dyDescent="0.75">
      <c r="A433" s="93" t="s">
        <v>845</v>
      </c>
      <c r="B433" s="93" t="s">
        <v>395</v>
      </c>
      <c r="C433" s="93">
        <v>-0.180616607253161</v>
      </c>
    </row>
    <row r="434" spans="1:3" x14ac:dyDescent="0.75">
      <c r="A434" s="93" t="s">
        <v>846</v>
      </c>
      <c r="B434" s="93" t="s">
        <v>588</v>
      </c>
      <c r="C434" s="93">
        <v>0.21002973891836099</v>
      </c>
    </row>
    <row r="435" spans="1:3" x14ac:dyDescent="0.75">
      <c r="A435" s="93" t="s">
        <v>847</v>
      </c>
      <c r="B435" s="93" t="s">
        <v>382</v>
      </c>
      <c r="C435" s="93">
        <v>2.2314628651078698</v>
      </c>
    </row>
    <row r="436" spans="1:3" x14ac:dyDescent="0.75">
      <c r="A436" s="93" t="s">
        <v>848</v>
      </c>
      <c r="B436" s="93" t="s">
        <v>395</v>
      </c>
      <c r="C436" s="93">
        <v>0.48202461202049701</v>
      </c>
    </row>
    <row r="437" spans="1:3" x14ac:dyDescent="0.75">
      <c r="A437" s="93" t="s">
        <v>849</v>
      </c>
      <c r="B437" s="93" t="s">
        <v>379</v>
      </c>
      <c r="C437" s="93">
        <v>-0.61083787527926303</v>
      </c>
    </row>
    <row r="438" spans="1:3" x14ac:dyDescent="0.75">
      <c r="A438" s="93" t="s">
        <v>850</v>
      </c>
      <c r="B438" s="93" t="s">
        <v>395</v>
      </c>
      <c r="C438" s="93">
        <v>-0.111803653900723</v>
      </c>
    </row>
    <row r="439" spans="1:3" x14ac:dyDescent="0.75">
      <c r="A439" s="93" t="s">
        <v>851</v>
      </c>
      <c r="B439" s="93" t="s">
        <v>395</v>
      </c>
      <c r="C439" s="93">
        <v>-0.101286329459468</v>
      </c>
    </row>
    <row r="440" spans="1:3" x14ac:dyDescent="0.75">
      <c r="A440" s="93" t="s">
        <v>852</v>
      </c>
      <c r="B440" s="93" t="s">
        <v>445</v>
      </c>
      <c r="C440" s="93">
        <v>-0.75953708030087397</v>
      </c>
    </row>
    <row r="441" spans="1:3" x14ac:dyDescent="0.75">
      <c r="A441" s="93" t="s">
        <v>853</v>
      </c>
      <c r="B441" s="93" t="s">
        <v>382</v>
      </c>
      <c r="C441" s="93">
        <v>0.24771951341241599</v>
      </c>
    </row>
    <row r="442" spans="1:3" x14ac:dyDescent="0.75">
      <c r="A442" s="93" t="s">
        <v>854</v>
      </c>
      <c r="B442" s="93" t="s">
        <v>495</v>
      </c>
      <c r="C442" s="93">
        <v>-0.19608333711779999</v>
      </c>
    </row>
    <row r="443" spans="1:3" x14ac:dyDescent="0.75">
      <c r="A443" s="93" t="s">
        <v>855</v>
      </c>
      <c r="B443" s="93" t="s">
        <v>410</v>
      </c>
      <c r="C443" s="93">
        <v>-0.148422250798738</v>
      </c>
    </row>
    <row r="444" spans="1:3" x14ac:dyDescent="0.75">
      <c r="A444" s="93" t="s">
        <v>856</v>
      </c>
      <c r="B444" s="93" t="s">
        <v>600</v>
      </c>
      <c r="C444" s="93">
        <v>-0.731820653014432</v>
      </c>
    </row>
    <row r="445" spans="1:3" x14ac:dyDescent="0.75">
      <c r="A445" s="93" t="s">
        <v>857</v>
      </c>
      <c r="B445" s="93" t="s">
        <v>395</v>
      </c>
      <c r="C445" s="93">
        <v>1.81948309210833</v>
      </c>
    </row>
    <row r="446" spans="1:3" x14ac:dyDescent="0.75">
      <c r="A446" s="93" t="s">
        <v>858</v>
      </c>
      <c r="B446" s="93" t="s">
        <v>534</v>
      </c>
      <c r="C446" s="93">
        <v>-0.14091078217470501</v>
      </c>
    </row>
    <row r="447" spans="1:3" x14ac:dyDescent="0.75">
      <c r="A447" s="93" t="s">
        <v>859</v>
      </c>
      <c r="B447" s="93" t="s">
        <v>634</v>
      </c>
      <c r="C447" s="93">
        <v>-0.67409423427529802</v>
      </c>
    </row>
    <row r="448" spans="1:3" x14ac:dyDescent="0.75">
      <c r="A448" s="93" t="s">
        <v>860</v>
      </c>
      <c r="B448" s="93" t="s">
        <v>438</v>
      </c>
      <c r="C448" s="93">
        <v>-0.28387242258678802</v>
      </c>
    </row>
    <row r="449" spans="1:3" x14ac:dyDescent="0.75">
      <c r="A449" s="93" t="s">
        <v>861</v>
      </c>
      <c r="B449" s="93" t="s">
        <v>410</v>
      </c>
      <c r="C449" s="93">
        <v>-0.282698627040396</v>
      </c>
    </row>
    <row r="450" spans="1:3" x14ac:dyDescent="0.75">
      <c r="A450" s="93" t="s">
        <v>862</v>
      </c>
      <c r="B450" s="93" t="s">
        <v>397</v>
      </c>
      <c r="C450" s="93">
        <v>-0.36465775871713302</v>
      </c>
    </row>
    <row r="451" spans="1:3" x14ac:dyDescent="0.75">
      <c r="A451" s="93" t="s">
        <v>863</v>
      </c>
      <c r="B451" s="93" t="s">
        <v>521</v>
      </c>
      <c r="C451" s="93">
        <v>-0.29312836609686699</v>
      </c>
    </row>
    <row r="452" spans="1:3" x14ac:dyDescent="0.75">
      <c r="A452" s="93" t="s">
        <v>864</v>
      </c>
      <c r="B452" s="93" t="s">
        <v>412</v>
      </c>
      <c r="C452" s="93">
        <v>-0.51746728202766801</v>
      </c>
    </row>
    <row r="453" spans="1:3" x14ac:dyDescent="0.75">
      <c r="A453" s="93" t="s">
        <v>865</v>
      </c>
      <c r="B453" s="93" t="s">
        <v>419</v>
      </c>
      <c r="C453" s="93">
        <v>-0.58043807962141902</v>
      </c>
    </row>
    <row r="454" spans="1:3" x14ac:dyDescent="0.75">
      <c r="A454" s="93" t="s">
        <v>866</v>
      </c>
      <c r="B454" s="93" t="s">
        <v>379</v>
      </c>
      <c r="C454" s="93">
        <v>-0.49059176937750498</v>
      </c>
    </row>
    <row r="455" spans="1:3" x14ac:dyDescent="0.75">
      <c r="A455" s="93" t="s">
        <v>867</v>
      </c>
      <c r="B455" s="93" t="s">
        <v>776</v>
      </c>
      <c r="C455" s="93">
        <v>-0.66225718917234999</v>
      </c>
    </row>
    <row r="456" spans="1:3" x14ac:dyDescent="0.75">
      <c r="A456" s="93" t="s">
        <v>868</v>
      </c>
      <c r="B456" s="93" t="s">
        <v>419</v>
      </c>
      <c r="C456" s="93">
        <v>-0.75304320732111796</v>
      </c>
    </row>
    <row r="457" spans="1:3" x14ac:dyDescent="0.75">
      <c r="A457" s="93" t="s">
        <v>869</v>
      </c>
      <c r="B457" s="93" t="s">
        <v>482</v>
      </c>
      <c r="C457" s="93">
        <v>-0.420103591427328</v>
      </c>
    </row>
    <row r="458" spans="1:3" x14ac:dyDescent="0.75">
      <c r="A458" s="93" t="s">
        <v>870</v>
      </c>
      <c r="B458" s="93" t="s">
        <v>382</v>
      </c>
      <c r="C458" s="93">
        <v>0.26174876502722499</v>
      </c>
    </row>
    <row r="459" spans="1:3" x14ac:dyDescent="0.75">
      <c r="A459" s="93" t="s">
        <v>871</v>
      </c>
      <c r="B459" s="93" t="s">
        <v>382</v>
      </c>
      <c r="C459" s="93">
        <v>3.0378858187425702E-2</v>
      </c>
    </row>
    <row r="460" spans="1:3" x14ac:dyDescent="0.75">
      <c r="A460" s="93" t="s">
        <v>872</v>
      </c>
      <c r="B460" s="93" t="s">
        <v>497</v>
      </c>
      <c r="C460" s="93">
        <v>1.45424122169555</v>
      </c>
    </row>
    <row r="461" spans="1:3" x14ac:dyDescent="0.75">
      <c r="A461" s="93" t="s">
        <v>873</v>
      </c>
      <c r="B461" s="93" t="s">
        <v>377</v>
      </c>
      <c r="C461" s="93">
        <v>-0.65065086690771001</v>
      </c>
    </row>
    <row r="462" spans="1:3" x14ac:dyDescent="0.75">
      <c r="A462" s="93" t="s">
        <v>874</v>
      </c>
      <c r="B462" s="93" t="s">
        <v>384</v>
      </c>
      <c r="C462" s="93">
        <v>2.5130405855310798</v>
      </c>
    </row>
    <row r="463" spans="1:3" x14ac:dyDescent="0.75">
      <c r="A463" s="93" t="s">
        <v>875</v>
      </c>
      <c r="B463" s="93" t="s">
        <v>549</v>
      </c>
      <c r="C463" s="93">
        <v>-0.45382490250477198</v>
      </c>
    </row>
    <row r="464" spans="1:3" x14ac:dyDescent="0.75">
      <c r="A464" s="93" t="s">
        <v>876</v>
      </c>
      <c r="B464" s="93" t="s">
        <v>388</v>
      </c>
      <c r="C464" s="93">
        <v>5.8694119341339099E-2</v>
      </c>
    </row>
    <row r="465" spans="1:3" x14ac:dyDescent="0.75">
      <c r="A465" s="93" t="s">
        <v>877</v>
      </c>
      <c r="B465" s="93" t="s">
        <v>388</v>
      </c>
      <c r="C465" s="93">
        <v>1.1064602189371799</v>
      </c>
    </row>
    <row r="466" spans="1:3" x14ac:dyDescent="0.75">
      <c r="A466" s="93" t="s">
        <v>878</v>
      </c>
      <c r="B466" s="93" t="s">
        <v>412</v>
      </c>
      <c r="C466" s="93">
        <v>-4.9337209869546997E-2</v>
      </c>
    </row>
    <row r="467" spans="1:3" x14ac:dyDescent="0.75">
      <c r="A467" s="93" t="s">
        <v>879</v>
      </c>
      <c r="B467" s="93" t="s">
        <v>388</v>
      </c>
      <c r="C467" s="93">
        <v>-5.7746823184223098E-2</v>
      </c>
    </row>
    <row r="468" spans="1:3" x14ac:dyDescent="0.75">
      <c r="A468" s="93" t="s">
        <v>880</v>
      </c>
      <c r="B468" s="93" t="s">
        <v>382</v>
      </c>
      <c r="C468" s="93">
        <v>2.88105131473535</v>
      </c>
    </row>
    <row r="469" spans="1:3" x14ac:dyDescent="0.75">
      <c r="A469" s="93" t="s">
        <v>881</v>
      </c>
      <c r="B469" s="93" t="s">
        <v>379</v>
      </c>
      <c r="C469" s="93">
        <v>0.61346320383035302</v>
      </c>
    </row>
    <row r="470" spans="1:3" x14ac:dyDescent="0.75">
      <c r="A470" s="93" t="s">
        <v>882</v>
      </c>
      <c r="B470" s="93" t="s">
        <v>382</v>
      </c>
      <c r="C470" s="93">
        <v>0.11433813741115501</v>
      </c>
    </row>
    <row r="471" spans="1:3" x14ac:dyDescent="0.75">
      <c r="A471" s="93" t="s">
        <v>883</v>
      </c>
      <c r="B471" s="93" t="s">
        <v>419</v>
      </c>
      <c r="C471" s="93">
        <v>2.88643193212032</v>
      </c>
    </row>
    <row r="472" spans="1:3" x14ac:dyDescent="0.75">
      <c r="A472" s="93" t="s">
        <v>884</v>
      </c>
      <c r="B472" s="93" t="s">
        <v>419</v>
      </c>
      <c r="C472" s="93">
        <v>-0.73441302931604002</v>
      </c>
    </row>
    <row r="473" spans="1:3" x14ac:dyDescent="0.75">
      <c r="A473" s="93" t="s">
        <v>885</v>
      </c>
      <c r="B473" s="93" t="s">
        <v>388</v>
      </c>
      <c r="C473" s="93">
        <v>1.84372627614189</v>
      </c>
    </row>
    <row r="474" spans="1:3" x14ac:dyDescent="0.75">
      <c r="A474" s="93" t="s">
        <v>886</v>
      </c>
      <c r="B474" s="93" t="s">
        <v>410</v>
      </c>
      <c r="C474" s="93">
        <v>2.24602398022936</v>
      </c>
    </row>
    <row r="475" spans="1:3" x14ac:dyDescent="0.75">
      <c r="A475" s="93" t="s">
        <v>887</v>
      </c>
      <c r="B475" s="93" t="s">
        <v>419</v>
      </c>
      <c r="C475" s="93">
        <v>-0.30944454511834502</v>
      </c>
    </row>
    <row r="476" spans="1:3" x14ac:dyDescent="0.75">
      <c r="A476" s="93" t="s">
        <v>888</v>
      </c>
      <c r="B476" s="93" t="s">
        <v>382</v>
      </c>
      <c r="C476" s="93">
        <v>0.71839996170642395</v>
      </c>
    </row>
    <row r="477" spans="1:3" x14ac:dyDescent="0.75">
      <c r="A477" s="93" t="s">
        <v>889</v>
      </c>
      <c r="B477" s="93" t="s">
        <v>419</v>
      </c>
      <c r="C477" s="93">
        <v>-0.69923863328286995</v>
      </c>
    </row>
    <row r="478" spans="1:3" x14ac:dyDescent="0.75">
      <c r="A478" s="93" t="s">
        <v>890</v>
      </c>
      <c r="B478" s="93" t="s">
        <v>384</v>
      </c>
      <c r="C478" s="93">
        <v>-0.36539106203402899</v>
      </c>
    </row>
    <row r="479" spans="1:3" x14ac:dyDescent="0.75">
      <c r="A479" s="93" t="s">
        <v>891</v>
      </c>
      <c r="B479" s="93" t="s">
        <v>461</v>
      </c>
      <c r="C479" s="93">
        <v>-0.112941697265837</v>
      </c>
    </row>
    <row r="480" spans="1:3" x14ac:dyDescent="0.75">
      <c r="A480" s="93" t="s">
        <v>892</v>
      </c>
      <c r="B480" s="93" t="s">
        <v>893</v>
      </c>
      <c r="C480" s="93">
        <v>1.2922362104329801</v>
      </c>
    </row>
    <row r="481" spans="1:3" x14ac:dyDescent="0.75">
      <c r="A481" s="93" t="s">
        <v>894</v>
      </c>
      <c r="B481" s="93" t="s">
        <v>382</v>
      </c>
      <c r="C481" s="93">
        <v>-0.34953779518684103</v>
      </c>
    </row>
    <row r="482" spans="1:3" x14ac:dyDescent="0.75">
      <c r="A482" s="93" t="s">
        <v>895</v>
      </c>
      <c r="B482" s="93" t="s">
        <v>600</v>
      </c>
      <c r="C482" s="93">
        <v>6.9705432400483699E-2</v>
      </c>
    </row>
    <row r="483" spans="1:3" x14ac:dyDescent="0.75">
      <c r="A483" s="93" t="s">
        <v>896</v>
      </c>
      <c r="B483" s="93" t="s">
        <v>388</v>
      </c>
      <c r="C483" s="93">
        <v>0.197296362205794</v>
      </c>
    </row>
    <row r="484" spans="1:3" x14ac:dyDescent="0.75">
      <c r="A484" s="93" t="s">
        <v>897</v>
      </c>
      <c r="B484" s="93" t="s">
        <v>395</v>
      </c>
      <c r="C484" s="93">
        <v>0.15417978380824199</v>
      </c>
    </row>
    <row r="485" spans="1:3" x14ac:dyDescent="0.75">
      <c r="A485" s="93" t="s">
        <v>898</v>
      </c>
      <c r="B485" s="93" t="s">
        <v>893</v>
      </c>
      <c r="C485" s="93">
        <v>-0.43888029513371102</v>
      </c>
    </row>
    <row r="486" spans="1:3" x14ac:dyDescent="0.75">
      <c r="A486" s="93" t="s">
        <v>899</v>
      </c>
      <c r="B486" s="93" t="s">
        <v>900</v>
      </c>
      <c r="C486" s="93">
        <v>-0.76395394350188806</v>
      </c>
    </row>
    <row r="487" spans="1:3" x14ac:dyDescent="0.75">
      <c r="A487" s="93" t="s">
        <v>901</v>
      </c>
      <c r="B487" s="93" t="s">
        <v>395</v>
      </c>
      <c r="C487" s="93">
        <v>0.90225261110920396</v>
      </c>
    </row>
    <row r="488" spans="1:3" x14ac:dyDescent="0.75">
      <c r="A488" s="93" t="s">
        <v>902</v>
      </c>
      <c r="B488" s="93" t="s">
        <v>521</v>
      </c>
      <c r="C488" s="93">
        <v>-0.102607587536077</v>
      </c>
    </row>
    <row r="489" spans="1:3" x14ac:dyDescent="0.75">
      <c r="A489" s="93" t="s">
        <v>903</v>
      </c>
      <c r="B489" s="93" t="s">
        <v>401</v>
      </c>
      <c r="C489" s="93">
        <v>-0.22620512363728701</v>
      </c>
    </row>
    <row r="490" spans="1:3" x14ac:dyDescent="0.75">
      <c r="A490" s="93" t="s">
        <v>904</v>
      </c>
      <c r="B490" s="93" t="s">
        <v>377</v>
      </c>
      <c r="C490" s="93">
        <v>-0.601542214079688</v>
      </c>
    </row>
    <row r="491" spans="1:3" x14ac:dyDescent="0.75">
      <c r="A491" s="93" t="s">
        <v>905</v>
      </c>
      <c r="B491" s="93" t="s">
        <v>438</v>
      </c>
      <c r="C491" s="93">
        <v>-0.25284503780286799</v>
      </c>
    </row>
    <row r="492" spans="1:3" x14ac:dyDescent="0.75">
      <c r="A492" s="93" t="s">
        <v>906</v>
      </c>
      <c r="B492" s="93" t="s">
        <v>907</v>
      </c>
      <c r="C492" s="93">
        <v>-0.71089951958210595</v>
      </c>
    </row>
    <row r="493" spans="1:3" x14ac:dyDescent="0.75">
      <c r="A493" s="93" t="s">
        <v>908</v>
      </c>
      <c r="B493" s="93" t="s">
        <v>382</v>
      </c>
      <c r="C493" s="93">
        <v>0.37720488718005302</v>
      </c>
    </row>
    <row r="494" spans="1:3" x14ac:dyDescent="0.75">
      <c r="A494" s="93" t="s">
        <v>909</v>
      </c>
      <c r="B494" s="93" t="s">
        <v>397</v>
      </c>
      <c r="C494" s="93">
        <v>1.03898691175706</v>
      </c>
    </row>
    <row r="495" spans="1:3" x14ac:dyDescent="0.75">
      <c r="A495" s="93" t="s">
        <v>910</v>
      </c>
      <c r="B495" s="93" t="s">
        <v>419</v>
      </c>
      <c r="C495" s="93">
        <v>-0.72855191082165105</v>
      </c>
    </row>
    <row r="496" spans="1:3" x14ac:dyDescent="0.75">
      <c r="A496" s="93" t="s">
        <v>911</v>
      </c>
      <c r="B496" s="93" t="s">
        <v>397</v>
      </c>
      <c r="C496" s="93">
        <v>-0.75908468238206905</v>
      </c>
    </row>
    <row r="497" spans="1:3" x14ac:dyDescent="0.75">
      <c r="A497" s="93" t="s">
        <v>912</v>
      </c>
      <c r="B497" s="93" t="s">
        <v>388</v>
      </c>
      <c r="C497" s="93">
        <v>1.5042628069582601E-2</v>
      </c>
    </row>
    <row r="498" spans="1:3" x14ac:dyDescent="0.75">
      <c r="A498" s="93" t="s">
        <v>913</v>
      </c>
      <c r="B498" s="93" t="s">
        <v>388</v>
      </c>
      <c r="C498" s="93">
        <v>2.50269361724372</v>
      </c>
    </row>
    <row r="499" spans="1:3" x14ac:dyDescent="0.75">
      <c r="A499" s="93" t="s">
        <v>914</v>
      </c>
      <c r="B499" s="93" t="s">
        <v>388</v>
      </c>
      <c r="C499" s="93">
        <v>0.66381218788320995</v>
      </c>
    </row>
    <row r="500" spans="1:3" x14ac:dyDescent="0.75">
      <c r="A500" s="93" t="s">
        <v>915</v>
      </c>
      <c r="B500" s="93" t="s">
        <v>386</v>
      </c>
      <c r="C500" s="93">
        <v>-0.73797185259033005</v>
      </c>
    </row>
    <row r="501" spans="1:3" x14ac:dyDescent="0.75">
      <c r="A501" s="93" t="s">
        <v>916</v>
      </c>
      <c r="B501" s="93" t="s">
        <v>397</v>
      </c>
      <c r="C501" s="93">
        <v>-0.72061760600267799</v>
      </c>
    </row>
    <row r="502" spans="1:3" x14ac:dyDescent="0.75">
      <c r="A502" s="93" t="s">
        <v>917</v>
      </c>
      <c r="B502" s="93" t="s">
        <v>397</v>
      </c>
      <c r="C502" s="93">
        <v>0.108503371747921</v>
      </c>
    </row>
    <row r="503" spans="1:3" x14ac:dyDescent="0.75">
      <c r="A503" s="93" t="s">
        <v>918</v>
      </c>
      <c r="B503" s="93" t="s">
        <v>419</v>
      </c>
      <c r="C503" s="93">
        <v>-0.642126976000165</v>
      </c>
    </row>
    <row r="504" spans="1:3" x14ac:dyDescent="0.75">
      <c r="A504" s="93" t="s">
        <v>919</v>
      </c>
      <c r="B504" s="93" t="s">
        <v>379</v>
      </c>
      <c r="C504" s="93">
        <v>-0.36179189923674399</v>
      </c>
    </row>
    <row r="505" spans="1:3" x14ac:dyDescent="0.75">
      <c r="A505" s="93" t="s">
        <v>920</v>
      </c>
      <c r="B505" s="93" t="s">
        <v>379</v>
      </c>
      <c r="C505" s="93">
        <v>0.28006231357936501</v>
      </c>
    </row>
    <row r="506" spans="1:3" x14ac:dyDescent="0.75">
      <c r="A506" s="93" t="s">
        <v>921</v>
      </c>
      <c r="B506" s="93" t="s">
        <v>388</v>
      </c>
      <c r="C506" s="93">
        <v>0.25298722223838799</v>
      </c>
    </row>
    <row r="507" spans="1:3" x14ac:dyDescent="0.75">
      <c r="A507" s="93" t="s">
        <v>922</v>
      </c>
      <c r="B507" s="93" t="s">
        <v>382</v>
      </c>
      <c r="C507" s="93">
        <v>-0.43929350370833298</v>
      </c>
    </row>
    <row r="508" spans="1:3" x14ac:dyDescent="0.75">
      <c r="A508" s="93" t="s">
        <v>923</v>
      </c>
      <c r="B508" s="93" t="s">
        <v>600</v>
      </c>
      <c r="C508" s="93">
        <v>1.0225542241373601E-2</v>
      </c>
    </row>
    <row r="509" spans="1:3" x14ac:dyDescent="0.75">
      <c r="A509" s="93" t="s">
        <v>924</v>
      </c>
      <c r="B509" s="93" t="s">
        <v>445</v>
      </c>
      <c r="C509" s="93">
        <v>-0.76782450339839403</v>
      </c>
    </row>
    <row r="510" spans="1:3" x14ac:dyDescent="0.75">
      <c r="A510" s="93" t="s">
        <v>925</v>
      </c>
      <c r="B510" s="93" t="s">
        <v>382</v>
      </c>
      <c r="C510" s="93">
        <v>0.80462017258459095</v>
      </c>
    </row>
    <row r="511" spans="1:3" x14ac:dyDescent="0.75">
      <c r="A511" s="93" t="s">
        <v>926</v>
      </c>
      <c r="B511" s="93" t="s">
        <v>382</v>
      </c>
      <c r="C511" s="93">
        <v>-0.58130971619174499</v>
      </c>
    </row>
    <row r="512" spans="1:3" x14ac:dyDescent="0.75">
      <c r="A512" s="93" t="s">
        <v>927</v>
      </c>
      <c r="B512" s="93" t="s">
        <v>382</v>
      </c>
      <c r="C512" s="93">
        <v>0.76571278350169003</v>
      </c>
    </row>
    <row r="513" spans="1:3" x14ac:dyDescent="0.75">
      <c r="A513" s="93" t="s">
        <v>928</v>
      </c>
      <c r="B513" s="93" t="s">
        <v>382</v>
      </c>
      <c r="C513" s="93">
        <v>1.9757907505012799</v>
      </c>
    </row>
    <row r="514" spans="1:3" x14ac:dyDescent="0.75">
      <c r="A514" s="93" t="s">
        <v>929</v>
      </c>
      <c r="B514" s="93" t="s">
        <v>382</v>
      </c>
      <c r="C514" s="93">
        <v>0.77255024410004003</v>
      </c>
    </row>
    <row r="515" spans="1:3" x14ac:dyDescent="0.75">
      <c r="A515" s="93" t="s">
        <v>930</v>
      </c>
      <c r="B515" s="93" t="s">
        <v>419</v>
      </c>
      <c r="C515" s="93">
        <v>-0.63935269462613398</v>
      </c>
    </row>
    <row r="516" spans="1:3" x14ac:dyDescent="0.75">
      <c r="A516" s="93" t="s">
        <v>931</v>
      </c>
      <c r="B516" s="93" t="s">
        <v>521</v>
      </c>
      <c r="C516" s="93">
        <v>-0.51925371806422405</v>
      </c>
    </row>
    <row r="517" spans="1:3" x14ac:dyDescent="0.75">
      <c r="A517" s="93" t="s">
        <v>932</v>
      </c>
      <c r="B517" s="93" t="s">
        <v>600</v>
      </c>
      <c r="C517" s="93">
        <v>-0.46289716733543901</v>
      </c>
    </row>
    <row r="518" spans="1:3" x14ac:dyDescent="0.75">
      <c r="A518" s="93" t="s">
        <v>933</v>
      </c>
      <c r="B518" s="93" t="s">
        <v>388</v>
      </c>
      <c r="C518" s="93">
        <v>0.4053207913654</v>
      </c>
    </row>
    <row r="519" spans="1:3" x14ac:dyDescent="0.75">
      <c r="A519" s="93" t="s">
        <v>934</v>
      </c>
      <c r="B519" s="93" t="s">
        <v>395</v>
      </c>
      <c r="C519" s="93">
        <v>1.66019334689877</v>
      </c>
    </row>
    <row r="520" spans="1:3" x14ac:dyDescent="0.75">
      <c r="A520" s="93" t="s">
        <v>935</v>
      </c>
      <c r="B520" s="93" t="s">
        <v>395</v>
      </c>
      <c r="C520" s="93">
        <v>0.88448124163528596</v>
      </c>
    </row>
    <row r="521" spans="1:3" x14ac:dyDescent="0.75">
      <c r="A521" s="93" t="s">
        <v>936</v>
      </c>
      <c r="B521" s="93" t="s">
        <v>388</v>
      </c>
      <c r="C521" s="93">
        <v>0.367645771882469</v>
      </c>
    </row>
    <row r="522" spans="1:3" x14ac:dyDescent="0.75">
      <c r="A522" s="93" t="s">
        <v>937</v>
      </c>
      <c r="B522" s="93" t="s">
        <v>497</v>
      </c>
      <c r="C522" s="93">
        <v>5.6678936561979303E-2</v>
      </c>
    </row>
    <row r="523" spans="1:3" x14ac:dyDescent="0.75">
      <c r="A523" s="93" t="s">
        <v>938</v>
      </c>
      <c r="B523" s="93" t="s">
        <v>419</v>
      </c>
      <c r="C523" s="93">
        <v>-0.72090443849583496</v>
      </c>
    </row>
    <row r="524" spans="1:3" x14ac:dyDescent="0.75">
      <c r="A524" s="93" t="s">
        <v>939</v>
      </c>
      <c r="B524" s="93" t="s">
        <v>419</v>
      </c>
      <c r="C524" s="93">
        <v>-0.597058716130758</v>
      </c>
    </row>
    <row r="525" spans="1:3" x14ac:dyDescent="0.75">
      <c r="A525" s="93" t="s">
        <v>940</v>
      </c>
      <c r="B525" s="93" t="s">
        <v>382</v>
      </c>
      <c r="C525" s="93">
        <v>-8.4433167315116894E-2</v>
      </c>
    </row>
    <row r="526" spans="1:3" x14ac:dyDescent="0.75">
      <c r="A526" s="93" t="s">
        <v>941</v>
      </c>
      <c r="B526" s="93" t="s">
        <v>397</v>
      </c>
      <c r="C526" s="93">
        <v>1.9339565536568399</v>
      </c>
    </row>
    <row r="527" spans="1:3" x14ac:dyDescent="0.75">
      <c r="A527" s="93" t="s">
        <v>942</v>
      </c>
      <c r="B527" s="93" t="s">
        <v>397</v>
      </c>
      <c r="C527" s="93">
        <v>0.145797869963321</v>
      </c>
    </row>
    <row r="528" spans="1:3" x14ac:dyDescent="0.75">
      <c r="A528" s="93" t="s">
        <v>943</v>
      </c>
      <c r="B528" s="93" t="s">
        <v>397</v>
      </c>
      <c r="C528" s="93">
        <v>0.17723872437384999</v>
      </c>
    </row>
    <row r="529" spans="1:3" x14ac:dyDescent="0.75">
      <c r="A529" s="93" t="s">
        <v>944</v>
      </c>
      <c r="B529" s="93" t="s">
        <v>388</v>
      </c>
      <c r="C529" s="93">
        <v>-0.25067186048573498</v>
      </c>
    </row>
    <row r="530" spans="1:3" x14ac:dyDescent="0.75">
      <c r="A530" s="93" t="s">
        <v>945</v>
      </c>
      <c r="B530" s="93" t="s">
        <v>588</v>
      </c>
      <c r="C530" s="93">
        <v>3.38543286697915</v>
      </c>
    </row>
    <row r="531" spans="1:3" x14ac:dyDescent="0.75">
      <c r="A531" s="93" t="s">
        <v>946</v>
      </c>
      <c r="B531" s="93" t="s">
        <v>395</v>
      </c>
      <c r="C531" s="93">
        <v>0.98525653275691605</v>
      </c>
    </row>
    <row r="532" spans="1:3" x14ac:dyDescent="0.75">
      <c r="A532" s="93" t="s">
        <v>947</v>
      </c>
      <c r="B532" s="93" t="s">
        <v>478</v>
      </c>
      <c r="C532" s="93">
        <v>-0.76229295961969001</v>
      </c>
    </row>
    <row r="533" spans="1:3" x14ac:dyDescent="0.75">
      <c r="A533" s="93" t="s">
        <v>948</v>
      </c>
      <c r="B533" s="93" t="s">
        <v>419</v>
      </c>
      <c r="C533" s="93">
        <v>-0.75867247918426095</v>
      </c>
    </row>
    <row r="534" spans="1:3" x14ac:dyDescent="0.75">
      <c r="A534" s="93" t="s">
        <v>949</v>
      </c>
      <c r="B534" s="93" t="s">
        <v>634</v>
      </c>
      <c r="C534" s="93">
        <v>0.36601118327493198</v>
      </c>
    </row>
    <row r="535" spans="1:3" x14ac:dyDescent="0.75">
      <c r="A535" s="93" t="s">
        <v>950</v>
      </c>
      <c r="B535" s="93" t="s">
        <v>419</v>
      </c>
      <c r="C535" s="93">
        <v>-0.742150683020669</v>
      </c>
    </row>
    <row r="536" spans="1:3" x14ac:dyDescent="0.75">
      <c r="A536" s="93" t="s">
        <v>951</v>
      </c>
      <c r="B536" s="93" t="s">
        <v>478</v>
      </c>
      <c r="C536" s="93">
        <v>-0.70747081141384205</v>
      </c>
    </row>
    <row r="537" spans="1:3" x14ac:dyDescent="0.75">
      <c r="A537" s="93" t="s">
        <v>952</v>
      </c>
      <c r="B537" s="93" t="s">
        <v>395</v>
      </c>
      <c r="C537" s="93">
        <v>0.115059685789605</v>
      </c>
    </row>
    <row r="538" spans="1:3" x14ac:dyDescent="0.75">
      <c r="A538" s="93" t="s">
        <v>953</v>
      </c>
      <c r="B538" s="93" t="s">
        <v>382</v>
      </c>
      <c r="C538" s="93">
        <v>-2.0927514940370599E-3</v>
      </c>
    </row>
    <row r="539" spans="1:3" x14ac:dyDescent="0.75">
      <c r="A539" s="93" t="s">
        <v>954</v>
      </c>
      <c r="B539" s="93" t="s">
        <v>382</v>
      </c>
      <c r="C539" s="93">
        <v>-0.11252234736823601</v>
      </c>
    </row>
    <row r="540" spans="1:3" x14ac:dyDescent="0.75">
      <c r="A540" s="93" t="s">
        <v>955</v>
      </c>
      <c r="B540" s="93" t="s">
        <v>382</v>
      </c>
      <c r="C540" s="93">
        <v>1.1422897896107</v>
      </c>
    </row>
    <row r="541" spans="1:3" x14ac:dyDescent="0.75">
      <c r="A541" s="93" t="s">
        <v>956</v>
      </c>
      <c r="B541" s="93" t="s">
        <v>382</v>
      </c>
      <c r="C541" s="93">
        <v>0.27789535496807199</v>
      </c>
    </row>
    <row r="542" spans="1:3" x14ac:dyDescent="0.75">
      <c r="A542" s="93" t="s">
        <v>957</v>
      </c>
      <c r="B542" s="93" t="s">
        <v>382</v>
      </c>
      <c r="C542" s="93">
        <v>0.51438963206793398</v>
      </c>
    </row>
    <row r="543" spans="1:3" x14ac:dyDescent="0.75">
      <c r="A543" s="93" t="s">
        <v>958</v>
      </c>
      <c r="B543" s="93" t="s">
        <v>401</v>
      </c>
      <c r="C543" s="93">
        <v>-0.67228591505160795</v>
      </c>
    </row>
    <row r="544" spans="1:3" x14ac:dyDescent="0.75">
      <c r="A544" s="93" t="s">
        <v>959</v>
      </c>
      <c r="B544" s="93" t="s">
        <v>382</v>
      </c>
      <c r="C544" s="93">
        <v>0.72935770229185204</v>
      </c>
    </row>
    <row r="545" spans="1:3" x14ac:dyDescent="0.75">
      <c r="A545" s="93" t="s">
        <v>960</v>
      </c>
      <c r="B545" s="93" t="s">
        <v>461</v>
      </c>
      <c r="C545" s="93">
        <v>3.28906195746494</v>
      </c>
    </row>
    <row r="546" spans="1:3" x14ac:dyDescent="0.75">
      <c r="A546" s="93" t="s">
        <v>961</v>
      </c>
      <c r="B546" s="93" t="s">
        <v>534</v>
      </c>
      <c r="C546" s="93">
        <v>-0.20796036410081001</v>
      </c>
    </row>
    <row r="547" spans="1:3" x14ac:dyDescent="0.75">
      <c r="A547" s="93" t="s">
        <v>962</v>
      </c>
      <c r="B547" s="93" t="s">
        <v>461</v>
      </c>
      <c r="C547" s="93">
        <v>0.67005794967673904</v>
      </c>
    </row>
    <row r="548" spans="1:3" x14ac:dyDescent="0.75">
      <c r="A548" s="93" t="s">
        <v>963</v>
      </c>
      <c r="B548" s="93" t="s">
        <v>382</v>
      </c>
      <c r="C548" s="93">
        <v>0.133117107759227</v>
      </c>
    </row>
    <row r="549" spans="1:3" x14ac:dyDescent="0.75">
      <c r="A549" s="93" t="s">
        <v>964</v>
      </c>
      <c r="B549" s="93" t="s">
        <v>965</v>
      </c>
      <c r="C549" s="93">
        <v>-0.76395394350188806</v>
      </c>
    </row>
    <row r="550" spans="1:3" x14ac:dyDescent="0.75">
      <c r="A550" s="93" t="s">
        <v>966</v>
      </c>
      <c r="B550" s="93" t="s">
        <v>382</v>
      </c>
      <c r="C550" s="93">
        <v>0.328496355014403</v>
      </c>
    </row>
    <row r="551" spans="1:3" x14ac:dyDescent="0.75">
      <c r="A551" s="93" t="s">
        <v>967</v>
      </c>
      <c r="B551" s="93" t="s">
        <v>549</v>
      </c>
      <c r="C551" s="93">
        <v>-0.58447310322053903</v>
      </c>
    </row>
    <row r="552" spans="1:3" x14ac:dyDescent="0.75">
      <c r="A552" s="93" t="s">
        <v>968</v>
      </c>
      <c r="B552" s="93" t="s">
        <v>549</v>
      </c>
      <c r="C552" s="93">
        <v>0.95285131524673095</v>
      </c>
    </row>
    <row r="553" spans="1:3" x14ac:dyDescent="0.75">
      <c r="A553" s="93" t="s">
        <v>969</v>
      </c>
      <c r="B553" s="93" t="s">
        <v>395</v>
      </c>
      <c r="C553" s="93">
        <v>0.82146821114731094</v>
      </c>
    </row>
    <row r="554" spans="1:3" x14ac:dyDescent="0.75">
      <c r="A554" s="93" t="s">
        <v>970</v>
      </c>
      <c r="B554" s="93" t="s">
        <v>521</v>
      </c>
      <c r="C554" s="93">
        <v>-0.22320546030886701</v>
      </c>
    </row>
    <row r="555" spans="1:3" x14ac:dyDescent="0.75">
      <c r="A555" s="93" t="s">
        <v>970</v>
      </c>
      <c r="B555" s="93" t="s">
        <v>521</v>
      </c>
      <c r="C555" s="93">
        <v>-0.64951156576057301</v>
      </c>
    </row>
    <row r="556" spans="1:3" x14ac:dyDescent="0.75">
      <c r="A556" s="93" t="s">
        <v>971</v>
      </c>
      <c r="B556" s="93" t="s">
        <v>412</v>
      </c>
      <c r="C556" s="93">
        <v>2.4893440115807701</v>
      </c>
    </row>
    <row r="557" spans="1:3" x14ac:dyDescent="0.75">
      <c r="A557" s="93" t="s">
        <v>972</v>
      </c>
      <c r="B557" s="93" t="s">
        <v>410</v>
      </c>
      <c r="C557" s="93">
        <v>-0.71738652233322897</v>
      </c>
    </row>
  </sheetData>
  <mergeCells count="1">
    <mergeCell ref="D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748E7-76C5-496E-B1B1-0E2033166D5A}">
  <dimension ref="A1:M578"/>
  <sheetViews>
    <sheetView workbookViewId="0">
      <selection activeCell="O4" sqref="O4"/>
    </sheetView>
  </sheetViews>
  <sheetFormatPr defaultRowHeight="14.75" x14ac:dyDescent="0.75"/>
  <cols>
    <col min="1" max="1" width="12.375" style="93" customWidth="1"/>
    <col min="2" max="2" width="8.6640625" style="93"/>
    <col min="3" max="3" width="5.625" style="93" customWidth="1"/>
    <col min="4" max="4" width="11.75" style="93" customWidth="1"/>
    <col min="5" max="6" width="11.95703125" style="93" customWidth="1"/>
    <col min="7" max="7" width="15.7890625" style="93" customWidth="1"/>
    <col min="8" max="8" width="11.875" style="93" customWidth="1"/>
    <col min="9" max="9" width="12.0390625" style="93" customWidth="1"/>
    <col min="10" max="10" width="11.375" style="93" customWidth="1"/>
    <col min="11" max="11" width="10.0390625" style="93" customWidth="1"/>
  </cols>
  <sheetData>
    <row r="1" spans="1:13" ht="24.25" customHeight="1" x14ac:dyDescent="1.1000000000000001">
      <c r="A1" s="103" t="s">
        <v>1001</v>
      </c>
      <c r="B1" s="34"/>
      <c r="C1" s="34"/>
      <c r="D1" s="33"/>
      <c r="E1"/>
      <c r="F1" s="49" t="s">
        <v>999</v>
      </c>
      <c r="G1"/>
      <c r="H1" s="40"/>
      <c r="I1" s="41" t="s">
        <v>126</v>
      </c>
      <c r="J1"/>
      <c r="K1"/>
    </row>
    <row r="2" spans="1:13" ht="16" x14ac:dyDescent="0.8">
      <c r="A2" s="94" t="s">
        <v>141</v>
      </c>
      <c r="B2" s="94" t="s">
        <v>375</v>
      </c>
      <c r="C2" s="120" t="s">
        <v>983</v>
      </c>
      <c r="D2" s="94" t="s">
        <v>142</v>
      </c>
      <c r="H2" s="94"/>
      <c r="I2" s="95"/>
      <c r="J2" s="95"/>
    </row>
    <row r="3" spans="1:13" x14ac:dyDescent="0.75">
      <c r="A3" s="93" t="s">
        <v>704</v>
      </c>
      <c r="B3" s="93" t="s">
        <v>384</v>
      </c>
      <c r="D3" s="119">
        <v>5.39429487643807</v>
      </c>
      <c r="L3" s="45" t="s">
        <v>348</v>
      </c>
      <c r="M3" s="81">
        <v>555</v>
      </c>
    </row>
    <row r="4" spans="1:13" x14ac:dyDescent="0.75">
      <c r="A4" s="93" t="s">
        <v>796</v>
      </c>
      <c r="B4" s="93" t="s">
        <v>388</v>
      </c>
      <c r="D4" s="119">
        <v>5.3138429105421601</v>
      </c>
      <c r="L4" s="45" t="s">
        <v>99</v>
      </c>
      <c r="M4" s="118">
        <f>AVERAGE(D3:D557)</f>
        <v>0.27351241494912215</v>
      </c>
    </row>
    <row r="5" spans="1:13" x14ac:dyDescent="0.75">
      <c r="A5" s="93" t="s">
        <v>718</v>
      </c>
      <c r="B5" s="93" t="s">
        <v>395</v>
      </c>
      <c r="D5" s="119">
        <v>4.7720024246303998</v>
      </c>
      <c r="L5" s="45" t="s">
        <v>100</v>
      </c>
      <c r="M5" s="118">
        <f>MEDIAN(D3:D557)</f>
        <v>-7.0454870181044904E-2</v>
      </c>
    </row>
    <row r="6" spans="1:13" x14ac:dyDescent="0.75">
      <c r="A6" s="93" t="s">
        <v>491</v>
      </c>
      <c r="B6" s="93" t="s">
        <v>426</v>
      </c>
      <c r="D6" s="119">
        <v>4.3945734849487197</v>
      </c>
      <c r="L6" s="45" t="s">
        <v>107</v>
      </c>
      <c r="M6" s="118" cm="1">
        <f t="array" ref="M6">_xlfn.MODE.MULT(D3:D557)</f>
        <v>-0.76782450339839403</v>
      </c>
    </row>
    <row r="7" spans="1:13" x14ac:dyDescent="0.75">
      <c r="A7" s="93" t="s">
        <v>573</v>
      </c>
      <c r="B7" s="93" t="s">
        <v>410</v>
      </c>
      <c r="D7" s="119">
        <v>4.1539528257390703</v>
      </c>
      <c r="L7" s="45" t="s">
        <v>101</v>
      </c>
      <c r="M7" s="118">
        <f>_xlfn.STDEV.P(D3:D557)</f>
        <v>1.083935953002622</v>
      </c>
    </row>
    <row r="8" spans="1:13" x14ac:dyDescent="0.75">
      <c r="A8" s="93" t="s">
        <v>547</v>
      </c>
      <c r="B8" s="93" t="s">
        <v>534</v>
      </c>
      <c r="D8" s="119">
        <v>4.0165711500415098</v>
      </c>
      <c r="L8" s="45" t="s">
        <v>108</v>
      </c>
      <c r="M8" s="118">
        <f>AVEDEV(D3:D557)</f>
        <v>0.81333528495047458</v>
      </c>
    </row>
    <row r="9" spans="1:13" x14ac:dyDescent="0.75">
      <c r="A9" s="93" t="s">
        <v>507</v>
      </c>
      <c r="B9" s="93" t="s">
        <v>384</v>
      </c>
      <c r="D9" s="119">
        <v>3.7923577188160098</v>
      </c>
      <c r="L9" s="45" t="s">
        <v>996</v>
      </c>
      <c r="M9" s="118">
        <f>_xlfn.QUARTILE.INC(D3:D557,1)</f>
        <v>-0.52011628589921555</v>
      </c>
    </row>
    <row r="10" spans="1:13" x14ac:dyDescent="0.75">
      <c r="A10" s="93" t="s">
        <v>599</v>
      </c>
      <c r="B10" s="93" t="s">
        <v>600</v>
      </c>
      <c r="D10" s="119">
        <v>3.7340923269169402</v>
      </c>
      <c r="L10" s="45" t="s">
        <v>997</v>
      </c>
      <c r="M10" s="118">
        <f>_xlfn.QUARTILE.INC(D3:D557,3)</f>
        <v>0.71790831665060051</v>
      </c>
    </row>
    <row r="11" spans="1:13" x14ac:dyDescent="0.75">
      <c r="A11" s="93" t="s">
        <v>446</v>
      </c>
      <c r="B11" s="93" t="s">
        <v>395</v>
      </c>
      <c r="D11" s="119">
        <v>3.5635602603122698</v>
      </c>
      <c r="L11" s="45" t="s">
        <v>102</v>
      </c>
      <c r="M11" s="118">
        <f>M10-M9</f>
        <v>1.2380246025498161</v>
      </c>
    </row>
    <row r="12" spans="1:13" x14ac:dyDescent="0.75">
      <c r="A12" s="93" t="s">
        <v>734</v>
      </c>
      <c r="B12" s="93" t="s">
        <v>397</v>
      </c>
      <c r="D12" s="119">
        <v>3.45214138377351</v>
      </c>
      <c r="L12" s="44" t="s">
        <v>103</v>
      </c>
      <c r="M12" s="44" t="s">
        <v>1000</v>
      </c>
    </row>
    <row r="13" spans="1:13" x14ac:dyDescent="0.75">
      <c r="A13" s="93" t="s">
        <v>414</v>
      </c>
      <c r="B13" s="93" t="s">
        <v>415</v>
      </c>
      <c r="D13" s="119">
        <v>3.4511873907555999</v>
      </c>
      <c r="L13" s="45" t="s">
        <v>104</v>
      </c>
      <c r="M13" s="45" t="s">
        <v>1000</v>
      </c>
    </row>
    <row r="14" spans="1:13" ht="16" x14ac:dyDescent="0.8">
      <c r="A14" s="93" t="s">
        <v>596</v>
      </c>
      <c r="B14" s="93" t="s">
        <v>410</v>
      </c>
      <c r="D14" s="119">
        <v>3.4132694117059299</v>
      </c>
      <c r="H14" s="96"/>
      <c r="I14" s="96"/>
      <c r="J14" s="96"/>
    </row>
    <row r="15" spans="1:13" ht="16" x14ac:dyDescent="0.8">
      <c r="A15" s="93" t="s">
        <v>945</v>
      </c>
      <c r="B15" s="93" t="s">
        <v>588</v>
      </c>
      <c r="D15" s="119">
        <v>3.38543286697915</v>
      </c>
      <c r="H15" s="96"/>
      <c r="I15" s="96"/>
      <c r="J15" s="96"/>
      <c r="L15" s="45" t="s">
        <v>1002</v>
      </c>
      <c r="M15" s="119">
        <v>5.39429487643807</v>
      </c>
    </row>
    <row r="16" spans="1:13" ht="16" x14ac:dyDescent="0.8">
      <c r="A16" s="93" t="s">
        <v>749</v>
      </c>
      <c r="B16" s="93" t="s">
        <v>410</v>
      </c>
      <c r="D16" s="119">
        <v>3.3807473021274701</v>
      </c>
      <c r="H16" s="96"/>
      <c r="I16" s="96"/>
      <c r="J16" s="96"/>
      <c r="L16" s="45" t="s">
        <v>1003</v>
      </c>
      <c r="M16" s="119">
        <v>-0.76782450339839403</v>
      </c>
    </row>
    <row r="17" spans="1:10" ht="16" x14ac:dyDescent="0.8">
      <c r="A17" s="93" t="s">
        <v>960</v>
      </c>
      <c r="B17" s="93" t="s">
        <v>461</v>
      </c>
      <c r="D17" s="119">
        <v>3.28906195746494</v>
      </c>
      <c r="H17" s="96"/>
      <c r="I17" s="96"/>
      <c r="J17" s="96"/>
    </row>
    <row r="18" spans="1:10" ht="16" x14ac:dyDescent="0.8">
      <c r="A18" s="93" t="s">
        <v>746</v>
      </c>
      <c r="B18" s="93" t="s">
        <v>382</v>
      </c>
      <c r="D18" s="119">
        <v>3.2794258322859302</v>
      </c>
      <c r="H18" s="96"/>
      <c r="I18" s="96"/>
      <c r="J18" s="96"/>
    </row>
    <row r="19" spans="1:10" ht="16" x14ac:dyDescent="0.8">
      <c r="A19" s="93" t="s">
        <v>838</v>
      </c>
      <c r="B19" s="93" t="s">
        <v>415</v>
      </c>
      <c r="D19" s="119">
        <v>3.1942451061164499</v>
      </c>
      <c r="H19" s="96"/>
      <c r="I19" s="96"/>
      <c r="J19" s="96"/>
    </row>
    <row r="20" spans="1:10" ht="16" x14ac:dyDescent="0.8">
      <c r="A20" s="93" t="s">
        <v>562</v>
      </c>
      <c r="B20" s="93" t="s">
        <v>410</v>
      </c>
      <c r="D20" s="119">
        <v>3.1551201473484398</v>
      </c>
      <c r="H20" s="96"/>
      <c r="I20" s="96"/>
      <c r="J20" s="96"/>
    </row>
    <row r="21" spans="1:10" ht="16" x14ac:dyDescent="0.8">
      <c r="A21" s="93" t="s">
        <v>785</v>
      </c>
      <c r="B21" s="93" t="s">
        <v>379</v>
      </c>
      <c r="D21" s="119">
        <v>2.9209833361361901</v>
      </c>
      <c r="H21" s="96"/>
      <c r="I21" s="96"/>
      <c r="J21" s="96"/>
    </row>
    <row r="22" spans="1:10" ht="16" x14ac:dyDescent="0.8">
      <c r="A22" s="93" t="s">
        <v>456</v>
      </c>
      <c r="B22" s="93" t="s">
        <v>410</v>
      </c>
      <c r="D22" s="119">
        <v>2.8995793010431199</v>
      </c>
      <c r="H22" s="96"/>
      <c r="I22" s="96"/>
      <c r="J22" s="96"/>
    </row>
    <row r="23" spans="1:10" ht="16" x14ac:dyDescent="0.8">
      <c r="A23" s="93" t="s">
        <v>883</v>
      </c>
      <c r="B23" s="93" t="s">
        <v>419</v>
      </c>
      <c r="D23" s="119">
        <v>2.88643193212032</v>
      </c>
      <c r="H23" s="96"/>
      <c r="I23" s="96"/>
      <c r="J23" s="96"/>
    </row>
    <row r="24" spans="1:10" ht="16" x14ac:dyDescent="0.8">
      <c r="A24" s="93" t="s">
        <v>529</v>
      </c>
      <c r="B24" s="93" t="s">
        <v>410</v>
      </c>
      <c r="D24" s="119">
        <v>2.8831744670327701</v>
      </c>
      <c r="H24" s="96"/>
      <c r="I24" s="96"/>
      <c r="J24" s="96"/>
    </row>
    <row r="25" spans="1:10" ht="16" x14ac:dyDescent="0.8">
      <c r="A25" s="93" t="s">
        <v>880</v>
      </c>
      <c r="B25" s="93" t="s">
        <v>382</v>
      </c>
      <c r="D25" s="119">
        <v>2.88105131473535</v>
      </c>
      <c r="H25" s="96"/>
      <c r="I25" s="96"/>
      <c r="J25" s="96"/>
    </row>
    <row r="26" spans="1:10" ht="16" x14ac:dyDescent="0.8">
      <c r="A26" s="93" t="s">
        <v>684</v>
      </c>
      <c r="B26" s="93" t="s">
        <v>384</v>
      </c>
      <c r="D26" s="119">
        <v>2.83170062690502</v>
      </c>
      <c r="H26" s="96"/>
      <c r="I26" s="96"/>
      <c r="J26" s="96"/>
    </row>
    <row r="27" spans="1:10" ht="16" x14ac:dyDescent="0.8">
      <c r="A27" s="93" t="s">
        <v>487</v>
      </c>
      <c r="B27" s="93" t="s">
        <v>384</v>
      </c>
      <c r="D27" s="119">
        <v>2.8266080140836101</v>
      </c>
      <c r="H27" s="96"/>
      <c r="I27" s="96"/>
      <c r="J27" s="96"/>
    </row>
    <row r="28" spans="1:10" ht="16" x14ac:dyDescent="0.8">
      <c r="A28" s="93" t="s">
        <v>465</v>
      </c>
      <c r="B28" s="93" t="s">
        <v>384</v>
      </c>
      <c r="D28" s="119">
        <v>2.7378539811574298</v>
      </c>
      <c r="H28" s="96"/>
      <c r="I28" s="96"/>
      <c r="J28" s="96"/>
    </row>
    <row r="29" spans="1:10" ht="16" x14ac:dyDescent="0.8">
      <c r="A29" s="93" t="s">
        <v>715</v>
      </c>
      <c r="B29" s="93" t="s">
        <v>388</v>
      </c>
      <c r="D29" s="119">
        <v>2.7309512030051799</v>
      </c>
      <c r="H29" s="96"/>
      <c r="I29" s="96"/>
      <c r="J29" s="96"/>
    </row>
    <row r="30" spans="1:10" ht="16" x14ac:dyDescent="0.8">
      <c r="A30" s="93" t="s">
        <v>832</v>
      </c>
      <c r="B30" s="93" t="s">
        <v>397</v>
      </c>
      <c r="D30" s="119">
        <v>2.6968876664056101</v>
      </c>
      <c r="H30" s="96"/>
      <c r="I30" s="96"/>
      <c r="J30" s="96"/>
    </row>
    <row r="31" spans="1:10" ht="16" x14ac:dyDescent="0.8">
      <c r="A31" s="93" t="s">
        <v>725</v>
      </c>
      <c r="B31" s="93" t="s">
        <v>384</v>
      </c>
      <c r="D31" s="119">
        <v>2.6414783754569102</v>
      </c>
      <c r="H31" s="96"/>
      <c r="I31" s="96"/>
      <c r="J31" s="96"/>
    </row>
    <row r="32" spans="1:10" ht="16" x14ac:dyDescent="0.8">
      <c r="A32" s="93" t="s">
        <v>494</v>
      </c>
      <c r="B32" s="93" t="s">
        <v>495</v>
      </c>
      <c r="D32" s="119">
        <v>2.5491584901583599</v>
      </c>
      <c r="H32" s="96"/>
      <c r="I32" s="96"/>
      <c r="J32" s="96"/>
    </row>
    <row r="33" spans="1:10" ht="16" x14ac:dyDescent="0.8">
      <c r="A33" s="93" t="s">
        <v>874</v>
      </c>
      <c r="B33" s="93" t="s">
        <v>384</v>
      </c>
      <c r="D33" s="119">
        <v>2.5130405855310798</v>
      </c>
      <c r="H33" s="96"/>
      <c r="I33" s="96"/>
      <c r="J33" s="96"/>
    </row>
    <row r="34" spans="1:10" ht="16" x14ac:dyDescent="0.8">
      <c r="A34" s="93" t="s">
        <v>913</v>
      </c>
      <c r="B34" s="93" t="s">
        <v>388</v>
      </c>
      <c r="D34" s="119">
        <v>2.50269361724372</v>
      </c>
      <c r="H34" s="96"/>
      <c r="I34" s="96"/>
      <c r="J34" s="96"/>
    </row>
    <row r="35" spans="1:10" ht="16" x14ac:dyDescent="0.8">
      <c r="A35" s="93" t="s">
        <v>971</v>
      </c>
      <c r="B35" s="93" t="s">
        <v>412</v>
      </c>
      <c r="D35" s="119">
        <v>2.4893440115807701</v>
      </c>
      <c r="H35" s="96"/>
      <c r="I35" s="96"/>
      <c r="J35" s="96"/>
    </row>
    <row r="36" spans="1:10" ht="16" x14ac:dyDescent="0.8">
      <c r="A36" s="93" t="s">
        <v>597</v>
      </c>
      <c r="B36" s="93" t="s">
        <v>410</v>
      </c>
      <c r="D36" s="119">
        <v>2.4768122937349299</v>
      </c>
      <c r="H36" s="96"/>
      <c r="I36" s="96"/>
      <c r="J36" s="96"/>
    </row>
    <row r="37" spans="1:10" ht="16" x14ac:dyDescent="0.8">
      <c r="A37" s="93" t="s">
        <v>425</v>
      </c>
      <c r="B37" s="93" t="s">
        <v>426</v>
      </c>
      <c r="D37" s="119">
        <v>2.3756332001042999</v>
      </c>
      <c r="H37" s="96"/>
      <c r="I37" s="96"/>
      <c r="J37" s="96"/>
    </row>
    <row r="38" spans="1:10" ht="16" x14ac:dyDescent="0.8">
      <c r="A38" s="93" t="s">
        <v>729</v>
      </c>
      <c r="B38" s="93" t="s">
        <v>388</v>
      </c>
      <c r="D38" s="119">
        <v>2.3310731498443502</v>
      </c>
      <c r="H38" s="96"/>
      <c r="I38" s="96"/>
      <c r="J38" s="96"/>
    </row>
    <row r="39" spans="1:10" ht="16" x14ac:dyDescent="0.8">
      <c r="A39" s="93" t="s">
        <v>886</v>
      </c>
      <c r="B39" s="93" t="s">
        <v>410</v>
      </c>
      <c r="D39" s="119">
        <v>2.24602398022936</v>
      </c>
      <c r="H39" s="96"/>
      <c r="I39" s="96"/>
      <c r="J39" s="96"/>
    </row>
    <row r="40" spans="1:10" ht="16" x14ac:dyDescent="0.8">
      <c r="A40" s="93" t="s">
        <v>710</v>
      </c>
      <c r="B40" s="93" t="s">
        <v>711</v>
      </c>
      <c r="D40" s="119">
        <v>2.2341835796669698</v>
      </c>
      <c r="H40" s="96"/>
      <c r="I40" s="96"/>
      <c r="J40" s="96"/>
    </row>
    <row r="41" spans="1:10" x14ac:dyDescent="0.75">
      <c r="A41" s="93" t="s">
        <v>847</v>
      </c>
      <c r="B41" s="93" t="s">
        <v>382</v>
      </c>
      <c r="D41" s="119">
        <v>2.2314628651078698</v>
      </c>
    </row>
    <row r="42" spans="1:10" x14ac:dyDescent="0.75">
      <c r="A42" s="93" t="s">
        <v>693</v>
      </c>
      <c r="B42" s="93" t="s">
        <v>388</v>
      </c>
      <c r="D42" s="119">
        <v>2.1042955535268302</v>
      </c>
    </row>
    <row r="43" spans="1:10" x14ac:dyDescent="0.75">
      <c r="A43" s="93" t="s">
        <v>644</v>
      </c>
      <c r="B43" s="93" t="s">
        <v>521</v>
      </c>
      <c r="D43" s="119">
        <v>2.0439385720416401</v>
      </c>
    </row>
    <row r="44" spans="1:10" x14ac:dyDescent="0.75">
      <c r="A44" s="93" t="s">
        <v>531</v>
      </c>
      <c r="B44" s="93" t="s">
        <v>377</v>
      </c>
      <c r="D44" s="119">
        <v>2.0406554005671702</v>
      </c>
    </row>
    <row r="45" spans="1:10" x14ac:dyDescent="0.75">
      <c r="A45" s="93" t="s">
        <v>770</v>
      </c>
      <c r="B45" s="93" t="s">
        <v>382</v>
      </c>
      <c r="D45" s="119">
        <v>2.0394980557417299</v>
      </c>
    </row>
    <row r="46" spans="1:10" x14ac:dyDescent="0.75">
      <c r="A46" s="93" t="s">
        <v>760</v>
      </c>
      <c r="B46" s="93" t="s">
        <v>388</v>
      </c>
      <c r="D46" s="119">
        <v>1.97775425262448</v>
      </c>
    </row>
    <row r="47" spans="1:10" x14ac:dyDescent="0.75">
      <c r="A47" s="93" t="s">
        <v>928</v>
      </c>
      <c r="B47" s="93" t="s">
        <v>382</v>
      </c>
      <c r="D47" s="119">
        <v>1.9757907505012799</v>
      </c>
    </row>
    <row r="48" spans="1:10" x14ac:dyDescent="0.75">
      <c r="A48" s="93" t="s">
        <v>583</v>
      </c>
      <c r="B48" s="93" t="s">
        <v>384</v>
      </c>
      <c r="D48" s="119">
        <v>1.95720535095121</v>
      </c>
    </row>
    <row r="49" spans="1:4" x14ac:dyDescent="0.75">
      <c r="A49" s="93" t="s">
        <v>941</v>
      </c>
      <c r="B49" s="93" t="s">
        <v>397</v>
      </c>
      <c r="D49" s="119">
        <v>1.9339565536568399</v>
      </c>
    </row>
    <row r="50" spans="1:4" x14ac:dyDescent="0.75">
      <c r="A50" s="93" t="s">
        <v>791</v>
      </c>
      <c r="B50" s="93" t="s">
        <v>410</v>
      </c>
      <c r="D50" s="119">
        <v>1.91741484456102</v>
      </c>
    </row>
    <row r="51" spans="1:4" x14ac:dyDescent="0.75">
      <c r="A51" s="93" t="s">
        <v>839</v>
      </c>
      <c r="B51" s="93" t="s">
        <v>388</v>
      </c>
      <c r="D51" s="119">
        <v>1.91202485545957</v>
      </c>
    </row>
    <row r="52" spans="1:4" x14ac:dyDescent="0.75">
      <c r="A52" s="93" t="s">
        <v>443</v>
      </c>
      <c r="B52" s="93" t="s">
        <v>412</v>
      </c>
      <c r="D52" s="119">
        <v>1.9058104637355799</v>
      </c>
    </row>
    <row r="53" spans="1:4" x14ac:dyDescent="0.75">
      <c r="A53" s="93" t="s">
        <v>755</v>
      </c>
      <c r="B53" s="93" t="s">
        <v>388</v>
      </c>
      <c r="D53" s="119">
        <v>1.9055228023716899</v>
      </c>
    </row>
    <row r="54" spans="1:4" x14ac:dyDescent="0.75">
      <c r="A54" s="93" t="s">
        <v>726</v>
      </c>
      <c r="B54" s="93" t="s">
        <v>410</v>
      </c>
      <c r="D54" s="119">
        <v>1.90197659674603</v>
      </c>
    </row>
    <row r="55" spans="1:4" x14ac:dyDescent="0.75">
      <c r="A55" s="93" t="s">
        <v>885</v>
      </c>
      <c r="B55" s="93" t="s">
        <v>388</v>
      </c>
      <c r="D55" s="119">
        <v>1.84372627614189</v>
      </c>
    </row>
    <row r="56" spans="1:4" x14ac:dyDescent="0.75">
      <c r="A56" s="93" t="s">
        <v>857</v>
      </c>
      <c r="B56" s="93" t="s">
        <v>395</v>
      </c>
      <c r="D56" s="119">
        <v>1.81948309210833</v>
      </c>
    </row>
    <row r="57" spans="1:4" x14ac:dyDescent="0.75">
      <c r="A57" s="93" t="s">
        <v>772</v>
      </c>
      <c r="B57" s="93" t="s">
        <v>410</v>
      </c>
      <c r="D57" s="119">
        <v>1.81729611716769</v>
      </c>
    </row>
    <row r="58" spans="1:4" x14ac:dyDescent="0.75">
      <c r="A58" s="93" t="s">
        <v>816</v>
      </c>
      <c r="B58" s="93" t="s">
        <v>461</v>
      </c>
      <c r="D58" s="119">
        <v>1.8150233518122401</v>
      </c>
    </row>
    <row r="59" spans="1:4" x14ac:dyDescent="0.75">
      <c r="A59" s="93" t="s">
        <v>551</v>
      </c>
      <c r="B59" s="93" t="s">
        <v>410</v>
      </c>
      <c r="D59" s="119">
        <v>1.80877734405799</v>
      </c>
    </row>
    <row r="60" spans="1:4" x14ac:dyDescent="0.75">
      <c r="A60" s="93" t="s">
        <v>432</v>
      </c>
      <c r="B60" s="93" t="s">
        <v>401</v>
      </c>
      <c r="D60" s="119">
        <v>1.79432386409881</v>
      </c>
    </row>
    <row r="61" spans="1:4" x14ac:dyDescent="0.75">
      <c r="A61" s="93" t="s">
        <v>664</v>
      </c>
      <c r="B61" s="93" t="s">
        <v>382</v>
      </c>
      <c r="D61" s="119">
        <v>1.7842942836388</v>
      </c>
    </row>
    <row r="62" spans="1:4" x14ac:dyDescent="0.75">
      <c r="A62" s="93" t="s">
        <v>636</v>
      </c>
      <c r="B62" s="93" t="s">
        <v>382</v>
      </c>
      <c r="D62" s="119">
        <v>1.7433302012456899</v>
      </c>
    </row>
    <row r="63" spans="1:4" x14ac:dyDescent="0.75">
      <c r="A63" s="93" t="s">
        <v>817</v>
      </c>
      <c r="B63" s="93" t="s">
        <v>490</v>
      </c>
      <c r="D63" s="119">
        <v>1.7207878556807401</v>
      </c>
    </row>
    <row r="64" spans="1:4" x14ac:dyDescent="0.75">
      <c r="A64" s="93" t="s">
        <v>698</v>
      </c>
      <c r="B64" s="93" t="s">
        <v>478</v>
      </c>
      <c r="D64" s="119">
        <v>1.71967064635191</v>
      </c>
    </row>
    <row r="65" spans="1:4" x14ac:dyDescent="0.75">
      <c r="A65" s="93" t="s">
        <v>484</v>
      </c>
      <c r="B65" s="93" t="s">
        <v>410</v>
      </c>
      <c r="D65" s="119">
        <v>1.6855655536285099</v>
      </c>
    </row>
    <row r="66" spans="1:4" x14ac:dyDescent="0.75">
      <c r="A66" s="93" t="s">
        <v>554</v>
      </c>
      <c r="B66" s="93" t="s">
        <v>382</v>
      </c>
      <c r="D66" s="119">
        <v>1.6817946276832401</v>
      </c>
    </row>
    <row r="67" spans="1:4" x14ac:dyDescent="0.75">
      <c r="A67" s="93" t="s">
        <v>552</v>
      </c>
      <c r="B67" s="93" t="s">
        <v>384</v>
      </c>
      <c r="D67" s="119">
        <v>1.67283163608971</v>
      </c>
    </row>
    <row r="68" spans="1:4" x14ac:dyDescent="0.75">
      <c r="A68" s="93" t="s">
        <v>934</v>
      </c>
      <c r="B68" s="93" t="s">
        <v>395</v>
      </c>
      <c r="D68" s="119">
        <v>1.66019334689877</v>
      </c>
    </row>
    <row r="69" spans="1:4" x14ac:dyDescent="0.75">
      <c r="A69" s="93" t="s">
        <v>457</v>
      </c>
      <c r="B69" s="93" t="s">
        <v>412</v>
      </c>
      <c r="D69" s="119">
        <v>1.6554033769127501</v>
      </c>
    </row>
    <row r="70" spans="1:4" x14ac:dyDescent="0.75">
      <c r="A70" s="93" t="s">
        <v>463</v>
      </c>
      <c r="B70" s="93" t="s">
        <v>395</v>
      </c>
      <c r="D70" s="119">
        <v>1.61377839067815</v>
      </c>
    </row>
    <row r="71" spans="1:4" x14ac:dyDescent="0.75">
      <c r="A71" s="93" t="s">
        <v>472</v>
      </c>
      <c r="B71" s="93" t="s">
        <v>388</v>
      </c>
      <c r="D71" s="119">
        <v>1.5918440990309599</v>
      </c>
    </row>
    <row r="72" spans="1:4" x14ac:dyDescent="0.75">
      <c r="A72" s="93" t="s">
        <v>557</v>
      </c>
      <c r="B72" s="93" t="s">
        <v>415</v>
      </c>
      <c r="D72" s="119">
        <v>1.52517755482717</v>
      </c>
    </row>
    <row r="73" spans="1:4" x14ac:dyDescent="0.75">
      <c r="A73" s="93" t="s">
        <v>546</v>
      </c>
      <c r="B73" s="93" t="s">
        <v>410</v>
      </c>
      <c r="D73" s="119">
        <v>1.5070553771058599</v>
      </c>
    </row>
    <row r="74" spans="1:4" x14ac:dyDescent="0.75">
      <c r="A74" s="93" t="s">
        <v>611</v>
      </c>
      <c r="B74" s="93" t="s">
        <v>382</v>
      </c>
      <c r="D74" s="119">
        <v>1.45660602879556</v>
      </c>
    </row>
    <row r="75" spans="1:4" x14ac:dyDescent="0.75">
      <c r="A75" s="93" t="s">
        <v>872</v>
      </c>
      <c r="B75" s="93" t="s">
        <v>497</v>
      </c>
      <c r="D75" s="119">
        <v>1.45424122169555</v>
      </c>
    </row>
    <row r="76" spans="1:4" x14ac:dyDescent="0.75">
      <c r="A76" s="93" t="s">
        <v>579</v>
      </c>
      <c r="B76" s="93" t="s">
        <v>412</v>
      </c>
      <c r="D76" s="119">
        <v>1.44228800788111</v>
      </c>
    </row>
    <row r="77" spans="1:4" x14ac:dyDescent="0.75">
      <c r="A77" s="93" t="s">
        <v>615</v>
      </c>
      <c r="B77" s="93" t="s">
        <v>382</v>
      </c>
      <c r="D77" s="119">
        <v>1.4323722598245201</v>
      </c>
    </row>
    <row r="78" spans="1:4" x14ac:dyDescent="0.75">
      <c r="A78" s="93" t="s">
        <v>743</v>
      </c>
      <c r="B78" s="93" t="s">
        <v>388</v>
      </c>
      <c r="D78" s="119">
        <v>1.40467900927241</v>
      </c>
    </row>
    <row r="79" spans="1:4" x14ac:dyDescent="0.75">
      <c r="A79" s="93" t="s">
        <v>686</v>
      </c>
      <c r="B79" s="93" t="s">
        <v>410</v>
      </c>
      <c r="D79" s="119">
        <v>1.40151594809402</v>
      </c>
    </row>
    <row r="80" spans="1:4" x14ac:dyDescent="0.75">
      <c r="A80" s="93" t="s">
        <v>525</v>
      </c>
      <c r="B80" s="93" t="s">
        <v>388</v>
      </c>
      <c r="D80" s="119">
        <v>1.3773908622196001</v>
      </c>
    </row>
    <row r="81" spans="1:4" x14ac:dyDescent="0.75">
      <c r="A81" s="93" t="s">
        <v>699</v>
      </c>
      <c r="B81" s="93" t="s">
        <v>384</v>
      </c>
      <c r="D81" s="119">
        <v>1.35760393326624</v>
      </c>
    </row>
    <row r="82" spans="1:4" x14ac:dyDescent="0.75">
      <c r="A82" s="93" t="s">
        <v>545</v>
      </c>
      <c r="B82" s="93" t="s">
        <v>410</v>
      </c>
      <c r="D82" s="119">
        <v>1.3068330990925301</v>
      </c>
    </row>
    <row r="83" spans="1:4" x14ac:dyDescent="0.75">
      <c r="A83" s="93" t="s">
        <v>627</v>
      </c>
      <c r="B83" s="93" t="s">
        <v>410</v>
      </c>
      <c r="D83" s="119">
        <v>1.29485193676891</v>
      </c>
    </row>
    <row r="84" spans="1:4" x14ac:dyDescent="0.75">
      <c r="A84" s="93" t="s">
        <v>892</v>
      </c>
      <c r="B84" s="93" t="s">
        <v>893</v>
      </c>
      <c r="D84" s="119">
        <v>1.2922362104329801</v>
      </c>
    </row>
    <row r="85" spans="1:4" x14ac:dyDescent="0.75">
      <c r="A85" s="93" t="s">
        <v>493</v>
      </c>
      <c r="B85" s="93" t="s">
        <v>438</v>
      </c>
      <c r="D85" s="119">
        <v>1.22802545625905</v>
      </c>
    </row>
    <row r="86" spans="1:4" x14ac:dyDescent="0.75">
      <c r="A86" s="93" t="s">
        <v>674</v>
      </c>
      <c r="B86" s="93" t="s">
        <v>388</v>
      </c>
      <c r="D86" s="119">
        <v>1.2057076384490999</v>
      </c>
    </row>
    <row r="87" spans="1:4" x14ac:dyDescent="0.75">
      <c r="A87" s="93" t="s">
        <v>513</v>
      </c>
      <c r="B87" s="93" t="s">
        <v>426</v>
      </c>
      <c r="D87" s="119">
        <v>1.17482846584123</v>
      </c>
    </row>
    <row r="88" spans="1:4" x14ac:dyDescent="0.75">
      <c r="A88" s="93" t="s">
        <v>470</v>
      </c>
      <c r="B88" s="93" t="s">
        <v>397</v>
      </c>
      <c r="D88" s="119">
        <v>1.16253963972449</v>
      </c>
    </row>
    <row r="89" spans="1:4" x14ac:dyDescent="0.75">
      <c r="A89" s="93" t="s">
        <v>764</v>
      </c>
      <c r="B89" s="93" t="s">
        <v>382</v>
      </c>
      <c r="D89" s="119">
        <v>1.15746858079369</v>
      </c>
    </row>
    <row r="90" spans="1:4" x14ac:dyDescent="0.75">
      <c r="A90" s="93" t="s">
        <v>721</v>
      </c>
      <c r="B90" s="93" t="s">
        <v>395</v>
      </c>
      <c r="D90" s="119">
        <v>1.15461081947216</v>
      </c>
    </row>
    <row r="91" spans="1:4" x14ac:dyDescent="0.75">
      <c r="A91" s="93" t="s">
        <v>955</v>
      </c>
      <c r="B91" s="93" t="s">
        <v>382</v>
      </c>
      <c r="D91" s="119">
        <v>1.1422897896107</v>
      </c>
    </row>
    <row r="92" spans="1:4" x14ac:dyDescent="0.75">
      <c r="A92" s="93" t="s">
        <v>824</v>
      </c>
      <c r="B92" s="93" t="s">
        <v>388</v>
      </c>
      <c r="D92" s="119">
        <v>1.1254538463193</v>
      </c>
    </row>
    <row r="93" spans="1:4" x14ac:dyDescent="0.75">
      <c r="A93" s="93" t="s">
        <v>814</v>
      </c>
      <c r="B93" s="93" t="s">
        <v>478</v>
      </c>
      <c r="D93" s="119">
        <v>1.1136432646511301</v>
      </c>
    </row>
    <row r="94" spans="1:4" x14ac:dyDescent="0.75">
      <c r="A94" s="93" t="s">
        <v>877</v>
      </c>
      <c r="B94" s="93" t="s">
        <v>388</v>
      </c>
      <c r="D94" s="119">
        <v>1.1064602189371799</v>
      </c>
    </row>
    <row r="95" spans="1:4" x14ac:dyDescent="0.75">
      <c r="A95" s="93" t="s">
        <v>559</v>
      </c>
      <c r="B95" s="93" t="s">
        <v>410</v>
      </c>
      <c r="D95" s="119">
        <v>1.10364616024201</v>
      </c>
    </row>
    <row r="96" spans="1:4" x14ac:dyDescent="0.75">
      <c r="A96" s="93" t="s">
        <v>569</v>
      </c>
      <c r="B96" s="93" t="s">
        <v>397</v>
      </c>
      <c r="D96" s="119">
        <v>1.0937103452769401</v>
      </c>
    </row>
    <row r="97" spans="1:4" x14ac:dyDescent="0.75">
      <c r="A97" s="93" t="s">
        <v>553</v>
      </c>
      <c r="B97" s="93" t="s">
        <v>415</v>
      </c>
      <c r="D97" s="119">
        <v>1.07861036938857</v>
      </c>
    </row>
    <row r="98" spans="1:4" x14ac:dyDescent="0.75">
      <c r="A98" s="93" t="s">
        <v>768</v>
      </c>
      <c r="B98" s="93" t="s">
        <v>384</v>
      </c>
      <c r="D98" s="119">
        <v>1.05524847897031</v>
      </c>
    </row>
    <row r="99" spans="1:4" x14ac:dyDescent="0.75">
      <c r="A99" s="93" t="s">
        <v>720</v>
      </c>
      <c r="B99" s="93" t="s">
        <v>382</v>
      </c>
      <c r="D99" s="119">
        <v>1.0442241955514899</v>
      </c>
    </row>
    <row r="100" spans="1:4" x14ac:dyDescent="0.75">
      <c r="A100" s="93" t="s">
        <v>909</v>
      </c>
      <c r="B100" s="93" t="s">
        <v>397</v>
      </c>
      <c r="D100" s="119">
        <v>1.03898691175706</v>
      </c>
    </row>
    <row r="101" spans="1:4" x14ac:dyDescent="0.75">
      <c r="A101" s="93" t="s">
        <v>844</v>
      </c>
      <c r="B101" s="93" t="s">
        <v>410</v>
      </c>
      <c r="D101" s="119">
        <v>1.0211857192338001</v>
      </c>
    </row>
    <row r="102" spans="1:4" x14ac:dyDescent="0.75">
      <c r="A102" s="93" t="s">
        <v>458</v>
      </c>
      <c r="B102" s="93" t="s">
        <v>388</v>
      </c>
      <c r="D102" s="119">
        <v>1.0028574022991801</v>
      </c>
    </row>
    <row r="103" spans="1:4" x14ac:dyDescent="0.75">
      <c r="A103" s="93" t="s">
        <v>543</v>
      </c>
      <c r="B103" s="93" t="s">
        <v>388</v>
      </c>
      <c r="D103" s="119">
        <v>0.99827459354700698</v>
      </c>
    </row>
    <row r="104" spans="1:4" x14ac:dyDescent="0.75">
      <c r="A104" s="93" t="s">
        <v>782</v>
      </c>
      <c r="B104" s="93" t="s">
        <v>382</v>
      </c>
      <c r="D104" s="119">
        <v>0.99113856570582304</v>
      </c>
    </row>
    <row r="105" spans="1:4" x14ac:dyDescent="0.75">
      <c r="A105" s="93" t="s">
        <v>946</v>
      </c>
      <c r="B105" s="93" t="s">
        <v>395</v>
      </c>
      <c r="D105" s="119">
        <v>0.98525653275691605</v>
      </c>
    </row>
    <row r="106" spans="1:4" x14ac:dyDescent="0.75">
      <c r="A106" s="93" t="s">
        <v>700</v>
      </c>
      <c r="B106" s="93" t="s">
        <v>701</v>
      </c>
      <c r="D106" s="119">
        <v>0.98391855650649895</v>
      </c>
    </row>
    <row r="107" spans="1:4" x14ac:dyDescent="0.75">
      <c r="A107" s="93" t="s">
        <v>803</v>
      </c>
      <c r="B107" s="93" t="s">
        <v>382</v>
      </c>
      <c r="D107" s="119">
        <v>0.96919846409450705</v>
      </c>
    </row>
    <row r="108" spans="1:4" x14ac:dyDescent="0.75">
      <c r="A108" s="93" t="s">
        <v>639</v>
      </c>
      <c r="B108" s="93" t="s">
        <v>382</v>
      </c>
      <c r="D108" s="119">
        <v>0.95491329889360499</v>
      </c>
    </row>
    <row r="109" spans="1:4" x14ac:dyDescent="0.75">
      <c r="A109" s="93" t="s">
        <v>968</v>
      </c>
      <c r="B109" s="93" t="s">
        <v>549</v>
      </c>
      <c r="D109" s="119">
        <v>0.95285131524673095</v>
      </c>
    </row>
    <row r="110" spans="1:4" x14ac:dyDescent="0.75">
      <c r="A110" s="93" t="s">
        <v>517</v>
      </c>
      <c r="B110" s="93" t="s">
        <v>382</v>
      </c>
      <c r="D110" s="119">
        <v>0.93097302913209201</v>
      </c>
    </row>
    <row r="111" spans="1:4" x14ac:dyDescent="0.75">
      <c r="A111" s="93" t="s">
        <v>483</v>
      </c>
      <c r="B111" s="93" t="s">
        <v>410</v>
      </c>
      <c r="D111" s="119">
        <v>0.92616576136170203</v>
      </c>
    </row>
    <row r="112" spans="1:4" x14ac:dyDescent="0.75">
      <c r="A112" s="93" t="s">
        <v>661</v>
      </c>
      <c r="B112" s="93" t="s">
        <v>461</v>
      </c>
      <c r="D112" s="119">
        <v>0.92459113344135202</v>
      </c>
    </row>
    <row r="113" spans="1:4" x14ac:dyDescent="0.75">
      <c r="A113" s="93" t="s">
        <v>759</v>
      </c>
      <c r="B113" s="93" t="s">
        <v>384</v>
      </c>
      <c r="D113" s="119">
        <v>0.91017194157334502</v>
      </c>
    </row>
    <row r="114" spans="1:4" x14ac:dyDescent="0.75">
      <c r="A114" s="93" t="s">
        <v>696</v>
      </c>
      <c r="B114" s="93" t="s">
        <v>588</v>
      </c>
      <c r="D114" s="119">
        <v>0.90877703897051398</v>
      </c>
    </row>
    <row r="115" spans="1:4" x14ac:dyDescent="0.75">
      <c r="A115" s="93" t="s">
        <v>901</v>
      </c>
      <c r="B115" s="93" t="s">
        <v>395</v>
      </c>
      <c r="D115" s="119">
        <v>0.90225261110920396</v>
      </c>
    </row>
    <row r="116" spans="1:4" x14ac:dyDescent="0.75">
      <c r="A116" s="93" t="s">
        <v>690</v>
      </c>
      <c r="B116" s="93" t="s">
        <v>426</v>
      </c>
      <c r="D116" s="119">
        <v>0.89081372442504003</v>
      </c>
    </row>
    <row r="117" spans="1:4" x14ac:dyDescent="0.75">
      <c r="A117" s="93" t="s">
        <v>935</v>
      </c>
      <c r="B117" s="93" t="s">
        <v>395</v>
      </c>
      <c r="D117" s="119">
        <v>0.88448124163528596</v>
      </c>
    </row>
    <row r="118" spans="1:4" x14ac:dyDescent="0.75">
      <c r="A118" s="93" t="s">
        <v>450</v>
      </c>
      <c r="B118" s="93" t="s">
        <v>388</v>
      </c>
      <c r="D118" s="119">
        <v>0.88027703681112801</v>
      </c>
    </row>
    <row r="119" spans="1:4" x14ac:dyDescent="0.75">
      <c r="A119" s="93" t="s">
        <v>836</v>
      </c>
      <c r="B119" s="93" t="s">
        <v>410</v>
      </c>
      <c r="D119" s="119">
        <v>0.86551824024496504</v>
      </c>
    </row>
    <row r="120" spans="1:4" x14ac:dyDescent="0.75">
      <c r="A120" s="93" t="s">
        <v>502</v>
      </c>
      <c r="B120" s="93" t="s">
        <v>388</v>
      </c>
      <c r="D120" s="119">
        <v>0.86087689756424501</v>
      </c>
    </row>
    <row r="121" spans="1:4" x14ac:dyDescent="0.75">
      <c r="A121" s="93" t="s">
        <v>436</v>
      </c>
      <c r="B121" s="93" t="s">
        <v>388</v>
      </c>
      <c r="D121" s="119">
        <v>0.85803341256544496</v>
      </c>
    </row>
    <row r="122" spans="1:4" x14ac:dyDescent="0.75">
      <c r="A122" s="93" t="s">
        <v>750</v>
      </c>
      <c r="B122" s="93" t="s">
        <v>410</v>
      </c>
      <c r="D122" s="119">
        <v>0.85481433043344301</v>
      </c>
    </row>
    <row r="123" spans="1:4" x14ac:dyDescent="0.75">
      <c r="A123" s="93" t="s">
        <v>423</v>
      </c>
      <c r="B123" s="93" t="s">
        <v>388</v>
      </c>
      <c r="D123" s="119">
        <v>0.85430260379849099</v>
      </c>
    </row>
    <row r="124" spans="1:4" x14ac:dyDescent="0.75">
      <c r="A124" s="93" t="s">
        <v>769</v>
      </c>
      <c r="B124" s="93" t="s">
        <v>382</v>
      </c>
      <c r="D124" s="119">
        <v>0.83675229596451595</v>
      </c>
    </row>
    <row r="125" spans="1:4" x14ac:dyDescent="0.75">
      <c r="A125" s="93" t="s">
        <v>732</v>
      </c>
      <c r="B125" s="93" t="s">
        <v>388</v>
      </c>
      <c r="D125" s="119">
        <v>0.83573804720922396</v>
      </c>
    </row>
    <row r="126" spans="1:4" x14ac:dyDescent="0.75">
      <c r="A126" s="93" t="s">
        <v>969</v>
      </c>
      <c r="B126" s="93" t="s">
        <v>395</v>
      </c>
      <c r="D126" s="119">
        <v>0.82146821114731094</v>
      </c>
    </row>
    <row r="127" spans="1:4" x14ac:dyDescent="0.75">
      <c r="A127" s="93" t="s">
        <v>925</v>
      </c>
      <c r="B127" s="93" t="s">
        <v>382</v>
      </c>
      <c r="D127" s="119">
        <v>0.80462017258459095</v>
      </c>
    </row>
    <row r="128" spans="1:4" x14ac:dyDescent="0.75">
      <c r="A128" s="93" t="s">
        <v>589</v>
      </c>
      <c r="B128" s="93" t="s">
        <v>388</v>
      </c>
      <c r="D128" s="119">
        <v>0.79862784411962595</v>
      </c>
    </row>
    <row r="129" spans="1:4" x14ac:dyDescent="0.75">
      <c r="A129" s="93" t="s">
        <v>585</v>
      </c>
      <c r="B129" s="93" t="s">
        <v>419</v>
      </c>
      <c r="D129" s="119">
        <v>0.77798228682765402</v>
      </c>
    </row>
    <row r="130" spans="1:4" x14ac:dyDescent="0.75">
      <c r="A130" s="93" t="s">
        <v>481</v>
      </c>
      <c r="B130" s="93" t="s">
        <v>482</v>
      </c>
      <c r="D130" s="119">
        <v>0.77699588078413495</v>
      </c>
    </row>
    <row r="131" spans="1:4" x14ac:dyDescent="0.75">
      <c r="A131" s="93" t="s">
        <v>929</v>
      </c>
      <c r="B131" s="93" t="s">
        <v>382</v>
      </c>
      <c r="D131" s="119">
        <v>0.77255024410004003</v>
      </c>
    </row>
    <row r="132" spans="1:4" x14ac:dyDescent="0.75">
      <c r="A132" s="93" t="s">
        <v>503</v>
      </c>
      <c r="B132" s="93" t="s">
        <v>384</v>
      </c>
      <c r="D132" s="119">
        <v>0.76858075523260105</v>
      </c>
    </row>
    <row r="133" spans="1:4" x14ac:dyDescent="0.75">
      <c r="A133" s="93" t="s">
        <v>927</v>
      </c>
      <c r="B133" s="93" t="s">
        <v>382</v>
      </c>
      <c r="D133" s="119">
        <v>0.76571278350169003</v>
      </c>
    </row>
    <row r="134" spans="1:4" x14ac:dyDescent="0.75">
      <c r="A134" s="93" t="s">
        <v>663</v>
      </c>
      <c r="B134" s="93" t="s">
        <v>382</v>
      </c>
      <c r="D134" s="119">
        <v>0.76057689942241402</v>
      </c>
    </row>
    <row r="135" spans="1:4" x14ac:dyDescent="0.75">
      <c r="A135" s="93" t="s">
        <v>837</v>
      </c>
      <c r="B135" s="93" t="s">
        <v>382</v>
      </c>
      <c r="D135" s="119">
        <v>0.74756213169233299</v>
      </c>
    </row>
    <row r="136" spans="1:4" x14ac:dyDescent="0.75">
      <c r="A136" s="93" t="s">
        <v>716</v>
      </c>
      <c r="B136" s="93" t="s">
        <v>415</v>
      </c>
      <c r="D136" s="119">
        <v>0.74333598800621103</v>
      </c>
    </row>
    <row r="137" spans="1:4" x14ac:dyDescent="0.75">
      <c r="A137" s="93" t="s">
        <v>959</v>
      </c>
      <c r="B137" s="93" t="s">
        <v>382</v>
      </c>
      <c r="D137" s="119">
        <v>0.72935770229185204</v>
      </c>
    </row>
    <row r="138" spans="1:4" x14ac:dyDescent="0.75">
      <c r="A138" s="93" t="s">
        <v>451</v>
      </c>
      <c r="B138" s="93" t="s">
        <v>384</v>
      </c>
      <c r="D138" s="119">
        <v>0.72927847540092905</v>
      </c>
    </row>
    <row r="139" spans="1:4" x14ac:dyDescent="0.75">
      <c r="A139" s="93" t="s">
        <v>756</v>
      </c>
      <c r="B139" s="93" t="s">
        <v>397</v>
      </c>
      <c r="D139" s="119">
        <v>0.72570021121140105</v>
      </c>
    </row>
    <row r="140" spans="1:4" x14ac:dyDescent="0.75">
      <c r="A140" s="93" t="s">
        <v>888</v>
      </c>
      <c r="B140" s="93" t="s">
        <v>382</v>
      </c>
      <c r="D140" s="119">
        <v>0.71839996170642395</v>
      </c>
    </row>
    <row r="141" spans="1:4" x14ac:dyDescent="0.75">
      <c r="A141" s="93" t="s">
        <v>427</v>
      </c>
      <c r="B141" s="93" t="s">
        <v>382</v>
      </c>
      <c r="D141" s="119">
        <v>0.717976151020708</v>
      </c>
    </row>
    <row r="142" spans="1:4" x14ac:dyDescent="0.75">
      <c r="A142" s="93" t="s">
        <v>578</v>
      </c>
      <c r="B142" s="93" t="s">
        <v>461</v>
      </c>
      <c r="D142" s="119">
        <v>0.71784048228049302</v>
      </c>
    </row>
    <row r="143" spans="1:4" x14ac:dyDescent="0.75">
      <c r="A143" s="93" t="s">
        <v>823</v>
      </c>
      <c r="B143" s="93" t="s">
        <v>388</v>
      </c>
      <c r="D143" s="119">
        <v>0.71570632143713597</v>
      </c>
    </row>
    <row r="144" spans="1:4" x14ac:dyDescent="0.75">
      <c r="A144" s="93" t="s">
        <v>789</v>
      </c>
      <c r="B144" s="93" t="s">
        <v>395</v>
      </c>
      <c r="D144" s="119">
        <v>0.69377993169063601</v>
      </c>
    </row>
    <row r="145" spans="1:4" x14ac:dyDescent="0.75">
      <c r="A145" s="93" t="s">
        <v>533</v>
      </c>
      <c r="B145" s="93" t="s">
        <v>534</v>
      </c>
      <c r="D145" s="119">
        <v>0.68631639238301601</v>
      </c>
    </row>
    <row r="146" spans="1:4" x14ac:dyDescent="0.75">
      <c r="A146" s="93" t="s">
        <v>783</v>
      </c>
      <c r="B146" s="93" t="s">
        <v>388</v>
      </c>
      <c r="D146" s="119">
        <v>0.68180714652634999</v>
      </c>
    </row>
    <row r="147" spans="1:4" x14ac:dyDescent="0.75">
      <c r="A147" s="93" t="s">
        <v>962</v>
      </c>
      <c r="B147" s="93" t="s">
        <v>461</v>
      </c>
      <c r="D147" s="119">
        <v>0.67005794967673904</v>
      </c>
    </row>
    <row r="148" spans="1:4" x14ac:dyDescent="0.75">
      <c r="A148" s="93" t="s">
        <v>914</v>
      </c>
      <c r="B148" s="93" t="s">
        <v>388</v>
      </c>
      <c r="D148" s="119">
        <v>0.66381218788320995</v>
      </c>
    </row>
    <row r="149" spans="1:4" x14ac:dyDescent="0.75">
      <c r="A149" s="93" t="s">
        <v>752</v>
      </c>
      <c r="B149" s="93" t="s">
        <v>382</v>
      </c>
      <c r="D149" s="119">
        <v>0.65715441674786601</v>
      </c>
    </row>
    <row r="150" spans="1:4" x14ac:dyDescent="0.75">
      <c r="A150" s="93" t="s">
        <v>462</v>
      </c>
      <c r="B150" s="93" t="s">
        <v>388</v>
      </c>
      <c r="D150" s="119">
        <v>0.64904969354970599</v>
      </c>
    </row>
    <row r="151" spans="1:4" x14ac:dyDescent="0.75">
      <c r="A151" s="93" t="s">
        <v>706</v>
      </c>
      <c r="B151" s="93" t="s">
        <v>410</v>
      </c>
      <c r="D151" s="119">
        <v>0.64849733617298799</v>
      </c>
    </row>
    <row r="152" spans="1:4" x14ac:dyDescent="0.75">
      <c r="A152" s="93" t="s">
        <v>665</v>
      </c>
      <c r="B152" s="93" t="s">
        <v>379</v>
      </c>
      <c r="D152" s="119">
        <v>0.64762390656263702</v>
      </c>
    </row>
    <row r="153" spans="1:4" x14ac:dyDescent="0.75">
      <c r="A153" s="93" t="s">
        <v>413</v>
      </c>
      <c r="B153" s="93" t="s">
        <v>388</v>
      </c>
      <c r="D153" s="119">
        <v>0.62149329585207802</v>
      </c>
    </row>
    <row r="154" spans="1:4" x14ac:dyDescent="0.75">
      <c r="A154" s="93" t="s">
        <v>881</v>
      </c>
      <c r="B154" s="93" t="s">
        <v>379</v>
      </c>
      <c r="D154" s="119">
        <v>0.61346320383035302</v>
      </c>
    </row>
    <row r="155" spans="1:4" x14ac:dyDescent="0.75">
      <c r="A155" s="93" t="s">
        <v>500</v>
      </c>
      <c r="B155" s="93" t="s">
        <v>388</v>
      </c>
      <c r="D155" s="119">
        <v>0.609155391003389</v>
      </c>
    </row>
    <row r="156" spans="1:4" x14ac:dyDescent="0.75">
      <c r="A156" s="93" t="s">
        <v>632</v>
      </c>
      <c r="B156" s="93" t="s">
        <v>461</v>
      </c>
      <c r="D156" s="119">
        <v>0.60829550402519905</v>
      </c>
    </row>
    <row r="157" spans="1:4" x14ac:dyDescent="0.75">
      <c r="A157" s="93" t="s">
        <v>623</v>
      </c>
      <c r="B157" s="93" t="s">
        <v>382</v>
      </c>
      <c r="D157" s="119">
        <v>0.59474771287780204</v>
      </c>
    </row>
    <row r="158" spans="1:4" x14ac:dyDescent="0.75">
      <c r="A158" s="93" t="s">
        <v>439</v>
      </c>
      <c r="B158" s="93" t="s">
        <v>395</v>
      </c>
      <c r="D158" s="119">
        <v>0.58653956514280703</v>
      </c>
    </row>
    <row r="159" spans="1:4" x14ac:dyDescent="0.75">
      <c r="A159" s="93" t="s">
        <v>383</v>
      </c>
      <c r="B159" s="93" t="s">
        <v>384</v>
      </c>
      <c r="D159" s="119">
        <v>0.58066810328861995</v>
      </c>
    </row>
    <row r="160" spans="1:4" x14ac:dyDescent="0.75">
      <c r="A160" s="93" t="s">
        <v>563</v>
      </c>
      <c r="B160" s="93" t="s">
        <v>384</v>
      </c>
      <c r="D160" s="119">
        <v>0.57768776914814401</v>
      </c>
    </row>
    <row r="161" spans="1:4" x14ac:dyDescent="0.75">
      <c r="A161" s="93" t="s">
        <v>420</v>
      </c>
      <c r="B161" s="93" t="s">
        <v>388</v>
      </c>
      <c r="D161" s="119">
        <v>0.57255267727405601</v>
      </c>
    </row>
    <row r="162" spans="1:4" x14ac:dyDescent="0.75">
      <c r="A162" s="93" t="s">
        <v>722</v>
      </c>
      <c r="B162" s="93" t="s">
        <v>419</v>
      </c>
      <c r="D162" s="119">
        <v>0.56476045824939503</v>
      </c>
    </row>
    <row r="163" spans="1:4" x14ac:dyDescent="0.75">
      <c r="A163" s="93" t="s">
        <v>590</v>
      </c>
      <c r="B163" s="93" t="s">
        <v>415</v>
      </c>
      <c r="D163" s="119">
        <v>0.56387026029520104</v>
      </c>
    </row>
    <row r="164" spans="1:4" x14ac:dyDescent="0.75">
      <c r="A164" s="93" t="s">
        <v>672</v>
      </c>
      <c r="B164" s="93" t="s">
        <v>395</v>
      </c>
      <c r="D164" s="119">
        <v>0.56204492513555104</v>
      </c>
    </row>
    <row r="165" spans="1:4" x14ac:dyDescent="0.75">
      <c r="A165" s="93" t="s">
        <v>630</v>
      </c>
      <c r="B165" s="93" t="s">
        <v>410</v>
      </c>
      <c r="D165" s="119">
        <v>0.55445834423743801</v>
      </c>
    </row>
    <row r="166" spans="1:4" x14ac:dyDescent="0.75">
      <c r="A166" s="93" t="s">
        <v>827</v>
      </c>
      <c r="B166" s="93" t="s">
        <v>692</v>
      </c>
      <c r="D166" s="119">
        <v>0.55409731331926104</v>
      </c>
    </row>
    <row r="167" spans="1:4" x14ac:dyDescent="0.75">
      <c r="A167" s="93" t="s">
        <v>575</v>
      </c>
      <c r="B167" s="93" t="s">
        <v>410</v>
      </c>
      <c r="D167" s="119">
        <v>0.54924664660410105</v>
      </c>
    </row>
    <row r="168" spans="1:4" x14ac:dyDescent="0.75">
      <c r="A168" s="93" t="s">
        <v>781</v>
      </c>
      <c r="B168" s="93" t="s">
        <v>382</v>
      </c>
      <c r="D168" s="119">
        <v>0.53189391358398297</v>
      </c>
    </row>
    <row r="169" spans="1:4" x14ac:dyDescent="0.75">
      <c r="A169" s="93" t="s">
        <v>682</v>
      </c>
      <c r="B169" s="93" t="s">
        <v>388</v>
      </c>
      <c r="D169" s="119">
        <v>0.52911335866352605</v>
      </c>
    </row>
    <row r="170" spans="1:4" x14ac:dyDescent="0.75">
      <c r="A170" s="93" t="s">
        <v>574</v>
      </c>
      <c r="B170" s="93" t="s">
        <v>410</v>
      </c>
      <c r="D170" s="119">
        <v>0.51934836073559199</v>
      </c>
    </row>
    <row r="171" spans="1:4" x14ac:dyDescent="0.75">
      <c r="A171" s="93" t="s">
        <v>957</v>
      </c>
      <c r="B171" s="93" t="s">
        <v>382</v>
      </c>
      <c r="D171" s="119">
        <v>0.51438963206793398</v>
      </c>
    </row>
    <row r="172" spans="1:4" x14ac:dyDescent="0.75">
      <c r="A172" s="93" t="s">
        <v>795</v>
      </c>
      <c r="B172" s="93" t="s">
        <v>395</v>
      </c>
      <c r="D172" s="119">
        <v>0.50755016954854504</v>
      </c>
    </row>
    <row r="173" spans="1:4" x14ac:dyDescent="0.75">
      <c r="A173" s="93" t="s">
        <v>519</v>
      </c>
      <c r="B173" s="93" t="s">
        <v>382</v>
      </c>
      <c r="D173" s="119">
        <v>0.49973028663411201</v>
      </c>
    </row>
    <row r="174" spans="1:4" x14ac:dyDescent="0.75">
      <c r="A174" s="93" t="s">
        <v>380</v>
      </c>
      <c r="B174" s="93" t="s">
        <v>377</v>
      </c>
      <c r="D174" s="119">
        <v>0.49240589165669002</v>
      </c>
    </row>
    <row r="175" spans="1:4" x14ac:dyDescent="0.75">
      <c r="A175" s="93" t="s">
        <v>848</v>
      </c>
      <c r="B175" s="93" t="s">
        <v>395</v>
      </c>
      <c r="D175" s="119">
        <v>0.48202461202049701</v>
      </c>
    </row>
    <row r="176" spans="1:4" x14ac:dyDescent="0.75">
      <c r="A176" s="93" t="s">
        <v>511</v>
      </c>
      <c r="B176" s="93" t="s">
        <v>388</v>
      </c>
      <c r="D176" s="119">
        <v>0.46296380535694598</v>
      </c>
    </row>
    <row r="177" spans="1:4" x14ac:dyDescent="0.75">
      <c r="A177" s="93" t="s">
        <v>587</v>
      </c>
      <c r="B177" s="93" t="s">
        <v>588</v>
      </c>
      <c r="D177" s="119">
        <v>0.452660988715892</v>
      </c>
    </row>
    <row r="178" spans="1:4" x14ac:dyDescent="0.75">
      <c r="A178" s="93" t="s">
        <v>694</v>
      </c>
      <c r="B178" s="93" t="s">
        <v>388</v>
      </c>
      <c r="D178" s="119">
        <v>0.450314226026789</v>
      </c>
    </row>
    <row r="179" spans="1:4" x14ac:dyDescent="0.75">
      <c r="A179" s="93" t="s">
        <v>454</v>
      </c>
      <c r="B179" s="93" t="s">
        <v>379</v>
      </c>
      <c r="D179" s="119">
        <v>0.44394697411063699</v>
      </c>
    </row>
    <row r="180" spans="1:4" x14ac:dyDescent="0.75">
      <c r="A180" s="93" t="s">
        <v>681</v>
      </c>
      <c r="B180" s="93" t="s">
        <v>395</v>
      </c>
      <c r="D180" s="119">
        <v>0.41421419012636002</v>
      </c>
    </row>
    <row r="181" spans="1:4" x14ac:dyDescent="0.75">
      <c r="A181" s="93" t="s">
        <v>933</v>
      </c>
      <c r="B181" s="93" t="s">
        <v>388</v>
      </c>
      <c r="D181" s="119">
        <v>0.4053207913654</v>
      </c>
    </row>
    <row r="182" spans="1:4" x14ac:dyDescent="0.75">
      <c r="A182" s="93" t="s">
        <v>657</v>
      </c>
      <c r="B182" s="93" t="s">
        <v>426</v>
      </c>
      <c r="D182" s="119">
        <v>0.39230655982685902</v>
      </c>
    </row>
    <row r="183" spans="1:4" x14ac:dyDescent="0.75">
      <c r="A183" s="93" t="s">
        <v>673</v>
      </c>
      <c r="B183" s="93" t="s">
        <v>388</v>
      </c>
      <c r="D183" s="119">
        <v>0.38796672741908</v>
      </c>
    </row>
    <row r="184" spans="1:4" x14ac:dyDescent="0.75">
      <c r="A184" s="93" t="s">
        <v>532</v>
      </c>
      <c r="B184" s="93" t="s">
        <v>395</v>
      </c>
      <c r="D184" s="119">
        <v>0.38142248759103198</v>
      </c>
    </row>
    <row r="185" spans="1:4" x14ac:dyDescent="0.75">
      <c r="A185" s="93" t="s">
        <v>908</v>
      </c>
      <c r="B185" s="93" t="s">
        <v>382</v>
      </c>
      <c r="D185" s="119">
        <v>0.37720488718005302</v>
      </c>
    </row>
    <row r="186" spans="1:4" x14ac:dyDescent="0.75">
      <c r="A186" s="93" t="s">
        <v>841</v>
      </c>
      <c r="B186" s="93" t="s">
        <v>382</v>
      </c>
      <c r="D186" s="119">
        <v>0.37522795230185502</v>
      </c>
    </row>
    <row r="187" spans="1:4" x14ac:dyDescent="0.75">
      <c r="A187" s="93" t="s">
        <v>685</v>
      </c>
      <c r="B187" s="93" t="s">
        <v>415</v>
      </c>
      <c r="D187" s="119">
        <v>0.36834960613310502</v>
      </c>
    </row>
    <row r="188" spans="1:4" x14ac:dyDescent="0.75">
      <c r="A188" s="93" t="s">
        <v>802</v>
      </c>
      <c r="B188" s="93" t="s">
        <v>382</v>
      </c>
      <c r="D188" s="119">
        <v>0.36781783374711102</v>
      </c>
    </row>
    <row r="189" spans="1:4" x14ac:dyDescent="0.75">
      <c r="A189" s="93" t="s">
        <v>936</v>
      </c>
      <c r="B189" s="93" t="s">
        <v>388</v>
      </c>
      <c r="D189" s="119">
        <v>0.367645771882469</v>
      </c>
    </row>
    <row r="190" spans="1:4" x14ac:dyDescent="0.75">
      <c r="A190" s="93" t="s">
        <v>949</v>
      </c>
      <c r="B190" s="93" t="s">
        <v>634</v>
      </c>
      <c r="D190" s="119">
        <v>0.36601118327493198</v>
      </c>
    </row>
    <row r="191" spans="1:4" x14ac:dyDescent="0.75">
      <c r="A191" s="93" t="s">
        <v>411</v>
      </c>
      <c r="B191" s="93" t="s">
        <v>412</v>
      </c>
      <c r="D191" s="119">
        <v>0.35794626033062299</v>
      </c>
    </row>
    <row r="192" spans="1:4" x14ac:dyDescent="0.75">
      <c r="A192" s="93" t="s">
        <v>580</v>
      </c>
      <c r="B192" s="93" t="s">
        <v>397</v>
      </c>
      <c r="D192" s="119">
        <v>0.34088041645582501</v>
      </c>
    </row>
    <row r="193" spans="1:4" x14ac:dyDescent="0.75">
      <c r="A193" s="93" t="s">
        <v>433</v>
      </c>
      <c r="B193" s="93" t="s">
        <v>410</v>
      </c>
      <c r="D193" s="119">
        <v>0.33738245998723398</v>
      </c>
    </row>
    <row r="194" spans="1:4" x14ac:dyDescent="0.75">
      <c r="A194" s="93" t="s">
        <v>544</v>
      </c>
      <c r="B194" s="93" t="s">
        <v>521</v>
      </c>
      <c r="D194" s="119">
        <v>0.33432059919138801</v>
      </c>
    </row>
    <row r="195" spans="1:4" x14ac:dyDescent="0.75">
      <c r="A195" s="93" t="s">
        <v>966</v>
      </c>
      <c r="B195" s="93" t="s">
        <v>382</v>
      </c>
      <c r="D195" s="119">
        <v>0.328496355014403</v>
      </c>
    </row>
    <row r="196" spans="1:4" x14ac:dyDescent="0.75">
      <c r="A196" s="93" t="s">
        <v>751</v>
      </c>
      <c r="B196" s="93" t="s">
        <v>395</v>
      </c>
      <c r="D196" s="119">
        <v>0.311702682782869</v>
      </c>
    </row>
    <row r="197" spans="1:4" x14ac:dyDescent="0.75">
      <c r="A197" s="93" t="s">
        <v>407</v>
      </c>
      <c r="B197" s="93" t="s">
        <v>382</v>
      </c>
      <c r="D197" s="119">
        <v>0.30090953289325101</v>
      </c>
    </row>
    <row r="198" spans="1:4" x14ac:dyDescent="0.75">
      <c r="A198" s="93" t="s">
        <v>625</v>
      </c>
      <c r="B198" s="93" t="s">
        <v>382</v>
      </c>
      <c r="D198" s="119">
        <v>0.29041616584607099</v>
      </c>
    </row>
    <row r="199" spans="1:4" x14ac:dyDescent="0.75">
      <c r="A199" s="93" t="s">
        <v>762</v>
      </c>
      <c r="B199" s="93" t="s">
        <v>388</v>
      </c>
      <c r="D199" s="119">
        <v>0.28780425438763702</v>
      </c>
    </row>
    <row r="200" spans="1:4" x14ac:dyDescent="0.75">
      <c r="A200" s="93" t="s">
        <v>920</v>
      </c>
      <c r="B200" s="93" t="s">
        <v>379</v>
      </c>
      <c r="D200" s="119">
        <v>0.28006231357936501</v>
      </c>
    </row>
    <row r="201" spans="1:4" x14ac:dyDescent="0.75">
      <c r="A201" s="93" t="s">
        <v>956</v>
      </c>
      <c r="B201" s="93" t="s">
        <v>382</v>
      </c>
      <c r="D201" s="119">
        <v>0.27789535496807199</v>
      </c>
    </row>
    <row r="202" spans="1:4" x14ac:dyDescent="0.75">
      <c r="A202" s="93" t="s">
        <v>464</v>
      </c>
      <c r="B202" s="93" t="s">
        <v>377</v>
      </c>
      <c r="D202" s="119">
        <v>0.26870170397329801</v>
      </c>
    </row>
    <row r="203" spans="1:4" x14ac:dyDescent="0.75">
      <c r="A203" s="93" t="s">
        <v>870</v>
      </c>
      <c r="B203" s="93" t="s">
        <v>382</v>
      </c>
      <c r="D203" s="119">
        <v>0.26174876502722499</v>
      </c>
    </row>
    <row r="204" spans="1:4" x14ac:dyDescent="0.75">
      <c r="A204" s="93" t="s">
        <v>797</v>
      </c>
      <c r="B204" s="93" t="s">
        <v>397</v>
      </c>
      <c r="D204" s="119">
        <v>0.255317967708383</v>
      </c>
    </row>
    <row r="205" spans="1:4" x14ac:dyDescent="0.75">
      <c r="A205" s="93" t="s">
        <v>921</v>
      </c>
      <c r="B205" s="93" t="s">
        <v>388</v>
      </c>
      <c r="D205" s="119">
        <v>0.25298722223838799</v>
      </c>
    </row>
    <row r="206" spans="1:4" x14ac:dyDescent="0.75">
      <c r="A206" s="93" t="s">
        <v>853</v>
      </c>
      <c r="B206" s="93" t="s">
        <v>382</v>
      </c>
      <c r="D206" s="119">
        <v>0.24771951341241599</v>
      </c>
    </row>
    <row r="207" spans="1:4" x14ac:dyDescent="0.75">
      <c r="A207" s="93" t="s">
        <v>584</v>
      </c>
      <c r="B207" s="93" t="s">
        <v>384</v>
      </c>
      <c r="D207" s="119">
        <v>0.24435143701124201</v>
      </c>
    </row>
    <row r="208" spans="1:4" x14ac:dyDescent="0.75">
      <c r="A208" s="93" t="s">
        <v>702</v>
      </c>
      <c r="B208" s="93" t="s">
        <v>461</v>
      </c>
      <c r="D208" s="119">
        <v>0.228296600645255</v>
      </c>
    </row>
    <row r="209" spans="1:4" x14ac:dyDescent="0.75">
      <c r="A209" s="93" t="s">
        <v>523</v>
      </c>
      <c r="B209" s="93" t="s">
        <v>382</v>
      </c>
      <c r="D209" s="119">
        <v>0.22358255704260699</v>
      </c>
    </row>
    <row r="210" spans="1:4" x14ac:dyDescent="0.75">
      <c r="A210" s="93" t="s">
        <v>654</v>
      </c>
      <c r="B210" s="93" t="s">
        <v>382</v>
      </c>
      <c r="D210" s="119">
        <v>0.215939952512433</v>
      </c>
    </row>
    <row r="211" spans="1:4" x14ac:dyDescent="0.75">
      <c r="A211" s="93" t="s">
        <v>846</v>
      </c>
      <c r="B211" s="93" t="s">
        <v>588</v>
      </c>
      <c r="D211" s="119">
        <v>0.21002973891836099</v>
      </c>
    </row>
    <row r="212" spans="1:4" x14ac:dyDescent="0.75">
      <c r="A212" s="93" t="s">
        <v>683</v>
      </c>
      <c r="B212" s="93" t="s">
        <v>388</v>
      </c>
      <c r="D212" s="119">
        <v>0.20569756063672801</v>
      </c>
    </row>
    <row r="213" spans="1:4" x14ac:dyDescent="0.75">
      <c r="A213" s="93" t="s">
        <v>809</v>
      </c>
      <c r="B213" s="93" t="s">
        <v>482</v>
      </c>
      <c r="D213" s="119">
        <v>0.201272410533262</v>
      </c>
    </row>
    <row r="214" spans="1:4" x14ac:dyDescent="0.75">
      <c r="A214" s="93" t="s">
        <v>448</v>
      </c>
      <c r="B214" s="93" t="s">
        <v>382</v>
      </c>
      <c r="D214" s="119">
        <v>0.20114528866269499</v>
      </c>
    </row>
    <row r="215" spans="1:4" x14ac:dyDescent="0.75">
      <c r="A215" s="93" t="s">
        <v>614</v>
      </c>
      <c r="B215" s="93" t="s">
        <v>382</v>
      </c>
      <c r="D215" s="119">
        <v>0.20056617698531401</v>
      </c>
    </row>
    <row r="216" spans="1:4" x14ac:dyDescent="0.75">
      <c r="A216" s="93" t="s">
        <v>896</v>
      </c>
      <c r="B216" s="93" t="s">
        <v>388</v>
      </c>
      <c r="D216" s="119">
        <v>0.197296362205794</v>
      </c>
    </row>
    <row r="217" spans="1:4" x14ac:dyDescent="0.75">
      <c r="A217" s="93" t="s">
        <v>810</v>
      </c>
      <c r="B217" s="93" t="s">
        <v>397</v>
      </c>
      <c r="D217" s="119">
        <v>0.195859805589849</v>
      </c>
    </row>
    <row r="218" spans="1:4" x14ac:dyDescent="0.75">
      <c r="A218" s="93" t="s">
        <v>843</v>
      </c>
      <c r="B218" s="93" t="s">
        <v>461</v>
      </c>
      <c r="D218" s="119">
        <v>0.190784414844754</v>
      </c>
    </row>
    <row r="219" spans="1:4" x14ac:dyDescent="0.75">
      <c r="A219" s="93" t="s">
        <v>821</v>
      </c>
      <c r="B219" s="93" t="s">
        <v>388</v>
      </c>
      <c r="D219" s="119">
        <v>0.189751324534181</v>
      </c>
    </row>
    <row r="220" spans="1:4" x14ac:dyDescent="0.75">
      <c r="A220" s="93" t="s">
        <v>643</v>
      </c>
      <c r="B220" s="93" t="s">
        <v>410</v>
      </c>
      <c r="D220" s="119">
        <v>0.18931388366254501</v>
      </c>
    </row>
    <row r="221" spans="1:4" x14ac:dyDescent="0.75">
      <c r="A221" s="93" t="s">
        <v>403</v>
      </c>
      <c r="B221" s="93" t="s">
        <v>395</v>
      </c>
      <c r="D221" s="119">
        <v>0.18861237899218</v>
      </c>
    </row>
    <row r="222" spans="1:4" x14ac:dyDescent="0.75">
      <c r="A222" s="93" t="s">
        <v>799</v>
      </c>
      <c r="B222" s="93" t="s">
        <v>388</v>
      </c>
      <c r="D222" s="119">
        <v>0.18780061199207901</v>
      </c>
    </row>
    <row r="223" spans="1:4" x14ac:dyDescent="0.75">
      <c r="A223" s="93" t="s">
        <v>566</v>
      </c>
      <c r="B223" s="93" t="s">
        <v>384</v>
      </c>
      <c r="D223" s="119">
        <v>0.18472512124131099</v>
      </c>
    </row>
    <row r="224" spans="1:4" x14ac:dyDescent="0.75">
      <c r="A224" s="93" t="s">
        <v>528</v>
      </c>
      <c r="B224" s="93" t="s">
        <v>388</v>
      </c>
      <c r="D224" s="119">
        <v>0.177517236354156</v>
      </c>
    </row>
    <row r="225" spans="1:4" x14ac:dyDescent="0.75">
      <c r="A225" s="93" t="s">
        <v>943</v>
      </c>
      <c r="B225" s="93" t="s">
        <v>397</v>
      </c>
      <c r="D225" s="119">
        <v>0.17723872437384999</v>
      </c>
    </row>
    <row r="226" spans="1:4" x14ac:dyDescent="0.75">
      <c r="A226" s="93" t="s">
        <v>431</v>
      </c>
      <c r="B226" s="93" t="s">
        <v>382</v>
      </c>
      <c r="D226" s="119">
        <v>0.16793594274448001</v>
      </c>
    </row>
    <row r="227" spans="1:4" x14ac:dyDescent="0.75">
      <c r="A227" s="93" t="s">
        <v>703</v>
      </c>
      <c r="B227" s="93" t="s">
        <v>395</v>
      </c>
      <c r="D227" s="119">
        <v>0.16140888779702101</v>
      </c>
    </row>
    <row r="228" spans="1:4" x14ac:dyDescent="0.75">
      <c r="A228" s="93" t="s">
        <v>897</v>
      </c>
      <c r="B228" s="93" t="s">
        <v>395</v>
      </c>
      <c r="D228" s="119">
        <v>0.15417978380824199</v>
      </c>
    </row>
    <row r="229" spans="1:4" x14ac:dyDescent="0.75">
      <c r="A229" s="93" t="s">
        <v>942</v>
      </c>
      <c r="B229" s="93" t="s">
        <v>397</v>
      </c>
      <c r="D229" s="119">
        <v>0.145797869963321</v>
      </c>
    </row>
    <row r="230" spans="1:4" x14ac:dyDescent="0.75">
      <c r="A230" s="93" t="s">
        <v>652</v>
      </c>
      <c r="B230" s="93" t="s">
        <v>588</v>
      </c>
      <c r="D230" s="119">
        <v>0.14178793150174199</v>
      </c>
    </row>
    <row r="231" spans="1:4" x14ac:dyDescent="0.75">
      <c r="A231" s="93" t="s">
        <v>963</v>
      </c>
      <c r="B231" s="93" t="s">
        <v>382</v>
      </c>
      <c r="D231" s="119">
        <v>0.133117107759227</v>
      </c>
    </row>
    <row r="232" spans="1:4" x14ac:dyDescent="0.75">
      <c r="A232" s="93" t="s">
        <v>641</v>
      </c>
      <c r="B232" s="93" t="s">
        <v>521</v>
      </c>
      <c r="D232" s="119">
        <v>0.13096100970107499</v>
      </c>
    </row>
    <row r="233" spans="1:4" x14ac:dyDescent="0.75">
      <c r="A233" s="93" t="s">
        <v>804</v>
      </c>
      <c r="B233" s="93" t="s">
        <v>388</v>
      </c>
      <c r="D233" s="119">
        <v>0.12691368880512899</v>
      </c>
    </row>
    <row r="234" spans="1:4" x14ac:dyDescent="0.75">
      <c r="A234" s="93" t="s">
        <v>794</v>
      </c>
      <c r="B234" s="93" t="s">
        <v>395</v>
      </c>
      <c r="D234" s="119">
        <v>0.124475297313414</v>
      </c>
    </row>
    <row r="235" spans="1:4" x14ac:dyDescent="0.75">
      <c r="A235" s="93" t="s">
        <v>712</v>
      </c>
      <c r="B235" s="93" t="s">
        <v>521</v>
      </c>
      <c r="D235" s="119">
        <v>0.122575021467192</v>
      </c>
    </row>
    <row r="236" spans="1:4" x14ac:dyDescent="0.75">
      <c r="A236" s="93" t="s">
        <v>705</v>
      </c>
      <c r="B236" s="93" t="s">
        <v>388</v>
      </c>
      <c r="D236" s="119">
        <v>0.119944309865917</v>
      </c>
    </row>
    <row r="237" spans="1:4" x14ac:dyDescent="0.75">
      <c r="A237" s="93" t="s">
        <v>581</v>
      </c>
      <c r="B237" s="93" t="s">
        <v>395</v>
      </c>
      <c r="D237" s="119">
        <v>0.11939927243095499</v>
      </c>
    </row>
    <row r="238" spans="1:4" x14ac:dyDescent="0.75">
      <c r="A238" s="93" t="s">
        <v>952</v>
      </c>
      <c r="B238" s="93" t="s">
        <v>395</v>
      </c>
      <c r="D238" s="119">
        <v>0.115059685789605</v>
      </c>
    </row>
    <row r="239" spans="1:4" x14ac:dyDescent="0.75">
      <c r="A239" s="93" t="s">
        <v>767</v>
      </c>
      <c r="B239" s="93" t="s">
        <v>384</v>
      </c>
      <c r="D239" s="119">
        <v>0.11494941404448</v>
      </c>
    </row>
    <row r="240" spans="1:4" x14ac:dyDescent="0.75">
      <c r="A240" s="93" t="s">
        <v>882</v>
      </c>
      <c r="B240" s="93" t="s">
        <v>382</v>
      </c>
      <c r="D240" s="119">
        <v>0.11433813741115501</v>
      </c>
    </row>
    <row r="241" spans="1:4" x14ac:dyDescent="0.75">
      <c r="A241" s="93" t="s">
        <v>917</v>
      </c>
      <c r="B241" s="93" t="s">
        <v>397</v>
      </c>
      <c r="D241" s="119">
        <v>0.108503371747921</v>
      </c>
    </row>
    <row r="242" spans="1:4" x14ac:dyDescent="0.75">
      <c r="A242" s="93" t="s">
        <v>697</v>
      </c>
      <c r="B242" s="93" t="s">
        <v>382</v>
      </c>
      <c r="D242" s="119">
        <v>0.107714288812975</v>
      </c>
    </row>
    <row r="243" spans="1:4" x14ac:dyDescent="0.75">
      <c r="A243" s="93" t="s">
        <v>416</v>
      </c>
      <c r="B243" s="93" t="s">
        <v>382</v>
      </c>
      <c r="D243" s="119">
        <v>0.10702273054400201</v>
      </c>
    </row>
    <row r="244" spans="1:4" x14ac:dyDescent="0.75">
      <c r="A244" s="93" t="s">
        <v>637</v>
      </c>
      <c r="B244" s="93" t="s">
        <v>382</v>
      </c>
      <c r="D244" s="119">
        <v>0.106467425766749</v>
      </c>
    </row>
    <row r="245" spans="1:4" x14ac:dyDescent="0.75">
      <c r="A245" s="93" t="s">
        <v>558</v>
      </c>
      <c r="B245" s="93" t="s">
        <v>388</v>
      </c>
      <c r="D245" s="119">
        <v>0.105179872746506</v>
      </c>
    </row>
    <row r="246" spans="1:4" x14ac:dyDescent="0.75">
      <c r="A246" s="93" t="s">
        <v>647</v>
      </c>
      <c r="B246" s="93" t="s">
        <v>382</v>
      </c>
      <c r="D246" s="119">
        <v>0.103509310501757</v>
      </c>
    </row>
    <row r="247" spans="1:4" x14ac:dyDescent="0.75">
      <c r="A247" s="93" t="s">
        <v>398</v>
      </c>
      <c r="B247" s="93" t="s">
        <v>388</v>
      </c>
      <c r="D247" s="119">
        <v>0.10236601992158301</v>
      </c>
    </row>
    <row r="248" spans="1:4" x14ac:dyDescent="0.75">
      <c r="A248" s="93" t="s">
        <v>670</v>
      </c>
      <c r="B248" s="93" t="s">
        <v>382</v>
      </c>
      <c r="D248" s="119">
        <v>7.7907219846774498E-2</v>
      </c>
    </row>
    <row r="249" spans="1:4" x14ac:dyDescent="0.75">
      <c r="A249" s="93" t="s">
        <v>895</v>
      </c>
      <c r="B249" s="93" t="s">
        <v>600</v>
      </c>
      <c r="D249" s="119">
        <v>6.9705432400483699E-2</v>
      </c>
    </row>
    <row r="250" spans="1:4" x14ac:dyDescent="0.75">
      <c r="A250" s="93" t="s">
        <v>876</v>
      </c>
      <c r="B250" s="93" t="s">
        <v>388</v>
      </c>
      <c r="D250" s="119">
        <v>5.8694119341339099E-2</v>
      </c>
    </row>
    <row r="251" spans="1:4" x14ac:dyDescent="0.75">
      <c r="A251" s="93" t="s">
        <v>417</v>
      </c>
      <c r="B251" s="93" t="s">
        <v>397</v>
      </c>
      <c r="D251" s="119">
        <v>5.6904016113414897E-2</v>
      </c>
    </row>
    <row r="252" spans="1:4" x14ac:dyDescent="0.75">
      <c r="A252" s="93" t="s">
        <v>937</v>
      </c>
      <c r="B252" s="93" t="s">
        <v>497</v>
      </c>
      <c r="D252" s="119">
        <v>5.6678936561979303E-2</v>
      </c>
    </row>
    <row r="253" spans="1:4" x14ac:dyDescent="0.75">
      <c r="A253" s="93" t="s">
        <v>485</v>
      </c>
      <c r="B253" s="93" t="s">
        <v>388</v>
      </c>
      <c r="D253" s="119">
        <v>4.6330424453721999E-2</v>
      </c>
    </row>
    <row r="254" spans="1:4" x14ac:dyDescent="0.75">
      <c r="A254" s="93" t="s">
        <v>829</v>
      </c>
      <c r="B254" s="93" t="s">
        <v>388</v>
      </c>
      <c r="D254" s="119">
        <v>4.3490482146821399E-2</v>
      </c>
    </row>
    <row r="255" spans="1:4" x14ac:dyDescent="0.75">
      <c r="A255" s="93" t="s">
        <v>731</v>
      </c>
      <c r="B255" s="93" t="s">
        <v>410</v>
      </c>
      <c r="D255" s="119">
        <v>3.3360220692836902E-2</v>
      </c>
    </row>
    <row r="256" spans="1:4" x14ac:dyDescent="0.75">
      <c r="A256" s="93" t="s">
        <v>586</v>
      </c>
      <c r="B256" s="93" t="s">
        <v>395</v>
      </c>
      <c r="D256" s="119">
        <v>3.08552600700394E-2</v>
      </c>
    </row>
    <row r="257" spans="1:4" x14ac:dyDescent="0.75">
      <c r="A257" s="93" t="s">
        <v>871</v>
      </c>
      <c r="B257" s="93" t="s">
        <v>382</v>
      </c>
      <c r="D257" s="119">
        <v>3.0378858187425702E-2</v>
      </c>
    </row>
    <row r="258" spans="1:4" x14ac:dyDescent="0.75">
      <c r="A258" s="93" t="s">
        <v>912</v>
      </c>
      <c r="B258" s="93" t="s">
        <v>388</v>
      </c>
      <c r="D258" s="119">
        <v>1.5042628069582601E-2</v>
      </c>
    </row>
    <row r="259" spans="1:4" x14ac:dyDescent="0.75">
      <c r="A259" s="93" t="s">
        <v>758</v>
      </c>
      <c r="B259" s="93" t="s">
        <v>388</v>
      </c>
      <c r="D259" s="119">
        <v>1.4274826318561201E-2</v>
      </c>
    </row>
    <row r="260" spans="1:4" x14ac:dyDescent="0.75">
      <c r="A260" s="93" t="s">
        <v>605</v>
      </c>
      <c r="B260" s="93" t="s">
        <v>410</v>
      </c>
      <c r="D260" s="119">
        <v>1.3805812408323299E-2</v>
      </c>
    </row>
    <row r="261" spans="1:4" x14ac:dyDescent="0.75">
      <c r="A261" s="93" t="s">
        <v>506</v>
      </c>
      <c r="B261" s="93" t="s">
        <v>388</v>
      </c>
      <c r="D261" s="119">
        <v>1.11988170045536E-2</v>
      </c>
    </row>
    <row r="262" spans="1:4" x14ac:dyDescent="0.75">
      <c r="A262" s="93" t="s">
        <v>923</v>
      </c>
      <c r="B262" s="93" t="s">
        <v>600</v>
      </c>
      <c r="D262" s="119">
        <v>1.0225542241373601E-2</v>
      </c>
    </row>
    <row r="263" spans="1:4" x14ac:dyDescent="0.75">
      <c r="A263" s="93" t="s">
        <v>613</v>
      </c>
      <c r="B263" s="93" t="s">
        <v>386</v>
      </c>
      <c r="D263" s="119">
        <v>1.1892873607663699E-3</v>
      </c>
    </row>
    <row r="264" spans="1:4" x14ac:dyDescent="0.75">
      <c r="A264" s="93" t="s">
        <v>953</v>
      </c>
      <c r="B264" s="93" t="s">
        <v>382</v>
      </c>
      <c r="D264" s="119">
        <v>-2.0927514940370599E-3</v>
      </c>
    </row>
    <row r="265" spans="1:4" x14ac:dyDescent="0.75">
      <c r="A265" s="93" t="s">
        <v>786</v>
      </c>
      <c r="B265" s="93" t="s">
        <v>426</v>
      </c>
      <c r="D265" s="119">
        <v>-1.9419503067037099E-2</v>
      </c>
    </row>
    <row r="266" spans="1:4" x14ac:dyDescent="0.75">
      <c r="A266" s="93" t="s">
        <v>717</v>
      </c>
      <c r="B266" s="93" t="s">
        <v>388</v>
      </c>
      <c r="D266" s="119">
        <v>-2.5483717739939699E-2</v>
      </c>
    </row>
    <row r="267" spans="1:4" x14ac:dyDescent="0.75">
      <c r="A267" s="93" t="s">
        <v>406</v>
      </c>
      <c r="B267" s="93" t="s">
        <v>395</v>
      </c>
      <c r="D267" s="119">
        <v>-3.2057174607059501E-2</v>
      </c>
    </row>
    <row r="268" spans="1:4" x14ac:dyDescent="0.75">
      <c r="A268" s="93" t="s">
        <v>524</v>
      </c>
      <c r="B268" s="93" t="s">
        <v>388</v>
      </c>
      <c r="D268" s="119">
        <v>-3.4594860723349899E-2</v>
      </c>
    </row>
    <row r="269" spans="1:4" x14ac:dyDescent="0.75">
      <c r="A269" s="93" t="s">
        <v>594</v>
      </c>
      <c r="B269" s="93" t="s">
        <v>410</v>
      </c>
      <c r="D269" s="119">
        <v>-3.8134362022747503E-2</v>
      </c>
    </row>
    <row r="270" spans="1:4" x14ac:dyDescent="0.75">
      <c r="A270" s="93" t="s">
        <v>455</v>
      </c>
      <c r="B270" s="93" t="s">
        <v>388</v>
      </c>
      <c r="D270" s="119">
        <v>-4.0939236313378001E-2</v>
      </c>
    </row>
    <row r="271" spans="1:4" x14ac:dyDescent="0.75">
      <c r="A271" s="93" t="s">
        <v>499</v>
      </c>
      <c r="B271" s="93" t="s">
        <v>461</v>
      </c>
      <c r="D271" s="119">
        <v>-4.3578408957592303E-2</v>
      </c>
    </row>
    <row r="272" spans="1:4" x14ac:dyDescent="0.75">
      <c r="A272" s="93" t="s">
        <v>617</v>
      </c>
      <c r="B272" s="93" t="s">
        <v>395</v>
      </c>
      <c r="D272" s="119">
        <v>-4.4435650971727997E-2</v>
      </c>
    </row>
    <row r="273" spans="1:4" x14ac:dyDescent="0.75">
      <c r="A273" s="93" t="s">
        <v>878</v>
      </c>
      <c r="B273" s="93" t="s">
        <v>412</v>
      </c>
      <c r="D273" s="119">
        <v>-4.9337209869546997E-2</v>
      </c>
    </row>
    <row r="274" spans="1:4" x14ac:dyDescent="0.75">
      <c r="A274" s="93" t="s">
        <v>753</v>
      </c>
      <c r="B274" s="93" t="s">
        <v>382</v>
      </c>
      <c r="D274" s="119">
        <v>-5.11852569456017E-2</v>
      </c>
    </row>
    <row r="275" spans="1:4" x14ac:dyDescent="0.75">
      <c r="A275" s="93" t="s">
        <v>879</v>
      </c>
      <c r="B275" s="93" t="s">
        <v>388</v>
      </c>
      <c r="D275" s="119">
        <v>-5.7746823184223098E-2</v>
      </c>
    </row>
    <row r="276" spans="1:4" x14ac:dyDescent="0.75">
      <c r="A276" s="93" t="s">
        <v>435</v>
      </c>
      <c r="B276" s="93" t="s">
        <v>388</v>
      </c>
      <c r="D276" s="119">
        <v>-6.3327673446311794E-2</v>
      </c>
    </row>
    <row r="277" spans="1:4" x14ac:dyDescent="0.75">
      <c r="A277" s="93" t="s">
        <v>535</v>
      </c>
      <c r="B277" s="93" t="s">
        <v>384</v>
      </c>
      <c r="D277" s="119">
        <v>-6.4483525643847794E-2</v>
      </c>
    </row>
    <row r="278" spans="1:4" x14ac:dyDescent="0.75">
      <c r="A278" s="93" t="s">
        <v>708</v>
      </c>
      <c r="B278" s="93" t="s">
        <v>412</v>
      </c>
      <c r="D278" s="119">
        <v>-6.5345437306866302E-2</v>
      </c>
    </row>
    <row r="279" spans="1:4" x14ac:dyDescent="0.75">
      <c r="A279" s="93" t="s">
        <v>773</v>
      </c>
      <c r="B279" s="93" t="s">
        <v>377</v>
      </c>
      <c r="D279" s="119">
        <v>-6.9189628617729204E-2</v>
      </c>
    </row>
    <row r="280" spans="1:4" x14ac:dyDescent="0.75">
      <c r="A280" s="93" t="s">
        <v>550</v>
      </c>
      <c r="B280" s="93" t="s">
        <v>384</v>
      </c>
      <c r="D280" s="119">
        <v>-7.0454870181044904E-2</v>
      </c>
    </row>
    <row r="281" spans="1:4" x14ac:dyDescent="0.75">
      <c r="A281" s="93" t="s">
        <v>489</v>
      </c>
      <c r="B281" s="93" t="s">
        <v>490</v>
      </c>
      <c r="D281" s="119">
        <v>-7.3287766581775493E-2</v>
      </c>
    </row>
    <row r="282" spans="1:4" x14ac:dyDescent="0.75">
      <c r="A282" s="93" t="s">
        <v>741</v>
      </c>
      <c r="B282" s="93" t="s">
        <v>388</v>
      </c>
      <c r="D282" s="119">
        <v>-7.9961557329814706E-2</v>
      </c>
    </row>
    <row r="283" spans="1:4" x14ac:dyDescent="0.75">
      <c r="A283" s="93" t="s">
        <v>387</v>
      </c>
      <c r="B283" s="93" t="s">
        <v>388</v>
      </c>
      <c r="D283" s="119">
        <v>-8.3070093736833994E-2</v>
      </c>
    </row>
    <row r="284" spans="1:4" x14ac:dyDescent="0.75">
      <c r="A284" s="93" t="s">
        <v>940</v>
      </c>
      <c r="B284" s="93" t="s">
        <v>382</v>
      </c>
      <c r="D284" s="119">
        <v>-8.4433167315116894E-2</v>
      </c>
    </row>
    <row r="285" spans="1:4" x14ac:dyDescent="0.75">
      <c r="A285" s="93" t="s">
        <v>629</v>
      </c>
      <c r="B285" s="93" t="s">
        <v>377</v>
      </c>
      <c r="D285" s="119">
        <v>-8.8977744146259502E-2</v>
      </c>
    </row>
    <row r="286" spans="1:4" x14ac:dyDescent="0.75">
      <c r="A286" s="93" t="s">
        <v>418</v>
      </c>
      <c r="B286" s="93" t="s">
        <v>419</v>
      </c>
      <c r="D286" s="119">
        <v>-9.9575375673823505E-2</v>
      </c>
    </row>
    <row r="287" spans="1:4" x14ac:dyDescent="0.75">
      <c r="A287" s="93" t="s">
        <v>790</v>
      </c>
      <c r="B287" s="93" t="s">
        <v>384</v>
      </c>
      <c r="D287" s="119">
        <v>-0.100981676648961</v>
      </c>
    </row>
    <row r="288" spans="1:4" x14ac:dyDescent="0.75">
      <c r="A288" s="93" t="s">
        <v>851</v>
      </c>
      <c r="B288" s="93" t="s">
        <v>395</v>
      </c>
      <c r="D288" s="119">
        <v>-0.101286329459468</v>
      </c>
    </row>
    <row r="289" spans="1:4" x14ac:dyDescent="0.75">
      <c r="A289" s="93" t="s">
        <v>902</v>
      </c>
      <c r="B289" s="93" t="s">
        <v>521</v>
      </c>
      <c r="D289" s="119">
        <v>-0.102607587536077</v>
      </c>
    </row>
    <row r="290" spans="1:4" x14ac:dyDescent="0.75">
      <c r="A290" s="93" t="s">
        <v>452</v>
      </c>
      <c r="B290" s="93" t="s">
        <v>382</v>
      </c>
      <c r="D290" s="119">
        <v>-0.10274533938144199</v>
      </c>
    </row>
    <row r="291" spans="1:4" x14ac:dyDescent="0.75">
      <c r="A291" s="93" t="s">
        <v>812</v>
      </c>
      <c r="B291" s="93" t="s">
        <v>388</v>
      </c>
      <c r="D291" s="119">
        <v>-0.103223848191448</v>
      </c>
    </row>
    <row r="292" spans="1:4" x14ac:dyDescent="0.75">
      <c r="A292" s="93" t="s">
        <v>774</v>
      </c>
      <c r="B292" s="93" t="s">
        <v>521</v>
      </c>
      <c r="D292" s="119">
        <v>-0.105924202861088</v>
      </c>
    </row>
    <row r="293" spans="1:4" x14ac:dyDescent="0.75">
      <c r="A293" s="93" t="s">
        <v>687</v>
      </c>
      <c r="B293" s="93" t="s">
        <v>395</v>
      </c>
      <c r="D293" s="119">
        <v>-0.106235666306217</v>
      </c>
    </row>
    <row r="294" spans="1:4" x14ac:dyDescent="0.75">
      <c r="A294" s="93" t="s">
        <v>842</v>
      </c>
      <c r="B294" s="93" t="s">
        <v>382</v>
      </c>
      <c r="D294" s="119">
        <v>-0.109451735540453</v>
      </c>
    </row>
    <row r="295" spans="1:4" x14ac:dyDescent="0.75">
      <c r="A295" s="93" t="s">
        <v>850</v>
      </c>
      <c r="B295" s="93" t="s">
        <v>395</v>
      </c>
      <c r="D295" s="119">
        <v>-0.111803653900723</v>
      </c>
    </row>
    <row r="296" spans="1:4" x14ac:dyDescent="0.75">
      <c r="A296" s="93" t="s">
        <v>954</v>
      </c>
      <c r="B296" s="93" t="s">
        <v>382</v>
      </c>
      <c r="D296" s="119">
        <v>-0.11252234736823601</v>
      </c>
    </row>
    <row r="297" spans="1:4" x14ac:dyDescent="0.75">
      <c r="A297" s="93" t="s">
        <v>891</v>
      </c>
      <c r="B297" s="93" t="s">
        <v>461</v>
      </c>
      <c r="D297" s="119">
        <v>-0.112941697265837</v>
      </c>
    </row>
    <row r="298" spans="1:4" x14ac:dyDescent="0.75">
      <c r="A298" s="93" t="s">
        <v>678</v>
      </c>
      <c r="B298" s="93" t="s">
        <v>382</v>
      </c>
      <c r="D298" s="119">
        <v>-0.117798572607441</v>
      </c>
    </row>
    <row r="299" spans="1:4" x14ac:dyDescent="0.75">
      <c r="A299" s="93" t="s">
        <v>754</v>
      </c>
      <c r="B299" s="93" t="s">
        <v>382</v>
      </c>
      <c r="D299" s="119">
        <v>-0.12607561859220401</v>
      </c>
    </row>
    <row r="300" spans="1:4" x14ac:dyDescent="0.75">
      <c r="A300" s="93" t="s">
        <v>516</v>
      </c>
      <c r="B300" s="93" t="s">
        <v>382</v>
      </c>
      <c r="D300" s="119">
        <v>-0.139496358621892</v>
      </c>
    </row>
    <row r="301" spans="1:4" x14ac:dyDescent="0.75">
      <c r="A301" s="93" t="s">
        <v>858</v>
      </c>
      <c r="B301" s="93" t="s">
        <v>534</v>
      </c>
      <c r="D301" s="119">
        <v>-0.14091078217470501</v>
      </c>
    </row>
    <row r="302" spans="1:4" x14ac:dyDescent="0.75">
      <c r="A302" s="93" t="s">
        <v>740</v>
      </c>
      <c r="B302" s="93" t="s">
        <v>410</v>
      </c>
      <c r="D302" s="119">
        <v>-0.14250976866427401</v>
      </c>
    </row>
    <row r="303" spans="1:4" x14ac:dyDescent="0.75">
      <c r="A303" s="93" t="s">
        <v>659</v>
      </c>
      <c r="B303" s="93" t="s">
        <v>382</v>
      </c>
      <c r="D303" s="119">
        <v>-0.143075418272674</v>
      </c>
    </row>
    <row r="304" spans="1:4" x14ac:dyDescent="0.75">
      <c r="A304" s="93" t="s">
        <v>855</v>
      </c>
      <c r="B304" s="93" t="s">
        <v>410</v>
      </c>
      <c r="D304" s="119">
        <v>-0.148422250798738</v>
      </c>
    </row>
    <row r="305" spans="1:4" x14ac:dyDescent="0.75">
      <c r="A305" s="93" t="s">
        <v>805</v>
      </c>
      <c r="B305" s="93" t="s">
        <v>397</v>
      </c>
      <c r="D305" s="119">
        <v>-0.152195817659289</v>
      </c>
    </row>
    <row r="306" spans="1:4" x14ac:dyDescent="0.75">
      <c r="A306" s="93" t="s">
        <v>801</v>
      </c>
      <c r="B306" s="93" t="s">
        <v>495</v>
      </c>
      <c r="D306" s="119">
        <v>-0.17875367546727</v>
      </c>
    </row>
    <row r="307" spans="1:4" x14ac:dyDescent="0.75">
      <c r="A307" s="93" t="s">
        <v>474</v>
      </c>
      <c r="B307" s="93" t="s">
        <v>388</v>
      </c>
      <c r="D307" s="119">
        <v>-0.179562918217885</v>
      </c>
    </row>
    <row r="308" spans="1:4" x14ac:dyDescent="0.75">
      <c r="A308" s="93" t="s">
        <v>845</v>
      </c>
      <c r="B308" s="93" t="s">
        <v>395</v>
      </c>
      <c r="D308" s="119">
        <v>-0.180616607253161</v>
      </c>
    </row>
    <row r="309" spans="1:4" x14ac:dyDescent="0.75">
      <c r="A309" s="93" t="s">
        <v>520</v>
      </c>
      <c r="B309" s="93" t="s">
        <v>521</v>
      </c>
      <c r="D309" s="119">
        <v>-0.184891436248074</v>
      </c>
    </row>
    <row r="310" spans="1:4" x14ac:dyDescent="0.75">
      <c r="A310" s="93" t="s">
        <v>541</v>
      </c>
      <c r="B310" s="93" t="s">
        <v>388</v>
      </c>
      <c r="D310" s="119">
        <v>-0.185904366182647</v>
      </c>
    </row>
    <row r="311" spans="1:4" x14ac:dyDescent="0.75">
      <c r="A311" s="93" t="s">
        <v>765</v>
      </c>
      <c r="B311" s="93" t="s">
        <v>382</v>
      </c>
      <c r="D311" s="119">
        <v>-0.187199754722775</v>
      </c>
    </row>
    <row r="312" spans="1:4" x14ac:dyDescent="0.75">
      <c r="A312" s="93" t="s">
        <v>771</v>
      </c>
      <c r="B312" s="93" t="s">
        <v>382</v>
      </c>
      <c r="D312" s="119">
        <v>-0.19202740963234799</v>
      </c>
    </row>
    <row r="313" spans="1:4" x14ac:dyDescent="0.75">
      <c r="A313" s="93" t="s">
        <v>854</v>
      </c>
      <c r="B313" s="93" t="s">
        <v>495</v>
      </c>
      <c r="D313" s="119">
        <v>-0.19608333711779999</v>
      </c>
    </row>
    <row r="314" spans="1:4" x14ac:dyDescent="0.75">
      <c r="A314" s="93" t="s">
        <v>389</v>
      </c>
      <c r="B314" s="93" t="s">
        <v>388</v>
      </c>
      <c r="D314" s="119">
        <v>-0.19647980694742101</v>
      </c>
    </row>
    <row r="315" spans="1:4" x14ac:dyDescent="0.75">
      <c r="A315" s="93" t="s">
        <v>582</v>
      </c>
      <c r="B315" s="93" t="s">
        <v>384</v>
      </c>
      <c r="D315" s="119">
        <v>-0.198579947354562</v>
      </c>
    </row>
    <row r="316" spans="1:4" x14ac:dyDescent="0.75">
      <c r="A316" s="93" t="s">
        <v>780</v>
      </c>
      <c r="B316" s="93" t="s">
        <v>419</v>
      </c>
      <c r="D316" s="119">
        <v>-0.199762983026227</v>
      </c>
    </row>
    <row r="317" spans="1:4" x14ac:dyDescent="0.75">
      <c r="A317" s="93" t="s">
        <v>453</v>
      </c>
      <c r="B317" s="93" t="s">
        <v>382</v>
      </c>
      <c r="D317" s="119">
        <v>-0.20234264529128199</v>
      </c>
    </row>
    <row r="318" spans="1:4" x14ac:dyDescent="0.75">
      <c r="A318" s="93" t="s">
        <v>576</v>
      </c>
      <c r="B318" s="93" t="s">
        <v>478</v>
      </c>
      <c r="D318" s="119">
        <v>-0.20304653009515</v>
      </c>
    </row>
    <row r="319" spans="1:4" x14ac:dyDescent="0.75">
      <c r="A319" s="93" t="s">
        <v>440</v>
      </c>
      <c r="B319" s="93" t="s">
        <v>410</v>
      </c>
      <c r="D319" s="119">
        <v>-0.20559420787319199</v>
      </c>
    </row>
    <row r="320" spans="1:4" x14ac:dyDescent="0.75">
      <c r="A320" s="93" t="s">
        <v>961</v>
      </c>
      <c r="B320" s="93" t="s">
        <v>534</v>
      </c>
      <c r="D320" s="119">
        <v>-0.20796036410081001</v>
      </c>
    </row>
    <row r="321" spans="1:4" x14ac:dyDescent="0.75">
      <c r="A321" s="93" t="s">
        <v>763</v>
      </c>
      <c r="B321" s="93" t="s">
        <v>388</v>
      </c>
      <c r="D321" s="119">
        <v>-0.21193272039188901</v>
      </c>
    </row>
    <row r="322" spans="1:4" x14ac:dyDescent="0.75">
      <c r="A322" s="93" t="s">
        <v>818</v>
      </c>
      <c r="B322" s="93" t="s">
        <v>382</v>
      </c>
      <c r="D322" s="119">
        <v>-0.21347962361596701</v>
      </c>
    </row>
    <row r="323" spans="1:4" x14ac:dyDescent="0.75">
      <c r="A323" s="93" t="s">
        <v>459</v>
      </c>
      <c r="B323" s="93" t="s">
        <v>388</v>
      </c>
      <c r="D323" s="119">
        <v>-0.21469524518580499</v>
      </c>
    </row>
    <row r="324" spans="1:4" x14ac:dyDescent="0.75">
      <c r="A324" s="93" t="s">
        <v>658</v>
      </c>
      <c r="B324" s="93" t="s">
        <v>482</v>
      </c>
      <c r="D324" s="119">
        <v>-0.21667002620759901</v>
      </c>
    </row>
    <row r="325" spans="1:4" x14ac:dyDescent="0.75">
      <c r="A325" s="93" t="s">
        <v>467</v>
      </c>
      <c r="B325" s="93" t="s">
        <v>382</v>
      </c>
      <c r="D325" s="119">
        <v>-0.21729935855706101</v>
      </c>
    </row>
    <row r="326" spans="1:4" x14ac:dyDescent="0.75">
      <c r="A326" s="93" t="s">
        <v>475</v>
      </c>
      <c r="B326" s="93" t="s">
        <v>388</v>
      </c>
      <c r="D326" s="119">
        <v>-0.222404422563277</v>
      </c>
    </row>
    <row r="327" spans="1:4" x14ac:dyDescent="0.75">
      <c r="A327" s="93" t="s">
        <v>970</v>
      </c>
      <c r="B327" s="93" t="s">
        <v>521</v>
      </c>
      <c r="D327" s="119">
        <v>-0.22320546030886701</v>
      </c>
    </row>
    <row r="328" spans="1:4" x14ac:dyDescent="0.75">
      <c r="A328" s="93" t="s">
        <v>903</v>
      </c>
      <c r="B328" s="93" t="s">
        <v>401</v>
      </c>
      <c r="D328" s="119">
        <v>-0.22620512363728701</v>
      </c>
    </row>
    <row r="329" spans="1:4" x14ac:dyDescent="0.75">
      <c r="A329" s="93" t="s">
        <v>468</v>
      </c>
      <c r="B329" s="93" t="s">
        <v>388</v>
      </c>
      <c r="D329" s="119">
        <v>-0.22948121966419699</v>
      </c>
    </row>
    <row r="330" spans="1:4" x14ac:dyDescent="0.75">
      <c r="A330" s="93" t="s">
        <v>510</v>
      </c>
      <c r="B330" s="93" t="s">
        <v>388</v>
      </c>
      <c r="D330" s="119">
        <v>-0.23167066002599801</v>
      </c>
    </row>
    <row r="331" spans="1:4" x14ac:dyDescent="0.75">
      <c r="A331" s="93" t="s">
        <v>727</v>
      </c>
      <c r="B331" s="93" t="s">
        <v>701</v>
      </c>
      <c r="D331" s="119">
        <v>-0.23301991755586399</v>
      </c>
    </row>
    <row r="332" spans="1:4" x14ac:dyDescent="0.75">
      <c r="A332" s="93" t="s">
        <v>560</v>
      </c>
      <c r="B332" s="93" t="s">
        <v>377</v>
      </c>
      <c r="D332" s="119">
        <v>-0.24011192891649299</v>
      </c>
    </row>
    <row r="333" spans="1:4" x14ac:dyDescent="0.75">
      <c r="A333" s="93" t="s">
        <v>555</v>
      </c>
      <c r="B333" s="93" t="s">
        <v>382</v>
      </c>
      <c r="D333" s="119">
        <v>-0.24088140264965599</v>
      </c>
    </row>
    <row r="334" spans="1:4" x14ac:dyDescent="0.75">
      <c r="A334" s="93" t="s">
        <v>610</v>
      </c>
      <c r="B334" s="93" t="s">
        <v>401</v>
      </c>
      <c r="D334" s="119">
        <v>-0.24461721827956201</v>
      </c>
    </row>
    <row r="335" spans="1:4" x14ac:dyDescent="0.75">
      <c r="A335" s="93" t="s">
        <v>830</v>
      </c>
      <c r="B335" s="93" t="s">
        <v>388</v>
      </c>
      <c r="D335" s="119">
        <v>-0.24918569158272899</v>
      </c>
    </row>
    <row r="336" spans="1:4" x14ac:dyDescent="0.75">
      <c r="A336" s="93" t="s">
        <v>944</v>
      </c>
      <c r="B336" s="93" t="s">
        <v>388</v>
      </c>
      <c r="D336" s="119">
        <v>-0.25067186048573498</v>
      </c>
    </row>
    <row r="337" spans="1:4" x14ac:dyDescent="0.75">
      <c r="A337" s="93" t="s">
        <v>905</v>
      </c>
      <c r="B337" s="93" t="s">
        <v>438</v>
      </c>
      <c r="D337" s="119">
        <v>-0.25284503780286799</v>
      </c>
    </row>
    <row r="338" spans="1:4" x14ac:dyDescent="0.75">
      <c r="A338" s="93" t="s">
        <v>606</v>
      </c>
      <c r="B338" s="93" t="s">
        <v>588</v>
      </c>
      <c r="D338" s="119">
        <v>-0.25397026402973299</v>
      </c>
    </row>
    <row r="339" spans="1:4" x14ac:dyDescent="0.75">
      <c r="A339" s="93" t="s">
        <v>766</v>
      </c>
      <c r="B339" s="93" t="s">
        <v>419</v>
      </c>
      <c r="D339" s="119">
        <v>-0.254315996093254</v>
      </c>
    </row>
    <row r="340" spans="1:4" x14ac:dyDescent="0.75">
      <c r="A340" s="93" t="s">
        <v>378</v>
      </c>
      <c r="B340" s="93" t="s">
        <v>379</v>
      </c>
      <c r="D340" s="119">
        <v>-0.257511889825005</v>
      </c>
    </row>
    <row r="341" spans="1:4" x14ac:dyDescent="0.75">
      <c r="A341" s="93" t="s">
        <v>808</v>
      </c>
      <c r="B341" s="93" t="s">
        <v>382</v>
      </c>
      <c r="D341" s="119">
        <v>-0.26011928114274002</v>
      </c>
    </row>
    <row r="342" spans="1:4" x14ac:dyDescent="0.75">
      <c r="A342" s="93" t="s">
        <v>811</v>
      </c>
      <c r="B342" s="93" t="s">
        <v>497</v>
      </c>
      <c r="D342" s="119">
        <v>-0.264517053923431</v>
      </c>
    </row>
    <row r="343" spans="1:4" x14ac:dyDescent="0.75">
      <c r="A343" s="93" t="s">
        <v>806</v>
      </c>
      <c r="B343" s="93" t="s">
        <v>397</v>
      </c>
      <c r="D343" s="119">
        <v>-0.27261505281111398</v>
      </c>
    </row>
    <row r="344" spans="1:4" x14ac:dyDescent="0.75">
      <c r="A344" s="93" t="s">
        <v>518</v>
      </c>
      <c r="B344" s="93" t="s">
        <v>388</v>
      </c>
      <c r="D344" s="119">
        <v>-0.27701312993004101</v>
      </c>
    </row>
    <row r="345" spans="1:4" x14ac:dyDescent="0.75">
      <c r="A345" s="93" t="s">
        <v>861</v>
      </c>
      <c r="B345" s="93" t="s">
        <v>410</v>
      </c>
      <c r="D345" s="119">
        <v>-0.282698627040396</v>
      </c>
    </row>
    <row r="346" spans="1:4" x14ac:dyDescent="0.75">
      <c r="A346" s="93" t="s">
        <v>860</v>
      </c>
      <c r="B346" s="93" t="s">
        <v>438</v>
      </c>
      <c r="D346" s="119">
        <v>-0.28387242258678802</v>
      </c>
    </row>
    <row r="347" spans="1:4" x14ac:dyDescent="0.75">
      <c r="A347" s="93" t="s">
        <v>556</v>
      </c>
      <c r="B347" s="93" t="s">
        <v>410</v>
      </c>
      <c r="D347" s="119">
        <v>-0.285704282555657</v>
      </c>
    </row>
    <row r="348" spans="1:4" x14ac:dyDescent="0.75">
      <c r="A348" s="93" t="s">
        <v>501</v>
      </c>
      <c r="B348" s="93" t="s">
        <v>397</v>
      </c>
      <c r="D348" s="119">
        <v>-0.28698811482416198</v>
      </c>
    </row>
    <row r="349" spans="1:4" x14ac:dyDescent="0.75">
      <c r="A349" s="93" t="s">
        <v>863</v>
      </c>
      <c r="B349" s="93" t="s">
        <v>521</v>
      </c>
      <c r="D349" s="119">
        <v>-0.29312836609686699</v>
      </c>
    </row>
    <row r="350" spans="1:4" x14ac:dyDescent="0.75">
      <c r="A350" s="93" t="s">
        <v>508</v>
      </c>
      <c r="B350" s="93" t="s">
        <v>397</v>
      </c>
      <c r="D350" s="119">
        <v>-0.293202175199204</v>
      </c>
    </row>
    <row r="351" spans="1:4" x14ac:dyDescent="0.75">
      <c r="A351" s="93" t="s">
        <v>428</v>
      </c>
      <c r="B351" s="93" t="s">
        <v>382</v>
      </c>
      <c r="D351" s="119">
        <v>-0.29589238235904503</v>
      </c>
    </row>
    <row r="352" spans="1:4" x14ac:dyDescent="0.75">
      <c r="A352" s="93" t="s">
        <v>695</v>
      </c>
      <c r="B352" s="93" t="s">
        <v>419</v>
      </c>
      <c r="D352" s="119">
        <v>-0.30170062780516799</v>
      </c>
    </row>
    <row r="353" spans="1:4" x14ac:dyDescent="0.75">
      <c r="A353" s="93" t="s">
        <v>825</v>
      </c>
      <c r="B353" s="93" t="s">
        <v>395</v>
      </c>
      <c r="D353" s="119">
        <v>-0.30324522558104999</v>
      </c>
    </row>
    <row r="354" spans="1:4" x14ac:dyDescent="0.75">
      <c r="A354" s="93" t="s">
        <v>788</v>
      </c>
      <c r="B354" s="93" t="s">
        <v>600</v>
      </c>
      <c r="D354" s="119">
        <v>-0.30911817311841699</v>
      </c>
    </row>
    <row r="355" spans="1:4" x14ac:dyDescent="0.75">
      <c r="A355" s="93" t="s">
        <v>887</v>
      </c>
      <c r="B355" s="93" t="s">
        <v>419</v>
      </c>
      <c r="D355" s="119">
        <v>-0.30944454511834502</v>
      </c>
    </row>
    <row r="356" spans="1:4" x14ac:dyDescent="0.75">
      <c r="A356" s="93" t="s">
        <v>761</v>
      </c>
      <c r="B356" s="93" t="s">
        <v>391</v>
      </c>
      <c r="D356" s="119">
        <v>-0.316763725100704</v>
      </c>
    </row>
    <row r="357" spans="1:4" x14ac:dyDescent="0.75">
      <c r="A357" s="93" t="s">
        <v>793</v>
      </c>
      <c r="B357" s="93" t="s">
        <v>397</v>
      </c>
      <c r="D357" s="119">
        <v>-0.32426618596144502</v>
      </c>
    </row>
    <row r="358" spans="1:4" x14ac:dyDescent="0.75">
      <c r="A358" s="93" t="s">
        <v>376</v>
      </c>
      <c r="B358" s="93" t="s">
        <v>377</v>
      </c>
      <c r="D358" s="119">
        <v>-0.32694682909040801</v>
      </c>
    </row>
    <row r="359" spans="1:4" x14ac:dyDescent="0.75">
      <c r="A359" s="93" t="s">
        <v>648</v>
      </c>
      <c r="B359" s="93" t="s">
        <v>521</v>
      </c>
      <c r="D359" s="119">
        <v>-0.33552230868246302</v>
      </c>
    </row>
    <row r="360" spans="1:4" x14ac:dyDescent="0.75">
      <c r="A360" s="93" t="s">
        <v>421</v>
      </c>
      <c r="B360" s="93" t="s">
        <v>388</v>
      </c>
      <c r="D360" s="119">
        <v>-0.34017149175724598</v>
      </c>
    </row>
    <row r="361" spans="1:4" x14ac:dyDescent="0.75">
      <c r="A361" s="93" t="s">
        <v>602</v>
      </c>
      <c r="B361" s="93" t="s">
        <v>384</v>
      </c>
      <c r="D361" s="119">
        <v>-0.34243244877039902</v>
      </c>
    </row>
    <row r="362" spans="1:4" x14ac:dyDescent="0.75">
      <c r="A362" s="93" t="s">
        <v>733</v>
      </c>
      <c r="B362" s="93" t="s">
        <v>521</v>
      </c>
      <c r="D362" s="119">
        <v>-0.34403182771477497</v>
      </c>
    </row>
    <row r="363" spans="1:4" x14ac:dyDescent="0.75">
      <c r="A363" s="93" t="s">
        <v>707</v>
      </c>
      <c r="B363" s="93" t="s">
        <v>461</v>
      </c>
      <c r="D363" s="119">
        <v>-0.34702865145208101</v>
      </c>
    </row>
    <row r="364" spans="1:4" x14ac:dyDescent="0.75">
      <c r="A364" s="93" t="s">
        <v>894</v>
      </c>
      <c r="B364" s="93" t="s">
        <v>382</v>
      </c>
      <c r="D364" s="119">
        <v>-0.34953779518684103</v>
      </c>
    </row>
    <row r="365" spans="1:4" x14ac:dyDescent="0.75">
      <c r="A365" s="93" t="s">
        <v>609</v>
      </c>
      <c r="B365" s="93" t="s">
        <v>382</v>
      </c>
      <c r="D365" s="119">
        <v>-0.36031791815916597</v>
      </c>
    </row>
    <row r="366" spans="1:4" x14ac:dyDescent="0.75">
      <c r="A366" s="93" t="s">
        <v>476</v>
      </c>
      <c r="B366" s="93" t="s">
        <v>384</v>
      </c>
      <c r="D366" s="119">
        <v>-0.36156044820433397</v>
      </c>
    </row>
    <row r="367" spans="1:4" x14ac:dyDescent="0.75">
      <c r="A367" s="93" t="s">
        <v>919</v>
      </c>
      <c r="B367" s="93" t="s">
        <v>379</v>
      </c>
      <c r="D367" s="119">
        <v>-0.36179189923674399</v>
      </c>
    </row>
    <row r="368" spans="1:4" x14ac:dyDescent="0.75">
      <c r="A368" s="93" t="s">
        <v>862</v>
      </c>
      <c r="B368" s="93" t="s">
        <v>397</v>
      </c>
      <c r="D368" s="119">
        <v>-0.36465775871713302</v>
      </c>
    </row>
    <row r="369" spans="1:4" x14ac:dyDescent="0.75">
      <c r="A369" s="93" t="s">
        <v>890</v>
      </c>
      <c r="B369" s="93" t="s">
        <v>384</v>
      </c>
      <c r="D369" s="119">
        <v>-0.36539106203402899</v>
      </c>
    </row>
    <row r="370" spans="1:4" x14ac:dyDescent="0.75">
      <c r="A370" s="93" t="s">
        <v>813</v>
      </c>
      <c r="B370" s="93" t="s">
        <v>600</v>
      </c>
      <c r="D370" s="119">
        <v>-0.365931838189203</v>
      </c>
    </row>
    <row r="371" spans="1:4" x14ac:dyDescent="0.75">
      <c r="A371" s="93" t="s">
        <v>496</v>
      </c>
      <c r="B371" s="93" t="s">
        <v>497</v>
      </c>
      <c r="D371" s="119">
        <v>-0.36693910979870398</v>
      </c>
    </row>
    <row r="372" spans="1:4" x14ac:dyDescent="0.75">
      <c r="A372" s="93" t="s">
        <v>526</v>
      </c>
      <c r="B372" s="93" t="s">
        <v>438</v>
      </c>
      <c r="D372" s="119">
        <v>-0.36702914321267899</v>
      </c>
    </row>
    <row r="373" spans="1:4" x14ac:dyDescent="0.75">
      <c r="A373" s="93" t="s">
        <v>449</v>
      </c>
      <c r="B373" s="93" t="s">
        <v>388</v>
      </c>
      <c r="D373" s="119">
        <v>-0.36745970313978998</v>
      </c>
    </row>
    <row r="374" spans="1:4" x14ac:dyDescent="0.75">
      <c r="A374" s="93" t="s">
        <v>515</v>
      </c>
      <c r="B374" s="93" t="s">
        <v>388</v>
      </c>
      <c r="D374" s="119">
        <v>-0.36789875885286899</v>
      </c>
    </row>
    <row r="375" spans="1:4" x14ac:dyDescent="0.75">
      <c r="A375" s="93" t="s">
        <v>447</v>
      </c>
      <c r="B375" s="93" t="s">
        <v>397</v>
      </c>
      <c r="D375" s="119">
        <v>-0.372824160429026</v>
      </c>
    </row>
    <row r="376" spans="1:4" x14ac:dyDescent="0.75">
      <c r="A376" s="93" t="s">
        <v>620</v>
      </c>
      <c r="B376" s="93" t="s">
        <v>419</v>
      </c>
      <c r="D376" s="119">
        <v>-0.37539807585854001</v>
      </c>
    </row>
    <row r="377" spans="1:4" x14ac:dyDescent="0.75">
      <c r="A377" s="93" t="s">
        <v>488</v>
      </c>
      <c r="B377" s="93" t="s">
        <v>388</v>
      </c>
      <c r="D377" s="119">
        <v>-0.37892056697577398</v>
      </c>
    </row>
    <row r="378" spans="1:4" x14ac:dyDescent="0.75">
      <c r="A378" s="93" t="s">
        <v>735</v>
      </c>
      <c r="B378" s="93" t="s">
        <v>382</v>
      </c>
      <c r="D378" s="119">
        <v>-0.38236016833283099</v>
      </c>
    </row>
    <row r="379" spans="1:4" x14ac:dyDescent="0.75">
      <c r="A379" s="93" t="s">
        <v>748</v>
      </c>
      <c r="B379" s="93" t="s">
        <v>388</v>
      </c>
      <c r="D379" s="119">
        <v>-0.39079320466752099</v>
      </c>
    </row>
    <row r="380" spans="1:4" x14ac:dyDescent="0.75">
      <c r="A380" s="93" t="s">
        <v>633</v>
      </c>
      <c r="B380" s="93" t="s">
        <v>634</v>
      </c>
      <c r="D380" s="119">
        <v>-0.39676918294055202</v>
      </c>
    </row>
    <row r="381" spans="1:4" x14ac:dyDescent="0.75">
      <c r="A381" s="93" t="s">
        <v>604</v>
      </c>
      <c r="B381" s="93" t="s">
        <v>395</v>
      </c>
      <c r="D381" s="119">
        <v>-0.40679071458749799</v>
      </c>
    </row>
    <row r="382" spans="1:4" x14ac:dyDescent="0.75">
      <c r="A382" s="93" t="s">
        <v>757</v>
      </c>
      <c r="B382" s="93" t="s">
        <v>382</v>
      </c>
      <c r="D382" s="119">
        <v>-0.40774821572002401</v>
      </c>
    </row>
    <row r="383" spans="1:4" x14ac:dyDescent="0.75">
      <c r="A383" s="93" t="s">
        <v>522</v>
      </c>
      <c r="B383" s="93" t="s">
        <v>384</v>
      </c>
      <c r="D383" s="119">
        <v>-0.40796100702278998</v>
      </c>
    </row>
    <row r="384" spans="1:4" x14ac:dyDescent="0.75">
      <c r="A384" s="93" t="s">
        <v>787</v>
      </c>
      <c r="B384" s="93" t="s">
        <v>490</v>
      </c>
      <c r="D384" s="119">
        <v>-0.410972126606238</v>
      </c>
    </row>
    <row r="385" spans="1:4" x14ac:dyDescent="0.75">
      <c r="A385" s="93" t="s">
        <v>655</v>
      </c>
      <c r="B385" s="93" t="s">
        <v>379</v>
      </c>
      <c r="D385" s="119">
        <v>-0.41363823740156802</v>
      </c>
    </row>
    <row r="386" spans="1:4" x14ac:dyDescent="0.75">
      <c r="A386" s="93" t="s">
        <v>635</v>
      </c>
      <c r="B386" s="93" t="s">
        <v>401</v>
      </c>
      <c r="D386" s="119">
        <v>-0.41687077386940702</v>
      </c>
    </row>
    <row r="387" spans="1:4" x14ac:dyDescent="0.75">
      <c r="A387" s="93" t="s">
        <v>719</v>
      </c>
      <c r="B387" s="93" t="s">
        <v>382</v>
      </c>
      <c r="D387" s="119">
        <v>-0.41736862634757199</v>
      </c>
    </row>
    <row r="388" spans="1:4" x14ac:dyDescent="0.75">
      <c r="A388" s="93" t="s">
        <v>381</v>
      </c>
      <c r="B388" s="93" t="s">
        <v>382</v>
      </c>
      <c r="D388" s="119">
        <v>-0.41995168001372002</v>
      </c>
    </row>
    <row r="389" spans="1:4" x14ac:dyDescent="0.75">
      <c r="A389" s="93" t="s">
        <v>869</v>
      </c>
      <c r="B389" s="93" t="s">
        <v>482</v>
      </c>
      <c r="D389" s="119">
        <v>-0.420103591427328</v>
      </c>
    </row>
    <row r="390" spans="1:4" x14ac:dyDescent="0.75">
      <c r="A390" s="93" t="s">
        <v>471</v>
      </c>
      <c r="B390" s="93" t="s">
        <v>397</v>
      </c>
      <c r="D390" s="119">
        <v>-0.42135297697981999</v>
      </c>
    </row>
    <row r="391" spans="1:4" x14ac:dyDescent="0.75">
      <c r="A391" s="93" t="s">
        <v>577</v>
      </c>
      <c r="B391" s="93" t="s">
        <v>534</v>
      </c>
      <c r="D391" s="119">
        <v>-0.43229595711007002</v>
      </c>
    </row>
    <row r="392" spans="1:4" x14ac:dyDescent="0.75">
      <c r="A392" s="93" t="s">
        <v>898</v>
      </c>
      <c r="B392" s="93" t="s">
        <v>893</v>
      </c>
      <c r="D392" s="119">
        <v>-0.43888029513371102</v>
      </c>
    </row>
    <row r="393" spans="1:4" x14ac:dyDescent="0.75">
      <c r="A393" s="93" t="s">
        <v>922</v>
      </c>
      <c r="B393" s="93" t="s">
        <v>382</v>
      </c>
      <c r="D393" s="119">
        <v>-0.43929350370833298</v>
      </c>
    </row>
    <row r="394" spans="1:4" x14ac:dyDescent="0.75">
      <c r="A394" s="93" t="s">
        <v>714</v>
      </c>
      <c r="B394" s="93" t="s">
        <v>384</v>
      </c>
      <c r="D394" s="119">
        <v>-0.44086998011185002</v>
      </c>
    </row>
    <row r="395" spans="1:4" x14ac:dyDescent="0.75">
      <c r="A395" s="93" t="s">
        <v>607</v>
      </c>
      <c r="B395" s="93" t="s">
        <v>384</v>
      </c>
      <c r="D395" s="119">
        <v>-0.44519055342451502</v>
      </c>
    </row>
    <row r="396" spans="1:4" x14ac:dyDescent="0.75">
      <c r="A396" s="93" t="s">
        <v>828</v>
      </c>
      <c r="B396" s="93" t="s">
        <v>549</v>
      </c>
      <c r="D396" s="119">
        <v>-0.446589174007333</v>
      </c>
    </row>
    <row r="397" spans="1:4" x14ac:dyDescent="0.75">
      <c r="A397" s="93" t="s">
        <v>875</v>
      </c>
      <c r="B397" s="93" t="s">
        <v>549</v>
      </c>
      <c r="D397" s="119">
        <v>-0.45382490250477198</v>
      </c>
    </row>
    <row r="398" spans="1:4" x14ac:dyDescent="0.75">
      <c r="A398" s="93" t="s">
        <v>932</v>
      </c>
      <c r="B398" s="93" t="s">
        <v>600</v>
      </c>
      <c r="D398" s="119">
        <v>-0.46289716733543901</v>
      </c>
    </row>
    <row r="399" spans="1:4" x14ac:dyDescent="0.75">
      <c r="A399" s="93" t="s">
        <v>402</v>
      </c>
      <c r="B399" s="93" t="s">
        <v>397</v>
      </c>
      <c r="D399" s="119">
        <v>-0.46889616489335401</v>
      </c>
    </row>
    <row r="400" spans="1:4" x14ac:dyDescent="0.75">
      <c r="A400" s="93" t="s">
        <v>394</v>
      </c>
      <c r="B400" s="93" t="s">
        <v>395</v>
      </c>
      <c r="D400" s="119">
        <v>-0.47121660825030498</v>
      </c>
    </row>
    <row r="401" spans="1:4" x14ac:dyDescent="0.75">
      <c r="A401" s="93" t="s">
        <v>429</v>
      </c>
      <c r="B401" s="93" t="s">
        <v>395</v>
      </c>
      <c r="D401" s="119">
        <v>-0.47286862929243401</v>
      </c>
    </row>
    <row r="402" spans="1:4" x14ac:dyDescent="0.75">
      <c r="A402" s="93" t="s">
        <v>486</v>
      </c>
      <c r="B402" s="93" t="s">
        <v>397</v>
      </c>
      <c r="D402" s="119">
        <v>-0.476396162650366</v>
      </c>
    </row>
    <row r="403" spans="1:4" x14ac:dyDescent="0.75">
      <c r="A403" s="93" t="s">
        <v>399</v>
      </c>
      <c r="B403" s="93" t="s">
        <v>388</v>
      </c>
      <c r="D403" s="119">
        <v>-0.480470315633588</v>
      </c>
    </row>
    <row r="404" spans="1:4" x14ac:dyDescent="0.75">
      <c r="A404" s="93" t="s">
        <v>667</v>
      </c>
      <c r="B404" s="93" t="s">
        <v>379</v>
      </c>
      <c r="D404" s="119">
        <v>-0.485176907153889</v>
      </c>
    </row>
    <row r="405" spans="1:4" x14ac:dyDescent="0.75">
      <c r="A405" s="93" t="s">
        <v>866</v>
      </c>
      <c r="B405" s="93" t="s">
        <v>379</v>
      </c>
      <c r="D405" s="119">
        <v>-0.49059176937750498</v>
      </c>
    </row>
    <row r="406" spans="1:4" x14ac:dyDescent="0.75">
      <c r="A406" s="93" t="s">
        <v>567</v>
      </c>
      <c r="B406" s="93" t="s">
        <v>478</v>
      </c>
      <c r="D406" s="119">
        <v>-0.49177203080543802</v>
      </c>
    </row>
    <row r="407" spans="1:4" x14ac:dyDescent="0.75">
      <c r="A407" s="93" t="s">
        <v>592</v>
      </c>
      <c r="B407" s="93" t="s">
        <v>384</v>
      </c>
      <c r="D407" s="119">
        <v>-0.49367790824942598</v>
      </c>
    </row>
    <row r="408" spans="1:4" x14ac:dyDescent="0.75">
      <c r="A408" s="93" t="s">
        <v>434</v>
      </c>
      <c r="B408" s="93" t="s">
        <v>388</v>
      </c>
      <c r="D408" s="119">
        <v>-0.49382473772545898</v>
      </c>
    </row>
    <row r="409" spans="1:4" x14ac:dyDescent="0.75">
      <c r="A409" s="93" t="s">
        <v>477</v>
      </c>
      <c r="B409" s="93" t="s">
        <v>478</v>
      </c>
      <c r="D409" s="119">
        <v>-0.49757086858322702</v>
      </c>
    </row>
    <row r="410" spans="1:4" x14ac:dyDescent="0.75">
      <c r="A410" s="93" t="s">
        <v>676</v>
      </c>
      <c r="B410" s="93" t="s">
        <v>397</v>
      </c>
      <c r="D410" s="119">
        <v>-0.49868330088049201</v>
      </c>
    </row>
    <row r="411" spans="1:4" x14ac:dyDescent="0.75">
      <c r="A411" s="93" t="s">
        <v>542</v>
      </c>
      <c r="B411" s="93" t="s">
        <v>495</v>
      </c>
      <c r="D411" s="119">
        <v>-0.49903783012413899</v>
      </c>
    </row>
    <row r="412" spans="1:4" x14ac:dyDescent="0.75">
      <c r="A412" s="93" t="s">
        <v>642</v>
      </c>
      <c r="B412" s="93" t="s">
        <v>521</v>
      </c>
      <c r="D412" s="119">
        <v>-0.50195385611565602</v>
      </c>
    </row>
    <row r="413" spans="1:4" x14ac:dyDescent="0.75">
      <c r="A413" s="93" t="s">
        <v>601</v>
      </c>
      <c r="B413" s="93" t="s">
        <v>410</v>
      </c>
      <c r="D413" s="119">
        <v>-0.50350953119588304</v>
      </c>
    </row>
    <row r="414" spans="1:4" x14ac:dyDescent="0.75">
      <c r="A414" s="93" t="s">
        <v>505</v>
      </c>
      <c r="B414" s="93" t="s">
        <v>388</v>
      </c>
      <c r="D414" s="119">
        <v>-0.50423097340744805</v>
      </c>
    </row>
    <row r="415" spans="1:4" x14ac:dyDescent="0.75">
      <c r="A415" s="93" t="s">
        <v>466</v>
      </c>
      <c r="B415" s="93" t="s">
        <v>384</v>
      </c>
      <c r="D415" s="119">
        <v>-0.512452880099865</v>
      </c>
    </row>
    <row r="416" spans="1:4" x14ac:dyDescent="0.75">
      <c r="A416" s="93" t="s">
        <v>864</v>
      </c>
      <c r="B416" s="93" t="s">
        <v>412</v>
      </c>
      <c r="D416" s="119">
        <v>-0.51746728202766801</v>
      </c>
    </row>
    <row r="417" spans="1:4" x14ac:dyDescent="0.75">
      <c r="A417" s="93" t="s">
        <v>784</v>
      </c>
      <c r="B417" s="93" t="s">
        <v>382</v>
      </c>
      <c r="D417" s="119">
        <v>-0.51828136619206699</v>
      </c>
    </row>
    <row r="418" spans="1:4" x14ac:dyDescent="0.75">
      <c r="A418" s="93" t="s">
        <v>931</v>
      </c>
      <c r="B418" s="93" t="s">
        <v>521</v>
      </c>
      <c r="D418" s="119">
        <v>-0.51925371806422405</v>
      </c>
    </row>
    <row r="419" spans="1:4" x14ac:dyDescent="0.75">
      <c r="A419" s="93" t="s">
        <v>390</v>
      </c>
      <c r="B419" s="93" t="s">
        <v>391</v>
      </c>
      <c r="D419" s="119">
        <v>-0.52097885373420705</v>
      </c>
    </row>
    <row r="420" spans="1:4" x14ac:dyDescent="0.75">
      <c r="A420" s="93" t="s">
        <v>473</v>
      </c>
      <c r="B420" s="93" t="s">
        <v>419</v>
      </c>
      <c r="D420" s="119">
        <v>-0.52783206031154095</v>
      </c>
    </row>
    <row r="421" spans="1:4" x14ac:dyDescent="0.75">
      <c r="A421" s="93" t="s">
        <v>645</v>
      </c>
      <c r="B421" s="93" t="s">
        <v>379</v>
      </c>
      <c r="D421" s="119">
        <v>-0.53019408475459995</v>
      </c>
    </row>
    <row r="422" spans="1:4" x14ac:dyDescent="0.75">
      <c r="A422" s="93" t="s">
        <v>514</v>
      </c>
      <c r="B422" s="93" t="s">
        <v>388</v>
      </c>
      <c r="D422" s="119">
        <v>-0.53089507065998998</v>
      </c>
    </row>
    <row r="423" spans="1:4" x14ac:dyDescent="0.75">
      <c r="A423" s="93" t="s">
        <v>538</v>
      </c>
      <c r="B423" s="93" t="s">
        <v>397</v>
      </c>
      <c r="D423" s="119">
        <v>-0.55610417177349103</v>
      </c>
    </row>
    <row r="424" spans="1:4" x14ac:dyDescent="0.75">
      <c r="A424" s="93" t="s">
        <v>469</v>
      </c>
      <c r="B424" s="93" t="s">
        <v>379</v>
      </c>
      <c r="D424" s="119">
        <v>-0.56051011158446296</v>
      </c>
    </row>
    <row r="425" spans="1:4" x14ac:dyDescent="0.75">
      <c r="A425" s="93" t="s">
        <v>666</v>
      </c>
      <c r="B425" s="93" t="s">
        <v>419</v>
      </c>
      <c r="D425" s="119">
        <v>-0.56451101050862995</v>
      </c>
    </row>
    <row r="426" spans="1:4" x14ac:dyDescent="0.75">
      <c r="A426" s="93" t="s">
        <v>820</v>
      </c>
      <c r="B426" s="93" t="s">
        <v>549</v>
      </c>
      <c r="D426" s="119">
        <v>-0.57070075094606398</v>
      </c>
    </row>
    <row r="427" spans="1:4" x14ac:dyDescent="0.75">
      <c r="A427" s="93" t="s">
        <v>480</v>
      </c>
      <c r="B427" s="93" t="s">
        <v>438</v>
      </c>
      <c r="D427" s="119">
        <v>-0.57239916138270996</v>
      </c>
    </row>
    <row r="428" spans="1:4" x14ac:dyDescent="0.75">
      <c r="A428" s="93" t="s">
        <v>668</v>
      </c>
      <c r="B428" s="93" t="s">
        <v>600</v>
      </c>
      <c r="D428" s="119">
        <v>-0.57573323305760404</v>
      </c>
    </row>
    <row r="429" spans="1:4" x14ac:dyDescent="0.75">
      <c r="A429" s="93" t="s">
        <v>822</v>
      </c>
      <c r="B429" s="93" t="s">
        <v>397</v>
      </c>
      <c r="D429" s="119">
        <v>-0.57669226298223597</v>
      </c>
    </row>
    <row r="430" spans="1:4" x14ac:dyDescent="0.75">
      <c r="A430" s="93" t="s">
        <v>834</v>
      </c>
      <c r="B430" s="93" t="s">
        <v>419</v>
      </c>
      <c r="D430" s="119">
        <v>-0.57908681645267801</v>
      </c>
    </row>
    <row r="431" spans="1:4" x14ac:dyDescent="0.75">
      <c r="A431" s="93" t="s">
        <v>621</v>
      </c>
      <c r="B431" s="93" t="s">
        <v>600</v>
      </c>
      <c r="D431" s="119">
        <v>-0.58030009906920699</v>
      </c>
    </row>
    <row r="432" spans="1:4" x14ac:dyDescent="0.75">
      <c r="A432" s="93" t="s">
        <v>865</v>
      </c>
      <c r="B432" s="93" t="s">
        <v>419</v>
      </c>
      <c r="D432" s="119">
        <v>-0.58043807962141902</v>
      </c>
    </row>
    <row r="433" spans="1:4" x14ac:dyDescent="0.75">
      <c r="A433" s="93" t="s">
        <v>926</v>
      </c>
      <c r="B433" s="93" t="s">
        <v>382</v>
      </c>
      <c r="D433" s="119">
        <v>-0.58130971619174499</v>
      </c>
    </row>
    <row r="434" spans="1:4" x14ac:dyDescent="0.75">
      <c r="A434" s="93" t="s">
        <v>628</v>
      </c>
      <c r="B434" s="93" t="s">
        <v>419</v>
      </c>
      <c r="D434" s="119">
        <v>-0.58248503496650805</v>
      </c>
    </row>
    <row r="435" spans="1:4" x14ac:dyDescent="0.75">
      <c r="A435" s="93" t="s">
        <v>675</v>
      </c>
      <c r="B435" s="93" t="s">
        <v>410</v>
      </c>
      <c r="D435" s="119">
        <v>-0.58419475111001495</v>
      </c>
    </row>
    <row r="436" spans="1:4" x14ac:dyDescent="0.75">
      <c r="A436" s="93" t="s">
        <v>967</v>
      </c>
      <c r="B436" s="93" t="s">
        <v>549</v>
      </c>
      <c r="D436" s="119">
        <v>-0.58447310322053903</v>
      </c>
    </row>
    <row r="437" spans="1:4" x14ac:dyDescent="0.75">
      <c r="A437" s="93" t="s">
        <v>653</v>
      </c>
      <c r="B437" s="93" t="s">
        <v>600</v>
      </c>
      <c r="D437" s="119">
        <v>-0.58472615291386199</v>
      </c>
    </row>
    <row r="438" spans="1:4" x14ac:dyDescent="0.75">
      <c r="A438" s="93" t="s">
        <v>561</v>
      </c>
      <c r="B438" s="93" t="s">
        <v>419</v>
      </c>
      <c r="D438" s="119">
        <v>-0.58588277375512299</v>
      </c>
    </row>
    <row r="439" spans="1:4" x14ac:dyDescent="0.75">
      <c r="A439" s="93" t="s">
        <v>840</v>
      </c>
      <c r="B439" s="93" t="s">
        <v>600</v>
      </c>
      <c r="D439" s="119">
        <v>-0.58744602397456402</v>
      </c>
    </row>
    <row r="440" spans="1:4" x14ac:dyDescent="0.75">
      <c r="A440" s="93" t="s">
        <v>527</v>
      </c>
      <c r="B440" s="93" t="s">
        <v>388</v>
      </c>
      <c r="D440" s="119">
        <v>-0.587463992102361</v>
      </c>
    </row>
    <row r="441" spans="1:4" x14ac:dyDescent="0.75">
      <c r="A441" s="93" t="s">
        <v>689</v>
      </c>
      <c r="B441" s="93" t="s">
        <v>419</v>
      </c>
      <c r="D441" s="119">
        <v>-0.58964588229041004</v>
      </c>
    </row>
    <row r="442" spans="1:4" x14ac:dyDescent="0.75">
      <c r="A442" s="93" t="s">
        <v>591</v>
      </c>
      <c r="B442" s="93" t="s">
        <v>397</v>
      </c>
      <c r="D442" s="119">
        <v>-0.59646416440955197</v>
      </c>
    </row>
    <row r="443" spans="1:4" x14ac:dyDescent="0.75">
      <c r="A443" s="93" t="s">
        <v>939</v>
      </c>
      <c r="B443" s="93" t="s">
        <v>419</v>
      </c>
      <c r="D443" s="119">
        <v>-0.597058716130758</v>
      </c>
    </row>
    <row r="444" spans="1:4" x14ac:dyDescent="0.75">
      <c r="A444" s="93" t="s">
        <v>509</v>
      </c>
      <c r="B444" s="93" t="s">
        <v>395</v>
      </c>
      <c r="D444" s="119">
        <v>-0.60026050178190704</v>
      </c>
    </row>
    <row r="445" spans="1:4" x14ac:dyDescent="0.75">
      <c r="A445" s="93" t="s">
        <v>904</v>
      </c>
      <c r="B445" s="93" t="s">
        <v>377</v>
      </c>
      <c r="D445" s="119">
        <v>-0.601542214079688</v>
      </c>
    </row>
    <row r="446" spans="1:4" x14ac:dyDescent="0.75">
      <c r="A446" s="93" t="s">
        <v>603</v>
      </c>
      <c r="B446" s="93" t="s">
        <v>438</v>
      </c>
      <c r="D446" s="119">
        <v>-0.60398161557338403</v>
      </c>
    </row>
    <row r="447" spans="1:4" x14ac:dyDescent="0.75">
      <c r="A447" s="93" t="s">
        <v>849</v>
      </c>
      <c r="B447" s="93" t="s">
        <v>379</v>
      </c>
      <c r="D447" s="119">
        <v>-0.61083787527926303</v>
      </c>
    </row>
    <row r="448" spans="1:4" x14ac:dyDescent="0.75">
      <c r="A448" s="93" t="s">
        <v>536</v>
      </c>
      <c r="B448" s="93" t="s">
        <v>438</v>
      </c>
      <c r="D448" s="119">
        <v>-0.612217637523508</v>
      </c>
    </row>
    <row r="449" spans="1:4" x14ac:dyDescent="0.75">
      <c r="A449" s="93" t="s">
        <v>709</v>
      </c>
      <c r="B449" s="93" t="s">
        <v>419</v>
      </c>
      <c r="D449" s="119">
        <v>-0.61329322165935896</v>
      </c>
    </row>
    <row r="450" spans="1:4" x14ac:dyDescent="0.75">
      <c r="A450" s="93" t="s">
        <v>539</v>
      </c>
      <c r="B450" s="93" t="s">
        <v>410</v>
      </c>
      <c r="D450" s="119">
        <v>-0.61349594285223197</v>
      </c>
    </row>
    <row r="451" spans="1:4" x14ac:dyDescent="0.75">
      <c r="A451" s="93" t="s">
        <v>792</v>
      </c>
      <c r="B451" s="93" t="s">
        <v>634</v>
      </c>
      <c r="D451" s="119">
        <v>-0.61510865607558296</v>
      </c>
    </row>
    <row r="452" spans="1:4" x14ac:dyDescent="0.75">
      <c r="A452" s="93" t="s">
        <v>638</v>
      </c>
      <c r="B452" s="93" t="s">
        <v>600</v>
      </c>
      <c r="D452" s="119">
        <v>-0.617756676855297</v>
      </c>
    </row>
    <row r="453" spans="1:4" x14ac:dyDescent="0.75">
      <c r="A453" s="93" t="s">
        <v>616</v>
      </c>
      <c r="B453" s="93" t="s">
        <v>386</v>
      </c>
      <c r="D453" s="119">
        <v>-0.61828064653697401</v>
      </c>
    </row>
    <row r="454" spans="1:4" x14ac:dyDescent="0.75">
      <c r="A454" s="93" t="s">
        <v>530</v>
      </c>
      <c r="B454" s="93" t="s">
        <v>438</v>
      </c>
      <c r="D454" s="119">
        <v>-0.62289200062349603</v>
      </c>
    </row>
    <row r="455" spans="1:4" x14ac:dyDescent="0.75">
      <c r="A455" s="93" t="s">
        <v>595</v>
      </c>
      <c r="B455" s="93" t="s">
        <v>419</v>
      </c>
      <c r="D455" s="119">
        <v>-0.62634587171654199</v>
      </c>
    </row>
    <row r="456" spans="1:4" x14ac:dyDescent="0.75">
      <c r="A456" s="93" t="s">
        <v>598</v>
      </c>
      <c r="B456" s="93" t="s">
        <v>384</v>
      </c>
      <c r="D456" s="119">
        <v>-0.62840862291736499</v>
      </c>
    </row>
    <row r="457" spans="1:4" x14ac:dyDescent="0.75">
      <c r="A457" s="93" t="s">
        <v>742</v>
      </c>
      <c r="B457" s="93" t="s">
        <v>388</v>
      </c>
      <c r="D457" s="119">
        <v>-0.62960067594575497</v>
      </c>
    </row>
    <row r="458" spans="1:4" x14ac:dyDescent="0.75">
      <c r="A458" s="93" t="s">
        <v>572</v>
      </c>
      <c r="B458" s="93" t="s">
        <v>397</v>
      </c>
      <c r="D458" s="119">
        <v>-0.63424923716342996</v>
      </c>
    </row>
    <row r="459" spans="1:4" x14ac:dyDescent="0.75">
      <c r="A459" s="93" t="s">
        <v>739</v>
      </c>
      <c r="B459" s="93" t="s">
        <v>379</v>
      </c>
      <c r="D459" s="119">
        <v>-0.63467932365062196</v>
      </c>
    </row>
    <row r="460" spans="1:4" x14ac:dyDescent="0.75">
      <c r="A460" s="93" t="s">
        <v>619</v>
      </c>
      <c r="B460" s="93" t="s">
        <v>600</v>
      </c>
      <c r="D460" s="119">
        <v>-0.63534016382512704</v>
      </c>
    </row>
    <row r="461" spans="1:4" x14ac:dyDescent="0.75">
      <c r="A461" s="93" t="s">
        <v>691</v>
      </c>
      <c r="B461" s="93" t="s">
        <v>692</v>
      </c>
      <c r="D461" s="119">
        <v>-0.63720062503085895</v>
      </c>
    </row>
    <row r="462" spans="1:4" x14ac:dyDescent="0.75">
      <c r="A462" s="93" t="s">
        <v>831</v>
      </c>
      <c r="B462" s="93" t="s">
        <v>401</v>
      </c>
      <c r="D462" s="119">
        <v>-0.63840981491995097</v>
      </c>
    </row>
    <row r="463" spans="1:4" x14ac:dyDescent="0.75">
      <c r="A463" s="93" t="s">
        <v>930</v>
      </c>
      <c r="B463" s="93" t="s">
        <v>419</v>
      </c>
      <c r="D463" s="119">
        <v>-0.63935269462613398</v>
      </c>
    </row>
    <row r="464" spans="1:4" x14ac:dyDescent="0.75">
      <c r="A464" s="93" t="s">
        <v>918</v>
      </c>
      <c r="B464" s="93" t="s">
        <v>419</v>
      </c>
      <c r="D464" s="119">
        <v>-0.642126976000165</v>
      </c>
    </row>
    <row r="465" spans="1:4" x14ac:dyDescent="0.75">
      <c r="A465" s="93" t="s">
        <v>548</v>
      </c>
      <c r="B465" s="93" t="s">
        <v>549</v>
      </c>
      <c r="D465" s="119">
        <v>-0.64516924744090598</v>
      </c>
    </row>
    <row r="466" spans="1:4" x14ac:dyDescent="0.75">
      <c r="A466" s="93" t="s">
        <v>649</v>
      </c>
      <c r="B466" s="93" t="s">
        <v>419</v>
      </c>
      <c r="D466" s="119">
        <v>-0.648278234713207</v>
      </c>
    </row>
    <row r="467" spans="1:4" x14ac:dyDescent="0.75">
      <c r="A467" s="93" t="s">
        <v>970</v>
      </c>
      <c r="B467" s="93" t="s">
        <v>521</v>
      </c>
      <c r="D467" s="119">
        <v>-0.64951156576057301</v>
      </c>
    </row>
    <row r="468" spans="1:4" x14ac:dyDescent="0.75">
      <c r="A468" s="93" t="s">
        <v>873</v>
      </c>
      <c r="B468" s="93" t="s">
        <v>377</v>
      </c>
      <c r="D468" s="119">
        <v>-0.65065086690771001</v>
      </c>
    </row>
    <row r="469" spans="1:4" x14ac:dyDescent="0.75">
      <c r="A469" s="93" t="s">
        <v>738</v>
      </c>
      <c r="B469" s="93" t="s">
        <v>495</v>
      </c>
      <c r="D469" s="119">
        <v>-0.65142781256385496</v>
      </c>
    </row>
    <row r="470" spans="1:4" x14ac:dyDescent="0.75">
      <c r="A470" s="93" t="s">
        <v>593</v>
      </c>
      <c r="B470" s="93" t="s">
        <v>419</v>
      </c>
      <c r="D470" s="119">
        <v>-0.65409774438573198</v>
      </c>
    </row>
    <row r="471" spans="1:4" x14ac:dyDescent="0.75">
      <c r="A471" s="93" t="s">
        <v>867</v>
      </c>
      <c r="B471" s="93" t="s">
        <v>776</v>
      </c>
      <c r="D471" s="119">
        <v>-0.66225718917234999</v>
      </c>
    </row>
    <row r="472" spans="1:4" x14ac:dyDescent="0.75">
      <c r="A472" s="93" t="s">
        <v>422</v>
      </c>
      <c r="B472" s="93" t="s">
        <v>386</v>
      </c>
      <c r="D472" s="119">
        <v>-0.66932721642414705</v>
      </c>
    </row>
    <row r="473" spans="1:4" x14ac:dyDescent="0.75">
      <c r="A473" s="93" t="s">
        <v>571</v>
      </c>
      <c r="B473" s="93" t="s">
        <v>397</v>
      </c>
      <c r="D473" s="119">
        <v>-0.67008362847577596</v>
      </c>
    </row>
    <row r="474" spans="1:4" x14ac:dyDescent="0.75">
      <c r="A474" s="93" t="s">
        <v>958</v>
      </c>
      <c r="B474" s="93" t="s">
        <v>401</v>
      </c>
      <c r="D474" s="119">
        <v>-0.67228591505160795</v>
      </c>
    </row>
    <row r="475" spans="1:4" x14ac:dyDescent="0.75">
      <c r="A475" s="93" t="s">
        <v>859</v>
      </c>
      <c r="B475" s="93" t="s">
        <v>634</v>
      </c>
      <c r="D475" s="119">
        <v>-0.67409423427529802</v>
      </c>
    </row>
    <row r="476" spans="1:4" x14ac:dyDescent="0.75">
      <c r="A476" s="93" t="s">
        <v>745</v>
      </c>
      <c r="B476" s="93" t="s">
        <v>388</v>
      </c>
      <c r="D476" s="119">
        <v>-0.67443921155610598</v>
      </c>
    </row>
    <row r="477" spans="1:4" x14ac:dyDescent="0.75">
      <c r="A477" s="93" t="s">
        <v>460</v>
      </c>
      <c r="B477" s="93" t="s">
        <v>461</v>
      </c>
      <c r="D477" s="119">
        <v>-0.67544861942098899</v>
      </c>
    </row>
    <row r="478" spans="1:4" x14ac:dyDescent="0.75">
      <c r="A478" s="93" t="s">
        <v>819</v>
      </c>
      <c r="B478" s="93" t="s">
        <v>395</v>
      </c>
      <c r="D478" s="119">
        <v>-0.67875135939295705</v>
      </c>
    </row>
    <row r="479" spans="1:4" x14ac:dyDescent="0.75">
      <c r="A479" s="93" t="s">
        <v>677</v>
      </c>
      <c r="B479" s="93" t="s">
        <v>388</v>
      </c>
      <c r="D479" s="119">
        <v>-0.67940976253308605</v>
      </c>
    </row>
    <row r="480" spans="1:4" x14ac:dyDescent="0.75">
      <c r="A480" s="93" t="s">
        <v>409</v>
      </c>
      <c r="B480" s="93" t="s">
        <v>410</v>
      </c>
      <c r="D480" s="119">
        <v>-0.68035927805959895</v>
      </c>
    </row>
    <row r="481" spans="1:4" x14ac:dyDescent="0.75">
      <c r="A481" s="93" t="s">
        <v>624</v>
      </c>
      <c r="B481" s="93" t="s">
        <v>419</v>
      </c>
      <c r="D481" s="119">
        <v>-0.68085802199318102</v>
      </c>
    </row>
    <row r="482" spans="1:4" x14ac:dyDescent="0.75">
      <c r="A482" s="93" t="s">
        <v>680</v>
      </c>
      <c r="B482" s="93" t="s">
        <v>391</v>
      </c>
      <c r="D482" s="119">
        <v>-0.68168826971935403</v>
      </c>
    </row>
    <row r="483" spans="1:4" x14ac:dyDescent="0.75">
      <c r="A483" s="93" t="s">
        <v>626</v>
      </c>
      <c r="B483" s="93" t="s">
        <v>490</v>
      </c>
      <c r="D483" s="119">
        <v>-0.68456458092373895</v>
      </c>
    </row>
    <row r="484" spans="1:4" x14ac:dyDescent="0.75">
      <c r="A484" s="93" t="s">
        <v>568</v>
      </c>
      <c r="B484" s="93" t="s">
        <v>377</v>
      </c>
      <c r="D484" s="119">
        <v>-0.68873066933927296</v>
      </c>
    </row>
    <row r="485" spans="1:4" x14ac:dyDescent="0.75">
      <c r="A485" s="93" t="s">
        <v>798</v>
      </c>
      <c r="B485" s="93" t="s">
        <v>401</v>
      </c>
      <c r="D485" s="119">
        <v>-0.69031405072515395</v>
      </c>
    </row>
    <row r="486" spans="1:4" x14ac:dyDescent="0.75">
      <c r="A486" s="93" t="s">
        <v>723</v>
      </c>
      <c r="B486" s="93" t="s">
        <v>724</v>
      </c>
      <c r="D486" s="119">
        <v>-0.69466198698182402</v>
      </c>
    </row>
    <row r="487" spans="1:4" x14ac:dyDescent="0.75">
      <c r="A487" s="93" t="s">
        <v>498</v>
      </c>
      <c r="B487" s="93" t="s">
        <v>386</v>
      </c>
      <c r="D487" s="119">
        <v>-0.69567754162930695</v>
      </c>
    </row>
    <row r="488" spans="1:4" x14ac:dyDescent="0.75">
      <c r="A488" s="93" t="s">
        <v>728</v>
      </c>
      <c r="B488" s="93" t="s">
        <v>600</v>
      </c>
      <c r="D488" s="119">
        <v>-0.69720683444202303</v>
      </c>
    </row>
    <row r="489" spans="1:4" x14ac:dyDescent="0.75">
      <c r="A489" s="93" t="s">
        <v>437</v>
      </c>
      <c r="B489" s="93" t="s">
        <v>438</v>
      </c>
      <c r="D489" s="119">
        <v>-0.69826875791376597</v>
      </c>
    </row>
    <row r="490" spans="1:4" x14ac:dyDescent="0.75">
      <c r="A490" s="93" t="s">
        <v>650</v>
      </c>
      <c r="B490" s="93" t="s">
        <v>651</v>
      </c>
      <c r="D490" s="119">
        <v>-0.698632146872459</v>
      </c>
    </row>
    <row r="491" spans="1:4" x14ac:dyDescent="0.75">
      <c r="A491" s="93" t="s">
        <v>889</v>
      </c>
      <c r="B491" s="93" t="s">
        <v>419</v>
      </c>
      <c r="D491" s="119">
        <v>-0.69923863328286995</v>
      </c>
    </row>
    <row r="492" spans="1:4" x14ac:dyDescent="0.75">
      <c r="A492" s="93" t="s">
        <v>777</v>
      </c>
      <c r="B492" s="93" t="s">
        <v>397</v>
      </c>
      <c r="D492" s="119">
        <v>-0.70018691345012596</v>
      </c>
    </row>
    <row r="493" spans="1:4" x14ac:dyDescent="0.75">
      <c r="A493" s="93" t="s">
        <v>608</v>
      </c>
      <c r="B493" s="93" t="s">
        <v>401</v>
      </c>
      <c r="D493" s="119">
        <v>-0.70137133067982604</v>
      </c>
    </row>
    <row r="494" spans="1:4" x14ac:dyDescent="0.75">
      <c r="A494" s="93" t="s">
        <v>730</v>
      </c>
      <c r="B494" s="93" t="s">
        <v>395</v>
      </c>
      <c r="D494" s="119">
        <v>-0.70508644342245896</v>
      </c>
    </row>
    <row r="495" spans="1:4" x14ac:dyDescent="0.75">
      <c r="A495" s="93" t="s">
        <v>408</v>
      </c>
      <c r="B495" s="93" t="s">
        <v>379</v>
      </c>
      <c r="D495" s="119">
        <v>-0.70537599454161504</v>
      </c>
    </row>
    <row r="496" spans="1:4" x14ac:dyDescent="0.75">
      <c r="A496" s="93" t="s">
        <v>815</v>
      </c>
      <c r="B496" s="93" t="s">
        <v>701</v>
      </c>
      <c r="D496" s="119">
        <v>-0.70542844746319699</v>
      </c>
    </row>
    <row r="497" spans="1:4" x14ac:dyDescent="0.75">
      <c r="A497" s="93" t="s">
        <v>951</v>
      </c>
      <c r="B497" s="93" t="s">
        <v>478</v>
      </c>
      <c r="D497" s="119">
        <v>-0.70747081141384205</v>
      </c>
    </row>
    <row r="498" spans="1:4" x14ac:dyDescent="0.75">
      <c r="A498" s="93" t="s">
        <v>622</v>
      </c>
      <c r="B498" s="93" t="s">
        <v>600</v>
      </c>
      <c r="D498" s="119">
        <v>-0.70865460209004605</v>
      </c>
    </row>
    <row r="499" spans="1:4" x14ac:dyDescent="0.75">
      <c r="A499" s="93" t="s">
        <v>540</v>
      </c>
      <c r="B499" s="93" t="s">
        <v>388</v>
      </c>
      <c r="D499" s="119">
        <v>-0.71065665006589396</v>
      </c>
    </row>
    <row r="500" spans="1:4" x14ac:dyDescent="0.75">
      <c r="A500" s="93" t="s">
        <v>906</v>
      </c>
      <c r="B500" s="93" t="s">
        <v>907</v>
      </c>
      <c r="D500" s="119">
        <v>-0.71089951958210595</v>
      </c>
    </row>
    <row r="501" spans="1:4" x14ac:dyDescent="0.75">
      <c r="A501" s="93" t="s">
        <v>537</v>
      </c>
      <c r="B501" s="93" t="s">
        <v>397</v>
      </c>
      <c r="D501" s="119">
        <v>-0.71357035369987698</v>
      </c>
    </row>
    <row r="502" spans="1:4" x14ac:dyDescent="0.75">
      <c r="A502" s="93" t="s">
        <v>972</v>
      </c>
      <c r="B502" s="93" t="s">
        <v>410</v>
      </c>
      <c r="D502" s="119">
        <v>-0.71738652233322897</v>
      </c>
    </row>
    <row r="503" spans="1:4" x14ac:dyDescent="0.75">
      <c r="A503" s="93" t="s">
        <v>916</v>
      </c>
      <c r="B503" s="93" t="s">
        <v>397</v>
      </c>
      <c r="D503" s="119">
        <v>-0.72061760600267799</v>
      </c>
    </row>
    <row r="504" spans="1:4" x14ac:dyDescent="0.75">
      <c r="A504" s="93" t="s">
        <v>938</v>
      </c>
      <c r="B504" s="93" t="s">
        <v>419</v>
      </c>
      <c r="D504" s="119">
        <v>-0.72090443849583496</v>
      </c>
    </row>
    <row r="505" spans="1:4" x14ac:dyDescent="0.75">
      <c r="A505" s="93" t="s">
        <v>396</v>
      </c>
      <c r="B505" s="93" t="s">
        <v>397</v>
      </c>
      <c r="D505" s="119">
        <v>-0.72122951314344297</v>
      </c>
    </row>
    <row r="506" spans="1:4" x14ac:dyDescent="0.75">
      <c r="A506" s="93" t="s">
        <v>688</v>
      </c>
      <c r="B506" s="93" t="s">
        <v>384</v>
      </c>
      <c r="D506" s="119">
        <v>-0.72255153994853905</v>
      </c>
    </row>
    <row r="507" spans="1:4" x14ac:dyDescent="0.75">
      <c r="A507" s="93" t="s">
        <v>512</v>
      </c>
      <c r="B507" s="93" t="s">
        <v>401</v>
      </c>
      <c r="D507" s="119">
        <v>-0.72365891106082403</v>
      </c>
    </row>
    <row r="508" spans="1:4" x14ac:dyDescent="0.75">
      <c r="A508" s="93" t="s">
        <v>679</v>
      </c>
      <c r="B508" s="93" t="s">
        <v>401</v>
      </c>
      <c r="D508" s="119">
        <v>-0.72664256366021096</v>
      </c>
    </row>
    <row r="509" spans="1:4" x14ac:dyDescent="0.75">
      <c r="A509" s="93" t="s">
        <v>910</v>
      </c>
      <c r="B509" s="93" t="s">
        <v>419</v>
      </c>
      <c r="D509" s="119">
        <v>-0.72855191082165105</v>
      </c>
    </row>
    <row r="510" spans="1:4" x14ac:dyDescent="0.75">
      <c r="A510" s="93" t="s">
        <v>856</v>
      </c>
      <c r="B510" s="93" t="s">
        <v>600</v>
      </c>
      <c r="D510" s="119">
        <v>-0.731820653014432</v>
      </c>
    </row>
    <row r="511" spans="1:4" x14ac:dyDescent="0.75">
      <c r="A511" s="93" t="s">
        <v>884</v>
      </c>
      <c r="B511" s="93" t="s">
        <v>419</v>
      </c>
      <c r="D511" s="119">
        <v>-0.73441302931604002</v>
      </c>
    </row>
    <row r="512" spans="1:4" x14ac:dyDescent="0.75">
      <c r="A512" s="93" t="s">
        <v>713</v>
      </c>
      <c r="B512" s="93" t="s">
        <v>419</v>
      </c>
      <c r="D512" s="119">
        <v>-0.73529676989814596</v>
      </c>
    </row>
    <row r="513" spans="1:4" x14ac:dyDescent="0.75">
      <c r="A513" s="93" t="s">
        <v>385</v>
      </c>
      <c r="B513" s="93" t="s">
        <v>386</v>
      </c>
      <c r="D513" s="119">
        <v>-0.73542604057124294</v>
      </c>
    </row>
    <row r="514" spans="1:4" x14ac:dyDescent="0.75">
      <c r="A514" s="93" t="s">
        <v>826</v>
      </c>
      <c r="B514" s="93" t="s">
        <v>393</v>
      </c>
      <c r="D514" s="119">
        <v>-0.73572587030206005</v>
      </c>
    </row>
    <row r="515" spans="1:4" x14ac:dyDescent="0.75">
      <c r="A515" s="93" t="s">
        <v>392</v>
      </c>
      <c r="B515" s="93" t="s">
        <v>393</v>
      </c>
      <c r="D515" s="119">
        <v>-0.73793103749528899</v>
      </c>
    </row>
    <row r="516" spans="1:4" x14ac:dyDescent="0.75">
      <c r="A516" s="93" t="s">
        <v>915</v>
      </c>
      <c r="B516" s="93" t="s">
        <v>386</v>
      </c>
      <c r="D516" s="119">
        <v>-0.73797185259033005</v>
      </c>
    </row>
    <row r="517" spans="1:4" x14ac:dyDescent="0.75">
      <c r="A517" s="93" t="s">
        <v>430</v>
      </c>
      <c r="B517" s="93" t="s">
        <v>405</v>
      </c>
      <c r="D517" s="119">
        <v>-0.73806218577570404</v>
      </c>
    </row>
    <row r="518" spans="1:4" x14ac:dyDescent="0.75">
      <c r="A518" s="93" t="s">
        <v>631</v>
      </c>
      <c r="B518" s="93" t="s">
        <v>401</v>
      </c>
      <c r="D518" s="119">
        <v>-0.73905247682375796</v>
      </c>
    </row>
    <row r="519" spans="1:4" x14ac:dyDescent="0.75">
      <c r="A519" s="93" t="s">
        <v>736</v>
      </c>
      <c r="B519" s="93" t="s">
        <v>737</v>
      </c>
      <c r="D519" s="119">
        <v>-0.73986901067348299</v>
      </c>
    </row>
    <row r="520" spans="1:4" x14ac:dyDescent="0.75">
      <c r="A520" s="93" t="s">
        <v>950</v>
      </c>
      <c r="B520" s="93" t="s">
        <v>419</v>
      </c>
      <c r="D520" s="119">
        <v>-0.742150683020669</v>
      </c>
    </row>
    <row r="521" spans="1:4" x14ac:dyDescent="0.75">
      <c r="A521" s="93" t="s">
        <v>618</v>
      </c>
      <c r="B521" s="93" t="s">
        <v>384</v>
      </c>
      <c r="D521" s="119">
        <v>-0.74349245356271498</v>
      </c>
    </row>
    <row r="522" spans="1:4" x14ac:dyDescent="0.75">
      <c r="A522" s="93" t="s">
        <v>570</v>
      </c>
      <c r="B522" s="93" t="s">
        <v>379</v>
      </c>
      <c r="D522" s="119">
        <v>-0.74897064819759696</v>
      </c>
    </row>
    <row r="523" spans="1:4" x14ac:dyDescent="0.75">
      <c r="A523" s="93" t="s">
        <v>835</v>
      </c>
      <c r="B523" s="93" t="s">
        <v>379</v>
      </c>
      <c r="D523" s="119">
        <v>-0.75038158213073303</v>
      </c>
    </row>
    <row r="524" spans="1:4" x14ac:dyDescent="0.75">
      <c r="A524" s="93" t="s">
        <v>444</v>
      </c>
      <c r="B524" s="93" t="s">
        <v>445</v>
      </c>
      <c r="D524" s="119">
        <v>-0.75086684105750501</v>
      </c>
    </row>
    <row r="525" spans="1:4" x14ac:dyDescent="0.75">
      <c r="A525" s="93" t="s">
        <v>744</v>
      </c>
      <c r="B525" s="93" t="s">
        <v>419</v>
      </c>
      <c r="D525" s="119">
        <v>-0.75119788594243997</v>
      </c>
    </row>
    <row r="526" spans="1:4" x14ac:dyDescent="0.75">
      <c r="A526" s="93" t="s">
        <v>868</v>
      </c>
      <c r="B526" s="93" t="s">
        <v>419</v>
      </c>
      <c r="D526" s="119">
        <v>-0.75304320732111796</v>
      </c>
    </row>
    <row r="527" spans="1:4" x14ac:dyDescent="0.75">
      <c r="A527" s="93" t="s">
        <v>671</v>
      </c>
      <c r="B527" s="93" t="s">
        <v>600</v>
      </c>
      <c r="D527" s="119">
        <v>-0.75335938884391895</v>
      </c>
    </row>
    <row r="528" spans="1:4" x14ac:dyDescent="0.75">
      <c r="A528" s="93" t="s">
        <v>640</v>
      </c>
      <c r="B528" s="93" t="s">
        <v>382</v>
      </c>
      <c r="D528" s="119">
        <v>-0.75342101336998901</v>
      </c>
    </row>
    <row r="529" spans="1:4" x14ac:dyDescent="0.75">
      <c r="A529" s="93" t="s">
        <v>400</v>
      </c>
      <c r="B529" s="93" t="s">
        <v>401</v>
      </c>
      <c r="D529" s="119">
        <v>-0.75425561598324697</v>
      </c>
    </row>
    <row r="530" spans="1:4" x14ac:dyDescent="0.75">
      <c r="A530" s="93" t="s">
        <v>833</v>
      </c>
      <c r="B530" s="93" t="s">
        <v>377</v>
      </c>
      <c r="D530" s="119">
        <v>-0.75805474523600302</v>
      </c>
    </row>
    <row r="531" spans="1:4" x14ac:dyDescent="0.75">
      <c r="A531" s="93" t="s">
        <v>424</v>
      </c>
      <c r="B531" s="93" t="s">
        <v>386</v>
      </c>
      <c r="D531" s="119">
        <v>-0.75847368399862602</v>
      </c>
    </row>
    <row r="532" spans="1:4" x14ac:dyDescent="0.75">
      <c r="A532" s="93" t="s">
        <v>948</v>
      </c>
      <c r="B532" s="93" t="s">
        <v>419</v>
      </c>
      <c r="D532" s="119">
        <v>-0.75867247918426095</v>
      </c>
    </row>
    <row r="533" spans="1:4" x14ac:dyDescent="0.75">
      <c r="A533" s="93" t="s">
        <v>911</v>
      </c>
      <c r="B533" s="93" t="s">
        <v>397</v>
      </c>
      <c r="D533" s="119">
        <v>-0.75908468238206905</v>
      </c>
    </row>
    <row r="534" spans="1:4" x14ac:dyDescent="0.75">
      <c r="A534" s="93" t="s">
        <v>852</v>
      </c>
      <c r="B534" s="93" t="s">
        <v>445</v>
      </c>
      <c r="D534" s="119">
        <v>-0.75953708030087397</v>
      </c>
    </row>
    <row r="535" spans="1:4" x14ac:dyDescent="0.75">
      <c r="A535" s="93" t="s">
        <v>492</v>
      </c>
      <c r="B535" s="93" t="s">
        <v>382</v>
      </c>
      <c r="D535" s="119">
        <v>-0.75973308213022595</v>
      </c>
    </row>
    <row r="536" spans="1:4" x14ac:dyDescent="0.75">
      <c r="A536" s="93" t="s">
        <v>564</v>
      </c>
      <c r="B536" s="93" t="s">
        <v>379</v>
      </c>
      <c r="D536" s="119">
        <v>-0.75973308213022595</v>
      </c>
    </row>
    <row r="537" spans="1:4" x14ac:dyDescent="0.75">
      <c r="A537" s="93" t="s">
        <v>479</v>
      </c>
      <c r="B537" s="93" t="s">
        <v>478</v>
      </c>
      <c r="D537" s="119">
        <v>-0.76090328614674996</v>
      </c>
    </row>
    <row r="538" spans="1:4" x14ac:dyDescent="0.75">
      <c r="A538" s="93" t="s">
        <v>656</v>
      </c>
      <c r="B538" s="93" t="s">
        <v>386</v>
      </c>
      <c r="D538" s="119">
        <v>-0.76090328614674996</v>
      </c>
    </row>
    <row r="539" spans="1:4" x14ac:dyDescent="0.75">
      <c r="A539" s="93" t="s">
        <v>565</v>
      </c>
      <c r="B539" s="93" t="s">
        <v>384</v>
      </c>
      <c r="D539" s="119">
        <v>-0.76105395183138103</v>
      </c>
    </row>
    <row r="540" spans="1:4" x14ac:dyDescent="0.75">
      <c r="A540" s="93" t="s">
        <v>662</v>
      </c>
      <c r="B540" s="93" t="s">
        <v>419</v>
      </c>
      <c r="D540" s="119">
        <v>-0.76105395183138103</v>
      </c>
    </row>
    <row r="541" spans="1:4" x14ac:dyDescent="0.75">
      <c r="A541" s="93" t="s">
        <v>669</v>
      </c>
      <c r="B541" s="93" t="s">
        <v>382</v>
      </c>
      <c r="D541" s="119">
        <v>-0.76136785691299302</v>
      </c>
    </row>
    <row r="542" spans="1:4" x14ac:dyDescent="0.75">
      <c r="A542" s="93" t="s">
        <v>947</v>
      </c>
      <c r="B542" s="93" t="s">
        <v>478</v>
      </c>
      <c r="D542" s="119">
        <v>-0.76229295961969001</v>
      </c>
    </row>
    <row r="543" spans="1:4" x14ac:dyDescent="0.75">
      <c r="A543" s="93" t="s">
        <v>660</v>
      </c>
      <c r="B543" s="93" t="s">
        <v>401</v>
      </c>
      <c r="D543" s="119">
        <v>-0.76340832079710497</v>
      </c>
    </row>
    <row r="544" spans="1:4" x14ac:dyDescent="0.75">
      <c r="A544" s="93" t="s">
        <v>778</v>
      </c>
      <c r="B544" s="93" t="s">
        <v>382</v>
      </c>
      <c r="D544" s="119">
        <v>-0.76340832079710497</v>
      </c>
    </row>
    <row r="545" spans="1:4" x14ac:dyDescent="0.75">
      <c r="A545" s="93" t="s">
        <v>504</v>
      </c>
      <c r="B545" s="93" t="s">
        <v>384</v>
      </c>
      <c r="D545" s="119">
        <v>-0.76370557577906395</v>
      </c>
    </row>
    <row r="546" spans="1:4" x14ac:dyDescent="0.75">
      <c r="A546" s="93" t="s">
        <v>441</v>
      </c>
      <c r="B546" s="93" t="s">
        <v>442</v>
      </c>
      <c r="D546" s="119">
        <v>-0.76395394350188806</v>
      </c>
    </row>
    <row r="547" spans="1:4" x14ac:dyDescent="0.75">
      <c r="A547" s="93" t="s">
        <v>899</v>
      </c>
      <c r="B547" s="93" t="s">
        <v>900</v>
      </c>
      <c r="D547" s="119">
        <v>-0.76395394350188806</v>
      </c>
    </row>
    <row r="548" spans="1:4" x14ac:dyDescent="0.75">
      <c r="A548" s="93" t="s">
        <v>964</v>
      </c>
      <c r="B548" s="93" t="s">
        <v>965</v>
      </c>
      <c r="D548" s="119">
        <v>-0.76395394350188806</v>
      </c>
    </row>
    <row r="549" spans="1:4" x14ac:dyDescent="0.75">
      <c r="A549" s="93" t="s">
        <v>646</v>
      </c>
      <c r="B549" s="93" t="s">
        <v>384</v>
      </c>
      <c r="D549" s="119">
        <v>-0.7652384168095</v>
      </c>
    </row>
    <row r="550" spans="1:4" x14ac:dyDescent="0.75">
      <c r="A550" s="93" t="s">
        <v>779</v>
      </c>
      <c r="B550" s="93" t="s">
        <v>438</v>
      </c>
      <c r="D550" s="119">
        <v>-0.7652384168095</v>
      </c>
    </row>
    <row r="551" spans="1:4" x14ac:dyDescent="0.75">
      <c r="A551" s="93" t="s">
        <v>404</v>
      </c>
      <c r="B551" s="93" t="s">
        <v>405</v>
      </c>
      <c r="D551" s="119">
        <v>-0.76782450339839403</v>
      </c>
    </row>
    <row r="552" spans="1:4" x14ac:dyDescent="0.75">
      <c r="A552" s="93" t="s">
        <v>612</v>
      </c>
      <c r="B552" s="93" t="s">
        <v>384</v>
      </c>
      <c r="D552" s="119">
        <v>-0.76782450339839403</v>
      </c>
    </row>
    <row r="553" spans="1:4" x14ac:dyDescent="0.75">
      <c r="A553" s="93" t="s">
        <v>747</v>
      </c>
      <c r="B553" s="93" t="s">
        <v>445</v>
      </c>
      <c r="D553" s="119">
        <v>-0.76782450339839403</v>
      </c>
    </row>
    <row r="554" spans="1:4" x14ac:dyDescent="0.75">
      <c r="A554" s="93" t="s">
        <v>775</v>
      </c>
      <c r="B554" s="93" t="s">
        <v>776</v>
      </c>
      <c r="D554" s="119">
        <v>-0.76782450339839403</v>
      </c>
    </row>
    <row r="555" spans="1:4" x14ac:dyDescent="0.75">
      <c r="A555" s="93" t="s">
        <v>800</v>
      </c>
      <c r="B555" s="93" t="s">
        <v>405</v>
      </c>
      <c r="D555" s="119">
        <v>-0.76782450339839403</v>
      </c>
    </row>
    <row r="556" spans="1:4" x14ac:dyDescent="0.75">
      <c r="A556" s="93" t="s">
        <v>807</v>
      </c>
      <c r="B556" s="93" t="s">
        <v>382</v>
      </c>
      <c r="D556" s="119">
        <v>-0.76782450339839403</v>
      </c>
    </row>
    <row r="557" spans="1:4" x14ac:dyDescent="0.75">
      <c r="A557" s="93" t="s">
        <v>924</v>
      </c>
      <c r="B557" s="93" t="s">
        <v>445</v>
      </c>
      <c r="D557" s="119">
        <v>-0.76782450339839403</v>
      </c>
    </row>
    <row r="568" spans="3:3" x14ac:dyDescent="0.75">
      <c r="C568" s="81"/>
    </row>
    <row r="569" spans="3:3" x14ac:dyDescent="0.75">
      <c r="C569" s="118"/>
    </row>
    <row r="570" spans="3:3" x14ac:dyDescent="0.75">
      <c r="C570" s="118"/>
    </row>
    <row r="571" spans="3:3" x14ac:dyDescent="0.75">
      <c r="C571" s="118"/>
    </row>
    <row r="572" spans="3:3" x14ac:dyDescent="0.75">
      <c r="C572" s="118"/>
    </row>
    <row r="573" spans="3:3" x14ac:dyDescent="0.75">
      <c r="C573" s="118"/>
    </row>
    <row r="574" spans="3:3" x14ac:dyDescent="0.75">
      <c r="C574" s="118"/>
    </row>
    <row r="575" spans="3:3" x14ac:dyDescent="0.75">
      <c r="C575" s="118"/>
    </row>
    <row r="576" spans="3:3" x14ac:dyDescent="0.75">
      <c r="C576" s="118"/>
    </row>
    <row r="577" spans="3:3" x14ac:dyDescent="0.75">
      <c r="C577" s="44"/>
    </row>
    <row r="578" spans="3:3" x14ac:dyDescent="0.75">
      <c r="C578" s="45"/>
    </row>
  </sheetData>
  <sortState xmlns:xlrd2="http://schemas.microsoft.com/office/spreadsheetml/2017/richdata2" ref="A3:D578">
    <sortCondition descending="1" ref="D1:D578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7B6B0-42F8-4306-AF16-15985C53AEE3}">
  <dimension ref="A1:J40"/>
  <sheetViews>
    <sheetView workbookViewId="0">
      <selection activeCell="E6" sqref="E6"/>
    </sheetView>
  </sheetViews>
  <sheetFormatPr defaultRowHeight="14.25" x14ac:dyDescent="0.65"/>
  <cols>
    <col min="1" max="1" width="15.08203125" customWidth="1"/>
    <col min="2" max="2" width="4.45703125" customWidth="1"/>
    <col min="3" max="3" width="11.4140625" style="4" customWidth="1"/>
    <col min="4" max="4" width="14.5390625" style="4" customWidth="1"/>
  </cols>
  <sheetData>
    <row r="1" spans="1:10" ht="30.75" customHeight="1" x14ac:dyDescent="1.1000000000000001">
      <c r="A1" s="135" t="s">
        <v>1015</v>
      </c>
      <c r="B1" s="135"/>
      <c r="C1" s="139"/>
      <c r="D1" s="139"/>
      <c r="E1" s="33"/>
      <c r="G1" s="49"/>
      <c r="I1" s="40"/>
      <c r="J1" s="41"/>
    </row>
    <row r="2" spans="1:10" ht="19" x14ac:dyDescent="0.95">
      <c r="A2" s="123" t="s">
        <v>141</v>
      </c>
      <c r="B2" s="122" t="s">
        <v>983</v>
      </c>
      <c r="C2" s="94" t="s">
        <v>142</v>
      </c>
      <c r="D2" s="94" t="s">
        <v>984</v>
      </c>
      <c r="E2" s="93"/>
    </row>
    <row r="3" spans="1:10" ht="15.25" x14ac:dyDescent="0.85">
      <c r="A3" s="9" t="s">
        <v>0</v>
      </c>
      <c r="B3" s="121">
        <v>8</v>
      </c>
      <c r="C3" s="138">
        <v>3.4511873907555999</v>
      </c>
      <c r="D3" s="138">
        <f t="shared" ref="D3:D40" si="0">((C3-(-0.767824503398394))/((5.39429487643807)-(-0.767824503398394)))</f>
        <v>0.68466896437601332</v>
      </c>
      <c r="F3" s="45" t="s">
        <v>348</v>
      </c>
      <c r="G3" s="81">
        <v>38</v>
      </c>
    </row>
    <row r="4" spans="1:10" ht="15.25" x14ac:dyDescent="0.85">
      <c r="A4" s="9" t="s">
        <v>1</v>
      </c>
      <c r="B4" s="121">
        <v>17</v>
      </c>
      <c r="C4" s="138">
        <v>2.3756332001042999</v>
      </c>
      <c r="D4" s="138">
        <f t="shared" si="0"/>
        <v>0.51012606373525304</v>
      </c>
      <c r="F4" s="45" t="s">
        <v>99</v>
      </c>
      <c r="G4" s="118">
        <f>AVERAGE(C3:C40)</f>
        <v>2.2119599591545187</v>
      </c>
    </row>
    <row r="5" spans="1:10" ht="15.25" x14ac:dyDescent="0.85">
      <c r="A5" s="9" t="s">
        <v>144</v>
      </c>
      <c r="B5" s="121">
        <v>22</v>
      </c>
      <c r="C5" s="138">
        <v>1.79432386409881</v>
      </c>
      <c r="D5" s="138">
        <f t="shared" si="0"/>
        <v>0.41579012180143782</v>
      </c>
      <c r="F5" s="45" t="s">
        <v>100</v>
      </c>
      <c r="G5" s="118">
        <f>MEDIAN(C3:C40)</f>
        <v>2.13741949011707</v>
      </c>
    </row>
    <row r="6" spans="1:10" ht="15.25" x14ac:dyDescent="0.85">
      <c r="A6" s="9" t="s">
        <v>3</v>
      </c>
      <c r="B6" s="121">
        <v>7</v>
      </c>
      <c r="C6" s="138">
        <v>3.5635602603122698</v>
      </c>
      <c r="D6" s="138">
        <f t="shared" si="0"/>
        <v>0.70290503911425584</v>
      </c>
      <c r="F6" s="45" t="s">
        <v>107</v>
      </c>
      <c r="G6" s="118" t="s">
        <v>998</v>
      </c>
    </row>
    <row r="7" spans="1:10" ht="15.25" x14ac:dyDescent="0.85">
      <c r="A7" s="9" t="s">
        <v>4</v>
      </c>
      <c r="B7" s="121">
        <v>13</v>
      </c>
      <c r="C7" s="138">
        <v>2.8995793010431199</v>
      </c>
      <c r="D7" s="138">
        <f t="shared" si="0"/>
        <v>0.59515299499745211</v>
      </c>
      <c r="F7" s="45" t="s">
        <v>101</v>
      </c>
      <c r="G7" s="118">
        <f>_xlfn.STDEV.S(C3:C40)</f>
        <v>1.5128589842810214</v>
      </c>
    </row>
    <row r="8" spans="1:10" ht="15.25" x14ac:dyDescent="0.85">
      <c r="A8" s="9" t="s">
        <v>5</v>
      </c>
      <c r="B8" s="121">
        <v>28</v>
      </c>
      <c r="C8" s="138">
        <v>1.16253963972449</v>
      </c>
      <c r="D8" s="138">
        <f t="shared" si="0"/>
        <v>0.31326302269303224</v>
      </c>
      <c r="F8" s="45" t="s">
        <v>108</v>
      </c>
      <c r="G8" s="118">
        <f>AVEDEV(C3:C40)</f>
        <v>1.2418200259094236</v>
      </c>
    </row>
    <row r="9" spans="1:10" ht="15.25" x14ac:dyDescent="0.85">
      <c r="A9" s="9" t="s">
        <v>6</v>
      </c>
      <c r="B9" s="121">
        <v>31</v>
      </c>
      <c r="C9" s="138">
        <v>0.77699588078413495</v>
      </c>
      <c r="D9" s="138">
        <f t="shared" si="0"/>
        <v>0.25069627655015131</v>
      </c>
      <c r="F9" s="45" t="s">
        <v>996</v>
      </c>
      <c r="G9" s="118">
        <f>_xlfn.QUARTILE.INC(C3:C40, 1)</f>
        <v>1.0285738273109968</v>
      </c>
    </row>
    <row r="10" spans="1:10" ht="15.25" x14ac:dyDescent="0.85">
      <c r="A10" s="9" t="s">
        <v>7</v>
      </c>
      <c r="B10" s="121">
        <v>4</v>
      </c>
      <c r="C10" s="138">
        <v>4.3945734849487197</v>
      </c>
      <c r="D10" s="138">
        <f t="shared" si="0"/>
        <v>0.83776338466265132</v>
      </c>
      <c r="F10" s="45" t="s">
        <v>997</v>
      </c>
      <c r="G10" s="118">
        <f>_xlfn.QUARTILE.INC(C3:C40, 3)</f>
        <v>3.3613401396005975</v>
      </c>
    </row>
    <row r="11" spans="1:10" ht="15.25" x14ac:dyDescent="0.85">
      <c r="A11" s="9" t="s">
        <v>8</v>
      </c>
      <c r="B11" s="121">
        <v>27</v>
      </c>
      <c r="C11" s="138">
        <v>1.22802545625905</v>
      </c>
      <c r="D11" s="138">
        <f t="shared" si="0"/>
        <v>0.32389018073687686</v>
      </c>
      <c r="F11" s="45" t="s">
        <v>102</v>
      </c>
      <c r="G11" s="118">
        <f>G10-G9</f>
        <v>2.3327663122896007</v>
      </c>
    </row>
    <row r="12" spans="1:10" ht="15.25" x14ac:dyDescent="0.85">
      <c r="A12" s="9" t="s">
        <v>9</v>
      </c>
      <c r="B12" s="121">
        <v>16</v>
      </c>
      <c r="C12" s="138">
        <v>2.5491584901583599</v>
      </c>
      <c r="D12" s="138">
        <f t="shared" si="0"/>
        <v>0.53828606508509136</v>
      </c>
      <c r="E12" s="118"/>
      <c r="F12" s="45" t="s">
        <v>1002</v>
      </c>
      <c r="G12" s="119">
        <v>5.39429487643807</v>
      </c>
    </row>
    <row r="13" spans="1:10" ht="15.25" x14ac:dyDescent="0.85">
      <c r="A13" s="9" t="s">
        <v>145</v>
      </c>
      <c r="B13" s="121">
        <v>20</v>
      </c>
      <c r="C13" s="138">
        <v>2.0406554005671702</v>
      </c>
      <c r="D13" s="138">
        <f t="shared" si="0"/>
        <v>0.45576525394094169</v>
      </c>
      <c r="E13" s="118"/>
      <c r="F13" s="45" t="s">
        <v>1003</v>
      </c>
      <c r="G13" s="119">
        <v>-0.76782450339839403</v>
      </c>
    </row>
    <row r="14" spans="1:10" ht="15.25" x14ac:dyDescent="0.85">
      <c r="A14" s="9" t="s">
        <v>11</v>
      </c>
      <c r="B14" s="121">
        <v>5</v>
      </c>
      <c r="C14" s="138">
        <v>4.0165711500415098</v>
      </c>
      <c r="D14" s="138">
        <f t="shared" si="0"/>
        <v>0.77642047460087937</v>
      </c>
      <c r="E14" s="93"/>
    </row>
    <row r="15" spans="1:10" ht="15.25" x14ac:dyDescent="0.85">
      <c r="A15" s="9" t="s">
        <v>12</v>
      </c>
      <c r="B15" s="121">
        <v>32</v>
      </c>
      <c r="C15" s="138">
        <v>0.71784048228049302</v>
      </c>
      <c r="D15" s="138">
        <f t="shared" si="0"/>
        <v>0.24109643031912747</v>
      </c>
      <c r="E15" s="93"/>
    </row>
    <row r="16" spans="1:10" ht="15.25" x14ac:dyDescent="0.85">
      <c r="A16" s="9" t="s">
        <v>13</v>
      </c>
      <c r="B16" s="121">
        <v>25</v>
      </c>
      <c r="C16" s="138">
        <v>1.44228800788111</v>
      </c>
      <c r="D16" s="138">
        <f t="shared" si="0"/>
        <v>0.3586610993794408</v>
      </c>
      <c r="E16" s="93"/>
    </row>
    <row r="17" spans="1:5" ht="15.25" x14ac:dyDescent="0.85">
      <c r="A17" s="9" t="s">
        <v>148</v>
      </c>
      <c r="B17" s="121">
        <v>21</v>
      </c>
      <c r="C17" s="138">
        <v>1.95720535095121</v>
      </c>
      <c r="D17" s="138">
        <f t="shared" si="0"/>
        <v>0.44222282730619922</v>
      </c>
      <c r="E17" s="93"/>
    </row>
    <row r="18" spans="1:5" ht="15.25" x14ac:dyDescent="0.85">
      <c r="A18" s="9" t="s">
        <v>15</v>
      </c>
      <c r="B18" s="121">
        <v>35</v>
      </c>
      <c r="C18" s="138">
        <v>0.452660988715892</v>
      </c>
      <c r="D18" s="138">
        <f t="shared" si="0"/>
        <v>0.19806261723976473</v>
      </c>
      <c r="E18" s="93"/>
    </row>
    <row r="19" spans="1:5" ht="15.25" x14ac:dyDescent="0.85">
      <c r="A19" s="9" t="s">
        <v>16</v>
      </c>
      <c r="B19" s="121">
        <v>9</v>
      </c>
      <c r="C19" s="138">
        <v>3.4132694117059299</v>
      </c>
      <c r="D19" s="138">
        <f t="shared" si="0"/>
        <v>0.67851556540523972</v>
      </c>
      <c r="E19" s="93"/>
    </row>
    <row r="20" spans="1:5" ht="15.25" x14ac:dyDescent="0.85">
      <c r="A20" s="9" t="s">
        <v>17</v>
      </c>
      <c r="B20" s="121">
        <v>6</v>
      </c>
      <c r="C20" s="138">
        <v>3.7340923269169402</v>
      </c>
      <c r="D20" s="138">
        <f t="shared" si="0"/>
        <v>0.7305792946898102</v>
      </c>
      <c r="E20" s="93"/>
    </row>
    <row r="21" spans="1:5" ht="15.25" x14ac:dyDescent="0.85">
      <c r="A21" s="9" t="s">
        <v>18</v>
      </c>
      <c r="B21" s="121">
        <v>23</v>
      </c>
      <c r="C21" s="138">
        <v>1.71967064635191</v>
      </c>
      <c r="D21" s="138">
        <f t="shared" si="0"/>
        <v>0.40367526112684943</v>
      </c>
      <c r="E21" s="93"/>
    </row>
    <row r="22" spans="1:5" ht="15.25" x14ac:dyDescent="0.85">
      <c r="A22" s="9" t="s">
        <v>19</v>
      </c>
      <c r="B22" s="121">
        <v>29</v>
      </c>
      <c r="C22" s="138">
        <v>0.98391855650649895</v>
      </c>
      <c r="D22" s="138">
        <f t="shared" si="0"/>
        <v>0.28427606671122008</v>
      </c>
      <c r="E22" s="93"/>
    </row>
    <row r="23" spans="1:5" ht="15.25" x14ac:dyDescent="0.85">
      <c r="A23" s="9" t="s">
        <v>20</v>
      </c>
      <c r="B23" s="121">
        <v>1</v>
      </c>
      <c r="C23" s="138">
        <v>5.39429487643807</v>
      </c>
      <c r="D23" s="138">
        <f t="shared" si="0"/>
        <v>1</v>
      </c>
      <c r="E23" s="93"/>
    </row>
    <row r="24" spans="1:5" ht="15.25" x14ac:dyDescent="0.85">
      <c r="A24" s="9" t="s">
        <v>21</v>
      </c>
      <c r="B24" s="121">
        <v>19</v>
      </c>
      <c r="C24" s="138">
        <v>2.2341835796669698</v>
      </c>
      <c r="D24" s="138">
        <f t="shared" si="0"/>
        <v>0.48717136069912265</v>
      </c>
      <c r="E24" s="93"/>
    </row>
    <row r="25" spans="1:5" ht="15.25" x14ac:dyDescent="0.85">
      <c r="A25" s="9" t="s">
        <v>22</v>
      </c>
      <c r="B25" s="121">
        <v>3</v>
      </c>
      <c r="C25" s="138">
        <v>4.7720024246303998</v>
      </c>
      <c r="D25" s="138">
        <f t="shared" si="0"/>
        <v>0.89901324309880781</v>
      </c>
      <c r="E25" s="93"/>
    </row>
    <row r="26" spans="1:5" ht="15.25" x14ac:dyDescent="0.85">
      <c r="A26" s="9" t="s">
        <v>23</v>
      </c>
      <c r="B26" s="121">
        <v>33</v>
      </c>
      <c r="C26" s="138">
        <v>0.56476045824939503</v>
      </c>
      <c r="D26" s="138">
        <f t="shared" si="0"/>
        <v>0.21625432412235326</v>
      </c>
      <c r="E26" s="93"/>
    </row>
    <row r="27" spans="1:5" ht="15.25" x14ac:dyDescent="0.85">
      <c r="A27" s="9" t="s">
        <v>24</v>
      </c>
      <c r="B27" s="121">
        <v>18</v>
      </c>
      <c r="C27" s="138">
        <v>2.3310731498443502</v>
      </c>
      <c r="D27" s="138">
        <f t="shared" si="0"/>
        <v>0.50289477730387389</v>
      </c>
      <c r="E27" s="93"/>
    </row>
    <row r="28" spans="1:5" ht="15.25" x14ac:dyDescent="0.85">
      <c r="A28" s="9" t="s">
        <v>25</v>
      </c>
      <c r="B28" s="121">
        <v>37</v>
      </c>
      <c r="C28" s="138">
        <v>-0.316763725100704</v>
      </c>
      <c r="D28" s="138">
        <f t="shared" si="0"/>
        <v>7.319896783785787E-2</v>
      </c>
      <c r="E28" s="93"/>
    </row>
    <row r="29" spans="1:5" ht="15.25" x14ac:dyDescent="0.85">
      <c r="A29" s="9" t="s">
        <v>146</v>
      </c>
      <c r="B29" s="121">
        <v>12</v>
      </c>
      <c r="C29" s="138">
        <v>2.9209833361361901</v>
      </c>
      <c r="D29" s="138">
        <f t="shared" si="0"/>
        <v>0.59862648094826121</v>
      </c>
      <c r="E29" s="93"/>
    </row>
    <row r="30" spans="1:5" ht="15.25" x14ac:dyDescent="0.85">
      <c r="A30" s="9" t="s">
        <v>143</v>
      </c>
      <c r="B30" s="121">
        <v>2</v>
      </c>
      <c r="C30" s="138">
        <v>5.3138429105421601</v>
      </c>
      <c r="D30" s="138">
        <f t="shared" si="0"/>
        <v>0.98694410787315112</v>
      </c>
      <c r="E30" s="93"/>
    </row>
    <row r="31" spans="1:5" ht="15.25" x14ac:dyDescent="0.85">
      <c r="A31" s="9" t="s">
        <v>152</v>
      </c>
      <c r="B31" s="121">
        <v>34</v>
      </c>
      <c r="C31" s="138">
        <v>0.55409731331926104</v>
      </c>
      <c r="D31" s="138">
        <f t="shared" si="0"/>
        <v>0.21452388946621434</v>
      </c>
      <c r="E31" s="93"/>
    </row>
    <row r="32" spans="1:5" ht="15.25" x14ac:dyDescent="0.85">
      <c r="A32" s="9" t="s">
        <v>149</v>
      </c>
      <c r="B32" s="121">
        <v>15</v>
      </c>
      <c r="C32" s="138">
        <v>2.6968876664056101</v>
      </c>
      <c r="D32" s="138">
        <f t="shared" si="0"/>
        <v>0.56225982591982071</v>
      </c>
      <c r="E32" s="93"/>
    </row>
    <row r="33" spans="1:5" ht="15.25" x14ac:dyDescent="0.85">
      <c r="A33" s="9" t="s">
        <v>151</v>
      </c>
      <c r="B33" s="121">
        <v>24</v>
      </c>
      <c r="C33" s="138">
        <v>1.45424122169555</v>
      </c>
      <c r="D33" s="138">
        <f t="shared" si="0"/>
        <v>0.36060088877293306</v>
      </c>
      <c r="E33" s="93"/>
    </row>
    <row r="34" spans="1:5" ht="15.25" x14ac:dyDescent="0.85">
      <c r="A34" s="9" t="s">
        <v>147</v>
      </c>
      <c r="B34" s="121">
        <v>14</v>
      </c>
      <c r="C34" s="138">
        <v>2.88643193212032</v>
      </c>
      <c r="D34" s="138">
        <f t="shared" si="0"/>
        <v>0.59301941592953922</v>
      </c>
      <c r="E34" s="93"/>
    </row>
    <row r="35" spans="1:5" ht="15.25" x14ac:dyDescent="0.85">
      <c r="A35" s="9" t="s">
        <v>32</v>
      </c>
      <c r="B35" s="121">
        <v>26</v>
      </c>
      <c r="C35" s="138">
        <v>1.2922362104329801</v>
      </c>
      <c r="D35" s="138">
        <f t="shared" si="0"/>
        <v>0.3343104193294687</v>
      </c>
      <c r="E35" s="93"/>
    </row>
    <row r="36" spans="1:5" ht="15.25" x14ac:dyDescent="0.85">
      <c r="A36" s="9" t="s">
        <v>33</v>
      </c>
      <c r="B36" s="121">
        <v>38</v>
      </c>
      <c r="C36" s="138">
        <v>-0.71089951958210595</v>
      </c>
      <c r="D36" s="138">
        <f t="shared" si="0"/>
        <v>9.2378904573898087E-3</v>
      </c>
      <c r="E36" s="93"/>
    </row>
    <row r="37" spans="1:5" ht="15.25" x14ac:dyDescent="0.85">
      <c r="A37" s="9" t="s">
        <v>34</v>
      </c>
      <c r="B37" s="121">
        <v>10</v>
      </c>
      <c r="C37" s="138">
        <v>3.38543286697915</v>
      </c>
      <c r="D37" s="138">
        <f t="shared" si="0"/>
        <v>0.67399820002964084</v>
      </c>
      <c r="E37" s="93"/>
    </row>
    <row r="38" spans="1:5" ht="15.25" x14ac:dyDescent="0.85">
      <c r="A38" s="9" t="s">
        <v>35</v>
      </c>
      <c r="B38" s="121">
        <v>36</v>
      </c>
      <c r="C38" s="138">
        <v>0.36601118327493198</v>
      </c>
      <c r="D38" s="138">
        <f t="shared" si="0"/>
        <v>0.18400092837919296</v>
      </c>
      <c r="E38" s="93"/>
    </row>
    <row r="39" spans="1:5" ht="15.25" x14ac:dyDescent="0.85">
      <c r="A39" s="9" t="s">
        <v>36</v>
      </c>
      <c r="B39" s="121">
        <v>11</v>
      </c>
      <c r="C39" s="138">
        <v>3.28906195746494</v>
      </c>
      <c r="D39" s="138">
        <f t="shared" si="0"/>
        <v>0.65835895262564659</v>
      </c>
      <c r="E39" s="93"/>
    </row>
    <row r="40" spans="1:5" ht="15.25" x14ac:dyDescent="0.85">
      <c r="A40" s="9" t="s">
        <v>153</v>
      </c>
      <c r="B40" s="121">
        <v>30</v>
      </c>
      <c r="C40" s="138">
        <v>0.95285131524673095</v>
      </c>
      <c r="D40" s="138">
        <f t="shared" si="0"/>
        <v>0.27923441799512649</v>
      </c>
      <c r="E40" s="93"/>
    </row>
  </sheetData>
  <sortState xmlns:xlrd2="http://schemas.microsoft.com/office/spreadsheetml/2017/richdata2" ref="A3:D56">
    <sortCondition ref="A1:A5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B6A3-DF64-4261-B82F-B2DEC6CD1667}">
  <dimension ref="A1:R69"/>
  <sheetViews>
    <sheetView workbookViewId="0">
      <pane ySplit="4" topLeftCell="A5" activePane="bottomLeft" state="frozen"/>
      <selection pane="bottomLeft" activeCell="G41" sqref="G41"/>
    </sheetView>
  </sheetViews>
  <sheetFormatPr defaultRowHeight="14.25" x14ac:dyDescent="0.65"/>
  <cols>
    <col min="1" max="1" width="14.4140625" customWidth="1"/>
    <col min="6" max="6" width="7.9140625" customWidth="1"/>
    <col min="7" max="7" width="7.1640625" style="64" customWidth="1"/>
    <col min="8" max="8" width="6.70703125" style="53" customWidth="1"/>
    <col min="10" max="10" width="9.25" customWidth="1"/>
    <col min="11" max="11" width="9.70703125" customWidth="1"/>
    <col min="12" max="12" width="9.5" customWidth="1"/>
    <col min="13" max="13" width="10.20703125" customWidth="1"/>
    <col min="14" max="14" width="9.70703125" customWidth="1"/>
  </cols>
  <sheetData>
    <row r="1" spans="1:15" ht="19" x14ac:dyDescent="0.95">
      <c r="A1" s="209" t="s">
        <v>343</v>
      </c>
      <c r="B1" s="209"/>
      <c r="C1" s="209"/>
      <c r="D1" s="209"/>
      <c r="E1" s="209"/>
      <c r="F1" s="209"/>
      <c r="G1" s="209"/>
      <c r="H1"/>
    </row>
    <row r="2" spans="1:15" ht="8" customHeight="1" x14ac:dyDescent="0.95">
      <c r="A2" s="75"/>
      <c r="B2" s="75"/>
      <c r="C2" s="75"/>
      <c r="D2" s="75"/>
      <c r="E2" s="75"/>
      <c r="F2" s="75"/>
      <c r="G2" s="75"/>
      <c r="H2"/>
    </row>
    <row r="3" spans="1:15" x14ac:dyDescent="0.65">
      <c r="B3" s="201" t="s">
        <v>62</v>
      </c>
      <c r="C3" s="201"/>
      <c r="D3" s="201"/>
      <c r="E3" s="201"/>
      <c r="F3" s="201"/>
      <c r="G3" s="201"/>
      <c r="I3" s="201" t="s">
        <v>63</v>
      </c>
      <c r="J3" s="201"/>
      <c r="K3" s="201"/>
      <c r="L3" s="201"/>
      <c r="M3" s="201"/>
      <c r="N3" s="201"/>
    </row>
    <row r="4" spans="1:15" ht="18" x14ac:dyDescent="1">
      <c r="A4" s="1"/>
      <c r="B4" s="2" t="s">
        <v>52</v>
      </c>
      <c r="C4" s="2" t="s">
        <v>51</v>
      </c>
      <c r="D4" s="2" t="s">
        <v>49</v>
      </c>
      <c r="E4" s="2" t="s">
        <v>47</v>
      </c>
      <c r="F4" s="2" t="s">
        <v>50</v>
      </c>
      <c r="G4" s="62" t="s">
        <v>53</v>
      </c>
      <c r="H4" s="54"/>
      <c r="I4" s="2" t="s">
        <v>54</v>
      </c>
      <c r="J4" s="2" t="s">
        <v>55</v>
      </c>
      <c r="K4" s="2" t="s">
        <v>56</v>
      </c>
      <c r="L4" s="2" t="s">
        <v>48</v>
      </c>
      <c r="M4" s="2" t="s">
        <v>58</v>
      </c>
      <c r="N4" s="2" t="s">
        <v>57</v>
      </c>
      <c r="O4" s="2"/>
    </row>
    <row r="5" spans="1:15" ht="15.25" x14ac:dyDescent="0.85">
      <c r="A5" s="9" t="s">
        <v>0</v>
      </c>
      <c r="B5" s="3">
        <v>0.47599999999999998</v>
      </c>
      <c r="C5" s="3">
        <v>0.304118</v>
      </c>
      <c r="D5" s="3">
        <v>0.30909599999999998</v>
      </c>
      <c r="E5" s="3">
        <v>0.158</v>
      </c>
      <c r="F5" s="3">
        <v>0.183944</v>
      </c>
      <c r="G5" s="63">
        <v>0.315</v>
      </c>
      <c r="H5" s="55"/>
      <c r="I5" s="3" t="s">
        <v>59</v>
      </c>
      <c r="J5" s="3" t="s">
        <v>170</v>
      </c>
      <c r="K5" s="3" t="s">
        <v>171</v>
      </c>
      <c r="L5" s="3" t="s">
        <v>173</v>
      </c>
      <c r="M5" s="3" t="s">
        <v>172</v>
      </c>
      <c r="N5" s="3" t="s">
        <v>174</v>
      </c>
    </row>
    <row r="6" spans="1:15" ht="15.25" x14ac:dyDescent="0.85">
      <c r="A6" s="9" t="s">
        <v>1</v>
      </c>
      <c r="B6" s="3">
        <v>0.49099999999999999</v>
      </c>
      <c r="C6" s="3">
        <v>0.38250000000000001</v>
      </c>
      <c r="D6" s="3">
        <v>0.36273</v>
      </c>
      <c r="E6" s="3">
        <v>0.14599999999999999</v>
      </c>
      <c r="F6" s="3">
        <v>0.17496</v>
      </c>
      <c r="G6" s="63">
        <v>0.27</v>
      </c>
      <c r="H6" s="55"/>
      <c r="I6" s="3" t="s">
        <v>65</v>
      </c>
      <c r="J6" s="3" t="s">
        <v>169</v>
      </c>
      <c r="K6" s="3" t="s">
        <v>66</v>
      </c>
      <c r="L6" s="3" t="s">
        <v>64</v>
      </c>
      <c r="M6" s="3" t="s">
        <v>67</v>
      </c>
      <c r="N6" s="3" t="s">
        <v>68</v>
      </c>
    </row>
    <row r="7" spans="1:15" ht="15.25" x14ac:dyDescent="0.85">
      <c r="A7" s="9" t="s">
        <v>2</v>
      </c>
      <c r="B7" s="3">
        <v>0.626</v>
      </c>
      <c r="C7" s="3">
        <v>0.48480000000000001</v>
      </c>
      <c r="D7" s="3">
        <v>0.45290000000000002</v>
      </c>
      <c r="E7" s="3">
        <v>0.11700000000000001</v>
      </c>
      <c r="F7" s="3">
        <v>0.14543</v>
      </c>
      <c r="G7" s="63">
        <v>0.20200000000000001</v>
      </c>
      <c r="H7" s="55"/>
      <c r="I7" s="3" t="s">
        <v>70</v>
      </c>
      <c r="J7" s="3" t="s">
        <v>72</v>
      </c>
      <c r="K7" s="3" t="s">
        <v>71</v>
      </c>
      <c r="L7" s="3" t="s">
        <v>74</v>
      </c>
      <c r="M7" s="3" t="s">
        <v>73</v>
      </c>
      <c r="N7" s="3" t="s">
        <v>75</v>
      </c>
    </row>
    <row r="8" spans="1:15" ht="15.25" x14ac:dyDescent="0.85">
      <c r="A8" s="9" t="s">
        <v>3</v>
      </c>
      <c r="B8" s="3">
        <v>0.63200000000000001</v>
      </c>
      <c r="C8" s="3">
        <v>0.44364999999999999</v>
      </c>
      <c r="D8" s="3">
        <v>0.41371999999999998</v>
      </c>
      <c r="E8" s="3">
        <v>0.14799999999999999</v>
      </c>
      <c r="F8" s="3">
        <v>0.17449999999999999</v>
      </c>
      <c r="G8" s="63">
        <v>0.28100000000000003</v>
      </c>
      <c r="H8" s="55"/>
      <c r="I8" s="3" t="s">
        <v>59</v>
      </c>
      <c r="J8" s="3" t="s">
        <v>77</v>
      </c>
      <c r="K8" s="3" t="s">
        <v>76</v>
      </c>
      <c r="L8" s="3" t="s">
        <v>79</v>
      </c>
      <c r="M8" s="3" t="s">
        <v>78</v>
      </c>
      <c r="N8" s="3" t="s">
        <v>80</v>
      </c>
    </row>
    <row r="9" spans="1:15" ht="15.25" x14ac:dyDescent="0.85">
      <c r="A9" s="9" t="s">
        <v>4</v>
      </c>
      <c r="B9" s="3">
        <v>0.495</v>
      </c>
      <c r="C9" s="3">
        <v>0.40060000000000001</v>
      </c>
      <c r="D9" s="3">
        <v>0.37159999999999999</v>
      </c>
      <c r="E9" s="3">
        <v>0.14699999999999999</v>
      </c>
      <c r="F9" s="3">
        <v>0.17430000000000001</v>
      </c>
      <c r="G9" s="63">
        <v>0.27600000000000002</v>
      </c>
      <c r="H9" s="55"/>
      <c r="I9" s="3" t="s">
        <v>65</v>
      </c>
      <c r="J9" s="3" t="s">
        <v>82</v>
      </c>
      <c r="K9" s="3" t="s">
        <v>81</v>
      </c>
      <c r="L9" s="3" t="s">
        <v>84</v>
      </c>
      <c r="M9" s="3" t="s">
        <v>83</v>
      </c>
      <c r="N9" s="3" t="s">
        <v>85</v>
      </c>
    </row>
    <row r="10" spans="1:15" ht="15.25" x14ac:dyDescent="0.85">
      <c r="A10" s="9" t="s">
        <v>5</v>
      </c>
      <c r="B10" s="3">
        <v>0.28399999999999997</v>
      </c>
      <c r="C10" s="3">
        <v>0.39323399999999997</v>
      </c>
      <c r="D10" s="3">
        <v>0.38264399999999998</v>
      </c>
      <c r="E10" s="58">
        <v>0.14899999999999999</v>
      </c>
      <c r="F10" s="3">
        <v>0.18234300000000001</v>
      </c>
      <c r="G10" s="63">
        <v>0.26100000000000001</v>
      </c>
      <c r="H10" s="55"/>
      <c r="I10" s="3" t="s">
        <v>86</v>
      </c>
      <c r="J10" s="3" t="s">
        <v>88</v>
      </c>
      <c r="K10" s="3" t="s">
        <v>87</v>
      </c>
      <c r="L10" s="3" t="s">
        <v>90</v>
      </c>
      <c r="M10" s="3" t="s">
        <v>89</v>
      </c>
      <c r="N10" s="3" t="s">
        <v>91</v>
      </c>
    </row>
    <row r="11" spans="1:15" ht="15.25" x14ac:dyDescent="0.85">
      <c r="A11" s="9" t="s">
        <v>6</v>
      </c>
      <c r="B11" s="3">
        <v>0.31</v>
      </c>
      <c r="C11" s="3">
        <v>0.34649999999999997</v>
      </c>
      <c r="D11" s="3">
        <v>0.34610000000000002</v>
      </c>
      <c r="E11" s="3">
        <v>0.14299999999999999</v>
      </c>
      <c r="F11" s="3">
        <v>0.1726</v>
      </c>
      <c r="G11" s="63">
        <v>0.255</v>
      </c>
      <c r="H11" s="55"/>
      <c r="I11" s="3" t="s">
        <v>92</v>
      </c>
      <c r="J11" s="3" t="s">
        <v>94</v>
      </c>
      <c r="K11" s="3" t="s">
        <v>93</v>
      </c>
      <c r="L11" s="3" t="s">
        <v>96</v>
      </c>
      <c r="M11" s="3" t="s">
        <v>95</v>
      </c>
      <c r="N11" s="3" t="s">
        <v>97</v>
      </c>
    </row>
    <row r="12" spans="1:15" ht="15.25" x14ac:dyDescent="0.85">
      <c r="A12" s="9" t="s">
        <v>7</v>
      </c>
      <c r="B12" s="3">
        <v>0.40799999999999997</v>
      </c>
      <c r="C12" s="3">
        <v>0.40200000000000002</v>
      </c>
      <c r="D12" s="3">
        <v>0.38200000000000001</v>
      </c>
      <c r="E12" s="58">
        <v>0.14599999999999999</v>
      </c>
      <c r="F12" s="3">
        <v>0.17799999999999999</v>
      </c>
      <c r="G12" s="63">
        <v>0.25800000000000001</v>
      </c>
      <c r="H12" s="55"/>
      <c r="I12" s="3" t="s">
        <v>86</v>
      </c>
      <c r="J12" s="3" t="s">
        <v>155</v>
      </c>
      <c r="K12" s="3" t="s">
        <v>154</v>
      </c>
      <c r="L12" s="3" t="s">
        <v>157</v>
      </c>
      <c r="M12" s="3" t="s">
        <v>156</v>
      </c>
      <c r="N12" s="3" t="s">
        <v>158</v>
      </c>
    </row>
    <row r="13" spans="1:15" ht="15.25" x14ac:dyDescent="0.85">
      <c r="A13" s="9" t="s">
        <v>8</v>
      </c>
      <c r="B13" s="3">
        <v>0.46899999999999997</v>
      </c>
      <c r="C13" s="3">
        <v>0.36266799999999999</v>
      </c>
      <c r="D13" s="3">
        <v>0.35897699999999999</v>
      </c>
      <c r="E13" s="3">
        <v>0.13300000000000001</v>
      </c>
      <c r="F13" s="3">
        <v>0.15972500000000001</v>
      </c>
      <c r="G13" s="63">
        <v>0.24199999999999999</v>
      </c>
      <c r="H13" s="55"/>
      <c r="I13" s="3" t="s">
        <v>65</v>
      </c>
      <c r="J13" s="3" t="s">
        <v>165</v>
      </c>
      <c r="K13" s="3" t="s">
        <v>164</v>
      </c>
      <c r="L13" s="3" t="s">
        <v>167</v>
      </c>
      <c r="M13" s="3" t="s">
        <v>166</v>
      </c>
      <c r="N13" s="3" t="s">
        <v>168</v>
      </c>
    </row>
    <row r="14" spans="1:15" ht="15.25" x14ac:dyDescent="0.85">
      <c r="A14" s="9" t="s">
        <v>9</v>
      </c>
      <c r="B14" s="3">
        <v>0.44800000000000001</v>
      </c>
      <c r="C14" s="3">
        <v>0.40400000000000003</v>
      </c>
      <c r="D14" s="3">
        <v>0.39269999999999999</v>
      </c>
      <c r="E14" s="3">
        <v>0.128</v>
      </c>
      <c r="F14" s="3">
        <v>0.15570000000000001</v>
      </c>
      <c r="G14" s="63">
        <v>0.22500000000000001</v>
      </c>
      <c r="H14" s="55"/>
      <c r="I14" s="3" t="s">
        <v>86</v>
      </c>
      <c r="J14" s="3" t="s">
        <v>210</v>
      </c>
      <c r="K14" s="3" t="s">
        <v>211</v>
      </c>
      <c r="L14" s="3" t="s">
        <v>208</v>
      </c>
      <c r="M14" s="3" t="s">
        <v>209</v>
      </c>
      <c r="N14" s="3" t="s">
        <v>207</v>
      </c>
    </row>
    <row r="15" spans="1:15" ht="15.25" x14ac:dyDescent="0.85">
      <c r="A15" s="9" t="s">
        <v>10</v>
      </c>
      <c r="B15" s="3">
        <v>0.49</v>
      </c>
      <c r="C15" s="3">
        <v>0.38595499999999999</v>
      </c>
      <c r="D15" s="3">
        <v>0.36133500000000002</v>
      </c>
      <c r="E15" s="3">
        <v>0.14599999999999999</v>
      </c>
      <c r="F15" s="3">
        <v>0.17331099999999999</v>
      </c>
      <c r="G15" s="63">
        <v>0.27300000000000002</v>
      </c>
      <c r="H15" s="55"/>
      <c r="I15" s="3" t="s">
        <v>59</v>
      </c>
      <c r="J15" s="3" t="s">
        <v>198</v>
      </c>
      <c r="K15" s="3" t="s">
        <v>197</v>
      </c>
      <c r="L15" s="3" t="s">
        <v>199</v>
      </c>
      <c r="M15" s="3" t="s">
        <v>200</v>
      </c>
      <c r="N15" s="3" t="s">
        <v>201</v>
      </c>
    </row>
    <row r="16" spans="1:15" ht="15.25" x14ac:dyDescent="0.85">
      <c r="A16" s="9" t="s">
        <v>11</v>
      </c>
      <c r="B16" s="3">
        <v>0.3</v>
      </c>
      <c r="C16" s="3">
        <v>0.39625500000000002</v>
      </c>
      <c r="D16" s="3">
        <v>0.38997399999999999</v>
      </c>
      <c r="E16" s="3">
        <v>0.13100000000000001</v>
      </c>
      <c r="F16" s="3">
        <v>0.15979399999999999</v>
      </c>
      <c r="G16" s="63">
        <v>0.23200000000000001</v>
      </c>
      <c r="H16" s="55"/>
      <c r="I16" s="3" t="s">
        <v>180</v>
      </c>
      <c r="J16" s="3" t="s">
        <v>182</v>
      </c>
      <c r="K16" s="3" t="s">
        <v>181</v>
      </c>
      <c r="L16" s="3" t="s">
        <v>184</v>
      </c>
      <c r="M16" s="3" t="s">
        <v>183</v>
      </c>
      <c r="N16" s="3" t="s">
        <v>185</v>
      </c>
    </row>
    <row r="17" spans="1:14" ht="15.25" x14ac:dyDescent="0.85">
      <c r="A17" s="9" t="s">
        <v>12</v>
      </c>
      <c r="B17" s="3">
        <v>0.24099999999999999</v>
      </c>
      <c r="C17" s="3">
        <v>0.34361000000000003</v>
      </c>
      <c r="D17" s="3">
        <v>0.34781499999999999</v>
      </c>
      <c r="E17" s="3">
        <v>0.152</v>
      </c>
      <c r="F17" s="3">
        <v>0.18129999999999999</v>
      </c>
      <c r="G17" s="63">
        <v>0.28399999999999997</v>
      </c>
      <c r="H17" s="55"/>
      <c r="I17" s="3" t="s">
        <v>86</v>
      </c>
      <c r="J17" s="3" t="s">
        <v>193</v>
      </c>
      <c r="K17" s="3" t="s">
        <v>192</v>
      </c>
      <c r="L17" s="3" t="s">
        <v>195</v>
      </c>
      <c r="M17" s="3" t="s">
        <v>194</v>
      </c>
      <c r="N17" s="3" t="s">
        <v>196</v>
      </c>
    </row>
    <row r="18" spans="1:14" ht="15.25" x14ac:dyDescent="0.85">
      <c r="A18" s="9" t="s">
        <v>13</v>
      </c>
      <c r="B18" s="3">
        <v>0.53300000000000003</v>
      </c>
      <c r="C18" s="3">
        <v>0.41120600000000002</v>
      </c>
      <c r="D18" s="3">
        <v>0.39154600000000001</v>
      </c>
      <c r="E18" s="57">
        <v>0.14099999999999999</v>
      </c>
      <c r="F18" s="3">
        <v>0.16700400000000001</v>
      </c>
      <c r="G18" s="63">
        <v>0.26500000000000001</v>
      </c>
      <c r="H18" s="55"/>
      <c r="I18" s="3" t="s">
        <v>180</v>
      </c>
      <c r="J18" s="3" t="s">
        <v>203</v>
      </c>
      <c r="K18" s="3" t="s">
        <v>202</v>
      </c>
      <c r="L18" s="3" t="s">
        <v>205</v>
      </c>
      <c r="M18" s="3" t="s">
        <v>204</v>
      </c>
      <c r="N18" s="3" t="s">
        <v>206</v>
      </c>
    </row>
    <row r="19" spans="1:14" ht="15.25" x14ac:dyDescent="0.85">
      <c r="A19" s="9" t="s">
        <v>14</v>
      </c>
      <c r="B19" s="3">
        <v>0.39100000000000001</v>
      </c>
      <c r="C19" s="3">
        <v>0.38276700000000002</v>
      </c>
      <c r="D19" s="3">
        <v>0.36890899999999999</v>
      </c>
      <c r="E19" s="3">
        <v>0.14599999999999999</v>
      </c>
      <c r="F19" s="3">
        <v>0.17447599999999999</v>
      </c>
      <c r="G19" s="63">
        <v>0.26900000000000002</v>
      </c>
      <c r="H19" s="55"/>
      <c r="I19" s="3" t="s">
        <v>86</v>
      </c>
      <c r="J19" s="3" t="s">
        <v>223</v>
      </c>
      <c r="K19" s="3" t="s">
        <v>222</v>
      </c>
      <c r="L19" s="3" t="s">
        <v>225</v>
      </c>
      <c r="M19" s="3" t="s">
        <v>224</v>
      </c>
      <c r="N19" s="3" t="s">
        <v>226</v>
      </c>
    </row>
    <row r="20" spans="1:14" ht="15.25" x14ac:dyDescent="0.85">
      <c r="A20" s="9" t="s">
        <v>15</v>
      </c>
      <c r="B20" s="3">
        <v>0.312</v>
      </c>
      <c r="C20" s="3">
        <v>0.41718100000000002</v>
      </c>
      <c r="D20" s="3">
        <v>0.39442100000000002</v>
      </c>
      <c r="E20" s="3">
        <v>0.13400000000000001</v>
      </c>
      <c r="F20" s="3">
        <v>0.16261400000000001</v>
      </c>
      <c r="G20" s="63">
        <v>0.24</v>
      </c>
      <c r="H20" s="55"/>
      <c r="I20" s="3" t="s">
        <v>65</v>
      </c>
      <c r="J20" s="3" t="s">
        <v>234</v>
      </c>
      <c r="K20" s="3" t="s">
        <v>233</v>
      </c>
      <c r="L20" s="3" t="s">
        <v>236</v>
      </c>
      <c r="M20" s="3" t="s">
        <v>235</v>
      </c>
      <c r="N20" s="3" t="s">
        <v>232</v>
      </c>
    </row>
    <row r="21" spans="1:14" ht="15.25" x14ac:dyDescent="0.85">
      <c r="A21" s="9" t="s">
        <v>16</v>
      </c>
      <c r="B21" s="3">
        <v>0.34699999999999998</v>
      </c>
      <c r="C21" s="3">
        <v>0.35250700000000001</v>
      </c>
      <c r="D21" s="3">
        <v>0.34187800000000002</v>
      </c>
      <c r="E21" s="59">
        <v>0.14599999999999999</v>
      </c>
      <c r="F21" s="3">
        <v>0.17341400000000001</v>
      </c>
      <c r="G21" s="63">
        <v>0.28199999999999997</v>
      </c>
      <c r="H21" s="55"/>
      <c r="I21" s="3" t="s">
        <v>65</v>
      </c>
      <c r="J21" s="3" t="s">
        <v>258</v>
      </c>
      <c r="K21" s="3" t="s">
        <v>257</v>
      </c>
      <c r="L21" s="3" t="s">
        <v>260</v>
      </c>
      <c r="M21" s="3" t="s">
        <v>259</v>
      </c>
      <c r="N21" s="3" t="s">
        <v>261</v>
      </c>
    </row>
    <row r="22" spans="1:14" ht="15.25" x14ac:dyDescent="0.85">
      <c r="A22" s="9" t="s">
        <v>17</v>
      </c>
      <c r="B22" s="3">
        <v>5.5E-2</v>
      </c>
      <c r="C22" s="3">
        <v>0.28278500000000001</v>
      </c>
      <c r="D22" s="3">
        <v>0.307975</v>
      </c>
      <c r="E22" s="3">
        <v>0.16400000000000001</v>
      </c>
      <c r="F22" s="3">
        <v>0.19161</v>
      </c>
      <c r="G22" s="63">
        <v>0.316</v>
      </c>
      <c r="H22" s="55"/>
      <c r="I22" s="3" t="s">
        <v>86</v>
      </c>
      <c r="J22" s="3" t="s">
        <v>243</v>
      </c>
      <c r="K22" s="3" t="s">
        <v>242</v>
      </c>
      <c r="L22" s="3" t="s">
        <v>245</v>
      </c>
      <c r="M22" s="3" t="s">
        <v>244</v>
      </c>
      <c r="N22" s="3" t="s">
        <v>246</v>
      </c>
    </row>
    <row r="23" spans="1:14" ht="15.25" x14ac:dyDescent="0.85">
      <c r="A23" s="9" t="s">
        <v>18</v>
      </c>
      <c r="B23" s="3">
        <v>0.316</v>
      </c>
      <c r="C23" s="3">
        <v>0.34209699999999998</v>
      </c>
      <c r="D23" s="3">
        <v>0.34280500000000003</v>
      </c>
      <c r="E23" s="3">
        <v>0.14699999999999999</v>
      </c>
      <c r="F23" s="3">
        <v>0.175626</v>
      </c>
      <c r="G23" s="63">
        <v>0.27300000000000002</v>
      </c>
      <c r="H23" s="55"/>
      <c r="I23" s="3" t="s">
        <v>191</v>
      </c>
      <c r="J23" s="3" t="s">
        <v>248</v>
      </c>
      <c r="K23" s="3" t="s">
        <v>247</v>
      </c>
      <c r="L23" s="3" t="s">
        <v>250</v>
      </c>
      <c r="M23" s="3" t="s">
        <v>249</v>
      </c>
      <c r="N23" s="3" t="s">
        <v>251</v>
      </c>
    </row>
    <row r="24" spans="1:14" ht="15.25" x14ac:dyDescent="0.85">
      <c r="A24" s="9" t="s">
        <v>19</v>
      </c>
      <c r="B24" s="3">
        <v>0.29299999999999998</v>
      </c>
      <c r="C24" s="3">
        <v>0.35523300000000002</v>
      </c>
      <c r="D24" s="3">
        <v>0.35699900000000001</v>
      </c>
      <c r="E24" s="3">
        <v>0.14499999999999999</v>
      </c>
      <c r="F24" s="3">
        <v>0.17436299999999999</v>
      </c>
      <c r="G24" s="63">
        <v>0.26100000000000001</v>
      </c>
      <c r="H24" s="55"/>
      <c r="I24" s="3" t="s">
        <v>65</v>
      </c>
      <c r="J24" s="3" t="s">
        <v>253</v>
      </c>
      <c r="K24" s="3" t="s">
        <v>252</v>
      </c>
      <c r="L24" s="3" t="s">
        <v>255</v>
      </c>
      <c r="M24" s="3" t="s">
        <v>254</v>
      </c>
      <c r="N24" s="3" t="s">
        <v>256</v>
      </c>
    </row>
    <row r="25" spans="1:14" ht="15.25" x14ac:dyDescent="0.85">
      <c r="A25" s="9" t="s">
        <v>20</v>
      </c>
      <c r="B25" s="3">
        <v>0.39100000000000001</v>
      </c>
      <c r="C25" s="3">
        <v>0.38158799999999998</v>
      </c>
      <c r="D25" s="3">
        <v>0.37517499999999998</v>
      </c>
      <c r="E25" s="3">
        <v>0.127</v>
      </c>
      <c r="F25" s="3">
        <v>0.15454300000000001</v>
      </c>
      <c r="G25" s="63">
        <v>0.22500000000000001</v>
      </c>
      <c r="H25" s="55"/>
      <c r="I25" s="3" t="s">
        <v>86</v>
      </c>
      <c r="J25" s="3" t="s">
        <v>160</v>
      </c>
      <c r="K25" s="3" t="s">
        <v>159</v>
      </c>
      <c r="L25" s="3" t="s">
        <v>162</v>
      </c>
      <c r="M25" s="3" t="s">
        <v>161</v>
      </c>
      <c r="N25" s="3" t="s">
        <v>163</v>
      </c>
    </row>
    <row r="26" spans="1:14" ht="15.25" x14ac:dyDescent="0.85">
      <c r="A26" s="9" t="s">
        <v>21</v>
      </c>
      <c r="B26" s="3">
        <v>0.192</v>
      </c>
      <c r="C26" s="3">
        <v>0.37032100000000001</v>
      </c>
      <c r="D26" s="3">
        <v>0.35489500000000002</v>
      </c>
      <c r="E26" s="3">
        <v>0.14899999999999999</v>
      </c>
      <c r="F26" s="3">
        <v>0.176755</v>
      </c>
      <c r="G26" s="63">
        <v>0.27400000000000002</v>
      </c>
      <c r="H26" s="55"/>
      <c r="I26" s="3" t="s">
        <v>65</v>
      </c>
      <c r="J26" s="3" t="s">
        <v>263</v>
      </c>
      <c r="K26" s="3" t="s">
        <v>262</v>
      </c>
      <c r="L26" s="3" t="s">
        <v>265</v>
      </c>
      <c r="M26" s="3" t="s">
        <v>264</v>
      </c>
      <c r="N26" s="3" t="s">
        <v>266</v>
      </c>
    </row>
    <row r="27" spans="1:14" ht="15.25" x14ac:dyDescent="0.85">
      <c r="A27" s="9" t="s">
        <v>22</v>
      </c>
      <c r="B27" s="3">
        <v>0.63600000000000001</v>
      </c>
      <c r="C27" s="3">
        <v>0.41228799999999999</v>
      </c>
      <c r="D27" s="3">
        <v>0.39537099999999997</v>
      </c>
      <c r="E27" s="58">
        <v>0.14899999999999999</v>
      </c>
      <c r="F27" s="3">
        <v>0.17934600000000001</v>
      </c>
      <c r="G27" s="63">
        <v>0.26900000000000002</v>
      </c>
      <c r="H27" s="55"/>
      <c r="I27" s="3" t="s">
        <v>86</v>
      </c>
      <c r="J27" s="3" t="s">
        <v>268</v>
      </c>
      <c r="K27" s="3" t="s">
        <v>267</v>
      </c>
      <c r="L27" s="3" t="s">
        <v>270</v>
      </c>
      <c r="M27" s="3" t="s">
        <v>269</v>
      </c>
      <c r="N27" s="3" t="s">
        <v>271</v>
      </c>
    </row>
    <row r="28" spans="1:14" ht="15.25" x14ac:dyDescent="0.85">
      <c r="A28" s="9" t="s">
        <v>23</v>
      </c>
      <c r="B28" s="3">
        <v>0.51400000000000001</v>
      </c>
      <c r="C28" s="3">
        <v>0.39848099999999997</v>
      </c>
      <c r="D28" s="3">
        <v>0.374527</v>
      </c>
      <c r="E28" s="3">
        <v>0.16400000000000001</v>
      </c>
      <c r="F28" s="3">
        <v>0.19362599999999999</v>
      </c>
      <c r="G28" s="63">
        <v>0.307</v>
      </c>
      <c r="H28" s="55"/>
      <c r="I28" s="3" t="s">
        <v>65</v>
      </c>
      <c r="J28" s="3" t="s">
        <v>273</v>
      </c>
      <c r="K28" s="3" t="s">
        <v>272</v>
      </c>
      <c r="L28" s="3" t="s">
        <v>275</v>
      </c>
      <c r="M28" s="3" t="s">
        <v>274</v>
      </c>
      <c r="N28" s="3" t="s">
        <v>276</v>
      </c>
    </row>
    <row r="29" spans="1:14" ht="15.25" x14ac:dyDescent="0.85">
      <c r="A29" s="9" t="s">
        <v>24</v>
      </c>
      <c r="B29" s="3">
        <v>0.30399999999999999</v>
      </c>
      <c r="C29" s="3">
        <v>0.350831</v>
      </c>
      <c r="D29" s="3">
        <v>0.35664200000000001</v>
      </c>
      <c r="E29" s="58">
        <v>0.152</v>
      </c>
      <c r="F29" s="3">
        <v>0.18368799999999999</v>
      </c>
      <c r="G29" s="63">
        <v>0.27200000000000002</v>
      </c>
      <c r="H29" s="55"/>
      <c r="I29" s="3" t="s">
        <v>86</v>
      </c>
      <c r="J29" s="3" t="s">
        <v>279</v>
      </c>
      <c r="K29" s="3" t="s">
        <v>278</v>
      </c>
      <c r="L29" s="3" t="s">
        <v>281</v>
      </c>
      <c r="M29" s="3" t="s">
        <v>280</v>
      </c>
      <c r="N29" s="3" t="s">
        <v>277</v>
      </c>
    </row>
    <row r="30" spans="1:14" ht="15.25" x14ac:dyDescent="0.85">
      <c r="A30" s="9" t="s">
        <v>25</v>
      </c>
      <c r="B30" s="3">
        <v>0.33400000000000002</v>
      </c>
      <c r="C30" s="3">
        <v>0.40567300000000001</v>
      </c>
      <c r="D30" s="3">
        <v>0.39376800000000001</v>
      </c>
      <c r="E30" s="3">
        <v>0.115</v>
      </c>
      <c r="F30" s="3">
        <v>0.14251800000000001</v>
      </c>
      <c r="G30" s="63">
        <v>0.193</v>
      </c>
      <c r="H30" s="55"/>
      <c r="I30" s="3" t="s">
        <v>86</v>
      </c>
      <c r="J30" s="3" t="s">
        <v>283</v>
      </c>
      <c r="K30" s="3" t="s">
        <v>282</v>
      </c>
      <c r="L30" s="3" t="s">
        <v>285</v>
      </c>
      <c r="M30" s="3" t="s">
        <v>284</v>
      </c>
      <c r="N30" s="3" t="s">
        <v>286</v>
      </c>
    </row>
    <row r="31" spans="1:14" ht="15.25" x14ac:dyDescent="0.85">
      <c r="A31" s="9" t="s">
        <v>26</v>
      </c>
      <c r="B31" s="3">
        <v>0.29699999999999999</v>
      </c>
      <c r="C31" s="3">
        <v>0.33016699999999999</v>
      </c>
      <c r="D31" s="56">
        <v>0.34916399999999997</v>
      </c>
      <c r="E31" s="58">
        <v>0.152</v>
      </c>
      <c r="F31" s="3">
        <v>0.184753</v>
      </c>
      <c r="G31" s="63">
        <v>0.27200000000000002</v>
      </c>
      <c r="H31" s="55"/>
      <c r="I31" s="3" t="s">
        <v>180</v>
      </c>
      <c r="J31" s="3" t="s">
        <v>213</v>
      </c>
      <c r="K31" s="3" t="s">
        <v>212</v>
      </c>
      <c r="L31" s="3" t="s">
        <v>215</v>
      </c>
      <c r="M31" s="3" t="s">
        <v>214</v>
      </c>
      <c r="N31" s="3" t="s">
        <v>216</v>
      </c>
    </row>
    <row r="32" spans="1:14" ht="15.25" x14ac:dyDescent="0.85">
      <c r="A32" s="9" t="s">
        <v>27</v>
      </c>
      <c r="B32" s="3">
        <v>0.33900000000000002</v>
      </c>
      <c r="C32" s="3">
        <v>0.39858399999999999</v>
      </c>
      <c r="D32" s="3">
        <v>0.39249600000000001</v>
      </c>
      <c r="E32" s="3">
        <v>0.121</v>
      </c>
      <c r="F32" s="3">
        <v>0.14871899999999999</v>
      </c>
      <c r="G32" s="63">
        <v>0.21199999999999999</v>
      </c>
      <c r="H32" s="55"/>
      <c r="I32" s="3" t="s">
        <v>86</v>
      </c>
      <c r="J32" s="3" t="s">
        <v>218</v>
      </c>
      <c r="K32" s="3" t="s">
        <v>217</v>
      </c>
      <c r="L32" s="3" t="s">
        <v>220</v>
      </c>
      <c r="M32" s="3" t="s">
        <v>219</v>
      </c>
      <c r="N32" s="3" t="s">
        <v>221</v>
      </c>
    </row>
    <row r="33" spans="1:18" ht="15.25" x14ac:dyDescent="0.85">
      <c r="A33" s="9" t="s">
        <v>28</v>
      </c>
      <c r="B33" s="3">
        <v>0.31900000000000001</v>
      </c>
      <c r="C33" s="3">
        <v>0.37499500000000002</v>
      </c>
      <c r="D33" s="3">
        <v>0.36760599999999999</v>
      </c>
      <c r="E33" s="3">
        <v>0.13600000000000001</v>
      </c>
      <c r="F33" s="3">
        <v>0.16442799999999999</v>
      </c>
      <c r="G33" s="63">
        <v>0.24199999999999999</v>
      </c>
      <c r="H33" s="55"/>
      <c r="I33" s="3" t="s">
        <v>287</v>
      </c>
      <c r="J33" s="3" t="s">
        <v>289</v>
      </c>
      <c r="K33" s="3" t="s">
        <v>288</v>
      </c>
      <c r="L33" s="3" t="s">
        <v>291</v>
      </c>
      <c r="M33" s="3" t="s">
        <v>290</v>
      </c>
      <c r="N33" s="3" t="s">
        <v>292</v>
      </c>
    </row>
    <row r="34" spans="1:18" ht="15.25" x14ac:dyDescent="0.85">
      <c r="A34" s="9" t="s">
        <v>29</v>
      </c>
      <c r="B34" s="3">
        <v>0.38500000000000001</v>
      </c>
      <c r="C34" s="3">
        <v>0.37250100000000003</v>
      </c>
      <c r="D34" s="3">
        <v>0.36356500000000003</v>
      </c>
      <c r="E34" s="3">
        <v>0.152</v>
      </c>
      <c r="F34" s="3">
        <v>0.178929</v>
      </c>
      <c r="G34" s="63">
        <v>0.29599999999999999</v>
      </c>
      <c r="H34" s="55"/>
      <c r="I34" s="3" t="s">
        <v>65</v>
      </c>
      <c r="J34" s="3" t="s">
        <v>228</v>
      </c>
      <c r="K34" s="3" t="s">
        <v>227</v>
      </c>
      <c r="L34" s="3" t="s">
        <v>230</v>
      </c>
      <c r="M34" s="3" t="s">
        <v>229</v>
      </c>
      <c r="N34" s="3" t="s">
        <v>231</v>
      </c>
    </row>
    <row r="35" spans="1:18" ht="15.25" x14ac:dyDescent="0.85">
      <c r="A35" s="9" t="s">
        <v>30</v>
      </c>
      <c r="B35" s="3">
        <v>0.44600000000000001</v>
      </c>
      <c r="C35" s="3">
        <v>0.43331599999999998</v>
      </c>
      <c r="D35" s="3">
        <v>0.3982</v>
      </c>
      <c r="E35" s="59">
        <v>0.14199999999999999</v>
      </c>
      <c r="F35" s="3">
        <v>0.17141400000000001</v>
      </c>
      <c r="G35" s="63">
        <v>0.24399999999999999</v>
      </c>
      <c r="H35" s="55"/>
      <c r="I35" s="3" t="s">
        <v>59</v>
      </c>
      <c r="J35" s="3" t="s">
        <v>238</v>
      </c>
      <c r="K35" s="3" t="s">
        <v>237</v>
      </c>
      <c r="L35" s="3" t="s">
        <v>240</v>
      </c>
      <c r="M35" s="3" t="s">
        <v>239</v>
      </c>
      <c r="N35" s="3" t="s">
        <v>241</v>
      </c>
    </row>
    <row r="36" spans="1:18" ht="15.25" x14ac:dyDescent="0.85">
      <c r="A36" s="9" t="s">
        <v>31</v>
      </c>
      <c r="B36" s="3">
        <v>7.0999999999999994E-2</v>
      </c>
      <c r="C36" s="3">
        <v>0.31940200000000002</v>
      </c>
      <c r="D36" s="3">
        <v>0.32253900000000002</v>
      </c>
      <c r="E36" s="3">
        <v>0.17299999999999999</v>
      </c>
      <c r="F36" s="3">
        <v>0.196602</v>
      </c>
      <c r="G36" s="63">
        <v>0.36499999999999999</v>
      </c>
      <c r="H36" s="55"/>
      <c r="I36" s="3" t="s">
        <v>191</v>
      </c>
      <c r="J36" s="3" t="s">
        <v>189</v>
      </c>
      <c r="K36" s="3" t="s">
        <v>190</v>
      </c>
      <c r="L36" s="3" t="s">
        <v>187</v>
      </c>
      <c r="M36" s="3" t="s">
        <v>188</v>
      </c>
      <c r="N36" s="3" t="s">
        <v>186</v>
      </c>
    </row>
    <row r="37" spans="1:18" ht="15.25" x14ac:dyDescent="0.85">
      <c r="A37" s="9" t="s">
        <v>32</v>
      </c>
      <c r="B37" s="3">
        <v>0.315</v>
      </c>
      <c r="C37" s="3">
        <v>0.34743800000000002</v>
      </c>
      <c r="D37" s="3">
        <v>0.34454899999999999</v>
      </c>
      <c r="E37" s="3">
        <v>0.14899999999999999</v>
      </c>
      <c r="F37" s="3">
        <v>0.176784</v>
      </c>
      <c r="G37" s="63">
        <v>0.27800000000000002</v>
      </c>
      <c r="H37" s="55"/>
      <c r="I37" s="3" t="s">
        <v>59</v>
      </c>
      <c r="J37" s="3" t="s">
        <v>307</v>
      </c>
      <c r="K37" s="3" t="s">
        <v>306</v>
      </c>
      <c r="L37" s="3" t="s">
        <v>309</v>
      </c>
      <c r="M37" s="3" t="s">
        <v>308</v>
      </c>
      <c r="N37" s="3" t="s">
        <v>310</v>
      </c>
    </row>
    <row r="38" spans="1:18" ht="15.25" x14ac:dyDescent="0.85">
      <c r="A38" s="9" t="s">
        <v>33</v>
      </c>
      <c r="B38" s="3">
        <v>0.51700000000000002</v>
      </c>
      <c r="C38" s="3">
        <v>0.411244</v>
      </c>
      <c r="D38" s="3">
        <v>0.39493600000000001</v>
      </c>
      <c r="E38" s="3">
        <v>0.13100000000000001</v>
      </c>
      <c r="F38" s="3">
        <v>0.16044800000000001</v>
      </c>
      <c r="G38" s="63">
        <v>0.22700000000000001</v>
      </c>
      <c r="H38" s="55"/>
      <c r="I38" s="3" t="s">
        <v>65</v>
      </c>
      <c r="J38" s="3" t="s">
        <v>324</v>
      </c>
      <c r="K38" s="3" t="s">
        <v>323</v>
      </c>
      <c r="L38" s="3" t="s">
        <v>326</v>
      </c>
      <c r="M38" s="3" t="s">
        <v>325</v>
      </c>
      <c r="N38" s="3" t="s">
        <v>327</v>
      </c>
    </row>
    <row r="39" spans="1:18" ht="15.25" x14ac:dyDescent="0.85">
      <c r="A39" s="9" t="s">
        <v>34</v>
      </c>
      <c r="B39" s="3">
        <v>0.56299999999999994</v>
      </c>
      <c r="C39" s="3">
        <v>0.440857</v>
      </c>
      <c r="D39" s="3">
        <v>0.40595799999999999</v>
      </c>
      <c r="E39" s="3">
        <v>0.14399999999999999</v>
      </c>
      <c r="F39" s="3">
        <v>0.17169400000000001</v>
      </c>
      <c r="G39" s="63">
        <v>0.26</v>
      </c>
      <c r="H39" s="55"/>
      <c r="I39" s="3" t="s">
        <v>191</v>
      </c>
      <c r="J39" s="3" t="s">
        <v>319</v>
      </c>
      <c r="K39" s="3" t="s">
        <v>318</v>
      </c>
      <c r="L39" s="3" t="s">
        <v>321</v>
      </c>
      <c r="M39" s="3" t="s">
        <v>320</v>
      </c>
      <c r="N39" s="3" t="s">
        <v>322</v>
      </c>
    </row>
    <row r="40" spans="1:18" ht="15.25" x14ac:dyDescent="0.85">
      <c r="A40" s="9" t="s">
        <v>35</v>
      </c>
      <c r="B40" s="3">
        <v>0.307</v>
      </c>
      <c r="C40" s="3">
        <v>0.35984899999999997</v>
      </c>
      <c r="D40" s="3">
        <v>0.35669200000000001</v>
      </c>
      <c r="E40" s="59">
        <v>0.13900000000000001</v>
      </c>
      <c r="F40" s="3">
        <v>0.16614699999999999</v>
      </c>
      <c r="G40" s="63">
        <v>0.25800000000000001</v>
      </c>
      <c r="I40" s="3" t="s">
        <v>328</v>
      </c>
      <c r="J40" s="3" t="s">
        <v>330</v>
      </c>
      <c r="K40" s="3" t="s">
        <v>329</v>
      </c>
      <c r="L40" s="3" t="s">
        <v>332</v>
      </c>
      <c r="M40" s="3" t="s">
        <v>331</v>
      </c>
      <c r="N40" s="3" t="s">
        <v>333</v>
      </c>
    </row>
    <row r="41" spans="1:18" ht="15.25" x14ac:dyDescent="0.85">
      <c r="A41" s="9" t="s">
        <v>36</v>
      </c>
      <c r="B41" s="3">
        <v>0.372</v>
      </c>
      <c r="C41" s="3">
        <v>0.374143</v>
      </c>
      <c r="D41" s="3">
        <v>0.35742400000000002</v>
      </c>
      <c r="E41" s="3">
        <v>0.156</v>
      </c>
      <c r="F41" s="3">
        <v>0.18593599999999999</v>
      </c>
      <c r="G41" s="63">
        <v>0.29499999999999998</v>
      </c>
      <c r="I41" s="3" t="s">
        <v>65</v>
      </c>
      <c r="J41" s="3" t="s">
        <v>335</v>
      </c>
      <c r="K41" s="3" t="s">
        <v>334</v>
      </c>
      <c r="L41" s="3" t="s">
        <v>337</v>
      </c>
      <c r="M41" s="3" t="s">
        <v>336</v>
      </c>
      <c r="N41" s="3" t="s">
        <v>338</v>
      </c>
    </row>
    <row r="42" spans="1:18" ht="15.25" x14ac:dyDescent="0.85">
      <c r="A42" s="9" t="s">
        <v>37</v>
      </c>
      <c r="B42" s="3">
        <v>0.254</v>
      </c>
      <c r="C42" s="3">
        <v>0.356207</v>
      </c>
      <c r="D42" s="3">
        <v>0.36166599999999999</v>
      </c>
      <c r="E42" s="3">
        <v>0.13600000000000001</v>
      </c>
      <c r="F42" s="3">
        <v>0.163887</v>
      </c>
      <c r="G42" s="63">
        <v>0.24299999999999999</v>
      </c>
      <c r="I42" s="3" t="s">
        <v>65</v>
      </c>
      <c r="J42" s="3" t="s">
        <v>175</v>
      </c>
      <c r="K42" s="3" t="s">
        <v>176</v>
      </c>
      <c r="L42" s="3" t="s">
        <v>178</v>
      </c>
      <c r="M42" s="3" t="s">
        <v>177</v>
      </c>
      <c r="N42" s="3" t="s">
        <v>179</v>
      </c>
    </row>
    <row r="43" spans="1:18" s="17" customFormat="1" ht="15" x14ac:dyDescent="0.8">
      <c r="A43" s="65" t="s">
        <v>99</v>
      </c>
      <c r="B43" s="66">
        <f>AVERAGE(B5:B42)</f>
        <v>0.38086842105263158</v>
      </c>
      <c r="C43" s="66">
        <f t="shared" ref="C43:G43" si="0">AVERAGE(C5:C42)</f>
        <v>0.37977765789473683</v>
      </c>
      <c r="D43" s="66">
        <f t="shared" si="0"/>
        <v>0.36950781578947373</v>
      </c>
      <c r="E43" s="66">
        <f t="shared" si="0"/>
        <v>0.14352631578947372</v>
      </c>
      <c r="F43" s="66">
        <f t="shared" si="0"/>
        <v>0.17197976315789473</v>
      </c>
      <c r="G43" s="66">
        <f t="shared" si="0"/>
        <v>0.2634736842105263</v>
      </c>
      <c r="H43" s="53"/>
      <c r="I43" s="53"/>
      <c r="J43" s="53"/>
      <c r="K43" s="53"/>
      <c r="L43" s="53"/>
      <c r="M43" s="53"/>
      <c r="N43" s="53"/>
      <c r="O43"/>
    </row>
    <row r="44" spans="1:18" ht="15" x14ac:dyDescent="0.8">
      <c r="A44" s="26" t="s">
        <v>100</v>
      </c>
      <c r="B44" s="61">
        <f>MEDIAN(B5:B42)</f>
        <v>0.35949999999999999</v>
      </c>
      <c r="C44" s="61">
        <f t="shared" ref="C44:G44" si="1">MEDIAN(C5:C42)</f>
        <v>0.38204399999999999</v>
      </c>
      <c r="D44" s="61">
        <f t="shared" si="1"/>
        <v>0.36558550000000001</v>
      </c>
      <c r="E44" s="61">
        <f t="shared" si="1"/>
        <v>0.14599999999999999</v>
      </c>
      <c r="F44" s="61">
        <f t="shared" si="1"/>
        <v>0.1743315</v>
      </c>
      <c r="G44" s="61">
        <f t="shared" si="1"/>
        <v>0.26700000000000002</v>
      </c>
      <c r="H44"/>
    </row>
    <row r="45" spans="1:18" s="17" customFormat="1" ht="15" x14ac:dyDescent="0.8">
      <c r="A45" s="65" t="s">
        <v>101</v>
      </c>
      <c r="B45" s="66">
        <f>_xlfn.STDEV.S(B5:B42)</f>
        <v>0.1362932393184858</v>
      </c>
      <c r="C45" s="66">
        <f t="shared" ref="C45:G45" si="2">_xlfn.STDEV.S(C5:C42)</f>
        <v>4.0028655405628527E-2</v>
      </c>
      <c r="D45" s="66">
        <f t="shared" si="2"/>
        <v>2.8612347135227666E-2</v>
      </c>
      <c r="E45" s="66">
        <f t="shared" si="2"/>
        <v>1.2469935395279581E-2</v>
      </c>
      <c r="F45" s="66">
        <f t="shared" si="2"/>
        <v>1.2639911940409579E-2</v>
      </c>
      <c r="G45" s="66">
        <f t="shared" si="2"/>
        <v>3.318884283554404E-2</v>
      </c>
      <c r="H45"/>
      <c r="I45"/>
      <c r="J45"/>
      <c r="K45"/>
      <c r="L45"/>
      <c r="M45"/>
      <c r="N45"/>
      <c r="O45"/>
    </row>
    <row r="46" spans="1:18" s="67" customFormat="1" ht="4.5" customHeight="1" x14ac:dyDescent="0.8">
      <c r="A46" s="26"/>
      <c r="B46"/>
      <c r="C46"/>
      <c r="D46"/>
      <c r="E46"/>
      <c r="F46"/>
      <c r="G46" s="3"/>
      <c r="H46"/>
      <c r="I46"/>
      <c r="J46"/>
      <c r="K46"/>
      <c r="L46"/>
      <c r="M46"/>
      <c r="N46"/>
      <c r="O46"/>
      <c r="P46"/>
      <c r="Q46"/>
      <c r="R46"/>
    </row>
    <row r="47" spans="1:18" x14ac:dyDescent="0.65">
      <c r="B47" s="15"/>
      <c r="C47" s="12" t="s">
        <v>53</v>
      </c>
      <c r="D47" s="12" t="s">
        <v>50</v>
      </c>
      <c r="E47" s="12" t="s">
        <v>47</v>
      </c>
      <c r="G47"/>
      <c r="H47" s="71"/>
      <c r="I47" s="72" t="s">
        <v>49</v>
      </c>
      <c r="J47" s="72" t="s">
        <v>51</v>
      </c>
      <c r="K47" s="72" t="s">
        <v>52</v>
      </c>
    </row>
    <row r="48" spans="1:18" ht="14.5" x14ac:dyDescent="0.7">
      <c r="A48" s="70" t="s">
        <v>339</v>
      </c>
      <c r="B48" s="12" t="s">
        <v>47</v>
      </c>
      <c r="C48" s="73">
        <f>CORREL(E5:E42, G5:G42)</f>
        <v>0.96562415811633229</v>
      </c>
      <c r="D48" s="73">
        <f>CORREL(E5:E42, F5:F42)</f>
        <v>0.98864348954112136</v>
      </c>
      <c r="E48" s="14"/>
      <c r="F48" s="210" t="s">
        <v>339</v>
      </c>
      <c r="G48" s="210"/>
      <c r="H48" s="72" t="s">
        <v>52</v>
      </c>
      <c r="I48" s="74">
        <f>CORREL(B5:B42, D5:D42)</f>
        <v>0.64849615939383543</v>
      </c>
      <c r="J48" s="74">
        <f>CORREL(B5:B42, C5:C42)</f>
        <v>0.7148192567228584</v>
      </c>
      <c r="K48" s="68"/>
    </row>
    <row r="49" spans="1:14" ht="14.5" x14ac:dyDescent="0.7">
      <c r="A49" s="70" t="s">
        <v>340</v>
      </c>
      <c r="B49" s="12" t="s">
        <v>50</v>
      </c>
      <c r="C49" s="73">
        <f>CORREL(F5:F42, G5:G42)</f>
        <v>0.92009318419063313</v>
      </c>
      <c r="D49" s="14"/>
      <c r="E49" s="14"/>
      <c r="F49" s="210" t="s">
        <v>342</v>
      </c>
      <c r="G49" s="210"/>
      <c r="H49" s="72" t="s">
        <v>51</v>
      </c>
      <c r="I49" s="74">
        <f>CORREL(C5:C42, D5:D42)</f>
        <v>0.97161183037583809</v>
      </c>
      <c r="J49" s="68"/>
      <c r="K49" s="68"/>
    </row>
    <row r="50" spans="1:14" x14ac:dyDescent="0.65">
      <c r="B50" s="12" t="s">
        <v>53</v>
      </c>
      <c r="C50" s="14"/>
      <c r="D50" s="14"/>
      <c r="E50" s="14"/>
      <c r="F50" s="210" t="s">
        <v>341</v>
      </c>
      <c r="G50" s="210"/>
      <c r="H50" s="72" t="s">
        <v>49</v>
      </c>
      <c r="I50" s="68"/>
      <c r="J50" s="68"/>
      <c r="K50" s="68"/>
    </row>
    <row r="51" spans="1:14" x14ac:dyDescent="0.65">
      <c r="B51" s="4"/>
      <c r="C51" s="4"/>
      <c r="D51" s="4"/>
      <c r="E51" s="4"/>
      <c r="G51"/>
      <c r="H51"/>
    </row>
    <row r="52" spans="1:14" ht="14.75" x14ac:dyDescent="0.75">
      <c r="A52" s="60" t="s">
        <v>300</v>
      </c>
      <c r="B52" s="3">
        <v>0.14399999999999999</v>
      </c>
      <c r="C52" s="3">
        <v>0.35033199999999998</v>
      </c>
      <c r="D52" s="3">
        <v>0.36307400000000001</v>
      </c>
      <c r="E52" s="3">
        <v>0.183</v>
      </c>
      <c r="F52" s="3">
        <v>0.217975</v>
      </c>
      <c r="G52" s="3">
        <v>0.34599999999999997</v>
      </c>
      <c r="I52" s="3" t="s">
        <v>180</v>
      </c>
      <c r="J52" s="3" t="s">
        <v>302</v>
      </c>
      <c r="K52" s="3" t="s">
        <v>301</v>
      </c>
      <c r="L52" s="3" t="s">
        <v>304</v>
      </c>
      <c r="M52" s="3" t="s">
        <v>303</v>
      </c>
      <c r="N52" s="3" t="s">
        <v>305</v>
      </c>
    </row>
    <row r="53" spans="1:14" ht="14.75" x14ac:dyDescent="0.75">
      <c r="A53" s="60" t="s">
        <v>311</v>
      </c>
      <c r="B53" s="3">
        <v>0.499</v>
      </c>
      <c r="C53" s="3">
        <v>0.49903500000000001</v>
      </c>
      <c r="D53" s="3">
        <v>0.44448799999999999</v>
      </c>
      <c r="E53" s="3">
        <v>0.106</v>
      </c>
      <c r="F53" s="3">
        <v>0.14285600000000001</v>
      </c>
      <c r="G53" s="3">
        <v>5.3999999999999999E-2</v>
      </c>
      <c r="I53" s="3" t="s">
        <v>312</v>
      </c>
      <c r="J53" s="3" t="s">
        <v>314</v>
      </c>
      <c r="K53" s="3" t="s">
        <v>313</v>
      </c>
      <c r="L53" s="3" t="s">
        <v>316</v>
      </c>
      <c r="M53" s="3" t="s">
        <v>315</v>
      </c>
      <c r="N53" s="3" t="s">
        <v>317</v>
      </c>
    </row>
    <row r="54" spans="1:14" ht="14.75" x14ac:dyDescent="0.75">
      <c r="A54" s="60" t="s">
        <v>293</v>
      </c>
      <c r="B54" s="3">
        <v>0.51500000000000001</v>
      </c>
      <c r="C54" s="3">
        <v>0.42149799999999998</v>
      </c>
      <c r="D54" s="3">
        <v>0.41281499999999999</v>
      </c>
      <c r="E54" s="3">
        <v>0.11600000000000001</v>
      </c>
      <c r="F54" s="3">
        <v>0.13991799999999999</v>
      </c>
      <c r="G54" s="3">
        <v>0.20100000000000001</v>
      </c>
      <c r="I54" s="3" t="s">
        <v>294</v>
      </c>
      <c r="J54" s="3" t="s">
        <v>296</v>
      </c>
      <c r="K54" s="3" t="s">
        <v>295</v>
      </c>
      <c r="L54" s="3" t="s">
        <v>298</v>
      </c>
      <c r="M54" s="3" t="s">
        <v>297</v>
      </c>
      <c r="N54" s="3" t="s">
        <v>299</v>
      </c>
    </row>
    <row r="55" spans="1:14" x14ac:dyDescent="0.65">
      <c r="G55"/>
      <c r="H55"/>
    </row>
    <row r="56" spans="1:14" x14ac:dyDescent="0.65">
      <c r="G56"/>
      <c r="H56"/>
    </row>
    <row r="62" spans="1:14" x14ac:dyDescent="0.65">
      <c r="F62" s="3"/>
      <c r="G62" s="63"/>
      <c r="I62" s="3"/>
      <c r="J62" s="3"/>
      <c r="K62" s="3"/>
      <c r="L62" s="3"/>
      <c r="M62" s="3"/>
      <c r="N62" s="3"/>
    </row>
    <row r="63" spans="1:14" x14ac:dyDescent="0.65">
      <c r="F63" s="3"/>
      <c r="G63" s="63"/>
      <c r="I63" s="3"/>
      <c r="J63" s="3"/>
      <c r="K63" s="3"/>
      <c r="L63" s="3"/>
      <c r="M63" s="3"/>
      <c r="N63" s="3"/>
    </row>
    <row r="64" spans="1:14" x14ac:dyDescent="0.65">
      <c r="F64" s="3"/>
      <c r="G64" s="63"/>
      <c r="I64" s="3"/>
      <c r="J64" s="3"/>
      <c r="K64" s="3"/>
      <c r="L64" s="3"/>
      <c r="M64" s="3"/>
      <c r="N64" s="3"/>
    </row>
    <row r="65" spans="7:14" x14ac:dyDescent="0.65">
      <c r="G65" s="63"/>
      <c r="I65" s="3"/>
      <c r="J65" s="3"/>
      <c r="K65" s="3"/>
      <c r="L65" s="3"/>
      <c r="M65" s="3"/>
      <c r="N65" s="3"/>
    </row>
    <row r="66" spans="7:14" x14ac:dyDescent="0.65">
      <c r="G66" s="63"/>
      <c r="I66" s="3"/>
      <c r="J66" s="3"/>
      <c r="K66" s="3"/>
      <c r="L66" s="3"/>
      <c r="M66" s="3"/>
      <c r="N66" s="3"/>
    </row>
    <row r="67" spans="7:14" x14ac:dyDescent="0.65">
      <c r="G67" s="63"/>
      <c r="I67" s="3"/>
      <c r="J67" s="3"/>
      <c r="K67" s="3"/>
      <c r="L67" s="3"/>
      <c r="M67" s="3"/>
      <c r="N67" s="3"/>
    </row>
    <row r="68" spans="7:14" x14ac:dyDescent="0.65">
      <c r="G68" s="63"/>
      <c r="I68" s="3"/>
      <c r="J68" s="3"/>
      <c r="K68" s="3"/>
      <c r="L68" s="3"/>
      <c r="M68" s="3"/>
      <c r="N68" s="3"/>
    </row>
    <row r="69" spans="7:14" x14ac:dyDescent="0.65">
      <c r="G69" s="63"/>
      <c r="I69" s="3"/>
      <c r="J69" s="3"/>
      <c r="K69" s="3"/>
      <c r="L69" s="3"/>
      <c r="M69" s="3"/>
      <c r="N69" s="3"/>
    </row>
  </sheetData>
  <mergeCells count="6">
    <mergeCell ref="I3:N3"/>
    <mergeCell ref="A1:G1"/>
    <mergeCell ref="F48:G48"/>
    <mergeCell ref="F49:G49"/>
    <mergeCell ref="F50:G50"/>
    <mergeCell ref="B3:G3"/>
  </mergeCells>
  <pageMargins left="0.70866141732283472" right="0.70866141732283472" top="0.35433070866141736" bottom="0.23622047244094491" header="0.31496062992125984" footer="0.31496062992125984"/>
  <pageSetup paperSize="9" scale="7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F545-73FE-4418-897B-1C9808DB97D9}">
  <dimension ref="A1:I72"/>
  <sheetViews>
    <sheetView zoomScaleNormal="100" workbookViewId="0">
      <selection sqref="A1:I1"/>
    </sheetView>
  </sheetViews>
  <sheetFormatPr defaultRowHeight="14.25" x14ac:dyDescent="0.65"/>
  <cols>
    <col min="1" max="1" width="13.95703125" customWidth="1"/>
    <col min="2" max="2" width="4.2890625" customWidth="1"/>
    <col min="4" max="4" width="20.0390625" customWidth="1"/>
    <col min="5" max="5" width="11.95703125" customWidth="1"/>
    <col min="7" max="7" width="7.6640625" customWidth="1"/>
    <col min="8" max="8" width="16.58203125" customWidth="1"/>
    <col min="9" max="9" width="17.5" customWidth="1"/>
    <col min="10" max="10" width="2.6640625" customWidth="1"/>
  </cols>
  <sheetData>
    <row r="1" spans="1:9" s="168" customFormat="1" ht="18.5" x14ac:dyDescent="0.9">
      <c r="A1" s="211" t="s">
        <v>1041</v>
      </c>
      <c r="B1" s="212"/>
      <c r="C1" s="212"/>
      <c r="D1" s="212"/>
      <c r="E1" s="212"/>
      <c r="F1" s="212"/>
      <c r="G1" s="212"/>
      <c r="H1" s="212"/>
      <c r="I1" s="212"/>
    </row>
    <row r="3" spans="1:9" ht="29.25" customHeight="1" x14ac:dyDescent="1.1000000000000001">
      <c r="A3" s="103" t="s">
        <v>132</v>
      </c>
      <c r="B3" s="34"/>
      <c r="C3" s="33"/>
      <c r="E3" s="49" t="s">
        <v>134</v>
      </c>
      <c r="H3" s="41" t="s">
        <v>126</v>
      </c>
    </row>
    <row r="4" spans="1:9" ht="16.5" x14ac:dyDescent="0.65">
      <c r="B4" s="21" t="s">
        <v>983</v>
      </c>
      <c r="C4" s="35" t="s">
        <v>38</v>
      </c>
      <c r="D4" s="35" t="s">
        <v>111</v>
      </c>
      <c r="E4" s="167" t="s">
        <v>114</v>
      </c>
      <c r="F4" s="35" t="s">
        <v>112</v>
      </c>
      <c r="H4" s="48" t="s">
        <v>123</v>
      </c>
    </row>
    <row r="5" spans="1:9" ht="14.25" customHeight="1" x14ac:dyDescent="0.85">
      <c r="A5" s="9" t="s">
        <v>0</v>
      </c>
      <c r="B5" s="133">
        <f>RANK(C5,C5:C42)</f>
        <v>34</v>
      </c>
      <c r="C5" s="32">
        <v>3.5001585083488602</v>
      </c>
      <c r="D5" s="32">
        <f t="shared" ref="D5:D42" si="0">((C5-3.450532)/(3.5835-3.450532))^2</f>
        <v>0.13929424279817368</v>
      </c>
      <c r="E5" s="134">
        <v>0.10169522</v>
      </c>
      <c r="F5" s="32">
        <f t="shared" ref="F5:F42" si="1">D5-E5</f>
        <v>3.7599022798173676E-2</v>
      </c>
    </row>
    <row r="6" spans="1:9" ht="15.25" x14ac:dyDescent="0.85">
      <c r="A6" s="9" t="s">
        <v>1</v>
      </c>
      <c r="B6" s="133">
        <f>RANK(C6,C5:C42)</f>
        <v>16</v>
      </c>
      <c r="C6" s="32">
        <v>3.55999</v>
      </c>
      <c r="D6" s="32">
        <f t="shared" si="0"/>
        <v>0.67764266857871358</v>
      </c>
      <c r="E6" s="134">
        <v>0.55671442000000004</v>
      </c>
      <c r="F6" s="32">
        <f t="shared" si="1"/>
        <v>0.12092824857871354</v>
      </c>
    </row>
    <row r="7" spans="1:9" ht="15.25" x14ac:dyDescent="0.85">
      <c r="A7" s="9" t="s">
        <v>2</v>
      </c>
      <c r="B7" s="133">
        <f>RANK(C7,C5:C42)</f>
        <v>31</v>
      </c>
      <c r="C7" s="32">
        <v>3.5140566899999999</v>
      </c>
      <c r="D7" s="32">
        <f t="shared" si="0"/>
        <v>0.22823951498843414</v>
      </c>
      <c r="E7" s="134">
        <v>0.15061437</v>
      </c>
      <c r="F7" s="32">
        <f t="shared" si="1"/>
        <v>7.7625144988434147E-2</v>
      </c>
      <c r="H7" s="45" t="s">
        <v>119</v>
      </c>
    </row>
    <row r="8" spans="1:9" ht="15.25" x14ac:dyDescent="0.85">
      <c r="A8" s="9" t="s">
        <v>3</v>
      </c>
      <c r="B8" s="133">
        <f>RANK(C8,C5:C42)</f>
        <v>37</v>
      </c>
      <c r="C8" s="32">
        <v>3.4647000000000001</v>
      </c>
      <c r="D8" s="32">
        <f t="shared" si="0"/>
        <v>1.1353318549477083E-2</v>
      </c>
      <c r="E8" s="134">
        <v>3.7468399999999999E-2</v>
      </c>
      <c r="F8" s="32">
        <f t="shared" si="1"/>
        <v>-2.6115081450522916E-2</v>
      </c>
      <c r="H8" s="45" t="s">
        <v>127</v>
      </c>
    </row>
    <row r="9" spans="1:9" ht="15.25" x14ac:dyDescent="0.85">
      <c r="A9" s="9" t="s">
        <v>4</v>
      </c>
      <c r="B9" s="133">
        <f>RANK(C9,C5:C42)</f>
        <v>8</v>
      </c>
      <c r="C9" s="32">
        <v>3.5708899999999999</v>
      </c>
      <c r="D9" s="32">
        <f t="shared" si="0"/>
        <v>0.81932395333275132</v>
      </c>
      <c r="E9" s="134">
        <v>0.76229237999999999</v>
      </c>
      <c r="F9" s="32">
        <f t="shared" si="1"/>
        <v>5.7031573332751329E-2</v>
      </c>
      <c r="H9" s="51" t="s">
        <v>137</v>
      </c>
    </row>
    <row r="10" spans="1:9" ht="15.25" x14ac:dyDescent="0.85">
      <c r="A10" s="9" t="s">
        <v>5</v>
      </c>
      <c r="B10" s="133">
        <f>RANK(C10,C5:C42)</f>
        <v>38</v>
      </c>
      <c r="C10" s="32">
        <v>3.46430879</v>
      </c>
      <c r="D10" s="32">
        <f t="shared" si="0"/>
        <v>1.0734993949910706E-2</v>
      </c>
      <c r="E10" s="134">
        <v>3.7059010000000003E-2</v>
      </c>
      <c r="F10" s="32">
        <f t="shared" si="1"/>
        <v>-2.6324016050089299E-2</v>
      </c>
      <c r="H10" s="45" t="s">
        <v>125</v>
      </c>
      <c r="I10" s="46">
        <v>1.0125204490999999</v>
      </c>
    </row>
    <row r="11" spans="1:9" ht="15.25" x14ac:dyDescent="0.85">
      <c r="A11" s="9" t="s">
        <v>6</v>
      </c>
      <c r="B11" s="133">
        <f>RANK(C11,C5:C42)</f>
        <v>11</v>
      </c>
      <c r="C11" s="32">
        <v>3.5669327000000002</v>
      </c>
      <c r="D11" s="32">
        <f t="shared" si="0"/>
        <v>0.76633191209236895</v>
      </c>
      <c r="E11" s="134">
        <v>0.67985852000000002</v>
      </c>
      <c r="F11" s="32">
        <f t="shared" si="1"/>
        <v>8.6473392092368928E-2</v>
      </c>
      <c r="H11" s="52" t="s">
        <v>138</v>
      </c>
    </row>
    <row r="12" spans="1:9" ht="15.25" x14ac:dyDescent="0.85">
      <c r="A12" s="9" t="s">
        <v>7</v>
      </c>
      <c r="B12" s="133">
        <f>RANK(C12,C5:C42)</f>
        <v>23</v>
      </c>
      <c r="C12" s="32">
        <v>3.55471022</v>
      </c>
      <c r="D12" s="32">
        <f t="shared" si="0"/>
        <v>0.61384622945870526</v>
      </c>
      <c r="E12" s="134">
        <v>0.47851115999999999</v>
      </c>
      <c r="F12" s="32">
        <f t="shared" si="1"/>
        <v>0.13533506945870527</v>
      </c>
      <c r="H12" s="45" t="s">
        <v>120</v>
      </c>
      <c r="I12" s="46">
        <v>3.5455078499999999</v>
      </c>
    </row>
    <row r="13" spans="1:9" ht="15.25" x14ac:dyDescent="0.85">
      <c r="A13" s="9" t="s">
        <v>8</v>
      </c>
      <c r="B13" s="133">
        <f>RANK(C13,C5:C42)</f>
        <v>9</v>
      </c>
      <c r="C13" s="32">
        <v>3.5686429999999998</v>
      </c>
      <c r="D13" s="32">
        <f t="shared" si="0"/>
        <v>0.78901710818425674</v>
      </c>
      <c r="E13" s="134">
        <v>0.71428409999999998</v>
      </c>
      <c r="F13" s="32">
        <f t="shared" si="1"/>
        <v>7.4733008184256766E-2</v>
      </c>
      <c r="H13" s="45" t="s">
        <v>121</v>
      </c>
      <c r="I13" s="46">
        <v>3.5062000000000003E-2</v>
      </c>
    </row>
    <row r="14" spans="1:9" ht="15.25" x14ac:dyDescent="0.85">
      <c r="A14" s="9" t="s">
        <v>9</v>
      </c>
      <c r="B14" s="133">
        <f>RANK(C14,C5:C42)</f>
        <v>24</v>
      </c>
      <c r="C14" s="32">
        <v>3.5539134200000002</v>
      </c>
      <c r="D14" s="32">
        <f t="shared" si="0"/>
        <v>0.60449221662979169</v>
      </c>
      <c r="E14" s="134">
        <v>0.46771832000000002</v>
      </c>
      <c r="F14" s="32">
        <f t="shared" si="1"/>
        <v>0.13677389662979167</v>
      </c>
    </row>
    <row r="15" spans="1:9" ht="16.5" x14ac:dyDescent="0.85">
      <c r="A15" s="9" t="s">
        <v>10</v>
      </c>
      <c r="B15" s="133">
        <f>RANK(C15,C5:C42)</f>
        <v>10</v>
      </c>
      <c r="C15" s="32">
        <v>3.5680939</v>
      </c>
      <c r="D15" s="32">
        <f t="shared" si="0"/>
        <v>0.78169785421937599</v>
      </c>
      <c r="E15" s="134">
        <v>0.70303926000000005</v>
      </c>
      <c r="F15" s="32">
        <f t="shared" si="1"/>
        <v>7.8658594219375932E-2</v>
      </c>
      <c r="H15" s="48" t="s">
        <v>122</v>
      </c>
    </row>
    <row r="16" spans="1:9" ht="15.25" x14ac:dyDescent="0.85">
      <c r="A16" s="9" t="s">
        <v>11</v>
      </c>
      <c r="B16" s="133">
        <f>RANK(C16,C5:C42)</f>
        <v>17</v>
      </c>
      <c r="C16" s="32">
        <v>3.5598166440000001</v>
      </c>
      <c r="D16" s="32">
        <f t="shared" si="0"/>
        <v>0.67549791173732932</v>
      </c>
      <c r="E16" s="134">
        <v>0.55395612999999999</v>
      </c>
      <c r="F16" s="32">
        <f t="shared" si="1"/>
        <v>0.12154178173732932</v>
      </c>
    </row>
    <row r="17" spans="1:9" ht="15.25" x14ac:dyDescent="0.85">
      <c r="A17" s="9" t="s">
        <v>12</v>
      </c>
      <c r="B17" s="133">
        <f>RANK(C17,C5:C42)</f>
        <v>3</v>
      </c>
      <c r="C17" s="32">
        <v>3.5777649</v>
      </c>
      <c r="D17" s="32">
        <f t="shared" si="0"/>
        <v>0.91559746002702147</v>
      </c>
      <c r="E17" s="134">
        <v>0.93164254999999996</v>
      </c>
      <c r="F17" s="32">
        <f t="shared" si="1"/>
        <v>-1.6045089972978488E-2</v>
      </c>
    </row>
    <row r="18" spans="1:9" ht="15.25" x14ac:dyDescent="0.85">
      <c r="A18" s="9" t="s">
        <v>13</v>
      </c>
      <c r="B18" s="133">
        <f>RANK(C18,C5:C42)</f>
        <v>33</v>
      </c>
      <c r="C18" s="32">
        <v>3.5036645066199998</v>
      </c>
      <c r="D18" s="32">
        <f t="shared" si="0"/>
        <v>0.15967110728058645</v>
      </c>
      <c r="E18" s="134">
        <v>0.11227711999999999</v>
      </c>
      <c r="F18" s="32">
        <f t="shared" si="1"/>
        <v>4.7393987280586455E-2</v>
      </c>
    </row>
    <row r="19" spans="1:9" ht="15.25" x14ac:dyDescent="0.85">
      <c r="A19" s="9" t="s">
        <v>14</v>
      </c>
      <c r="B19" s="133">
        <f>RANK(C19,C5:C42)</f>
        <v>29</v>
      </c>
      <c r="C19" s="32">
        <v>3.5336151882000002</v>
      </c>
      <c r="D19" s="32">
        <f t="shared" si="0"/>
        <v>0.39041997945342949</v>
      </c>
      <c r="E19" s="134">
        <v>0.26222846</v>
      </c>
      <c r="F19" s="32">
        <f t="shared" si="1"/>
        <v>0.12819151945342949</v>
      </c>
    </row>
    <row r="20" spans="1:9" ht="15.25" x14ac:dyDescent="0.85">
      <c r="A20" s="9" t="s">
        <v>15</v>
      </c>
      <c r="B20" s="133">
        <f>RANK(C20,C5:C42)</f>
        <v>28</v>
      </c>
      <c r="C20" s="32">
        <v>3.5393954645900001</v>
      </c>
      <c r="D20" s="32">
        <f t="shared" si="0"/>
        <v>0.44663444140142222</v>
      </c>
      <c r="E20" s="134">
        <v>0.30907829999999997</v>
      </c>
      <c r="F20" s="32">
        <f t="shared" si="1"/>
        <v>0.13755614140142225</v>
      </c>
      <c r="H20" s="45" t="s">
        <v>109</v>
      </c>
      <c r="I20" s="37">
        <v>3.5834999999999999</v>
      </c>
    </row>
    <row r="21" spans="1:9" ht="15.25" x14ac:dyDescent="0.85">
      <c r="A21" s="9" t="s">
        <v>16</v>
      </c>
      <c r="B21" s="133">
        <f>RANK(C21,C5:C42)</f>
        <v>14</v>
      </c>
      <c r="C21" s="32">
        <v>3.56239682</v>
      </c>
      <c r="D21" s="32">
        <f t="shared" si="0"/>
        <v>0.70777103148255238</v>
      </c>
      <c r="E21" s="134">
        <v>0.59658120999999997</v>
      </c>
      <c r="F21" s="32">
        <f t="shared" si="1"/>
        <v>0.11118982148255241</v>
      </c>
      <c r="H21" s="45" t="s">
        <v>110</v>
      </c>
      <c r="I21" s="37">
        <v>3.3242000000000001E-2</v>
      </c>
    </row>
    <row r="22" spans="1:9" ht="15.25" x14ac:dyDescent="0.85">
      <c r="A22" s="9" t="s">
        <v>17</v>
      </c>
      <c r="B22" s="133">
        <f>RANK(C22,C5:C42)</f>
        <v>6</v>
      </c>
      <c r="C22" s="32">
        <v>3.5714415000000002</v>
      </c>
      <c r="D22" s="32">
        <f t="shared" si="0"/>
        <v>0.82684970819560866</v>
      </c>
      <c r="E22" s="134">
        <v>0.77459365999999996</v>
      </c>
      <c r="F22" s="32">
        <f t="shared" si="1"/>
        <v>5.2256048195608695E-2</v>
      </c>
      <c r="H22" s="45" t="s">
        <v>118</v>
      </c>
      <c r="I22" s="37">
        <v>3.4505319999999999</v>
      </c>
    </row>
    <row r="23" spans="1:9" ht="15.25" x14ac:dyDescent="0.85">
      <c r="A23" s="9" t="s">
        <v>18</v>
      </c>
      <c r="B23" s="133">
        <f>RANK(C23,C5:C42)</f>
        <v>15</v>
      </c>
      <c r="C23" s="32">
        <v>3.5608330000000001</v>
      </c>
      <c r="D23" s="32">
        <f t="shared" si="0"/>
        <v>0.68812070664364278</v>
      </c>
      <c r="E23" s="134">
        <v>0.57035727000000003</v>
      </c>
      <c r="F23" s="32">
        <f t="shared" si="1"/>
        <v>0.11776343664364275</v>
      </c>
    </row>
    <row r="24" spans="1:9" ht="15.25" x14ac:dyDescent="0.85">
      <c r="A24" s="9" t="s">
        <v>19</v>
      </c>
      <c r="B24" s="133">
        <f>RANK(C24,C5:C42)</f>
        <v>19</v>
      </c>
      <c r="C24" s="32">
        <v>3.55931115407139</v>
      </c>
      <c r="D24" s="32">
        <f t="shared" si="0"/>
        <v>0.66926340919783933</v>
      </c>
      <c r="E24" s="134">
        <v>0.54596833</v>
      </c>
      <c r="F24" s="32">
        <f t="shared" si="1"/>
        <v>0.12329507919783933</v>
      </c>
      <c r="H24" s="44" t="s">
        <v>985</v>
      </c>
      <c r="I24" s="47">
        <f>AVERAGE(C5:C42)</f>
        <v>3.5450230406397965</v>
      </c>
    </row>
    <row r="25" spans="1:9" ht="15.25" x14ac:dyDescent="0.85">
      <c r="A25" s="9" t="s">
        <v>20</v>
      </c>
      <c r="B25" s="133">
        <f>RANK(C25,C5:C42)</f>
        <v>26</v>
      </c>
      <c r="C25" s="32">
        <v>3.5470545715520001</v>
      </c>
      <c r="D25" s="32">
        <f t="shared" si="0"/>
        <v>0.5269428241698727</v>
      </c>
      <c r="E25" s="134">
        <v>0.3844804</v>
      </c>
      <c r="F25" s="32">
        <f t="shared" si="1"/>
        <v>0.1424624241698727</v>
      </c>
      <c r="H25" s="44" t="s">
        <v>986</v>
      </c>
      <c r="I25" s="47">
        <f>MEDIAN(C5:C42)</f>
        <v>3.5584682340356952</v>
      </c>
    </row>
    <row r="26" spans="1:9" ht="15.25" x14ac:dyDescent="0.85">
      <c r="A26" s="9" t="s">
        <v>21</v>
      </c>
      <c r="B26" s="133">
        <f>RANK(C26,C5:C42)</f>
        <v>25</v>
      </c>
      <c r="C26" s="32">
        <v>3.55063862</v>
      </c>
      <c r="D26" s="32">
        <f t="shared" si="0"/>
        <v>0.56680193371468202</v>
      </c>
      <c r="E26" s="134">
        <v>0.42591448999999998</v>
      </c>
      <c r="F26" s="32">
        <f t="shared" si="1"/>
        <v>0.14088744371468204</v>
      </c>
      <c r="H26" s="44" t="s">
        <v>987</v>
      </c>
      <c r="I26" s="47">
        <f>_xlfn.STDEV.S(C5:C42)</f>
        <v>3.3242206722204744E-2</v>
      </c>
    </row>
    <row r="27" spans="1:9" ht="15.25" x14ac:dyDescent="0.85">
      <c r="A27" s="9" t="s">
        <v>22</v>
      </c>
      <c r="B27" s="133">
        <f>RANK(C27,C5:C42)</f>
        <v>12</v>
      </c>
      <c r="C27" s="32">
        <v>3.5660669999999999</v>
      </c>
      <c r="D27" s="32">
        <f t="shared" si="0"/>
        <v>0.75497551039909483</v>
      </c>
      <c r="E27" s="134">
        <v>0.66308275999999999</v>
      </c>
      <c r="F27" s="32">
        <f t="shared" si="1"/>
        <v>9.1892750399094836E-2</v>
      </c>
      <c r="H27" s="44" t="s">
        <v>988</v>
      </c>
      <c r="I27" s="47">
        <f>AVEDEV(C5:C42)</f>
        <v>2.6237772100983669E-2</v>
      </c>
    </row>
    <row r="28" spans="1:9" ht="15.25" x14ac:dyDescent="0.85">
      <c r="A28" s="9" t="s">
        <v>23</v>
      </c>
      <c r="B28" s="133">
        <f>RANK(C28,C5:C42)</f>
        <v>30</v>
      </c>
      <c r="C28" s="32">
        <v>3.52114452</v>
      </c>
      <c r="D28" s="32">
        <f t="shared" si="0"/>
        <v>0.28201301298748571</v>
      </c>
      <c r="E28" s="134">
        <v>0.18408617999999999</v>
      </c>
      <c r="F28" s="32">
        <f t="shared" si="1"/>
        <v>9.7926832987485724E-2</v>
      </c>
    </row>
    <row r="29" spans="1:9" ht="15.25" x14ac:dyDescent="0.85">
      <c r="A29" s="9" t="s">
        <v>24</v>
      </c>
      <c r="B29" s="133">
        <f>RANK(C29,C5:C42)</f>
        <v>7</v>
      </c>
      <c r="C29" s="32">
        <v>3.5709200000000001</v>
      </c>
      <c r="D29" s="32">
        <f t="shared" si="0"/>
        <v>0.81973244769001952</v>
      </c>
      <c r="E29" s="134">
        <v>0.76295564000000005</v>
      </c>
      <c r="F29" s="32">
        <f t="shared" si="1"/>
        <v>5.6776807690019471E-2</v>
      </c>
      <c r="H29" s="101" t="s">
        <v>128</v>
      </c>
      <c r="I29" s="102">
        <f>AVERAGE(F5:F42)</f>
        <v>7.6158459919388757E-2</v>
      </c>
    </row>
    <row r="30" spans="1:9" ht="15.25" x14ac:dyDescent="0.85">
      <c r="A30" s="9" t="s">
        <v>25</v>
      </c>
      <c r="B30" s="133">
        <f>RANK(C30,C5:C42)</f>
        <v>35</v>
      </c>
      <c r="C30" s="32">
        <v>3.4770413100000002</v>
      </c>
      <c r="D30" s="32">
        <f t="shared" si="0"/>
        <v>3.9746837076858471E-2</v>
      </c>
      <c r="E30" s="134">
        <v>5.3011219999999998E-2</v>
      </c>
      <c r="F30" s="32">
        <f t="shared" si="1"/>
        <v>-1.3264382923141527E-2</v>
      </c>
      <c r="H30" s="101" t="s">
        <v>129</v>
      </c>
      <c r="I30" s="102">
        <f>MEDIAN(F5:F42)</f>
        <v>8.9183071245731882E-2</v>
      </c>
    </row>
    <row r="31" spans="1:9" ht="15.25" x14ac:dyDescent="0.85">
      <c r="A31" s="9" t="s">
        <v>26</v>
      </c>
      <c r="B31" s="133">
        <f>RANK(C31,C5:C42)</f>
        <v>5</v>
      </c>
      <c r="C31" s="32">
        <v>3.5717137000000001</v>
      </c>
      <c r="D31" s="32">
        <f t="shared" si="0"/>
        <v>0.83057682369284025</v>
      </c>
      <c r="E31" s="134">
        <v>0.78073154</v>
      </c>
      <c r="F31" s="32">
        <f t="shared" si="1"/>
        <v>4.9845283692840248E-2</v>
      </c>
      <c r="H31" s="101" t="s">
        <v>130</v>
      </c>
      <c r="I31" s="102">
        <f>_xlfn.STDEV.S(F5:F42)</f>
        <v>5.8677500431224668E-2</v>
      </c>
    </row>
    <row r="32" spans="1:9" ht="15.25" x14ac:dyDescent="0.85">
      <c r="A32" s="9" t="s">
        <v>27</v>
      </c>
      <c r="B32" s="133">
        <f>RANK(C32,C5:C42)</f>
        <v>13</v>
      </c>
      <c r="C32" s="32">
        <v>3.56484946</v>
      </c>
      <c r="D32" s="32">
        <f t="shared" si="0"/>
        <v>0.7391470701467644</v>
      </c>
      <c r="E32" s="134">
        <v>0.64020683</v>
      </c>
      <c r="F32" s="32">
        <f t="shared" si="1"/>
        <v>9.8940240146764391E-2</v>
      </c>
      <c r="H32" s="101" t="s">
        <v>131</v>
      </c>
      <c r="I32" s="102">
        <f>AVEDEV(F5:F42)</f>
        <v>4.8583385294642206E-2</v>
      </c>
    </row>
    <row r="33" spans="1:6" ht="15.25" x14ac:dyDescent="0.85">
      <c r="A33" s="9" t="s">
        <v>28</v>
      </c>
      <c r="B33" s="133">
        <f>RANK(C33,C5:C42)</f>
        <v>2</v>
      </c>
      <c r="C33" s="32">
        <v>3.5786584000000001</v>
      </c>
      <c r="D33" s="32">
        <f t="shared" si="0"/>
        <v>0.92850228037674765</v>
      </c>
      <c r="E33" s="134">
        <v>0.95656364000000005</v>
      </c>
      <c r="F33" s="32">
        <f t="shared" si="1"/>
        <v>-2.8061359623252402E-2</v>
      </c>
    </row>
    <row r="34" spans="1:6" ht="15.25" x14ac:dyDescent="0.85">
      <c r="A34" s="9" t="s">
        <v>106</v>
      </c>
      <c r="B34" s="133">
        <f>RANK(C34,C5:C42)</f>
        <v>1</v>
      </c>
      <c r="C34" s="32">
        <v>3.5801366321999999</v>
      </c>
      <c r="D34" s="32">
        <f t="shared" si="0"/>
        <v>0.95005068382984514</v>
      </c>
      <c r="E34" s="134">
        <v>1</v>
      </c>
      <c r="F34" s="32">
        <f t="shared" si="1"/>
        <v>-4.9949316170154856E-2</v>
      </c>
    </row>
    <row r="35" spans="1:6" ht="15.25" x14ac:dyDescent="0.85">
      <c r="A35" s="9" t="s">
        <v>30</v>
      </c>
      <c r="B35" s="133">
        <f>RANK(C35,C5:C42)</f>
        <v>18</v>
      </c>
      <c r="C35" s="32">
        <v>3.5594066999999998</v>
      </c>
      <c r="D35" s="32">
        <f t="shared" si="0"/>
        <v>0.67043961759199222</v>
      </c>
      <c r="E35" s="134">
        <v>0.54747471999999997</v>
      </c>
      <c r="F35" s="32">
        <f t="shared" si="1"/>
        <v>0.12296489759199225</v>
      </c>
    </row>
    <row r="36" spans="1:6" ht="15.25" x14ac:dyDescent="0.85">
      <c r="A36" s="9" t="s">
        <v>31</v>
      </c>
      <c r="B36" s="133">
        <f>RANK(C36,C5:C42)</f>
        <v>22</v>
      </c>
      <c r="C36" s="32">
        <v>3.5560818699999999</v>
      </c>
      <c r="D36" s="32">
        <f t="shared" si="0"/>
        <v>0.63011690694154932</v>
      </c>
      <c r="E36" s="134">
        <v>0.49768757000000002</v>
      </c>
      <c r="F36" s="32">
        <f t="shared" si="1"/>
        <v>0.13242933694154929</v>
      </c>
    </row>
    <row r="37" spans="1:6" ht="15.25" x14ac:dyDescent="0.85">
      <c r="A37" s="9" t="s">
        <v>32</v>
      </c>
      <c r="B37" s="133">
        <f>RANK(C37,C5:C42)</f>
        <v>4</v>
      </c>
      <c r="C37" s="32">
        <v>3.5737835207300002</v>
      </c>
      <c r="D37" s="32">
        <f t="shared" si="0"/>
        <v>0.85919214913326603</v>
      </c>
      <c r="E37" s="134">
        <v>0.82915700000000003</v>
      </c>
      <c r="F37" s="32">
        <f t="shared" si="1"/>
        <v>3.0035149133265993E-2</v>
      </c>
    </row>
    <row r="38" spans="1:6" ht="15.25" x14ac:dyDescent="0.85">
      <c r="A38" s="9" t="s">
        <v>33</v>
      </c>
      <c r="B38" s="133">
        <f>RANK(C38,C5:C42)</f>
        <v>32</v>
      </c>
      <c r="C38" s="32">
        <v>3.5110037900000002</v>
      </c>
      <c r="D38" s="32">
        <f t="shared" si="0"/>
        <v>0.20682897293396332</v>
      </c>
      <c r="E38" s="134">
        <v>0.13815379</v>
      </c>
      <c r="F38" s="32">
        <f t="shared" si="1"/>
        <v>6.8675182933963325E-2</v>
      </c>
    </row>
    <row r="39" spans="1:6" ht="15.25" x14ac:dyDescent="0.85">
      <c r="A39" s="9" t="s">
        <v>34</v>
      </c>
      <c r="B39" s="133">
        <f>RANK(C39,C5:C42)</f>
        <v>27</v>
      </c>
      <c r="C39" s="32">
        <v>3.539981</v>
      </c>
      <c r="D39" s="32">
        <f t="shared" si="0"/>
        <v>0.45253972274969712</v>
      </c>
      <c r="E39" s="134">
        <v>0.31427723000000002</v>
      </c>
      <c r="F39" s="32">
        <f t="shared" si="1"/>
        <v>0.1382624927496971</v>
      </c>
    </row>
    <row r="40" spans="1:6" ht="15.25" x14ac:dyDescent="0.85">
      <c r="A40" s="9" t="s">
        <v>35</v>
      </c>
      <c r="B40" s="133">
        <f>RANK(C40,C5:C42)</f>
        <v>20</v>
      </c>
      <c r="C40" s="32">
        <v>3.557625314</v>
      </c>
      <c r="D40" s="32">
        <f t="shared" si="0"/>
        <v>0.6486799029107343</v>
      </c>
      <c r="E40" s="134">
        <v>0.52019097000000003</v>
      </c>
      <c r="F40" s="32">
        <f t="shared" si="1"/>
        <v>0.12848893291073427</v>
      </c>
    </row>
    <row r="41" spans="1:6" ht="15.25" x14ac:dyDescent="0.85">
      <c r="A41" s="9" t="s">
        <v>36</v>
      </c>
      <c r="B41" s="133">
        <f>RANK(C41,C5:C42)</f>
        <v>21</v>
      </c>
      <c r="C41" s="32">
        <v>3.55744368</v>
      </c>
      <c r="D41" s="32">
        <f t="shared" si="0"/>
        <v>0.64648140132927689</v>
      </c>
      <c r="E41" s="134">
        <v>0.51749844</v>
      </c>
      <c r="F41" s="32">
        <f t="shared" si="1"/>
        <v>0.12898296132927689</v>
      </c>
    </row>
    <row r="42" spans="1:6" ht="15.25" customHeight="1" x14ac:dyDescent="0.85">
      <c r="A42" s="9" t="s">
        <v>37</v>
      </c>
      <c r="B42" s="133">
        <f>RANK(C42,C5:C42)</f>
        <v>36</v>
      </c>
      <c r="C42" s="32">
        <v>3.4726890500000001</v>
      </c>
      <c r="D42" s="32">
        <f t="shared" si="0"/>
        <v>2.7767041060691066E-2</v>
      </c>
      <c r="E42" s="134">
        <v>4.6902819999999998E-2</v>
      </c>
      <c r="F42" s="32">
        <f t="shared" si="1"/>
        <v>-1.9135778939308932E-2</v>
      </c>
    </row>
    <row r="72" spans="7:7" ht="24.25" customHeight="1" x14ac:dyDescent="0.65">
      <c r="G72" s="40"/>
    </row>
  </sheetData>
  <sortState xmlns:xlrd2="http://schemas.microsoft.com/office/spreadsheetml/2017/richdata2" ref="A5:F101">
    <sortCondition ref="A3:A101"/>
  </sortState>
  <mergeCells count="1">
    <mergeCell ref="A1:I1"/>
  </mergeCells>
  <pageMargins left="0.39370078740157483" right="0.39370078740157483" top="0.35433070866141736" bottom="0.27559055118110237" header="0.31496062992125984" footer="0.31496062992125984"/>
  <pageSetup paperSize="9" scale="8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EDE72-5419-4CDC-9BDD-8895CB7107ED}">
  <dimension ref="A1:T108"/>
  <sheetViews>
    <sheetView zoomScale="55" zoomScaleNormal="55" workbookViewId="0">
      <selection activeCell="A3" sqref="A3"/>
    </sheetView>
  </sheetViews>
  <sheetFormatPr defaultRowHeight="14.25" x14ac:dyDescent="0.65"/>
  <cols>
    <col min="1" max="1" width="13.9140625" customWidth="1"/>
    <col min="2" max="2" width="3.7890625" customWidth="1"/>
    <col min="4" max="4" width="13.5" customWidth="1"/>
    <col min="5" max="5" width="10.83203125" customWidth="1"/>
    <col min="6" max="6" width="12.0390625" customWidth="1"/>
    <col min="7" max="7" width="1.375" customWidth="1"/>
    <col min="8" max="8" width="16.0390625" customWidth="1"/>
    <col min="10" max="10" width="9.70703125" customWidth="1"/>
    <col min="11" max="11" width="2.6640625" customWidth="1"/>
    <col min="12" max="12" width="10.95703125" customWidth="1"/>
  </cols>
  <sheetData>
    <row r="1" spans="1:20" ht="18.5" x14ac:dyDescent="0.9">
      <c r="A1" s="211" t="s">
        <v>1043</v>
      </c>
      <c r="B1" s="212"/>
      <c r="C1" s="212"/>
      <c r="D1" s="212"/>
      <c r="E1" s="212"/>
      <c r="F1" s="212"/>
      <c r="G1" s="212"/>
      <c r="H1" s="212"/>
      <c r="I1" s="212"/>
      <c r="J1" s="22"/>
    </row>
    <row r="3" spans="1:20" ht="23.75" customHeight="1" x14ac:dyDescent="1.1000000000000001">
      <c r="A3" s="135" t="s">
        <v>136</v>
      </c>
      <c r="B3" s="34"/>
      <c r="C3" s="33"/>
      <c r="G3" s="32"/>
      <c r="H3" s="49" t="s">
        <v>117</v>
      </c>
      <c r="I3" s="41" t="s">
        <v>126</v>
      </c>
      <c r="Q3" s="9"/>
      <c r="R3" s="100"/>
      <c r="S3" s="42"/>
      <c r="T3" s="98"/>
    </row>
    <row r="4" spans="1:20" ht="14.25" customHeight="1" x14ac:dyDescent="0.85">
      <c r="B4" s="21" t="s">
        <v>983</v>
      </c>
      <c r="C4" s="22" t="s">
        <v>40</v>
      </c>
      <c r="D4" s="167" t="s">
        <v>116</v>
      </c>
      <c r="E4" s="21" t="s">
        <v>984</v>
      </c>
      <c r="F4" s="35" t="s">
        <v>112</v>
      </c>
      <c r="H4" s="35"/>
      <c r="I4" s="35"/>
      <c r="Q4" s="9"/>
      <c r="R4" s="100"/>
      <c r="S4" s="39"/>
      <c r="T4" s="98"/>
    </row>
    <row r="5" spans="1:20" ht="16.5" x14ac:dyDescent="0.85">
      <c r="A5" s="9" t="s">
        <v>0</v>
      </c>
      <c r="B5" s="100">
        <v>6</v>
      </c>
      <c r="C5" s="39">
        <v>2.9257810000000002</v>
      </c>
      <c r="D5" s="134">
        <v>0.85853500000000005</v>
      </c>
      <c r="E5" s="50">
        <f t="shared" ref="E5:E42" si="0">((C5-2.36509)/(3.1268-2.36509))</f>
        <v>0.73609510181040072</v>
      </c>
      <c r="F5" s="32">
        <f t="shared" ref="F5:F42" si="1">D5-E5</f>
        <v>0.12243989818959933</v>
      </c>
      <c r="G5" s="32"/>
      <c r="H5" s="48" t="s">
        <v>124</v>
      </c>
      <c r="Q5" s="9"/>
      <c r="R5" s="100"/>
      <c r="S5" s="39"/>
      <c r="T5" s="98"/>
    </row>
    <row r="6" spans="1:20" ht="15.25" x14ac:dyDescent="0.85">
      <c r="A6" s="9" t="s">
        <v>1</v>
      </c>
      <c r="B6" s="100">
        <v>4</v>
      </c>
      <c r="C6" s="39">
        <v>3.0368840219014399</v>
      </c>
      <c r="D6" s="134">
        <v>0.93361799999999995</v>
      </c>
      <c r="E6" s="50">
        <f t="shared" si="0"/>
        <v>0.88195510351897721</v>
      </c>
      <c r="F6" s="32">
        <f t="shared" si="1"/>
        <v>5.1662896481022735E-2</v>
      </c>
      <c r="G6" s="32"/>
      <c r="Q6" s="9"/>
      <c r="R6" s="100"/>
      <c r="S6" s="39"/>
      <c r="T6" s="98"/>
    </row>
    <row r="7" spans="1:20" ht="15.25" x14ac:dyDescent="0.85">
      <c r="A7" s="9" t="s">
        <v>2</v>
      </c>
      <c r="B7" s="100">
        <v>1</v>
      </c>
      <c r="C7" s="39">
        <v>3.1268035279999999</v>
      </c>
      <c r="D7" s="134">
        <v>0.96712699999999996</v>
      </c>
      <c r="E7" s="50">
        <f t="shared" si="0"/>
        <v>1.0000046316839744</v>
      </c>
      <c r="F7" s="32">
        <f t="shared" si="1"/>
        <v>-3.2877631683974395E-2</v>
      </c>
      <c r="G7" s="32"/>
      <c r="Q7" s="9"/>
      <c r="R7" s="100"/>
      <c r="S7" s="39"/>
      <c r="T7" s="98"/>
    </row>
    <row r="8" spans="1:20" ht="15.25" x14ac:dyDescent="0.85">
      <c r="A8" s="9" t="s">
        <v>3</v>
      </c>
      <c r="B8" s="100">
        <v>5</v>
      </c>
      <c r="C8" s="39">
        <v>3.0095000000000001</v>
      </c>
      <c r="D8" s="134">
        <v>0.91908900000000004</v>
      </c>
      <c r="E8" s="50">
        <f t="shared" si="0"/>
        <v>0.84600438487088292</v>
      </c>
      <c r="F8" s="32">
        <f t="shared" si="1"/>
        <v>7.3084615129117125E-2</v>
      </c>
      <c r="G8" s="32"/>
      <c r="Q8" s="9"/>
      <c r="R8" s="100"/>
      <c r="S8" s="39"/>
      <c r="T8" s="98"/>
    </row>
    <row r="9" spans="1:20" ht="15.25" x14ac:dyDescent="0.85">
      <c r="A9" s="9" t="s">
        <v>4</v>
      </c>
      <c r="B9" s="100">
        <v>27</v>
      </c>
      <c r="C9" s="39">
        <v>2.5317599999999998</v>
      </c>
      <c r="D9" s="134">
        <v>0.23480799999999999</v>
      </c>
      <c r="E9" s="50">
        <f t="shared" si="0"/>
        <v>0.21881030838508081</v>
      </c>
      <c r="F9" s="32">
        <f t="shared" si="1"/>
        <v>1.5997691614919179E-2</v>
      </c>
      <c r="G9" s="32"/>
      <c r="H9" s="45" t="s">
        <v>347</v>
      </c>
      <c r="I9" s="46">
        <v>8.9602000000000001E-2</v>
      </c>
      <c r="Q9" s="9"/>
      <c r="R9" s="100"/>
      <c r="S9" s="39"/>
      <c r="T9" s="98"/>
    </row>
    <row r="10" spans="1:20" ht="15.25" x14ac:dyDescent="0.85">
      <c r="A10" s="9" t="s">
        <v>5</v>
      </c>
      <c r="B10" s="100">
        <v>17</v>
      </c>
      <c r="C10" s="39">
        <v>2.7469999999999999</v>
      </c>
      <c r="D10" s="134">
        <v>0.63113699999999995</v>
      </c>
      <c r="E10" s="50">
        <f t="shared" si="0"/>
        <v>0.50138504155124652</v>
      </c>
      <c r="F10" s="32">
        <f t="shared" si="1"/>
        <v>0.12975195844875342</v>
      </c>
      <c r="G10" s="32"/>
      <c r="H10" s="45" t="s">
        <v>119</v>
      </c>
      <c r="I10" s="37"/>
      <c r="Q10" s="9"/>
      <c r="R10" s="100"/>
      <c r="S10" s="39"/>
      <c r="T10" s="98"/>
    </row>
    <row r="11" spans="1:20" ht="15.25" x14ac:dyDescent="0.85">
      <c r="A11" s="9" t="s">
        <v>6</v>
      </c>
      <c r="B11" s="100">
        <v>29</v>
      </c>
      <c r="C11" s="39">
        <v>2.5087719000000002</v>
      </c>
      <c r="D11" s="134">
        <v>0.195133</v>
      </c>
      <c r="E11" s="50">
        <f t="shared" si="0"/>
        <v>0.18863071247587701</v>
      </c>
      <c r="F11" s="32">
        <f t="shared" si="1"/>
        <v>6.5022875241229905E-3</v>
      </c>
      <c r="G11" s="32"/>
      <c r="H11" s="45" t="s">
        <v>1044</v>
      </c>
      <c r="Q11" s="9"/>
      <c r="R11" s="100"/>
      <c r="S11" s="39"/>
      <c r="T11" s="98"/>
    </row>
    <row r="12" spans="1:20" ht="15.25" x14ac:dyDescent="0.85">
      <c r="A12" s="9" t="s">
        <v>7</v>
      </c>
      <c r="B12" s="100">
        <v>2</v>
      </c>
      <c r="C12" s="39">
        <v>3.1198000000000001</v>
      </c>
      <c r="D12" s="134">
        <v>0.96517799999999998</v>
      </c>
      <c r="E12" s="50">
        <f t="shared" si="0"/>
        <v>0.99081015084481017</v>
      </c>
      <c r="F12" s="32">
        <f t="shared" si="1"/>
        <v>-2.5632150844810186E-2</v>
      </c>
      <c r="G12" s="32"/>
      <c r="H12" s="45" t="s">
        <v>120</v>
      </c>
      <c r="I12" s="46">
        <v>0.31619999999999998</v>
      </c>
      <c r="Q12" s="9"/>
      <c r="R12" s="100"/>
      <c r="S12" s="39"/>
      <c r="T12" s="98"/>
    </row>
    <row r="13" spans="1:20" ht="15.25" x14ac:dyDescent="0.85">
      <c r="A13" s="9" t="s">
        <v>8</v>
      </c>
      <c r="B13" s="100">
        <v>13</v>
      </c>
      <c r="C13" s="39">
        <v>2.7612160000000001</v>
      </c>
      <c r="D13" s="134">
        <v>0.65418699999999996</v>
      </c>
      <c r="E13" s="50">
        <f t="shared" si="0"/>
        <v>0.52004831234984472</v>
      </c>
      <c r="F13" s="32">
        <f t="shared" si="1"/>
        <v>0.13413868765015524</v>
      </c>
      <c r="G13" s="32"/>
      <c r="Q13" s="9"/>
      <c r="R13" s="100"/>
      <c r="S13" s="39"/>
      <c r="T13" s="98"/>
    </row>
    <row r="14" spans="1:20" ht="15.25" x14ac:dyDescent="0.85">
      <c r="A14" s="9" t="s">
        <v>9</v>
      </c>
      <c r="B14" s="100">
        <v>10</v>
      </c>
      <c r="C14" s="39">
        <v>2.8409800000000001</v>
      </c>
      <c r="D14" s="134">
        <v>0.76805800000000002</v>
      </c>
      <c r="E14" s="50">
        <f t="shared" si="0"/>
        <v>0.6247653306376445</v>
      </c>
      <c r="F14" s="32">
        <f t="shared" si="1"/>
        <v>0.14329266936235552</v>
      </c>
      <c r="G14" s="32"/>
      <c r="Q14" s="9"/>
      <c r="R14" s="100"/>
      <c r="S14" s="39"/>
      <c r="T14" s="98"/>
    </row>
    <row r="15" spans="1:20" ht="15.25" x14ac:dyDescent="0.85">
      <c r="A15" s="9" t="s">
        <v>10</v>
      </c>
      <c r="B15" s="100">
        <v>19</v>
      </c>
      <c r="C15" s="39">
        <v>2.66689657970544</v>
      </c>
      <c r="D15" s="134">
        <v>0.48913200000000001</v>
      </c>
      <c r="E15" s="50">
        <f t="shared" si="0"/>
        <v>0.39622242021955884</v>
      </c>
      <c r="F15" s="32">
        <f t="shared" si="1"/>
        <v>9.2909579780441176E-2</v>
      </c>
      <c r="G15" s="32"/>
      <c r="H15" s="45" t="s">
        <v>982</v>
      </c>
      <c r="I15" s="46"/>
      <c r="Q15" s="9"/>
      <c r="R15" s="100"/>
      <c r="S15" s="39"/>
      <c r="T15" s="98"/>
    </row>
    <row r="16" spans="1:20" ht="15.25" x14ac:dyDescent="0.85">
      <c r="A16" s="9" t="s">
        <v>11</v>
      </c>
      <c r="B16" s="100">
        <v>36</v>
      </c>
      <c r="C16" s="39">
        <v>2.3711708382999999</v>
      </c>
      <c r="D16" s="134">
        <v>2.4718E-2</v>
      </c>
      <c r="E16" s="50">
        <f t="shared" si="0"/>
        <v>7.9831409591576159E-3</v>
      </c>
      <c r="F16" s="32">
        <f t="shared" si="1"/>
        <v>1.6734859040842383E-2</v>
      </c>
      <c r="G16" s="32"/>
      <c r="Q16" s="9"/>
      <c r="R16" s="100"/>
      <c r="S16" s="39"/>
      <c r="T16" s="98"/>
    </row>
    <row r="17" spans="1:20" ht="15.25" x14ac:dyDescent="0.85">
      <c r="A17" s="9" t="s">
        <v>12</v>
      </c>
      <c r="B17" s="100">
        <v>31</v>
      </c>
      <c r="C17" s="39">
        <v>2.5009552757</v>
      </c>
      <c r="D17" s="134">
        <v>0.182176</v>
      </c>
      <c r="E17" s="50">
        <f t="shared" si="0"/>
        <v>0.17836876987304892</v>
      </c>
      <c r="F17" s="32">
        <f t="shared" si="1"/>
        <v>3.8072301269510833E-3</v>
      </c>
      <c r="G17" s="32"/>
      <c r="Q17" s="9"/>
      <c r="R17" s="100"/>
      <c r="S17" s="39"/>
      <c r="T17" s="98"/>
    </row>
    <row r="18" spans="1:20" ht="15.25" x14ac:dyDescent="0.85">
      <c r="A18" s="9" t="s">
        <v>13</v>
      </c>
      <c r="B18" s="100">
        <v>14</v>
      </c>
      <c r="C18" s="39">
        <v>2.7585197574000002</v>
      </c>
      <c r="D18" s="134">
        <v>0.64986900000000003</v>
      </c>
      <c r="E18" s="50">
        <f t="shared" si="0"/>
        <v>0.51650858909558806</v>
      </c>
      <c r="F18" s="32">
        <f t="shared" si="1"/>
        <v>0.13336041090441197</v>
      </c>
      <c r="G18" s="32"/>
      <c r="Q18" s="9"/>
      <c r="R18" s="100"/>
      <c r="S18" s="39"/>
      <c r="T18" s="98"/>
    </row>
    <row r="19" spans="1:20" ht="15.25" x14ac:dyDescent="0.85">
      <c r="A19" s="9" t="s">
        <v>14</v>
      </c>
      <c r="B19" s="100">
        <v>24</v>
      </c>
      <c r="C19" s="39">
        <v>2.5768203999999999</v>
      </c>
      <c r="D19" s="134">
        <v>0.31753300000000001</v>
      </c>
      <c r="E19" s="50">
        <f t="shared" si="0"/>
        <v>0.27796720536687192</v>
      </c>
      <c r="F19" s="32">
        <f t="shared" si="1"/>
        <v>3.9565794633128093E-2</v>
      </c>
      <c r="G19" s="32"/>
      <c r="Q19" s="9"/>
      <c r="R19" s="100"/>
      <c r="S19" s="39"/>
      <c r="T19" s="98"/>
    </row>
    <row r="20" spans="1:20" ht="15.25" x14ac:dyDescent="0.85">
      <c r="A20" s="9" t="s">
        <v>15</v>
      </c>
      <c r="B20" s="100">
        <v>35</v>
      </c>
      <c r="C20" s="39">
        <v>2.4656488539999999</v>
      </c>
      <c r="D20" s="134">
        <v>0.127612</v>
      </c>
      <c r="E20" s="50">
        <f t="shared" si="0"/>
        <v>0.13201724278268631</v>
      </c>
      <c r="F20" s="32">
        <f t="shared" si="1"/>
        <v>-4.4052427826863083E-3</v>
      </c>
      <c r="G20" s="32"/>
      <c r="H20" s="81" t="s">
        <v>361</v>
      </c>
      <c r="I20" s="46">
        <v>3.1268035279999999</v>
      </c>
      <c r="Q20" s="9"/>
      <c r="R20" s="100"/>
      <c r="S20" s="39"/>
      <c r="T20" s="98"/>
    </row>
    <row r="21" spans="1:20" ht="15.25" x14ac:dyDescent="0.85">
      <c r="A21" s="9" t="s">
        <v>16</v>
      </c>
      <c r="B21" s="100">
        <v>32</v>
      </c>
      <c r="C21" s="39">
        <v>2.4898184799999998</v>
      </c>
      <c r="D21" s="134">
        <v>0.164216</v>
      </c>
      <c r="E21" s="50">
        <f t="shared" si="0"/>
        <v>0.16374798807945273</v>
      </c>
      <c r="F21" s="32">
        <f t="shared" si="1"/>
        <v>4.680119205472677E-4</v>
      </c>
      <c r="G21" s="32"/>
      <c r="H21" s="81" t="s">
        <v>362</v>
      </c>
      <c r="I21" s="46">
        <v>2.3650875999999998</v>
      </c>
      <c r="Q21" s="9"/>
      <c r="R21" s="100"/>
      <c r="S21" s="42"/>
      <c r="T21" s="98"/>
    </row>
    <row r="22" spans="1:20" ht="15.25" x14ac:dyDescent="0.85">
      <c r="A22" s="9" t="s">
        <v>17</v>
      </c>
      <c r="B22" s="100">
        <v>22</v>
      </c>
      <c r="C22" s="39">
        <v>2.6120192499999999</v>
      </c>
      <c r="D22" s="134">
        <v>0.38463900000000001</v>
      </c>
      <c r="E22" s="50">
        <f t="shared" si="0"/>
        <v>0.3241775085006105</v>
      </c>
      <c r="F22" s="32">
        <f t="shared" si="1"/>
        <v>6.0461491499389508E-2</v>
      </c>
      <c r="G22" s="32"/>
      <c r="Q22" s="9"/>
      <c r="R22" s="100"/>
      <c r="S22" s="42"/>
      <c r="T22" s="98"/>
    </row>
    <row r="23" spans="1:20" ht="15.25" x14ac:dyDescent="0.85">
      <c r="A23" s="9" t="s">
        <v>18</v>
      </c>
      <c r="B23" s="100">
        <v>11</v>
      </c>
      <c r="C23" s="42">
        <v>2.8265444670000002</v>
      </c>
      <c r="D23" s="134">
        <v>0.74948599999999999</v>
      </c>
      <c r="E23" s="50">
        <f t="shared" si="0"/>
        <v>0.60581384910267733</v>
      </c>
      <c r="F23" s="32">
        <f t="shared" si="1"/>
        <v>0.14367215089732266</v>
      </c>
      <c r="G23" s="32"/>
      <c r="H23" s="44" t="s">
        <v>353</v>
      </c>
      <c r="I23" s="47">
        <f>AVERAGE(D5:D42)</f>
        <v>0.49265786842105252</v>
      </c>
      <c r="Q23" s="9"/>
      <c r="R23" s="100"/>
      <c r="S23" s="42"/>
      <c r="T23" s="98"/>
    </row>
    <row r="24" spans="1:20" ht="15.25" x14ac:dyDescent="0.85">
      <c r="A24" s="9" t="s">
        <v>19</v>
      </c>
      <c r="B24" s="100">
        <v>28</v>
      </c>
      <c r="C24" s="42">
        <v>2.5255768650000001</v>
      </c>
      <c r="D24" s="134">
        <v>0.223936</v>
      </c>
      <c r="E24" s="50">
        <f t="shared" si="0"/>
        <v>0.21069286867705586</v>
      </c>
      <c r="F24" s="32">
        <f t="shared" si="1"/>
        <v>1.3243131322944135E-2</v>
      </c>
      <c r="G24" s="32"/>
      <c r="H24" s="44" t="s">
        <v>354</v>
      </c>
      <c r="I24" s="47">
        <f>MEDIAN(D5:D42)</f>
        <v>0.45098050000000001</v>
      </c>
      <c r="Q24" s="9"/>
      <c r="R24" s="100"/>
      <c r="S24" s="42"/>
      <c r="T24" s="98"/>
    </row>
    <row r="25" spans="1:20" ht="15.25" x14ac:dyDescent="0.85">
      <c r="A25" s="9" t="s">
        <v>20</v>
      </c>
      <c r="B25" s="100">
        <v>26</v>
      </c>
      <c r="C25" s="42">
        <v>2.5416629358349998</v>
      </c>
      <c r="D25" s="134">
        <v>0.25250299999999998</v>
      </c>
      <c r="E25" s="50">
        <f t="shared" si="0"/>
        <v>0.23181123503039203</v>
      </c>
      <c r="F25" s="32">
        <f t="shared" si="1"/>
        <v>2.0691764969607951E-2</v>
      </c>
      <c r="G25" s="32"/>
      <c r="H25" s="44" t="s">
        <v>355</v>
      </c>
      <c r="I25" s="47">
        <f>_xlfn.STDEV.S(D5:D42)</f>
        <v>0.30857113478148557</v>
      </c>
      <c r="Q25" s="9"/>
      <c r="R25" s="100"/>
      <c r="S25" s="42"/>
      <c r="T25" s="98"/>
    </row>
    <row r="26" spans="1:20" ht="15.25" x14ac:dyDescent="0.85">
      <c r="A26" s="9" t="s">
        <v>21</v>
      </c>
      <c r="B26" s="100">
        <v>18</v>
      </c>
      <c r="C26" s="42">
        <v>2.73172792</v>
      </c>
      <c r="D26" s="134">
        <v>0.60556100000000002</v>
      </c>
      <c r="E26" s="50">
        <f t="shared" si="0"/>
        <v>0.48133531133896118</v>
      </c>
      <c r="F26" s="32">
        <f t="shared" si="1"/>
        <v>0.12422568866103884</v>
      </c>
      <c r="G26" s="32"/>
      <c r="H26" s="44" t="s">
        <v>356</v>
      </c>
      <c r="I26" s="47">
        <f>AVEDEV(D5:D42)</f>
        <v>0.27534607202216077</v>
      </c>
      <c r="Q26" s="9"/>
      <c r="R26" s="100"/>
      <c r="S26" s="42"/>
      <c r="T26" s="98"/>
    </row>
    <row r="27" spans="1:20" ht="15.25" x14ac:dyDescent="0.85">
      <c r="A27" s="9" t="s">
        <v>22</v>
      </c>
      <c r="B27" s="100">
        <v>7</v>
      </c>
      <c r="C27" s="42">
        <v>2.9055793990000001</v>
      </c>
      <c r="D27" s="134">
        <v>0.83981099999999997</v>
      </c>
      <c r="E27" s="50">
        <f t="shared" si="0"/>
        <v>0.70957372096992322</v>
      </c>
      <c r="F27" s="32">
        <f t="shared" si="1"/>
        <v>0.13023727903007676</v>
      </c>
      <c r="G27" s="32"/>
      <c r="H27" s="32"/>
      <c r="I27" s="32"/>
      <c r="Q27" s="9"/>
      <c r="R27" s="100"/>
      <c r="S27" s="39"/>
      <c r="T27" s="98"/>
    </row>
    <row r="28" spans="1:20" ht="15.25" x14ac:dyDescent="0.85">
      <c r="A28" s="9" t="s">
        <v>23</v>
      </c>
      <c r="B28" s="100">
        <v>9</v>
      </c>
      <c r="C28" s="42">
        <v>2.8622169300000002</v>
      </c>
      <c r="D28" s="134">
        <v>0.79368700000000003</v>
      </c>
      <c r="E28" s="50">
        <f t="shared" si="0"/>
        <v>0.6526459282404069</v>
      </c>
      <c r="F28" s="32">
        <f t="shared" si="1"/>
        <v>0.14104107175959313</v>
      </c>
      <c r="G28" s="32"/>
      <c r="H28" s="32"/>
      <c r="Q28" s="9"/>
      <c r="R28" s="100"/>
      <c r="S28" s="39"/>
      <c r="T28" s="98"/>
    </row>
    <row r="29" spans="1:20" ht="15.25" x14ac:dyDescent="0.85">
      <c r="A29" s="9" t="s">
        <v>24</v>
      </c>
      <c r="B29" s="100">
        <v>21</v>
      </c>
      <c r="C29" s="42">
        <v>2.6184561</v>
      </c>
      <c r="D29" s="134">
        <v>0.39699200000000001</v>
      </c>
      <c r="E29" s="50">
        <f t="shared" si="0"/>
        <v>0.33262803429126581</v>
      </c>
      <c r="F29" s="32">
        <f t="shared" si="1"/>
        <v>6.4363965708734205E-2</v>
      </c>
      <c r="G29" s="32"/>
      <c r="H29" s="32"/>
      <c r="I29" s="32"/>
      <c r="Q29" s="9"/>
      <c r="R29" s="100"/>
      <c r="S29" s="39"/>
      <c r="T29" s="98"/>
    </row>
    <row r="30" spans="1:20" ht="15.25" x14ac:dyDescent="0.85">
      <c r="A30" s="9" t="s">
        <v>25</v>
      </c>
      <c r="B30" s="100">
        <v>16</v>
      </c>
      <c r="C30" s="39">
        <v>2.7553709999999998</v>
      </c>
      <c r="D30" s="134">
        <v>0.64479699999999995</v>
      </c>
      <c r="E30" s="50">
        <f t="shared" si="0"/>
        <v>0.5123747883052604</v>
      </c>
      <c r="F30" s="32">
        <f t="shared" si="1"/>
        <v>0.13242221169473956</v>
      </c>
      <c r="G30" s="32"/>
      <c r="Q30" s="9"/>
      <c r="R30" s="100"/>
      <c r="S30" s="39"/>
      <c r="T30" s="98"/>
    </row>
    <row r="31" spans="1:20" ht="15.25" x14ac:dyDescent="0.85">
      <c r="A31" s="9" t="s">
        <v>26</v>
      </c>
      <c r="B31" s="100">
        <v>37</v>
      </c>
      <c r="C31" s="39">
        <v>2.3686906579999998</v>
      </c>
      <c r="D31" s="134">
        <v>2.3035E-2</v>
      </c>
      <c r="E31" s="50">
        <f t="shared" si="0"/>
        <v>4.7270719827754238E-3</v>
      </c>
      <c r="F31" s="32">
        <f t="shared" si="1"/>
        <v>1.8307928017224577E-2</v>
      </c>
      <c r="G31" s="32"/>
      <c r="Q31" s="9"/>
      <c r="R31" s="100"/>
      <c r="S31" s="39"/>
      <c r="T31" s="98"/>
    </row>
    <row r="32" spans="1:20" ht="15.25" x14ac:dyDescent="0.85">
      <c r="A32" s="9" t="s">
        <v>27</v>
      </c>
      <c r="B32" s="100">
        <v>3</v>
      </c>
      <c r="C32" s="39">
        <v>3.1071688000000002</v>
      </c>
      <c r="D32" s="134">
        <v>0.96141100000000002</v>
      </c>
      <c r="E32" s="50">
        <f t="shared" si="0"/>
        <v>0.97422746189494736</v>
      </c>
      <c r="F32" s="32">
        <f t="shared" si="1"/>
        <v>-1.281646189494734E-2</v>
      </c>
      <c r="G32" s="32"/>
      <c r="Q32" s="9"/>
      <c r="R32" s="100"/>
      <c r="S32" s="39"/>
      <c r="T32" s="98"/>
    </row>
    <row r="33" spans="1:20" ht="15.25" x14ac:dyDescent="0.85">
      <c r="A33" s="9" t="s">
        <v>28</v>
      </c>
      <c r="B33" s="100">
        <v>25</v>
      </c>
      <c r="C33" s="39">
        <v>2.5745102200000001</v>
      </c>
      <c r="D33" s="134">
        <v>0.31317899999999999</v>
      </c>
      <c r="E33" s="50">
        <f t="shared" si="0"/>
        <v>0.27493431883525249</v>
      </c>
      <c r="F33" s="32">
        <f t="shared" si="1"/>
        <v>3.8244681164747496E-2</v>
      </c>
      <c r="G33" s="32"/>
      <c r="Q33" s="9"/>
      <c r="R33" s="100"/>
      <c r="S33" s="39"/>
      <c r="T33" s="98"/>
    </row>
    <row r="34" spans="1:20" ht="15.25" x14ac:dyDescent="0.85">
      <c r="A34" s="9" t="s">
        <v>106</v>
      </c>
      <c r="B34" s="100">
        <v>15</v>
      </c>
      <c r="C34" s="39">
        <v>2.7567521400000001</v>
      </c>
      <c r="D34" s="134">
        <v>0.64702400000000004</v>
      </c>
      <c r="E34" s="50">
        <f t="shared" si="0"/>
        <v>0.51418799805700366</v>
      </c>
      <c r="F34" s="32">
        <f t="shared" si="1"/>
        <v>0.13283600194299638</v>
      </c>
      <c r="G34" s="32"/>
      <c r="Q34" s="9"/>
      <c r="R34" s="100"/>
      <c r="S34" s="39"/>
      <c r="T34" s="98"/>
    </row>
    <row r="35" spans="1:20" ht="15.25" x14ac:dyDescent="0.85">
      <c r="A35" s="9" t="s">
        <v>30</v>
      </c>
      <c r="B35" s="100">
        <v>20</v>
      </c>
      <c r="C35" s="39">
        <v>2.6267242999999998</v>
      </c>
      <c r="D35" s="134">
        <v>0.412829</v>
      </c>
      <c r="E35" s="50">
        <f t="shared" si="0"/>
        <v>0.34348282154625764</v>
      </c>
      <c r="F35" s="32">
        <f t="shared" si="1"/>
        <v>6.9346178453742358E-2</v>
      </c>
      <c r="G35" s="32"/>
      <c r="Q35" s="9"/>
      <c r="R35" s="100"/>
      <c r="S35" s="39"/>
      <c r="T35" s="98"/>
    </row>
    <row r="36" spans="1:20" ht="15.25" x14ac:dyDescent="0.85">
      <c r="A36" s="9" t="s">
        <v>31</v>
      </c>
      <c r="B36" s="100">
        <v>12</v>
      </c>
      <c r="C36" s="39">
        <v>2.7973856000000001</v>
      </c>
      <c r="D36" s="134">
        <v>0.70919399999999999</v>
      </c>
      <c r="E36" s="50">
        <f t="shared" si="0"/>
        <v>0.56753305063606918</v>
      </c>
      <c r="F36" s="32">
        <f t="shared" si="1"/>
        <v>0.14166094936393081</v>
      </c>
      <c r="G36" s="32"/>
      <c r="Q36" s="9"/>
      <c r="R36" s="100"/>
      <c r="S36" s="39"/>
      <c r="T36" s="98"/>
    </row>
    <row r="37" spans="1:20" ht="15.25" x14ac:dyDescent="0.85">
      <c r="A37" s="9" t="s">
        <v>32</v>
      </c>
      <c r="B37" s="100">
        <v>23</v>
      </c>
      <c r="C37" s="39">
        <v>2.6063873000000002</v>
      </c>
      <c r="D37" s="134">
        <v>0.37384600000000001</v>
      </c>
      <c r="E37" s="50">
        <f t="shared" si="0"/>
        <v>0.31678368407924318</v>
      </c>
      <c r="F37" s="32">
        <f t="shared" si="1"/>
        <v>5.7062315920756834E-2</v>
      </c>
      <c r="G37" s="32"/>
      <c r="H37" s="32"/>
      <c r="I37" s="32"/>
      <c r="Q37" s="9"/>
      <c r="R37" s="100"/>
      <c r="S37" s="39"/>
      <c r="T37" s="98"/>
    </row>
    <row r="38" spans="1:20" ht="15.25" x14ac:dyDescent="0.85">
      <c r="A38" s="9" t="s">
        <v>33</v>
      </c>
      <c r="B38" s="100">
        <v>38</v>
      </c>
      <c r="C38" s="39">
        <v>2.3650875999999998</v>
      </c>
      <c r="D38" s="134">
        <v>2.0694000000000001E-2</v>
      </c>
      <c r="E38" s="50">
        <f t="shared" si="0"/>
        <v>-3.1508054247272766E-6</v>
      </c>
      <c r="F38" s="32">
        <f t="shared" si="1"/>
        <v>2.0697150805424728E-2</v>
      </c>
      <c r="G38" s="32"/>
      <c r="H38" s="32"/>
      <c r="I38" s="32"/>
      <c r="Q38" s="9"/>
      <c r="R38" s="100"/>
      <c r="S38" s="39"/>
      <c r="T38" s="98"/>
    </row>
    <row r="39" spans="1:20" ht="15.25" x14ac:dyDescent="0.85">
      <c r="A39" s="9" t="s">
        <v>34</v>
      </c>
      <c r="B39" s="100">
        <v>8</v>
      </c>
      <c r="C39" s="39">
        <v>2.8691749999999998</v>
      </c>
      <c r="D39" s="134">
        <v>0.80164800000000003</v>
      </c>
      <c r="E39" s="50">
        <f t="shared" si="0"/>
        <v>0.66178073019915706</v>
      </c>
      <c r="F39" s="32">
        <f t="shared" si="1"/>
        <v>0.13986726980084296</v>
      </c>
      <c r="G39" s="32"/>
      <c r="H39" s="101" t="s">
        <v>128</v>
      </c>
      <c r="I39" s="102">
        <f>AVERAGE(F5:F42)</f>
        <v>6.1530488825631065E-2</v>
      </c>
      <c r="Q39" s="9"/>
      <c r="R39" s="100"/>
      <c r="S39" s="39"/>
      <c r="T39" s="98"/>
    </row>
    <row r="40" spans="1:20" ht="15.25" customHeight="1" x14ac:dyDescent="0.85">
      <c r="A40" s="9" t="s">
        <v>35</v>
      </c>
      <c r="B40" s="100">
        <v>34</v>
      </c>
      <c r="C40" s="39">
        <v>2.4678409000000001</v>
      </c>
      <c r="D40" s="134">
        <v>0.13078500000000001</v>
      </c>
      <c r="E40" s="50">
        <f t="shared" si="0"/>
        <v>0.13489503879429207</v>
      </c>
      <c r="F40" s="32">
        <f t="shared" si="1"/>
        <v>-4.1100387942920591E-3</v>
      </c>
      <c r="G40" s="32"/>
      <c r="H40" s="101" t="s">
        <v>129</v>
      </c>
      <c r="I40" s="102">
        <f>MEDIAN(F5:F42)</f>
        <v>5.4362606200889785E-2</v>
      </c>
    </row>
    <row r="41" spans="1:20" ht="15.25" customHeight="1" x14ac:dyDescent="0.85">
      <c r="A41" s="9" t="s">
        <v>36</v>
      </c>
      <c r="B41" s="100">
        <v>30</v>
      </c>
      <c r="C41" s="39">
        <v>2.5070293600000002</v>
      </c>
      <c r="D41" s="134">
        <v>0.192221</v>
      </c>
      <c r="E41" s="50">
        <f t="shared" si="0"/>
        <v>0.18634304394060772</v>
      </c>
      <c r="F41" s="32">
        <f t="shared" si="1"/>
        <v>5.8779560593922864E-3</v>
      </c>
      <c r="G41" s="32"/>
      <c r="H41" s="101" t="s">
        <v>130</v>
      </c>
      <c r="I41" s="102">
        <f>_xlfn.STDEV.S(F5:F42)</f>
        <v>5.9610660273239205E-2</v>
      </c>
    </row>
    <row r="42" spans="1:20" ht="15.25" customHeight="1" x14ac:dyDescent="0.85">
      <c r="A42" s="9" t="s">
        <v>37</v>
      </c>
      <c r="B42" s="100">
        <v>33</v>
      </c>
      <c r="C42" s="39">
        <v>2.4881600000000001</v>
      </c>
      <c r="D42" s="134">
        <v>0.16159499999999999</v>
      </c>
      <c r="E42" s="50">
        <f t="shared" si="0"/>
        <v>0.16157067650418172</v>
      </c>
      <c r="F42" s="32">
        <f t="shared" si="1"/>
        <v>2.4323495818268093E-5</v>
      </c>
      <c r="H42" s="101" t="s">
        <v>131</v>
      </c>
      <c r="I42" s="102">
        <f>AVEDEV(F5:F42)</f>
        <v>5.2770119828532788E-2</v>
      </c>
    </row>
    <row r="43" spans="1:20" ht="15.25" customHeight="1" x14ac:dyDescent="0.65">
      <c r="H43" s="36"/>
      <c r="I43" s="38"/>
    </row>
    <row r="44" spans="1:20" ht="15.25" customHeight="1" x14ac:dyDescent="0.65">
      <c r="H44" s="36"/>
      <c r="I44" s="38"/>
    </row>
    <row r="45" spans="1:20" ht="15.25" customHeight="1" x14ac:dyDescent="0.65">
      <c r="H45" s="36"/>
      <c r="I45" s="36"/>
    </row>
    <row r="46" spans="1:20" ht="15.25" customHeight="1" x14ac:dyDescent="0.65">
      <c r="H46" s="36"/>
      <c r="I46" s="36"/>
      <c r="R46" s="21"/>
      <c r="S46" s="22"/>
      <c r="T46" s="97"/>
    </row>
    <row r="68" spans="10:20" ht="24.25" customHeight="1" x14ac:dyDescent="0.85">
      <c r="J68" s="40"/>
      <c r="Q68" s="9"/>
      <c r="R68" s="100"/>
      <c r="S68" s="39"/>
      <c r="T68" s="98"/>
    </row>
    <row r="103" spans="4:6" x14ac:dyDescent="0.65">
      <c r="D103" s="32"/>
      <c r="E103" s="32"/>
      <c r="F103" s="32"/>
    </row>
    <row r="104" spans="4:6" x14ac:dyDescent="0.65">
      <c r="D104" s="32"/>
      <c r="E104" s="32"/>
      <c r="F104" s="32"/>
    </row>
    <row r="105" spans="4:6" x14ac:dyDescent="0.65">
      <c r="D105" s="32"/>
      <c r="E105" s="32"/>
      <c r="F105" s="32"/>
    </row>
    <row r="106" spans="4:6" x14ac:dyDescent="0.65">
      <c r="D106" s="32"/>
      <c r="E106" s="32"/>
      <c r="F106" s="32"/>
    </row>
    <row r="107" spans="4:6" x14ac:dyDescent="0.65">
      <c r="E107" s="32"/>
      <c r="F107" s="32"/>
    </row>
    <row r="108" spans="4:6" x14ac:dyDescent="0.65">
      <c r="D108" s="32"/>
      <c r="E108" s="32"/>
      <c r="F108" s="32"/>
    </row>
  </sheetData>
  <sortState xmlns:xlrd2="http://schemas.microsoft.com/office/spreadsheetml/2017/richdata2" ref="A5:F108">
    <sortCondition ref="A3:A108"/>
  </sortState>
  <mergeCells count="1">
    <mergeCell ref="A1:I1"/>
  </mergeCells>
  <pageMargins left="0.51181102362204722" right="0.31496062992125984" top="0.55118110236220474" bottom="0.35433070866141736" header="0.31496062992125984" footer="0.31496062992125984"/>
  <pageSetup paperSize="9" scale="85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D8F8E-2020-4F1A-8827-5F853097322F}">
  <dimension ref="A1:O103"/>
  <sheetViews>
    <sheetView workbookViewId="0">
      <selection sqref="A1:I1"/>
    </sheetView>
  </sheetViews>
  <sheetFormatPr defaultRowHeight="14.25" x14ac:dyDescent="0.65"/>
  <cols>
    <col min="1" max="1" width="13.75" customWidth="1"/>
    <col min="2" max="2" width="3.7890625" customWidth="1"/>
    <col min="3" max="3" width="7.20703125" customWidth="1"/>
    <col min="4" max="4" width="13.20703125" customWidth="1"/>
    <col min="5" max="5" width="19.45703125" customWidth="1"/>
    <col min="6" max="6" width="11.95703125" customWidth="1"/>
    <col min="7" max="7" width="8.75" bestFit="1" customWidth="1"/>
    <col min="8" max="8" width="7.75" customWidth="1"/>
    <col min="9" max="9" width="11.20703125" customWidth="1"/>
  </cols>
  <sheetData>
    <row r="1" spans="1:10" ht="21" x14ac:dyDescent="1">
      <c r="A1" s="211" t="s">
        <v>1042</v>
      </c>
      <c r="B1" s="212"/>
      <c r="C1" s="212"/>
      <c r="D1" s="212"/>
      <c r="E1" s="212"/>
      <c r="F1" s="212"/>
      <c r="G1" s="212"/>
      <c r="H1" s="212"/>
      <c r="I1" s="212"/>
    </row>
    <row r="3" spans="1:10" ht="28.5" customHeight="1" x14ac:dyDescent="1.1000000000000001">
      <c r="A3" s="103" t="s">
        <v>135</v>
      </c>
      <c r="B3" s="34"/>
      <c r="C3" s="33"/>
      <c r="E3" s="49" t="s">
        <v>133</v>
      </c>
      <c r="F3" s="41" t="s">
        <v>126</v>
      </c>
      <c r="G3" s="40"/>
    </row>
    <row r="4" spans="1:10" ht="16.5" x14ac:dyDescent="0.65">
      <c r="B4" s="21" t="s">
        <v>983</v>
      </c>
      <c r="C4" s="19" t="s">
        <v>39</v>
      </c>
      <c r="D4" s="35" t="s">
        <v>346</v>
      </c>
      <c r="E4" s="99" t="s">
        <v>351</v>
      </c>
      <c r="F4" s="169" t="s">
        <v>984</v>
      </c>
      <c r="G4" s="35" t="s">
        <v>112</v>
      </c>
      <c r="I4" s="45" t="s">
        <v>347</v>
      </c>
      <c r="J4" s="46">
        <v>6.8000000000000005E-2</v>
      </c>
    </row>
    <row r="5" spans="1:10" ht="15.25" x14ac:dyDescent="0.85">
      <c r="A5" s="9" t="s">
        <v>0</v>
      </c>
      <c r="B5" s="100">
        <f>RANK(C5,C5:C42, 1)</f>
        <v>8</v>
      </c>
      <c r="C5" s="6">
        <v>36.14</v>
      </c>
      <c r="D5" s="32">
        <v>-5.2159316457663403</v>
      </c>
      <c r="E5" s="32">
        <v>0.99999638706385396</v>
      </c>
      <c r="F5" s="134">
        <f>1-((C5-26.45)/(73.63-26.45))</f>
        <v>0.79461636286562098</v>
      </c>
      <c r="G5" s="84">
        <f t="shared" ref="G5:G42" si="0">E5-F5</f>
        <v>0.20538002419823298</v>
      </c>
      <c r="I5" s="45" t="s">
        <v>348</v>
      </c>
      <c r="J5" s="81">
        <v>38</v>
      </c>
    </row>
    <row r="6" spans="1:10" ht="15.25" x14ac:dyDescent="0.85">
      <c r="A6" s="9" t="s">
        <v>1</v>
      </c>
      <c r="B6" s="100">
        <f>RANK(C6,C5:C42, 1)</f>
        <v>16</v>
      </c>
      <c r="C6" s="6">
        <v>41.97</v>
      </c>
      <c r="D6" s="32">
        <v>-1.02662121251733</v>
      </c>
      <c r="E6" s="32">
        <v>0.84436799646709104</v>
      </c>
      <c r="F6" s="134">
        <f t="shared" ref="F6:F42" si="1">1-((C6-26.45)/(73.63-26.45))</f>
        <v>0.67104705383637131</v>
      </c>
      <c r="G6" s="84">
        <f t="shared" si="0"/>
        <v>0.17332094263071973</v>
      </c>
      <c r="I6" s="45" t="s">
        <v>349</v>
      </c>
      <c r="J6" s="81">
        <v>37</v>
      </c>
    </row>
    <row r="7" spans="1:10" ht="15.25" x14ac:dyDescent="0.85">
      <c r="A7" s="9" t="s">
        <v>2</v>
      </c>
      <c r="B7" s="100">
        <f>RANK(C7,C5:C42, 1)</f>
        <v>33</v>
      </c>
      <c r="C7" s="6">
        <v>49.31</v>
      </c>
      <c r="D7" s="32">
        <v>4.2477421802867399</v>
      </c>
      <c r="E7" s="32">
        <v>6.9863995995844697E-5</v>
      </c>
      <c r="F7" s="134">
        <f t="shared" si="1"/>
        <v>0.51547265790589214</v>
      </c>
      <c r="G7" s="84">
        <f t="shared" si="0"/>
        <v>-0.5154027939098963</v>
      </c>
      <c r="I7" s="45"/>
      <c r="J7" s="37"/>
    </row>
    <row r="8" spans="1:10" ht="15.25" x14ac:dyDescent="0.85">
      <c r="A8" s="9" t="s">
        <v>3</v>
      </c>
      <c r="B8" s="100">
        <f>RANK(C8,C5:C42, 1)</f>
        <v>31</v>
      </c>
      <c r="C8" s="6">
        <v>49.14</v>
      </c>
      <c r="D8" s="32">
        <v>4.1255839000719297</v>
      </c>
      <c r="E8" s="32">
        <v>1.00565964849419E-4</v>
      </c>
      <c r="F8" s="134">
        <f t="shared" si="1"/>
        <v>0.51907587961000412</v>
      </c>
      <c r="G8" s="84">
        <f t="shared" si="0"/>
        <v>-0.5189753136451547</v>
      </c>
      <c r="I8" s="45" t="s">
        <v>982</v>
      </c>
    </row>
    <row r="9" spans="1:10" ht="15.25" x14ac:dyDescent="0.85">
      <c r="A9" s="9" t="s">
        <v>4</v>
      </c>
      <c r="B9" s="100">
        <f>RANK(C9,C5:C42, 1)</f>
        <v>5</v>
      </c>
      <c r="C9" s="6">
        <v>34.96</v>
      </c>
      <c r="D9" s="32">
        <v>-6.0638538260808899</v>
      </c>
      <c r="E9" s="32">
        <v>0.99999974272609804</v>
      </c>
      <c r="F9" s="134">
        <f t="shared" si="1"/>
        <v>0.81962696057651541</v>
      </c>
      <c r="G9" s="84">
        <f t="shared" si="0"/>
        <v>0.18037278214958263</v>
      </c>
      <c r="I9" s="45"/>
      <c r="J9" s="46"/>
    </row>
    <row r="10" spans="1:10" ht="15.25" x14ac:dyDescent="0.85">
      <c r="A10" s="9" t="s">
        <v>5</v>
      </c>
      <c r="B10" s="100">
        <f>RANK(C10,C5:C42, 1)</f>
        <v>27</v>
      </c>
      <c r="C10" s="6">
        <v>46.62</v>
      </c>
      <c r="D10" s="32">
        <v>2.3147670404171201</v>
      </c>
      <c r="E10" s="32">
        <v>1.3139337167834801E-2</v>
      </c>
      <c r="F10" s="134">
        <f t="shared" si="1"/>
        <v>0.57248834251801606</v>
      </c>
      <c r="G10" s="84">
        <f t="shared" si="0"/>
        <v>-0.55934900535018128</v>
      </c>
    </row>
    <row r="11" spans="1:10" ht="15.25" x14ac:dyDescent="0.85">
      <c r="A11" s="9" t="s">
        <v>6</v>
      </c>
      <c r="B11" s="100">
        <f>RANK(C11,C5:C42, 1)</f>
        <v>23</v>
      </c>
      <c r="C11" s="6">
        <v>44.76</v>
      </c>
      <c r="D11" s="32">
        <v>0.97821173924334404</v>
      </c>
      <c r="E11" s="32">
        <v>0.16716129331189999</v>
      </c>
      <c r="F11" s="134">
        <f t="shared" si="1"/>
        <v>0.61191182704535818</v>
      </c>
      <c r="G11" s="84">
        <f t="shared" si="0"/>
        <v>-0.44475053373345819</v>
      </c>
    </row>
    <row r="12" spans="1:10" ht="15.25" x14ac:dyDescent="0.85">
      <c r="A12" s="9" t="s">
        <v>7</v>
      </c>
      <c r="B12" s="100">
        <f>RANK(C12,C5:C42, 1)</f>
        <v>38</v>
      </c>
      <c r="C12" s="6">
        <v>73.63</v>
      </c>
      <c r="D12" s="32">
        <v>21.723562032193399</v>
      </c>
      <c r="E12" s="32">
        <v>0</v>
      </c>
      <c r="F12" s="134">
        <f t="shared" si="1"/>
        <v>0</v>
      </c>
      <c r="G12" s="84">
        <f t="shared" si="0"/>
        <v>0</v>
      </c>
    </row>
    <row r="13" spans="1:10" ht="15.25" x14ac:dyDescent="0.85">
      <c r="A13" s="9" t="s">
        <v>8</v>
      </c>
      <c r="B13" s="100">
        <f>RANK(C13,C5:C42, 1)</f>
        <v>30</v>
      </c>
      <c r="C13" s="6">
        <v>48.79</v>
      </c>
      <c r="D13" s="32">
        <v>3.8740815584532098</v>
      </c>
      <c r="E13" s="32">
        <v>2.10810858859433E-4</v>
      </c>
      <c r="F13" s="134">
        <f t="shared" si="1"/>
        <v>0.52649427723611697</v>
      </c>
      <c r="G13" s="84">
        <f t="shared" si="0"/>
        <v>-0.52628346637725754</v>
      </c>
      <c r="I13" s="81" t="s">
        <v>361</v>
      </c>
      <c r="J13" s="80">
        <v>26.45</v>
      </c>
    </row>
    <row r="14" spans="1:10" ht="15.25" x14ac:dyDescent="0.85">
      <c r="A14" s="9" t="s">
        <v>9</v>
      </c>
      <c r="B14" s="100">
        <f>RANK(C14,C5:C42, 1)</f>
        <v>37</v>
      </c>
      <c r="C14" s="6">
        <v>60.45</v>
      </c>
      <c r="D14" s="32">
        <v>12.252702424951201</v>
      </c>
      <c r="E14" s="32">
        <v>6.8833827526759698E-15</v>
      </c>
      <c r="F14" s="134">
        <f t="shared" si="1"/>
        <v>0.27935565917761751</v>
      </c>
      <c r="G14" s="84">
        <f t="shared" si="0"/>
        <v>-0.27935565917761063</v>
      </c>
      <c r="I14" s="81" t="s">
        <v>362</v>
      </c>
      <c r="J14" s="80">
        <v>73.63</v>
      </c>
    </row>
    <row r="15" spans="1:10" ht="15.25" x14ac:dyDescent="0.85">
      <c r="A15" s="9" t="s">
        <v>10</v>
      </c>
      <c r="B15" s="100">
        <f>RANK(C15,C5:C42, 1)</f>
        <v>15</v>
      </c>
      <c r="C15" s="6">
        <v>40.590000000000003</v>
      </c>
      <c r="D15" s="32">
        <v>-2.018259016614</v>
      </c>
      <c r="E15" s="32">
        <v>0.974571048479276</v>
      </c>
      <c r="F15" s="134">
        <f t="shared" si="1"/>
        <v>0.70029673590504438</v>
      </c>
      <c r="G15" s="84">
        <f t="shared" si="0"/>
        <v>0.27427431257423163</v>
      </c>
    </row>
    <row r="16" spans="1:10" ht="15.25" x14ac:dyDescent="0.85">
      <c r="A16" s="9" t="s">
        <v>11</v>
      </c>
      <c r="B16" s="100">
        <f>RANK(C16,C5:C42, 1)</f>
        <v>10</v>
      </c>
      <c r="C16" s="6">
        <v>37.03</v>
      </c>
      <c r="D16" s="32">
        <v>-4.5763971199358702</v>
      </c>
      <c r="E16" s="32">
        <v>0.99997411178526396</v>
      </c>
      <c r="F16" s="134">
        <f t="shared" si="1"/>
        <v>0.77575243747350564</v>
      </c>
      <c r="G16" s="84">
        <f t="shared" si="0"/>
        <v>0.22422167431175832</v>
      </c>
      <c r="I16" s="45" t="s">
        <v>350</v>
      </c>
    </row>
    <row r="17" spans="1:15" ht="15.25" x14ac:dyDescent="0.85">
      <c r="A17" s="9" t="s">
        <v>12</v>
      </c>
      <c r="B17" s="100">
        <f>RANK(C17,C5:C42, 1)</f>
        <v>3</v>
      </c>
      <c r="C17" s="6">
        <v>34.200000000000003</v>
      </c>
      <c r="D17" s="32">
        <v>-6.6099731964529704</v>
      </c>
      <c r="E17" s="32">
        <v>0.99999995284865795</v>
      </c>
      <c r="F17" s="134">
        <f t="shared" si="1"/>
        <v>0.83573548113607454</v>
      </c>
      <c r="G17" s="84">
        <f t="shared" si="0"/>
        <v>0.1642644717125834</v>
      </c>
      <c r="N17" s="32"/>
      <c r="O17" s="32"/>
    </row>
    <row r="18" spans="1:15" ht="15.25" x14ac:dyDescent="0.85">
      <c r="A18" s="9" t="s">
        <v>13</v>
      </c>
      <c r="B18" s="100">
        <f>RANK(C18,C5:C42, 1)</f>
        <v>6</v>
      </c>
      <c r="C18" s="6">
        <v>35.880000000000003</v>
      </c>
      <c r="D18" s="32">
        <v>-5.4027619566830998</v>
      </c>
      <c r="E18" s="32">
        <v>0.99999797892796205</v>
      </c>
      <c r="F18" s="134">
        <f t="shared" si="1"/>
        <v>0.80012717253073329</v>
      </c>
      <c r="G18" s="84">
        <f t="shared" si="0"/>
        <v>0.19987080639722876</v>
      </c>
      <c r="O18" s="32"/>
    </row>
    <row r="19" spans="1:15" ht="15.25" x14ac:dyDescent="0.85">
      <c r="A19" s="9" t="s">
        <v>14</v>
      </c>
      <c r="B19" s="100">
        <f>RANK(C19,C5:C42, 1)</f>
        <v>25</v>
      </c>
      <c r="C19" s="6">
        <v>46.2</v>
      </c>
      <c r="D19" s="32">
        <v>2.01296423047466</v>
      </c>
      <c r="E19" s="32">
        <v>2.5718791302498399E-2</v>
      </c>
      <c r="F19" s="134">
        <f t="shared" si="1"/>
        <v>0.58139041966935134</v>
      </c>
      <c r="G19" s="84">
        <f t="shared" si="0"/>
        <v>-0.55567162836685291</v>
      </c>
      <c r="O19" s="32"/>
    </row>
    <row r="20" spans="1:15" ht="15.25" x14ac:dyDescent="0.85">
      <c r="A20" s="9" t="s">
        <v>15</v>
      </c>
      <c r="B20" s="100">
        <f>RANK(C20,C5:C42, 1)</f>
        <v>14</v>
      </c>
      <c r="C20" s="6">
        <v>40.42</v>
      </c>
      <c r="D20" s="32">
        <v>-2.1404172968288102</v>
      </c>
      <c r="E20" s="32">
        <v>0.98051051557160995</v>
      </c>
      <c r="F20" s="134">
        <f t="shared" si="1"/>
        <v>0.70389995760915625</v>
      </c>
      <c r="G20" s="84">
        <f t="shared" si="0"/>
        <v>0.27661055796245371</v>
      </c>
    </row>
    <row r="21" spans="1:15" ht="15.25" x14ac:dyDescent="0.85">
      <c r="A21" s="9" t="s">
        <v>16</v>
      </c>
      <c r="B21" s="100">
        <f>RANK(C21,C5:C42, 1)</f>
        <v>4</v>
      </c>
      <c r="C21" s="6">
        <v>34.369999999999997</v>
      </c>
      <c r="D21" s="32">
        <v>-2.89492432168498</v>
      </c>
      <c r="E21" s="32">
        <v>0.99683611698265095</v>
      </c>
      <c r="F21" s="134">
        <f t="shared" si="1"/>
        <v>0.83213225943196267</v>
      </c>
      <c r="G21" s="84">
        <f t="shared" si="0"/>
        <v>0.16470385755068828</v>
      </c>
    </row>
    <row r="22" spans="1:15" ht="15.25" x14ac:dyDescent="0.85">
      <c r="A22" s="9" t="s">
        <v>17</v>
      </c>
      <c r="B22" s="100">
        <f>RANK(C22,C5:C42, 1)</f>
        <v>1</v>
      </c>
      <c r="C22" s="6">
        <v>26.45</v>
      </c>
      <c r="D22" s="32">
        <v>-12.1789536180104</v>
      </c>
      <c r="E22" s="32">
        <v>0.99999999999999101</v>
      </c>
      <c r="F22" s="134">
        <f t="shared" si="1"/>
        <v>1</v>
      </c>
      <c r="G22" s="84">
        <f t="shared" si="0"/>
        <v>-8.992806499463768E-15</v>
      </c>
    </row>
    <row r="23" spans="1:15" ht="15.25" x14ac:dyDescent="0.85">
      <c r="A23" s="9" t="s">
        <v>18</v>
      </c>
      <c r="B23" s="100">
        <f>RANK(C23,C5:C42, 1)</f>
        <v>21</v>
      </c>
      <c r="C23" s="6">
        <v>43.87</v>
      </c>
      <c r="D23" s="32">
        <v>0.33867721341287699</v>
      </c>
      <c r="E23" s="32">
        <v>0.36838371807875597</v>
      </c>
      <c r="F23" s="134">
        <f t="shared" si="1"/>
        <v>0.63077575243747352</v>
      </c>
      <c r="G23" s="84">
        <f t="shared" si="0"/>
        <v>-0.26239203435871755</v>
      </c>
      <c r="I23" s="213" t="s">
        <v>363</v>
      </c>
      <c r="J23" s="213"/>
      <c r="K23" s="213"/>
    </row>
    <row r="24" spans="1:15" ht="15.25" x14ac:dyDescent="0.85">
      <c r="A24" s="9" t="s">
        <v>19</v>
      </c>
      <c r="B24" s="100">
        <f>RANK(C24,C5:C42, 1)</f>
        <v>9</v>
      </c>
      <c r="C24" s="6">
        <v>36.71</v>
      </c>
      <c r="D24" s="32">
        <v>-4.8063421179872803</v>
      </c>
      <c r="E24" s="32">
        <v>0.99998718946600296</v>
      </c>
      <c r="F24" s="134">
        <f t="shared" si="1"/>
        <v>0.7825349724459516</v>
      </c>
      <c r="G24" s="84">
        <f t="shared" si="0"/>
        <v>0.21745221702005135</v>
      </c>
      <c r="I24" s="213"/>
      <c r="J24" s="213"/>
      <c r="K24" s="213"/>
    </row>
    <row r="25" spans="1:15" ht="15.25" x14ac:dyDescent="0.85">
      <c r="A25" s="9" t="s">
        <v>20</v>
      </c>
      <c r="B25" s="100">
        <f>RANK(C25,C5:C42, 1)</f>
        <v>12</v>
      </c>
      <c r="C25" s="6">
        <v>38</v>
      </c>
      <c r="D25" s="32">
        <v>-3.87937634459256</v>
      </c>
      <c r="E25" s="32">
        <v>0.99979241758065596</v>
      </c>
      <c r="F25" s="134">
        <f t="shared" si="1"/>
        <v>0.75519287833827886</v>
      </c>
      <c r="G25" s="84">
        <f t="shared" si="0"/>
        <v>0.2445995392423771</v>
      </c>
    </row>
    <row r="26" spans="1:15" ht="15.25" x14ac:dyDescent="0.85">
      <c r="A26" s="9" t="s">
        <v>21</v>
      </c>
      <c r="B26" s="100">
        <f>RANK(C26,C5:C42, 1)</f>
        <v>32</v>
      </c>
      <c r="C26" s="6">
        <v>49.2</v>
      </c>
      <c r="D26" s="32">
        <v>4.1686985872065696</v>
      </c>
      <c r="E26" s="32">
        <v>8.8462521454668597E-5</v>
      </c>
      <c r="F26" s="134">
        <f t="shared" si="1"/>
        <v>0.51780415430267046</v>
      </c>
      <c r="G26" s="84">
        <f t="shared" si="0"/>
        <v>-0.51771569178121579</v>
      </c>
    </row>
    <row r="27" spans="1:15" ht="15.25" x14ac:dyDescent="0.85">
      <c r="A27" s="9" t="s">
        <v>22</v>
      </c>
      <c r="B27" s="100">
        <f>RANK(C27,C5:C42, 1)</f>
        <v>25</v>
      </c>
      <c r="C27" s="6">
        <v>46.2</v>
      </c>
      <c r="D27" s="32">
        <v>2.01296423047466</v>
      </c>
      <c r="E27" s="32">
        <v>2.5718791302498399E-2</v>
      </c>
      <c r="F27" s="134">
        <f t="shared" si="1"/>
        <v>0.58139041966935134</v>
      </c>
      <c r="G27" s="84">
        <f t="shared" si="0"/>
        <v>-0.55567162836685291</v>
      </c>
    </row>
    <row r="28" spans="1:15" ht="15.25" x14ac:dyDescent="0.85">
      <c r="A28" s="9" t="s">
        <v>23</v>
      </c>
      <c r="B28" s="100">
        <f>RANK(C28,C5:C42, 1)</f>
        <v>18</v>
      </c>
      <c r="C28" s="6">
        <v>42.95</v>
      </c>
      <c r="D28" s="32">
        <v>-0.32241465598490399</v>
      </c>
      <c r="E28" s="32">
        <v>0.62552330472689699</v>
      </c>
      <c r="F28" s="134">
        <f t="shared" si="1"/>
        <v>0.65027554048325542</v>
      </c>
      <c r="G28" s="84">
        <f t="shared" si="0"/>
        <v>-2.4752235756358432E-2</v>
      </c>
    </row>
    <row r="29" spans="1:15" ht="15.25" x14ac:dyDescent="0.85">
      <c r="A29" s="9" t="s">
        <v>24</v>
      </c>
      <c r="B29" s="100">
        <f>RANK(C29,C5:C42, 1)</f>
        <v>28</v>
      </c>
      <c r="C29" s="6">
        <v>47.24</v>
      </c>
      <c r="D29" s="32">
        <v>2.7602854741417202</v>
      </c>
      <c r="E29" s="32">
        <v>4.4655019415447096E-3</v>
      </c>
      <c r="F29" s="134">
        <f t="shared" si="1"/>
        <v>0.55934718100890191</v>
      </c>
      <c r="G29" s="84">
        <f t="shared" si="0"/>
        <v>-0.55488167906735719</v>
      </c>
    </row>
    <row r="30" spans="1:15" ht="15.25" x14ac:dyDescent="0.85">
      <c r="A30" s="9" t="s">
        <v>25</v>
      </c>
      <c r="B30" s="100">
        <f>RANK(C30,C5:C42, 1)</f>
        <v>36</v>
      </c>
      <c r="C30" s="6">
        <v>54.21</v>
      </c>
      <c r="D30" s="32">
        <v>7.7687749629488598</v>
      </c>
      <c r="E30" s="32">
        <v>1.3750126592881799E-9</v>
      </c>
      <c r="F30" s="134">
        <f t="shared" si="1"/>
        <v>0.41161509114031358</v>
      </c>
      <c r="G30" s="84">
        <f t="shared" si="0"/>
        <v>-0.41161508976530092</v>
      </c>
      <c r="K30" s="32"/>
    </row>
    <row r="31" spans="1:15" ht="15.25" x14ac:dyDescent="0.85">
      <c r="A31" s="9" t="s">
        <v>26</v>
      </c>
      <c r="B31" s="100">
        <f>RANK(C31,C5:C42, 1)</f>
        <v>2</v>
      </c>
      <c r="C31" s="6">
        <v>33.369999999999997</v>
      </c>
      <c r="D31" s="32">
        <v>-7.2063930351488104</v>
      </c>
      <c r="E31" s="32">
        <v>0.99999999246266902</v>
      </c>
      <c r="F31" s="134">
        <f t="shared" si="1"/>
        <v>0.85332768122085634</v>
      </c>
      <c r="G31" s="84">
        <f t="shared" si="0"/>
        <v>0.14667231124181268</v>
      </c>
      <c r="I31" s="44" t="s">
        <v>357</v>
      </c>
      <c r="J31" s="83">
        <v>43.4</v>
      </c>
      <c r="K31" s="32"/>
    </row>
    <row r="32" spans="1:15" ht="15.25" x14ac:dyDescent="0.85">
      <c r="A32" s="9" t="s">
        <v>27</v>
      </c>
      <c r="B32" s="100">
        <f>RANK(C32,C5:C42, 1)</f>
        <v>20</v>
      </c>
      <c r="C32" s="6">
        <v>43.56</v>
      </c>
      <c r="D32" s="32">
        <v>0.11591799655058301</v>
      </c>
      <c r="E32" s="32">
        <v>0.45417220027835098</v>
      </c>
      <c r="F32" s="134">
        <f t="shared" si="1"/>
        <v>0.63734633319203038</v>
      </c>
      <c r="G32" s="84">
        <f t="shared" si="0"/>
        <v>-0.1831741329136794</v>
      </c>
      <c r="I32" s="44" t="s">
        <v>358</v>
      </c>
      <c r="J32" s="83">
        <v>43.41</v>
      </c>
      <c r="K32" s="32"/>
    </row>
    <row r="33" spans="1:10" ht="15.25" x14ac:dyDescent="0.85">
      <c r="A33" s="9" t="s">
        <v>28</v>
      </c>
      <c r="B33" s="100">
        <f>RANK(C33,C5:C42, 1)</f>
        <v>13</v>
      </c>
      <c r="C33" s="6">
        <v>38.950000000000003</v>
      </c>
      <c r="D33" s="32">
        <v>-3.1967271316274499</v>
      </c>
      <c r="E33" s="32">
        <v>0.998577985594019</v>
      </c>
      <c r="F33" s="134">
        <f t="shared" si="1"/>
        <v>0.73505722763882986</v>
      </c>
      <c r="G33" s="84">
        <f t="shared" si="0"/>
        <v>0.26352075795518914</v>
      </c>
      <c r="I33" s="44" t="s">
        <v>359</v>
      </c>
      <c r="J33" s="83">
        <v>8.58</v>
      </c>
    </row>
    <row r="34" spans="1:10" ht="16.25" x14ac:dyDescent="0.85">
      <c r="A34" s="9" t="s">
        <v>106</v>
      </c>
      <c r="B34" s="100">
        <f>RANK(C34,C5:C42, 1)</f>
        <v>29</v>
      </c>
      <c r="C34" s="6">
        <v>48.06</v>
      </c>
      <c r="D34" s="32">
        <v>3.3495195316484501</v>
      </c>
      <c r="E34" s="32">
        <v>9.3623969438238997E-4</v>
      </c>
      <c r="F34" s="134">
        <f t="shared" si="1"/>
        <v>0.54196693514200911</v>
      </c>
      <c r="G34" s="84">
        <f t="shared" si="0"/>
        <v>-0.54103069544762672</v>
      </c>
      <c r="I34" s="44" t="s">
        <v>360</v>
      </c>
      <c r="J34" s="83">
        <v>6.28</v>
      </c>
    </row>
    <row r="35" spans="1:10" ht="15.25" x14ac:dyDescent="0.85">
      <c r="A35" s="9" t="s">
        <v>30</v>
      </c>
      <c r="B35" s="100">
        <f>RANK(C35,C5:C42, 1)</f>
        <v>35</v>
      </c>
      <c r="C35" s="6">
        <v>53.48</v>
      </c>
      <c r="D35" s="32">
        <v>7.2442129361440903</v>
      </c>
      <c r="E35" s="32">
        <v>6.7162589933999997E-9</v>
      </c>
      <c r="F35" s="134">
        <f t="shared" si="1"/>
        <v>0.42708774904620594</v>
      </c>
      <c r="G35" s="84">
        <f t="shared" si="0"/>
        <v>-0.42708774232994695</v>
      </c>
    </row>
    <row r="36" spans="1:10" ht="15.25" x14ac:dyDescent="0.85">
      <c r="A36" s="9" t="s">
        <v>31</v>
      </c>
      <c r="B36" s="100">
        <f>RANK(C36,C5:C42, 1)</f>
        <v>19</v>
      </c>
      <c r="C36" s="6">
        <v>43.26</v>
      </c>
      <c r="D36" s="32">
        <v>-9.9655439122610698E-2</v>
      </c>
      <c r="E36" s="32">
        <v>0.53942205831000301</v>
      </c>
      <c r="F36" s="134">
        <f t="shared" si="1"/>
        <v>0.64370495972869857</v>
      </c>
      <c r="G36" s="84">
        <f t="shared" si="0"/>
        <v>-0.10428290141869556</v>
      </c>
    </row>
    <row r="37" spans="1:10" ht="15.25" x14ac:dyDescent="0.85">
      <c r="A37" s="9" t="s">
        <v>32</v>
      </c>
      <c r="B37" s="100">
        <f>RANK(C37,C5:C42, 1)</f>
        <v>11</v>
      </c>
      <c r="C37" s="6">
        <v>37.630000000000003</v>
      </c>
      <c r="D37" s="32">
        <v>-4.1452502485894902</v>
      </c>
      <c r="E37" s="32">
        <v>0.999905143380449</v>
      </c>
      <c r="F37" s="134">
        <f t="shared" si="1"/>
        <v>0.76303518440016949</v>
      </c>
      <c r="G37" s="84">
        <f t="shared" si="0"/>
        <v>0.23686995898027952</v>
      </c>
    </row>
    <row r="38" spans="1:10" ht="15.25" x14ac:dyDescent="0.85">
      <c r="A38" s="9" t="s">
        <v>33</v>
      </c>
      <c r="B38" s="100">
        <f>RANK(C38,C5:C42, 1)</f>
        <v>7</v>
      </c>
      <c r="C38" s="6">
        <v>36.03</v>
      </c>
      <c r="D38" s="32">
        <v>-5.2949752388465097</v>
      </c>
      <c r="E38" s="32">
        <v>0.999997173746632</v>
      </c>
      <c r="F38" s="134">
        <f t="shared" si="1"/>
        <v>0.79694785926239931</v>
      </c>
      <c r="G38" s="84">
        <f t="shared" si="0"/>
        <v>0.20304931448423269</v>
      </c>
    </row>
    <row r="39" spans="1:10" ht="15.25" x14ac:dyDescent="0.85">
      <c r="A39" s="9" t="s">
        <v>34</v>
      </c>
      <c r="B39" s="100">
        <f>RANK(C39,C5:C42, 1)</f>
        <v>34</v>
      </c>
      <c r="C39" s="6">
        <v>50.08</v>
      </c>
      <c r="D39" s="32">
        <v>4.8010473318479301</v>
      </c>
      <c r="E39" s="32">
        <v>1.30206279906897E-5</v>
      </c>
      <c r="F39" s="134">
        <f t="shared" si="1"/>
        <v>0.49915218312844423</v>
      </c>
      <c r="G39" s="84">
        <f t="shared" si="0"/>
        <v>-0.49913916250045354</v>
      </c>
      <c r="H39" s="101" t="s">
        <v>352</v>
      </c>
      <c r="I39" s="104">
        <f>AVERAGE(G5:G42)</f>
        <v>-0.12569353016098514</v>
      </c>
    </row>
    <row r="40" spans="1:10" ht="15.25" x14ac:dyDescent="0.85">
      <c r="A40" s="9" t="s">
        <v>35</v>
      </c>
      <c r="B40" s="100">
        <f>RANK(C40,C5:C42, 1)</f>
        <v>24</v>
      </c>
      <c r="C40" s="6">
        <v>44.91</v>
      </c>
      <c r="D40" s="32">
        <v>1.0859984570799299</v>
      </c>
      <c r="E40" s="32">
        <v>0.14225231583043399</v>
      </c>
      <c r="F40" s="134">
        <f t="shared" si="1"/>
        <v>0.60873251377702409</v>
      </c>
      <c r="G40" s="84">
        <f t="shared" si="0"/>
        <v>-0.46648019794659012</v>
      </c>
      <c r="H40" s="101" t="s">
        <v>129</v>
      </c>
      <c r="I40" s="104">
        <f>MEDIAN(G5:G42)</f>
        <v>-6.4517568587526997E-2</v>
      </c>
    </row>
    <row r="41" spans="1:10" ht="15.25" x14ac:dyDescent="0.85">
      <c r="A41" s="9" t="s">
        <v>36</v>
      </c>
      <c r="B41" s="100">
        <f>RANK(C41,C5:C42, 1)</f>
        <v>17</v>
      </c>
      <c r="C41" s="6">
        <v>42.82</v>
      </c>
      <c r="D41" s="32">
        <v>-8.7082213036720404</v>
      </c>
      <c r="E41" s="32">
        <v>0.99999999991359501</v>
      </c>
      <c r="F41" s="134">
        <f t="shared" si="1"/>
        <v>0.65303094531581163</v>
      </c>
      <c r="G41" s="84">
        <f t="shared" si="0"/>
        <v>0.34696905459778338</v>
      </c>
      <c r="H41" s="101" t="s">
        <v>130</v>
      </c>
      <c r="I41" s="104">
        <f>_xlfn.STDEV.S(G5:G42)</f>
        <v>0.33524581343758747</v>
      </c>
    </row>
    <row r="42" spans="1:10" ht="15.25" x14ac:dyDescent="0.85">
      <c r="A42" s="9" t="s">
        <v>37</v>
      </c>
      <c r="B42" s="100">
        <f>RANK(C42,C5:C42, 1)</f>
        <v>22</v>
      </c>
      <c r="C42" s="6">
        <v>44.25</v>
      </c>
      <c r="D42" s="32">
        <v>0.611736898598921</v>
      </c>
      <c r="E42" s="32">
        <v>0.27222635524427002</v>
      </c>
      <c r="F42" s="134">
        <f t="shared" si="1"/>
        <v>0.62272149215769379</v>
      </c>
      <c r="G42" s="84">
        <f t="shared" si="0"/>
        <v>-0.35049513691342377</v>
      </c>
      <c r="H42" s="101" t="s">
        <v>131</v>
      </c>
      <c r="I42" s="104">
        <f>AVEDEV(G5:G42)</f>
        <v>0.31089410784493915</v>
      </c>
    </row>
    <row r="43" spans="1:10" ht="14.25" customHeight="1" x14ac:dyDescent="0.65"/>
    <row r="45" spans="1:10" x14ac:dyDescent="0.65">
      <c r="E45" s="36"/>
      <c r="F45" s="38"/>
    </row>
    <row r="46" spans="1:10" ht="14.25" customHeight="1" x14ac:dyDescent="0.65">
      <c r="E46" s="36"/>
      <c r="F46" s="38"/>
    </row>
    <row r="47" spans="1:10" x14ac:dyDescent="0.65">
      <c r="E47" s="36"/>
      <c r="F47" s="36"/>
    </row>
    <row r="48" spans="1:10" x14ac:dyDescent="0.65">
      <c r="E48" s="36"/>
      <c r="F48" s="36"/>
    </row>
    <row r="71" ht="21.75" customHeight="1" x14ac:dyDescent="0.65"/>
    <row r="82" ht="14.25" customHeight="1" x14ac:dyDescent="0.65"/>
    <row r="98" spans="5:5" ht="14.75" customHeight="1" x14ac:dyDescent="0.65"/>
    <row r="99" spans="5:5" ht="14.75" customHeight="1" x14ac:dyDescent="0.65"/>
    <row r="100" spans="5:5" ht="14.75" customHeight="1" x14ac:dyDescent="0.65"/>
    <row r="101" spans="5:5" ht="16" customHeight="1" x14ac:dyDescent="0.65"/>
    <row r="102" spans="5:5" x14ac:dyDescent="0.65">
      <c r="E102" s="32"/>
    </row>
    <row r="103" spans="5:5" x14ac:dyDescent="0.65">
      <c r="E103" s="32"/>
    </row>
  </sheetData>
  <sortState xmlns:xlrd2="http://schemas.microsoft.com/office/spreadsheetml/2017/richdata2" ref="A5:G108">
    <sortCondition ref="A3:A108"/>
  </sortState>
  <mergeCells count="2">
    <mergeCell ref="A1:I1"/>
    <mergeCell ref="I23:K24"/>
  </mergeCells>
  <pageMargins left="0.31496062992125984" right="0.23622047244094491" top="0.55118110236220474" bottom="0.55118110236220474" header="0.31496062992125984" footer="0.31496062992125984"/>
  <pageSetup paperSize="9" scale="75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016D3-3FF5-4EF0-BB99-A2433CDF51FE}">
  <dimension ref="A1:P100"/>
  <sheetViews>
    <sheetView workbookViewId="0">
      <selection sqref="A1:I1"/>
    </sheetView>
  </sheetViews>
  <sheetFormatPr defaultRowHeight="14.25" x14ac:dyDescent="0.65"/>
  <cols>
    <col min="1" max="1" width="13.5390625" customWidth="1"/>
    <col min="2" max="2" width="3.625" bestFit="1" customWidth="1"/>
    <col min="3" max="3" width="7.08203125" customWidth="1"/>
    <col min="4" max="4" width="10.4140625" customWidth="1"/>
    <col min="5" max="5" width="19.0390625" bestFit="1" customWidth="1"/>
    <col min="6" max="6" width="11.25" customWidth="1"/>
    <col min="7" max="7" width="7.7890625" customWidth="1"/>
    <col min="8" max="8" width="7.08203125" customWidth="1"/>
    <col min="9" max="9" width="11.875" customWidth="1"/>
    <col min="12" max="12" width="1.1640625" customWidth="1"/>
  </cols>
  <sheetData>
    <row r="1" spans="1:10" ht="18.5" x14ac:dyDescent="0.9">
      <c r="A1" s="211" t="s">
        <v>1045</v>
      </c>
      <c r="B1" s="212"/>
      <c r="C1" s="212"/>
      <c r="D1" s="212"/>
      <c r="E1" s="212"/>
      <c r="F1" s="212"/>
      <c r="G1" s="212"/>
      <c r="H1" s="212"/>
      <c r="I1" s="212"/>
    </row>
    <row r="3" spans="1:10" s="40" customFormat="1" ht="28.25" customHeight="1" x14ac:dyDescent="0.65">
      <c r="A3" s="135" t="s">
        <v>364</v>
      </c>
      <c r="B3" s="135"/>
      <c r="C3" s="136"/>
      <c r="E3" s="49" t="s">
        <v>369</v>
      </c>
      <c r="F3" s="137" t="s">
        <v>126</v>
      </c>
    </row>
    <row r="4" spans="1:10" ht="16.5" x14ac:dyDescent="0.65">
      <c r="B4" s="21" t="s">
        <v>983</v>
      </c>
      <c r="C4" s="2" t="s">
        <v>370</v>
      </c>
      <c r="D4" s="35" t="s">
        <v>346</v>
      </c>
      <c r="E4" s="99" t="s">
        <v>351</v>
      </c>
      <c r="F4" s="169" t="s">
        <v>984</v>
      </c>
      <c r="G4" s="35" t="s">
        <v>112</v>
      </c>
      <c r="I4" s="45" t="s">
        <v>347</v>
      </c>
      <c r="J4" s="46">
        <v>8.6300000000000002E-2</v>
      </c>
    </row>
    <row r="5" spans="1:10" ht="15.25" customHeight="1" x14ac:dyDescent="0.85">
      <c r="A5" s="9" t="s">
        <v>0</v>
      </c>
      <c r="B5" s="100">
        <v>3</v>
      </c>
      <c r="C5" s="3">
        <v>0.315</v>
      </c>
      <c r="D5" s="32">
        <v>9.57037110778273</v>
      </c>
      <c r="E5" s="84">
        <v>0.99999899999999997</v>
      </c>
      <c r="F5" s="134">
        <f>((C5-0.193)/(0.365-0.193))</f>
        <v>0.70930232558139539</v>
      </c>
      <c r="G5" s="84">
        <f t="shared" ref="G5:G42" si="0">E5-F5</f>
        <v>0.29069667441860458</v>
      </c>
      <c r="I5" s="45" t="s">
        <v>348</v>
      </c>
      <c r="J5" s="81">
        <v>38</v>
      </c>
    </row>
    <row r="6" spans="1:10" ht="15.25" customHeight="1" x14ac:dyDescent="0.85">
      <c r="A6" s="9" t="s">
        <v>1</v>
      </c>
      <c r="B6" s="100">
        <v>17</v>
      </c>
      <c r="C6" s="3">
        <v>0.27</v>
      </c>
      <c r="D6" s="32">
        <v>1.2121818359193699</v>
      </c>
      <c r="E6" s="32">
        <v>0.88343700000000003</v>
      </c>
      <c r="F6" s="134">
        <f t="shared" ref="F6:F42" si="1">((C6-0.193)/(0.365-0.193))</f>
        <v>0.44767441860465129</v>
      </c>
      <c r="G6" s="84">
        <f t="shared" si="0"/>
        <v>0.43576258139534874</v>
      </c>
      <c r="I6" s="45" t="s">
        <v>349</v>
      </c>
      <c r="J6" s="81">
        <v>37</v>
      </c>
    </row>
    <row r="7" spans="1:10" ht="15.25" x14ac:dyDescent="0.85">
      <c r="A7" s="9" t="s">
        <v>2</v>
      </c>
      <c r="B7" s="100">
        <v>37</v>
      </c>
      <c r="C7" s="3">
        <v>0.20200000000000001</v>
      </c>
      <c r="D7" s="32">
        <v>-11.417970841562999</v>
      </c>
      <c r="E7" s="32">
        <v>9.9999999999999995E-7</v>
      </c>
      <c r="F7" s="134">
        <f t="shared" si="1"/>
        <v>5.2325581395348889E-2</v>
      </c>
      <c r="G7" s="84">
        <f t="shared" si="0"/>
        <v>-5.2324581395348888E-2</v>
      </c>
      <c r="I7" s="45"/>
      <c r="J7" s="37"/>
    </row>
    <row r="8" spans="1:10" ht="15.25" customHeight="1" x14ac:dyDescent="0.85">
      <c r="A8" s="9" t="s">
        <v>3</v>
      </c>
      <c r="B8" s="100">
        <v>9</v>
      </c>
      <c r="C8" s="3">
        <v>0.28100000000000003</v>
      </c>
      <c r="D8" s="32">
        <v>3.2552947690415199</v>
      </c>
      <c r="E8" s="32">
        <v>0.99878699999999998</v>
      </c>
      <c r="F8" s="134">
        <f t="shared" si="1"/>
        <v>0.51162790697674432</v>
      </c>
      <c r="G8" s="84">
        <f t="shared" si="0"/>
        <v>0.48715909302325566</v>
      </c>
      <c r="I8" s="45" t="s">
        <v>982</v>
      </c>
    </row>
    <row r="9" spans="1:10" ht="15.25" x14ac:dyDescent="0.85">
      <c r="A9" s="9" t="s">
        <v>4</v>
      </c>
      <c r="B9" s="100">
        <v>11</v>
      </c>
      <c r="C9" s="3">
        <v>0.27600000000000002</v>
      </c>
      <c r="D9" s="32">
        <v>2.3266070721678198</v>
      </c>
      <c r="E9" s="32">
        <v>0.98721499999999995</v>
      </c>
      <c r="F9" s="134">
        <f t="shared" si="1"/>
        <v>0.48255813953488386</v>
      </c>
      <c r="G9" s="84">
        <f t="shared" si="0"/>
        <v>0.50465686046511604</v>
      </c>
      <c r="I9" s="45"/>
      <c r="J9" s="46"/>
    </row>
    <row r="10" spans="1:10" ht="15.25" x14ac:dyDescent="0.85">
      <c r="A10" s="9" t="s">
        <v>5</v>
      </c>
      <c r="B10" s="100">
        <v>21</v>
      </c>
      <c r="C10" s="3">
        <v>0.26100000000000001</v>
      </c>
      <c r="D10" s="32">
        <v>-0.45945601845330297</v>
      </c>
      <c r="E10" s="32">
        <v>0.324297</v>
      </c>
      <c r="F10" s="134">
        <f t="shared" si="1"/>
        <v>0.39534883720930236</v>
      </c>
      <c r="G10" s="84">
        <f t="shared" si="0"/>
        <v>-7.105183720930236E-2</v>
      </c>
    </row>
    <row r="11" spans="1:10" ht="15.25" x14ac:dyDescent="0.85">
      <c r="A11" s="9" t="s">
        <v>6</v>
      </c>
      <c r="B11" s="100">
        <v>26</v>
      </c>
      <c r="C11" s="3">
        <v>0.255</v>
      </c>
      <c r="D11" s="32">
        <v>-1.57388125470175</v>
      </c>
      <c r="E11" s="32">
        <v>6.2014E-2</v>
      </c>
      <c r="F11" s="134">
        <f t="shared" si="1"/>
        <v>0.3604651162790698</v>
      </c>
      <c r="G11" s="84">
        <f t="shared" si="0"/>
        <v>-0.29845111627906978</v>
      </c>
    </row>
    <row r="12" spans="1:10" ht="15.25" x14ac:dyDescent="0.85">
      <c r="A12" s="9" t="s">
        <v>7</v>
      </c>
      <c r="B12" s="100">
        <v>24</v>
      </c>
      <c r="C12" s="5">
        <v>0.25800000000000001</v>
      </c>
      <c r="D12" s="32">
        <v>-1.0166686365775199</v>
      </c>
      <c r="E12" s="32">
        <v>0.15795699999999999</v>
      </c>
      <c r="F12" s="134">
        <f t="shared" si="1"/>
        <v>0.37790697674418611</v>
      </c>
      <c r="G12" s="84">
        <f t="shared" si="0"/>
        <v>-0.21994997674418612</v>
      </c>
    </row>
    <row r="13" spans="1:10" ht="15.25" x14ac:dyDescent="0.85">
      <c r="A13" s="9" t="s">
        <v>8</v>
      </c>
      <c r="B13" s="100">
        <v>29</v>
      </c>
      <c r="C13" s="5">
        <v>0.24199999999999999</v>
      </c>
      <c r="D13" s="32">
        <v>-3.9884692665733898</v>
      </c>
      <c r="E13" s="32">
        <v>1.5100000000000001E-4</v>
      </c>
      <c r="F13" s="134">
        <f t="shared" si="1"/>
        <v>0.28488372093023251</v>
      </c>
      <c r="G13" s="84">
        <f t="shared" si="0"/>
        <v>-0.2847327209302325</v>
      </c>
      <c r="I13" s="81" t="s">
        <v>361</v>
      </c>
      <c r="J13" s="79">
        <v>0.36499999999999999</v>
      </c>
    </row>
    <row r="14" spans="1:10" ht="15.25" x14ac:dyDescent="0.85">
      <c r="A14" s="9" t="s">
        <v>9</v>
      </c>
      <c r="B14" s="100">
        <v>34</v>
      </c>
      <c r="C14" s="5">
        <v>0.22500000000000001</v>
      </c>
      <c r="D14" s="32">
        <v>-7.1460074359439902</v>
      </c>
      <c r="E14" s="32">
        <v>9.9999999999999995E-7</v>
      </c>
      <c r="F14" s="134">
        <f t="shared" si="1"/>
        <v>0.186046511627907</v>
      </c>
      <c r="G14" s="84">
        <f t="shared" si="0"/>
        <v>-0.186045511627907</v>
      </c>
      <c r="I14" s="81" t="s">
        <v>362</v>
      </c>
      <c r="J14" s="79">
        <v>0.193</v>
      </c>
    </row>
    <row r="15" spans="1:10" ht="15.25" x14ac:dyDescent="0.85">
      <c r="A15" s="9" t="s">
        <v>10</v>
      </c>
      <c r="B15" s="100">
        <v>13</v>
      </c>
      <c r="C15" s="5">
        <v>0.27300000000000002</v>
      </c>
      <c r="D15" s="32">
        <v>1.76939445404359</v>
      </c>
      <c r="E15" s="32">
        <v>0.95746500000000001</v>
      </c>
      <c r="F15" s="134">
        <f t="shared" si="1"/>
        <v>0.46511627906976755</v>
      </c>
      <c r="G15" s="84">
        <f t="shared" si="0"/>
        <v>0.49234872093023246</v>
      </c>
    </row>
    <row r="16" spans="1:10" ht="15.25" x14ac:dyDescent="0.85">
      <c r="A16" s="9" t="s">
        <v>11</v>
      </c>
      <c r="B16" s="100">
        <v>32</v>
      </c>
      <c r="C16" s="5">
        <v>0.23200000000000001</v>
      </c>
      <c r="D16" s="32">
        <v>-5.8458446603208003</v>
      </c>
      <c r="E16" s="32">
        <v>9.9999999999999995E-7</v>
      </c>
      <c r="F16" s="134">
        <f t="shared" si="1"/>
        <v>0.2267441860465117</v>
      </c>
      <c r="G16" s="84">
        <f t="shared" si="0"/>
        <v>-0.2267431860465117</v>
      </c>
      <c r="I16" s="45" t="s">
        <v>350</v>
      </c>
    </row>
    <row r="17" spans="1:15" ht="15.25" x14ac:dyDescent="0.85">
      <c r="A17" s="9" t="s">
        <v>12</v>
      </c>
      <c r="B17" s="100">
        <v>7</v>
      </c>
      <c r="C17" s="5">
        <v>0.28399999999999997</v>
      </c>
      <c r="D17" s="32">
        <v>3.81250738716574</v>
      </c>
      <c r="E17" s="32">
        <v>0.99974799999999997</v>
      </c>
      <c r="F17" s="134">
        <f t="shared" si="1"/>
        <v>0.52906976744186029</v>
      </c>
      <c r="G17" s="84">
        <f t="shared" si="0"/>
        <v>0.47067823255813968</v>
      </c>
      <c r="N17" s="32"/>
      <c r="O17" s="32"/>
    </row>
    <row r="18" spans="1:15" ht="15.25" x14ac:dyDescent="0.85">
      <c r="A18" s="9" t="s">
        <v>13</v>
      </c>
      <c r="B18" s="100">
        <v>20</v>
      </c>
      <c r="C18" s="5">
        <v>0.26500000000000001</v>
      </c>
      <c r="D18" s="32">
        <v>0.28349413904566201</v>
      </c>
      <c r="E18" s="32">
        <v>0.61081099999999999</v>
      </c>
      <c r="F18" s="134">
        <f t="shared" si="1"/>
        <v>0.41860465116279078</v>
      </c>
      <c r="G18" s="84">
        <f t="shared" si="0"/>
        <v>0.19220634883720922</v>
      </c>
      <c r="O18" s="32"/>
    </row>
    <row r="19" spans="1:15" ht="15.25" x14ac:dyDescent="0.85">
      <c r="A19" s="9" t="s">
        <v>14</v>
      </c>
      <c r="B19" s="100">
        <v>18</v>
      </c>
      <c r="C19" s="5">
        <v>0.26900000000000002</v>
      </c>
      <c r="D19" s="32">
        <v>1.0264442965446201</v>
      </c>
      <c r="E19" s="32">
        <v>0.84432700000000005</v>
      </c>
      <c r="F19" s="134">
        <f t="shared" si="1"/>
        <v>0.44186046511627919</v>
      </c>
      <c r="G19" s="84">
        <f t="shared" si="0"/>
        <v>0.40246653488372086</v>
      </c>
      <c r="O19" s="32"/>
    </row>
    <row r="20" spans="1:15" ht="15.25" x14ac:dyDescent="0.85">
      <c r="A20" s="9" t="s">
        <v>15</v>
      </c>
      <c r="B20" s="100">
        <v>31</v>
      </c>
      <c r="C20" s="5">
        <v>0.24</v>
      </c>
      <c r="D20" s="32">
        <v>-4.3599443453228703</v>
      </c>
      <c r="E20" s="32">
        <v>5.0000000000000002E-5</v>
      </c>
      <c r="F20" s="134">
        <f t="shared" si="1"/>
        <v>0.2732558139534883</v>
      </c>
      <c r="G20" s="84">
        <f t="shared" si="0"/>
        <v>-0.27320581395348831</v>
      </c>
    </row>
    <row r="21" spans="1:15" ht="15.25" x14ac:dyDescent="0.85">
      <c r="A21" s="9" t="s">
        <v>16</v>
      </c>
      <c r="B21" s="100">
        <v>8</v>
      </c>
      <c r="C21" s="5">
        <v>0.28199999999999997</v>
      </c>
      <c r="D21" s="32">
        <v>3.4410323084162502</v>
      </c>
      <c r="E21" s="32">
        <v>0.999274</v>
      </c>
      <c r="F21" s="134">
        <f t="shared" si="1"/>
        <v>0.51744186046511609</v>
      </c>
      <c r="G21" s="84">
        <f t="shared" si="0"/>
        <v>0.48183213953488391</v>
      </c>
    </row>
    <row r="22" spans="1:15" ht="15.25" x14ac:dyDescent="0.85">
      <c r="A22" s="9" t="s">
        <v>17</v>
      </c>
      <c r="B22" s="100">
        <v>2</v>
      </c>
      <c r="C22" s="5">
        <v>0.316</v>
      </c>
      <c r="D22" s="32">
        <v>9.7561086471574701</v>
      </c>
      <c r="E22" s="84">
        <v>0.99999899999999997</v>
      </c>
      <c r="F22" s="134">
        <f t="shared" si="1"/>
        <v>0.71511627906976749</v>
      </c>
      <c r="G22" s="84">
        <f t="shared" si="0"/>
        <v>0.28488272093023248</v>
      </c>
    </row>
    <row r="23" spans="1:15" ht="15.25" x14ac:dyDescent="0.85">
      <c r="A23" s="9" t="s">
        <v>18</v>
      </c>
      <c r="B23" s="100">
        <v>14</v>
      </c>
      <c r="C23" s="3">
        <v>0.27300000000000002</v>
      </c>
      <c r="D23" s="32">
        <v>1.76939445404359</v>
      </c>
      <c r="E23" s="32">
        <v>0.95746500000000001</v>
      </c>
      <c r="F23" s="134">
        <f t="shared" si="1"/>
        <v>0.46511627906976755</v>
      </c>
      <c r="G23" s="84">
        <f t="shared" si="0"/>
        <v>0.49234872093023246</v>
      </c>
      <c r="I23" s="45" t="s">
        <v>991</v>
      </c>
    </row>
    <row r="24" spans="1:15" ht="15.25" x14ac:dyDescent="0.85">
      <c r="A24" s="9" t="s">
        <v>19</v>
      </c>
      <c r="B24" s="100">
        <v>22</v>
      </c>
      <c r="C24" s="3">
        <v>0.26100000000000001</v>
      </c>
      <c r="D24" s="32">
        <v>-0.45945601845330297</v>
      </c>
      <c r="E24" s="32">
        <v>0.324297</v>
      </c>
      <c r="F24" s="134">
        <f t="shared" si="1"/>
        <v>0.39534883720930236</v>
      </c>
      <c r="G24" s="84">
        <f t="shared" si="0"/>
        <v>-7.105183720930236E-2</v>
      </c>
    </row>
    <row r="25" spans="1:15" ht="15.25" x14ac:dyDescent="0.85">
      <c r="A25" s="9" t="s">
        <v>20</v>
      </c>
      <c r="B25" s="100">
        <v>35</v>
      </c>
      <c r="C25" s="3">
        <v>0.22500000000000001</v>
      </c>
      <c r="D25" s="32">
        <v>-7.1460074359439902</v>
      </c>
      <c r="E25" s="32">
        <v>9.9999999999999995E-7</v>
      </c>
      <c r="F25" s="134">
        <f t="shared" si="1"/>
        <v>0.186046511627907</v>
      </c>
      <c r="G25" s="84">
        <f t="shared" si="0"/>
        <v>-0.186045511627907</v>
      </c>
    </row>
    <row r="26" spans="1:15" ht="15.25" x14ac:dyDescent="0.85">
      <c r="A26" s="9" t="s">
        <v>21</v>
      </c>
      <c r="B26" s="100">
        <v>12</v>
      </c>
      <c r="C26" s="3">
        <v>0.27400000000000002</v>
      </c>
      <c r="D26" s="32">
        <v>1.95513199341833</v>
      </c>
      <c r="E26" s="32">
        <v>0.97092299999999998</v>
      </c>
      <c r="F26" s="134">
        <f t="shared" si="1"/>
        <v>0.47093023255813965</v>
      </c>
      <c r="G26" s="84">
        <f t="shared" si="0"/>
        <v>0.49999276744186033</v>
      </c>
    </row>
    <row r="27" spans="1:15" ht="15.25" customHeight="1" x14ac:dyDescent="0.85">
      <c r="A27" s="9" t="s">
        <v>22</v>
      </c>
      <c r="B27" s="100">
        <v>19</v>
      </c>
      <c r="C27" s="3">
        <v>0.26900000000000002</v>
      </c>
      <c r="D27" s="32">
        <v>1.0264442965446201</v>
      </c>
      <c r="E27" s="32">
        <v>0.84432700000000005</v>
      </c>
      <c r="F27" s="134">
        <f t="shared" si="1"/>
        <v>0.44186046511627919</v>
      </c>
      <c r="G27" s="84">
        <f t="shared" si="0"/>
        <v>0.40246653488372086</v>
      </c>
    </row>
    <row r="28" spans="1:15" ht="15.25" x14ac:dyDescent="0.85">
      <c r="A28" s="9" t="s">
        <v>23</v>
      </c>
      <c r="B28" s="100">
        <v>4</v>
      </c>
      <c r="C28" s="3">
        <v>0.307</v>
      </c>
      <c r="D28" s="32">
        <v>8.0844707927847992</v>
      </c>
      <c r="E28" s="84">
        <v>0.99999899999999997</v>
      </c>
      <c r="F28" s="134">
        <f t="shared" si="1"/>
        <v>0.66279069767441856</v>
      </c>
      <c r="G28" s="84">
        <f t="shared" si="0"/>
        <v>0.33720830232558141</v>
      </c>
    </row>
    <row r="29" spans="1:15" ht="15.25" customHeight="1" x14ac:dyDescent="0.85">
      <c r="A29" s="9" t="s">
        <v>24</v>
      </c>
      <c r="B29" s="100">
        <v>15</v>
      </c>
      <c r="C29" s="3">
        <v>0.27200000000000002</v>
      </c>
      <c r="D29" s="32">
        <v>1.5836569146688499</v>
      </c>
      <c r="E29" s="32">
        <v>0.93910800000000005</v>
      </c>
      <c r="F29" s="134">
        <f t="shared" si="1"/>
        <v>0.45930232558139544</v>
      </c>
      <c r="G29" s="84">
        <f t="shared" si="0"/>
        <v>0.47980567441860461</v>
      </c>
      <c r="I29" s="44" t="s">
        <v>365</v>
      </c>
      <c r="J29" s="47">
        <v>0.26300000000000001</v>
      </c>
    </row>
    <row r="30" spans="1:15" ht="15.25" x14ac:dyDescent="0.85">
      <c r="A30" s="9" t="s">
        <v>25</v>
      </c>
      <c r="B30" s="100">
        <v>38</v>
      </c>
      <c r="C30" s="3">
        <v>0.193</v>
      </c>
      <c r="D30" s="32">
        <v>-13.0896086959357</v>
      </c>
      <c r="E30" s="32">
        <v>9.9999999999999995E-7</v>
      </c>
      <c r="F30" s="134">
        <f t="shared" si="1"/>
        <v>0</v>
      </c>
      <c r="G30" s="84">
        <f t="shared" si="0"/>
        <v>9.9999999999999995E-7</v>
      </c>
      <c r="I30" s="44" t="s">
        <v>366</v>
      </c>
      <c r="J30" s="47">
        <v>0.26700000000000002</v>
      </c>
      <c r="K30" s="32"/>
    </row>
    <row r="31" spans="1:15" ht="15.25" x14ac:dyDescent="0.85">
      <c r="A31" s="9" t="s">
        <v>26</v>
      </c>
      <c r="B31" s="100">
        <v>16</v>
      </c>
      <c r="C31" s="3">
        <v>0.27200000000000002</v>
      </c>
      <c r="D31" s="32">
        <v>1.5836569146688499</v>
      </c>
      <c r="E31" s="32">
        <v>0.93910800000000005</v>
      </c>
      <c r="F31" s="134">
        <f t="shared" si="1"/>
        <v>0.45930232558139544</v>
      </c>
      <c r="G31" s="84">
        <f t="shared" si="0"/>
        <v>0.47980567441860461</v>
      </c>
      <c r="I31" s="44" t="s">
        <v>367</v>
      </c>
      <c r="J31" s="47">
        <v>3.3000000000000002E-2</v>
      </c>
      <c r="K31" s="32"/>
    </row>
    <row r="32" spans="1:15" ht="16.25" x14ac:dyDescent="0.85">
      <c r="A32" s="9" t="s">
        <v>27</v>
      </c>
      <c r="B32" s="100">
        <v>36</v>
      </c>
      <c r="C32" s="3">
        <v>0.21199999999999999</v>
      </c>
      <c r="D32" s="32">
        <v>-9.5605954478156292</v>
      </c>
      <c r="E32" s="32">
        <v>9.9999999999999995E-7</v>
      </c>
      <c r="F32" s="134">
        <f t="shared" si="1"/>
        <v>0.11046511627906971</v>
      </c>
      <c r="G32" s="84">
        <f t="shared" si="0"/>
        <v>-0.11046411627906971</v>
      </c>
      <c r="I32" s="44" t="s">
        <v>368</v>
      </c>
      <c r="J32" s="47">
        <v>2.4E-2</v>
      </c>
      <c r="K32" s="32"/>
    </row>
    <row r="33" spans="1:9" ht="15.25" x14ac:dyDescent="0.85">
      <c r="A33" s="9" t="s">
        <v>28</v>
      </c>
      <c r="B33" s="100">
        <v>30</v>
      </c>
      <c r="C33" s="3">
        <v>0.24199999999999999</v>
      </c>
      <c r="D33" s="32">
        <v>-3.9884692665733898</v>
      </c>
      <c r="E33" s="32">
        <v>1.5100000000000001E-4</v>
      </c>
      <c r="F33" s="134">
        <f t="shared" si="1"/>
        <v>0.28488372093023251</v>
      </c>
      <c r="G33" s="84">
        <f t="shared" si="0"/>
        <v>-0.2847327209302325</v>
      </c>
    </row>
    <row r="34" spans="1:9" ht="15.25" x14ac:dyDescent="0.85">
      <c r="A34" s="9" t="s">
        <v>106</v>
      </c>
      <c r="B34" s="100">
        <v>5</v>
      </c>
      <c r="C34" s="3">
        <v>0.29599999999999999</v>
      </c>
      <c r="D34" s="32">
        <v>6.0413578596626403</v>
      </c>
      <c r="E34" s="84">
        <v>0.99999899999999997</v>
      </c>
      <c r="F34" s="134">
        <f t="shared" si="1"/>
        <v>0.59883720930232553</v>
      </c>
      <c r="G34" s="84">
        <f t="shared" si="0"/>
        <v>0.40116179069767444</v>
      </c>
    </row>
    <row r="35" spans="1:9" ht="15.25" x14ac:dyDescent="0.85">
      <c r="A35" s="9" t="s">
        <v>30</v>
      </c>
      <c r="B35" s="100">
        <v>27</v>
      </c>
      <c r="C35" s="3">
        <v>0.24399999999999999</v>
      </c>
      <c r="D35" s="32">
        <v>-3.6169941878239098</v>
      </c>
      <c r="E35" s="32">
        <v>4.4200000000000001E-4</v>
      </c>
      <c r="F35" s="134">
        <f t="shared" si="1"/>
        <v>0.29651162790697672</v>
      </c>
      <c r="G35" s="84">
        <f t="shared" si="0"/>
        <v>-0.29606962790697672</v>
      </c>
    </row>
    <row r="36" spans="1:9" ht="15.25" x14ac:dyDescent="0.85">
      <c r="A36" s="9" t="s">
        <v>31</v>
      </c>
      <c r="B36" s="100">
        <v>1</v>
      </c>
      <c r="C36" s="3">
        <v>0.36499999999999999</v>
      </c>
      <c r="D36" s="32">
        <v>18.857248076519799</v>
      </c>
      <c r="E36" s="84">
        <v>0.99999899999999997</v>
      </c>
      <c r="F36" s="134">
        <f t="shared" si="1"/>
        <v>1</v>
      </c>
      <c r="G36" s="84">
        <f t="shared" si="0"/>
        <v>-1.0000000000287557E-6</v>
      </c>
    </row>
    <row r="37" spans="1:9" ht="15.25" x14ac:dyDescent="0.85">
      <c r="A37" s="9" t="s">
        <v>32</v>
      </c>
      <c r="B37" s="100">
        <v>10</v>
      </c>
      <c r="C37" s="5">
        <v>0.27800000000000002</v>
      </c>
      <c r="D37" s="32">
        <v>2.6980821509172999</v>
      </c>
      <c r="E37" s="32">
        <v>0.99477800000000005</v>
      </c>
      <c r="F37" s="134">
        <f t="shared" si="1"/>
        <v>0.49418604651162806</v>
      </c>
      <c r="G37" s="84">
        <f t="shared" si="0"/>
        <v>0.50059195348837204</v>
      </c>
    </row>
    <row r="38" spans="1:9" ht="15.25" x14ac:dyDescent="0.85">
      <c r="A38" s="9" t="s">
        <v>33</v>
      </c>
      <c r="B38" s="100">
        <v>33</v>
      </c>
      <c r="C38" s="5">
        <v>0.22700000000000001</v>
      </c>
      <c r="D38" s="32">
        <v>-6.7745323571945102</v>
      </c>
      <c r="E38" s="32">
        <v>9.9999999999999995E-7</v>
      </c>
      <c r="F38" s="134">
        <f t="shared" si="1"/>
        <v>0.19767441860465118</v>
      </c>
      <c r="G38" s="84">
        <f t="shared" si="0"/>
        <v>-0.19767341860465118</v>
      </c>
    </row>
    <row r="39" spans="1:9" ht="15.25" x14ac:dyDescent="0.85">
      <c r="A39" s="9" t="s">
        <v>34</v>
      </c>
      <c r="B39" s="100">
        <v>23</v>
      </c>
      <c r="C39" s="5">
        <v>0.26</v>
      </c>
      <c r="D39" s="32">
        <v>-0.64519355782804499</v>
      </c>
      <c r="E39" s="32">
        <v>0.26139099999999998</v>
      </c>
      <c r="F39" s="134">
        <f t="shared" si="1"/>
        <v>0.38953488372093031</v>
      </c>
      <c r="G39" s="84">
        <f t="shared" si="0"/>
        <v>-0.12814388372093033</v>
      </c>
      <c r="H39" s="101" t="s">
        <v>352</v>
      </c>
      <c r="I39" s="105">
        <f>AVERAGE(G5:G42)</f>
        <v>0.12226243574051406</v>
      </c>
    </row>
    <row r="40" spans="1:9" ht="15.25" x14ac:dyDescent="0.85">
      <c r="A40" s="9" t="s">
        <v>35</v>
      </c>
      <c r="B40" s="100">
        <v>25</v>
      </c>
      <c r="C40" s="5">
        <v>0.25800000000000001</v>
      </c>
      <c r="D40" s="32">
        <v>-1.0166686365775199</v>
      </c>
      <c r="E40" s="32">
        <v>0.15795699999999999</v>
      </c>
      <c r="F40" s="134">
        <f t="shared" si="1"/>
        <v>0.37790697674418611</v>
      </c>
      <c r="G40" s="84">
        <f t="shared" si="0"/>
        <v>-0.21994997674418612</v>
      </c>
      <c r="H40" s="101" t="s">
        <v>129</v>
      </c>
      <c r="I40" s="105">
        <f>MEDIAN(G5:G42)</f>
        <v>9.6103674418604609E-2</v>
      </c>
    </row>
    <row r="41" spans="1:9" ht="15.25" x14ac:dyDescent="0.85">
      <c r="A41" s="9" t="s">
        <v>36</v>
      </c>
      <c r="B41" s="100">
        <v>6</v>
      </c>
      <c r="C41" s="5">
        <v>0.29499999999999998</v>
      </c>
      <c r="D41" s="32">
        <v>5.8556203202879002</v>
      </c>
      <c r="E41" s="84">
        <v>0.99999899999999997</v>
      </c>
      <c r="F41" s="134">
        <f t="shared" si="1"/>
        <v>0.59302325581395343</v>
      </c>
      <c r="G41" s="84">
        <f t="shared" si="0"/>
        <v>0.40697574418604654</v>
      </c>
      <c r="H41" s="101" t="s">
        <v>130</v>
      </c>
      <c r="I41" s="105">
        <f>_xlfn.STDEV.S(G5:G42)</f>
        <v>0.31945998185886143</v>
      </c>
    </row>
    <row r="42" spans="1:9" ht="15.25" x14ac:dyDescent="0.85">
      <c r="A42" s="9" t="s">
        <v>37</v>
      </c>
      <c r="B42" s="100">
        <v>28</v>
      </c>
      <c r="C42" s="5">
        <v>0.24299999999999999</v>
      </c>
      <c r="D42" s="32">
        <v>-3.8027317271986498</v>
      </c>
      <c r="E42" s="32">
        <v>2.5900000000000001E-4</v>
      </c>
      <c r="F42" s="134">
        <f t="shared" si="1"/>
        <v>0.29069767441860461</v>
      </c>
      <c r="G42" s="84">
        <f t="shared" si="0"/>
        <v>-0.2904386744186046</v>
      </c>
      <c r="H42" s="101" t="s">
        <v>131</v>
      </c>
      <c r="I42" s="105">
        <f>AVEDEV(G5:G42)</f>
        <v>0.30105583108935119</v>
      </c>
    </row>
    <row r="44" spans="1:9" ht="14.25" customHeight="1" x14ac:dyDescent="0.65">
      <c r="F44" s="85"/>
      <c r="G44" s="87"/>
    </row>
    <row r="45" spans="1:9" ht="14.25" customHeight="1" x14ac:dyDescent="0.65">
      <c r="E45" s="36"/>
      <c r="F45" s="38"/>
    </row>
    <row r="46" spans="1:9" ht="14.25" customHeight="1" x14ac:dyDescent="0.65">
      <c r="E46" s="36"/>
      <c r="F46" s="38"/>
    </row>
    <row r="47" spans="1:9" ht="14.25" customHeight="1" x14ac:dyDescent="0.65">
      <c r="E47" s="36"/>
      <c r="F47" s="36"/>
    </row>
    <row r="48" spans="1:9" x14ac:dyDescent="0.65">
      <c r="E48" s="36"/>
      <c r="F48" s="36"/>
    </row>
    <row r="73" ht="21.75" customHeight="1" x14ac:dyDescent="0.65"/>
    <row r="78" ht="14.25" customHeight="1" x14ac:dyDescent="0.65"/>
    <row r="96" ht="14.75" customHeight="1" x14ac:dyDescent="0.65"/>
    <row r="97" spans="16:16" ht="14.75" customHeight="1" x14ac:dyDescent="0.65"/>
    <row r="98" spans="16:16" ht="14.75" customHeight="1" x14ac:dyDescent="0.65"/>
    <row r="99" spans="16:16" ht="16" customHeight="1" x14ac:dyDescent="0.65">
      <c r="P99" s="32"/>
    </row>
    <row r="100" spans="16:16" x14ac:dyDescent="0.65">
      <c r="P100" s="32"/>
    </row>
  </sheetData>
  <sortState xmlns:xlrd2="http://schemas.microsoft.com/office/spreadsheetml/2017/richdata2" ref="A5:G108">
    <sortCondition ref="A3:A108"/>
  </sortState>
  <mergeCells count="1">
    <mergeCell ref="A1:I1"/>
  </mergeCells>
  <pageMargins left="0.39370078740157483" right="0.19685039370078741" top="0.35433070866141736" bottom="0.35433070866141736" header="0.31496062992125984" footer="0.31496062992125984"/>
  <pageSetup paperSize="9" scale="8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B77E2-7217-41D6-B59D-AD6635A69796}">
  <dimension ref="A1:O70"/>
  <sheetViews>
    <sheetView tabSelected="1" workbookViewId="0">
      <selection sqref="A1:I1"/>
    </sheetView>
  </sheetViews>
  <sheetFormatPr defaultRowHeight="14.25" x14ac:dyDescent="0.65"/>
  <cols>
    <col min="1" max="1" width="12.2890625" customWidth="1"/>
    <col min="2" max="2" width="3.83203125" customWidth="1"/>
    <col min="3" max="3" width="11.45703125" customWidth="1"/>
    <col min="4" max="4" width="13.9140625" customWidth="1"/>
    <col min="5" max="5" width="23.125" customWidth="1"/>
    <col min="6" max="6" width="11.70703125" customWidth="1"/>
    <col min="7" max="7" width="8.75" bestFit="1" customWidth="1"/>
    <col min="8" max="8" width="3.125" customWidth="1"/>
    <col min="9" max="9" width="15.125" customWidth="1"/>
  </cols>
  <sheetData>
    <row r="1" spans="1:10" ht="18.5" x14ac:dyDescent="0.9">
      <c r="A1" s="211" t="s">
        <v>1047</v>
      </c>
      <c r="B1" s="212"/>
      <c r="C1" s="212"/>
      <c r="D1" s="212"/>
      <c r="E1" s="212"/>
      <c r="F1" s="212"/>
      <c r="G1" s="212"/>
      <c r="H1" s="212"/>
      <c r="I1" s="212"/>
    </row>
    <row r="3" spans="1:10" s="40" customFormat="1" ht="28.5" customHeight="1" x14ac:dyDescent="0.65">
      <c r="A3" s="135" t="s">
        <v>989</v>
      </c>
      <c r="B3" s="135"/>
      <c r="C3" s="136"/>
      <c r="E3" s="49" t="s">
        <v>977</v>
      </c>
      <c r="F3" s="137" t="s">
        <v>126</v>
      </c>
    </row>
    <row r="4" spans="1:10" ht="17.75" customHeight="1" x14ac:dyDescent="0.65">
      <c r="B4" s="21" t="s">
        <v>983</v>
      </c>
      <c r="C4" s="18" t="s">
        <v>44</v>
      </c>
      <c r="D4" s="35" t="s">
        <v>975</v>
      </c>
      <c r="E4" s="21" t="s">
        <v>976</v>
      </c>
      <c r="F4" s="169" t="s">
        <v>984</v>
      </c>
      <c r="G4" s="35" t="s">
        <v>112</v>
      </c>
    </row>
    <row r="5" spans="1:10" ht="15.25" x14ac:dyDescent="0.85">
      <c r="A5" s="9" t="s">
        <v>0</v>
      </c>
      <c r="B5" s="100">
        <f>RANK(C5,C5:C42)</f>
        <v>33</v>
      </c>
      <c r="C5" s="89">
        <f>'Cmpx General'!K5</f>
        <v>0.10830745341614922</v>
      </c>
      <c r="D5" s="32">
        <v>-0.99436899999999995</v>
      </c>
      <c r="E5" s="32">
        <v>0</v>
      </c>
      <c r="F5" s="134">
        <f>((C5-(-0.043422))/(0.8117871-(-0.043422)))</f>
        <v>0.17741795943956776</v>
      </c>
      <c r="G5" s="84">
        <f t="shared" ref="G5:G42" si="0">E5-F5</f>
        <v>-0.17741795943956776</v>
      </c>
    </row>
    <row r="6" spans="1:10" ht="15.25" x14ac:dyDescent="0.85">
      <c r="A6" s="9" t="s">
        <v>1</v>
      </c>
      <c r="B6" s="100">
        <f>RANK(C6,C5:C42)</f>
        <v>27</v>
      </c>
      <c r="C6" s="89">
        <f>'Cmpx General'!K6</f>
        <v>0.21923561528769442</v>
      </c>
      <c r="D6" s="32">
        <v>-0.65950200000000003</v>
      </c>
      <c r="E6" s="32">
        <v>0</v>
      </c>
      <c r="F6" s="134">
        <f t="shared" ref="F6:F42" si="1">((C6-(-0.043422))/(0.8117871-(-0.043422)))</f>
        <v>0.30712677786952275</v>
      </c>
      <c r="G6" s="84">
        <f t="shared" si="0"/>
        <v>-0.30712677786952275</v>
      </c>
    </row>
    <row r="7" spans="1:10" ht="15.25" x14ac:dyDescent="0.85">
      <c r="A7" s="9" t="s">
        <v>2</v>
      </c>
      <c r="B7" s="100">
        <f>RANK(C7,C5:C42)</f>
        <v>1</v>
      </c>
      <c r="C7" s="89">
        <f>'Cmpx General'!K7</f>
        <v>0.8117870722433469</v>
      </c>
      <c r="D7" s="32">
        <v>-5.2013680000000004</v>
      </c>
      <c r="E7" s="32">
        <v>0</v>
      </c>
      <c r="F7" s="134">
        <f t="shared" si="1"/>
        <v>0.99999996754401577</v>
      </c>
      <c r="G7" s="84">
        <f t="shared" si="0"/>
        <v>-0.99999996754401577</v>
      </c>
      <c r="I7" s="45" t="s">
        <v>347</v>
      </c>
      <c r="J7" s="46">
        <v>0.1077</v>
      </c>
    </row>
    <row r="8" spans="1:10" ht="15.25" x14ac:dyDescent="0.85">
      <c r="A8" s="9" t="s">
        <v>3</v>
      </c>
      <c r="B8" s="100">
        <f>RANK(C8,C5:C42)</f>
        <v>3</v>
      </c>
      <c r="C8" s="89">
        <f>'Cmpx General'!K8</f>
        <v>0.78670520231213792</v>
      </c>
      <c r="D8" s="32">
        <v>14.1395</v>
      </c>
      <c r="E8" s="32">
        <v>1</v>
      </c>
      <c r="F8" s="134">
        <f t="shared" si="1"/>
        <v>0.97067161973853877</v>
      </c>
      <c r="G8" s="84">
        <f t="shared" si="0"/>
        <v>2.9328380261461229E-2</v>
      </c>
      <c r="I8" s="45" t="s">
        <v>348</v>
      </c>
      <c r="J8" s="81">
        <v>38</v>
      </c>
    </row>
    <row r="9" spans="1:10" ht="15.25" x14ac:dyDescent="0.85">
      <c r="A9" s="9" t="s">
        <v>4</v>
      </c>
      <c r="B9" s="100">
        <f>RANK(C9,C5:C42)</f>
        <v>17</v>
      </c>
      <c r="C9" s="89">
        <f>'Cmpx General'!K9</f>
        <v>0.30469226081657563</v>
      </c>
      <c r="D9" s="32">
        <v>-10.660679</v>
      </c>
      <c r="E9" s="32">
        <v>0</v>
      </c>
      <c r="F9" s="134">
        <f t="shared" si="1"/>
        <v>0.40705163312291187</v>
      </c>
      <c r="G9" s="84">
        <f t="shared" si="0"/>
        <v>-0.40705163312291187</v>
      </c>
      <c r="I9" s="45" t="s">
        <v>349</v>
      </c>
      <c r="J9" s="81">
        <v>37</v>
      </c>
    </row>
    <row r="10" spans="1:10" ht="15.25" x14ac:dyDescent="0.85">
      <c r="A10" s="9" t="s">
        <v>5</v>
      </c>
      <c r="B10" s="100">
        <f>RANK(C10,C5:C42)</f>
        <v>30</v>
      </c>
      <c r="C10" s="89">
        <f>'Cmpx General'!K10</f>
        <v>0.16048208055819857</v>
      </c>
      <c r="D10" s="32">
        <v>-7.334835</v>
      </c>
      <c r="E10" s="32">
        <v>0</v>
      </c>
      <c r="F10" s="134">
        <f t="shared" si="1"/>
        <v>0.23842599495047304</v>
      </c>
      <c r="G10" s="84">
        <f t="shared" si="0"/>
        <v>-0.23842599495047304</v>
      </c>
      <c r="I10" s="45"/>
      <c r="J10" s="37"/>
    </row>
    <row r="11" spans="1:10" ht="15.25" x14ac:dyDescent="0.85">
      <c r="A11" s="9" t="s">
        <v>6</v>
      </c>
      <c r="B11" s="100">
        <f>RANK(C11,C5:C42)</f>
        <v>13</v>
      </c>
      <c r="C11" s="89">
        <f>'Cmpx General'!K11</f>
        <v>0.35729210196406136</v>
      </c>
      <c r="D11" s="32">
        <v>-3.3986429999999999</v>
      </c>
      <c r="E11" s="32">
        <v>0</v>
      </c>
      <c r="F11" s="134">
        <f t="shared" si="1"/>
        <v>0.46855687335887958</v>
      </c>
      <c r="G11" s="84">
        <f t="shared" si="0"/>
        <v>-0.46855687335887958</v>
      </c>
      <c r="I11" s="45" t="s">
        <v>982</v>
      </c>
    </row>
    <row r="12" spans="1:10" ht="15.25" x14ac:dyDescent="0.85">
      <c r="A12" s="9" t="s">
        <v>7</v>
      </c>
      <c r="B12" s="100">
        <f>RANK(C12,C5:C42)</f>
        <v>14</v>
      </c>
      <c r="C12" s="89">
        <f>'Cmpx General'!K12</f>
        <v>0.31185567010309279</v>
      </c>
      <c r="D12" s="32">
        <v>13.468118</v>
      </c>
      <c r="E12" s="32">
        <v>1</v>
      </c>
      <c r="F12" s="134">
        <f t="shared" si="1"/>
        <v>0.4154278411011913</v>
      </c>
      <c r="G12" s="84">
        <f t="shared" si="0"/>
        <v>0.58457215889880865</v>
      </c>
      <c r="I12" s="45"/>
      <c r="J12" s="46"/>
    </row>
    <row r="13" spans="1:10" ht="15.25" x14ac:dyDescent="0.85">
      <c r="A13" s="9" t="s">
        <v>8</v>
      </c>
      <c r="B13" s="100">
        <f>RANK(C13,C5:C42)</f>
        <v>18</v>
      </c>
      <c r="C13" s="89">
        <f>'Cmpx General'!K13</f>
        <v>0.30439621591541455</v>
      </c>
      <c r="D13" s="32">
        <v>-1.5744739999999999</v>
      </c>
      <c r="E13" s="32">
        <v>0</v>
      </c>
      <c r="F13" s="134">
        <f t="shared" si="1"/>
        <v>0.40670546643553557</v>
      </c>
      <c r="G13" s="84">
        <f t="shared" si="0"/>
        <v>-0.40670546643553557</v>
      </c>
    </row>
    <row r="14" spans="1:10" ht="15.25" x14ac:dyDescent="0.85">
      <c r="A14" s="9" t="s">
        <v>9</v>
      </c>
      <c r="B14" s="100">
        <f>RANK(C14,C5:C42)</f>
        <v>32</v>
      </c>
      <c r="C14" s="89">
        <f>'Cmpx General'!K14</f>
        <v>0.11635895234005966</v>
      </c>
      <c r="D14" s="32">
        <v>5.0574190000000003</v>
      </c>
      <c r="E14" s="32">
        <v>1</v>
      </c>
      <c r="F14" s="134">
        <f t="shared" si="1"/>
        <v>0.18683261478398638</v>
      </c>
      <c r="G14" s="84">
        <f t="shared" si="0"/>
        <v>0.81316738521601362</v>
      </c>
    </row>
    <row r="15" spans="1:10" ht="15.25" x14ac:dyDescent="0.85">
      <c r="A15" s="9" t="s">
        <v>10</v>
      </c>
      <c r="B15" s="100">
        <f>RANK(C15,C5:C42)</f>
        <v>35</v>
      </c>
      <c r="C15" s="89">
        <f>'Cmpx General'!K15</f>
        <v>3.9542639352072362E-2</v>
      </c>
      <c r="D15" s="32">
        <v>-9.3728999999999996</v>
      </c>
      <c r="E15" s="32">
        <v>0</v>
      </c>
      <c r="F15" s="134">
        <f t="shared" si="1"/>
        <v>9.7010940777024435E-2</v>
      </c>
      <c r="G15" s="84">
        <f t="shared" si="0"/>
        <v>-9.7010940777024435E-2</v>
      </c>
    </row>
    <row r="16" spans="1:10" ht="15.25" x14ac:dyDescent="0.85">
      <c r="A16" s="9" t="s">
        <v>11</v>
      </c>
      <c r="B16" s="100">
        <f>RANK(C16,C5:C42)</f>
        <v>28</v>
      </c>
      <c r="C16" s="89">
        <f>'Cmpx General'!K16</f>
        <v>0.17387505460899866</v>
      </c>
      <c r="D16" s="32">
        <v>-1.7108399999999999</v>
      </c>
      <c r="E16" s="32">
        <v>0</v>
      </c>
      <c r="F16" s="134">
        <f t="shared" si="1"/>
        <v>0.25408646214007624</v>
      </c>
      <c r="G16" s="84">
        <f t="shared" si="0"/>
        <v>-0.25408646214007624</v>
      </c>
      <c r="I16" s="81" t="s">
        <v>361</v>
      </c>
      <c r="J16" s="78">
        <f>C5</f>
        <v>0.10830745341614922</v>
      </c>
    </row>
    <row r="17" spans="1:15" ht="15.25" x14ac:dyDescent="0.85">
      <c r="A17" s="9" t="s">
        <v>12</v>
      </c>
      <c r="B17" s="100">
        <f>RANK(C17,C5:C42)</f>
        <v>2</v>
      </c>
      <c r="C17" s="89">
        <f>'Cmpx General'!K17</f>
        <v>0.78736937755565672</v>
      </c>
      <c r="D17" s="32">
        <v>-2.1515550000000001</v>
      </c>
      <c r="E17" s="32">
        <v>0</v>
      </c>
      <c r="F17" s="134">
        <f t="shared" si="1"/>
        <v>0.97144824295678889</v>
      </c>
      <c r="G17" s="84">
        <f t="shared" si="0"/>
        <v>-0.97144824295678889</v>
      </c>
      <c r="I17" s="81" t="s">
        <v>362</v>
      </c>
      <c r="J17" s="77">
        <f>C42</f>
        <v>0.30807397383852053</v>
      </c>
      <c r="N17" s="32"/>
      <c r="O17" s="32"/>
    </row>
    <row r="18" spans="1:15" ht="15.25" x14ac:dyDescent="0.85">
      <c r="A18" s="9" t="s">
        <v>13</v>
      </c>
      <c r="B18" s="100">
        <f>RANK(C18,C5:C42)</f>
        <v>4</v>
      </c>
      <c r="C18" s="89">
        <f>'Cmpx General'!K18</f>
        <v>0.60584677419354915</v>
      </c>
      <c r="D18" s="32">
        <v>13.449973</v>
      </c>
      <c r="E18" s="32">
        <v>1</v>
      </c>
      <c r="F18" s="134">
        <f t="shared" si="1"/>
        <v>0.75919301395828132</v>
      </c>
      <c r="G18" s="84">
        <f t="shared" si="0"/>
        <v>0.24080698604171868</v>
      </c>
      <c r="I18" s="81" t="s">
        <v>990</v>
      </c>
      <c r="J18" s="77">
        <v>0</v>
      </c>
      <c r="O18" s="32"/>
    </row>
    <row r="19" spans="1:15" ht="15.25" x14ac:dyDescent="0.85">
      <c r="A19" s="9" t="s">
        <v>14</v>
      </c>
      <c r="B19" s="100">
        <f>RANK(C19,C5:C42)</f>
        <v>34</v>
      </c>
      <c r="C19" s="89">
        <f>'Cmpx General'!K19</f>
        <v>0.10654737698251315</v>
      </c>
      <c r="D19" s="32">
        <v>-0.74390599999999996</v>
      </c>
      <c r="E19" s="32">
        <v>0</v>
      </c>
      <c r="F19" s="134">
        <f t="shared" si="1"/>
        <v>0.17535989383475126</v>
      </c>
      <c r="G19" s="84">
        <f t="shared" si="0"/>
        <v>-0.17535989383475126</v>
      </c>
      <c r="I19" s="69"/>
    </row>
    <row r="20" spans="1:15" ht="15.25" x14ac:dyDescent="0.85">
      <c r="A20" s="9" t="s">
        <v>15</v>
      </c>
      <c r="B20" s="100">
        <f>RANK(C20,C5:C42)</f>
        <v>10</v>
      </c>
      <c r="C20" s="89">
        <f>'Cmpx General'!K20</f>
        <v>0.4550449550449549</v>
      </c>
      <c r="D20" s="32">
        <v>0.29065999999999997</v>
      </c>
      <c r="E20" s="32">
        <v>0.53945900000000002</v>
      </c>
      <c r="F20" s="134">
        <f t="shared" si="1"/>
        <v>0.58285974160583065</v>
      </c>
      <c r="G20" s="84">
        <f t="shared" si="0"/>
        <v>-4.3400741605830628E-2</v>
      </c>
      <c r="I20" s="45" t="s">
        <v>1046</v>
      </c>
    </row>
    <row r="21" spans="1:15" ht="15.25" x14ac:dyDescent="0.85">
      <c r="A21" s="9" t="s">
        <v>16</v>
      </c>
      <c r="B21" s="100">
        <f>RANK(C21,C5:C42)</f>
        <v>23</v>
      </c>
      <c r="C21" s="89">
        <f>'Cmpx General'!K21</f>
        <v>0.24022662889518398</v>
      </c>
      <c r="D21" s="32">
        <v>7.1999589999999998</v>
      </c>
      <c r="E21" s="32">
        <v>1</v>
      </c>
      <c r="F21" s="134">
        <f t="shared" si="1"/>
        <v>0.3316716682448585</v>
      </c>
      <c r="G21" s="84">
        <f t="shared" si="0"/>
        <v>0.6683283317551415</v>
      </c>
    </row>
    <row r="22" spans="1:15" ht="15.25" x14ac:dyDescent="0.85">
      <c r="A22" s="9" t="s">
        <v>17</v>
      </c>
      <c r="B22" s="100">
        <f>RANK(C22,C5:C42)</f>
        <v>37</v>
      </c>
      <c r="C22" s="89">
        <f>'Cmpx General'!K22</f>
        <v>2.1129466000768593E-2</v>
      </c>
      <c r="D22" s="32">
        <v>5.4321510000000002</v>
      </c>
      <c r="E22" s="32">
        <v>1</v>
      </c>
      <c r="F22" s="134">
        <f t="shared" si="1"/>
        <v>7.5480331068470394E-2</v>
      </c>
      <c r="G22" s="84">
        <f t="shared" si="0"/>
        <v>0.92451966893152959</v>
      </c>
    </row>
    <row r="23" spans="1:15" ht="15.25" x14ac:dyDescent="0.85">
      <c r="A23" s="9" t="s">
        <v>18</v>
      </c>
      <c r="B23" s="100">
        <f>RANK(C23,C5:C42)</f>
        <v>12</v>
      </c>
      <c r="C23" s="89">
        <f>'Cmpx General'!K23</f>
        <v>0.42723631508678284</v>
      </c>
      <c r="D23" s="32">
        <v>-7.0920699999999997</v>
      </c>
      <c r="E23" s="32">
        <v>0</v>
      </c>
      <c r="F23" s="134">
        <f t="shared" si="1"/>
        <v>0.55034296885613454</v>
      </c>
      <c r="G23" s="84">
        <f t="shared" si="0"/>
        <v>-0.55034296885613454</v>
      </c>
    </row>
    <row r="24" spans="1:15" ht="15.25" x14ac:dyDescent="0.85">
      <c r="A24" s="9" t="s">
        <v>19</v>
      </c>
      <c r="B24" s="100">
        <f>RANK(C24,C5:C42)</f>
        <v>22</v>
      </c>
      <c r="C24" s="89">
        <f>'Cmpx General'!K24</f>
        <v>0.25288831835686754</v>
      </c>
      <c r="D24" s="32">
        <v>-3.639208</v>
      </c>
      <c r="E24" s="32">
        <v>0</v>
      </c>
      <c r="F24" s="134">
        <f t="shared" si="1"/>
        <v>0.34647704094456849</v>
      </c>
      <c r="G24" s="84">
        <f t="shared" si="0"/>
        <v>-0.34647704094456849</v>
      </c>
    </row>
    <row r="25" spans="1:15" ht="15.25" x14ac:dyDescent="0.85">
      <c r="A25" s="9" t="s">
        <v>20</v>
      </c>
      <c r="B25" s="100">
        <f>RANK(C25,C5:C42)</f>
        <v>29</v>
      </c>
      <c r="C25" s="89">
        <f>'Cmpx General'!K25</f>
        <v>0.16512870325400697</v>
      </c>
      <c r="D25" s="32">
        <v>6.6278269999999999</v>
      </c>
      <c r="E25" s="32">
        <v>1</v>
      </c>
      <c r="F25" s="134">
        <f t="shared" si="1"/>
        <v>0.24385931259852942</v>
      </c>
      <c r="G25" s="84">
        <f t="shared" si="0"/>
        <v>0.75614068740147056</v>
      </c>
    </row>
    <row r="26" spans="1:15" ht="15.25" x14ac:dyDescent="0.85">
      <c r="A26" s="9" t="s">
        <v>21</v>
      </c>
      <c r="B26" s="100">
        <f>RANK(C26,C5:C42)</f>
        <v>5</v>
      </c>
      <c r="C26" s="89">
        <f>'Cmpx General'!K26</f>
        <v>0.55937726285300537</v>
      </c>
      <c r="D26" s="32">
        <v>0.19773299999999999</v>
      </c>
      <c r="E26" s="32">
        <v>0.36575099999999999</v>
      </c>
      <c r="F26" s="134">
        <f t="shared" si="1"/>
        <v>0.70485599703394808</v>
      </c>
      <c r="G26" s="84">
        <f t="shared" si="0"/>
        <v>-0.33910499703394809</v>
      </c>
    </row>
    <row r="27" spans="1:15" ht="15.25" x14ac:dyDescent="0.85">
      <c r="A27" s="9" t="s">
        <v>22</v>
      </c>
      <c r="B27" s="100">
        <f>RANK(C27,C5:C42)</f>
        <v>24</v>
      </c>
      <c r="C27" s="89">
        <f>'Cmpx General'!K27</f>
        <v>0.23966509680795411</v>
      </c>
      <c r="D27" s="32">
        <v>-1.5898699999999999</v>
      </c>
      <c r="E27" s="32">
        <v>0</v>
      </c>
      <c r="F27" s="134">
        <f t="shared" si="1"/>
        <v>0.3310150661492659</v>
      </c>
      <c r="G27" s="84">
        <f t="shared" si="0"/>
        <v>-0.3310150661492659</v>
      </c>
    </row>
    <row r="28" spans="1:15" ht="15.25" x14ac:dyDescent="0.85">
      <c r="A28" s="9" t="s">
        <v>23</v>
      </c>
      <c r="B28" s="100">
        <f>RANK(C28,C5:C42)</f>
        <v>31</v>
      </c>
      <c r="C28" s="89">
        <f>'Cmpx General'!K28</f>
        <v>0.13112582781456994</v>
      </c>
      <c r="D28" s="32">
        <v>4.8476470000000003</v>
      </c>
      <c r="E28" s="32">
        <v>1</v>
      </c>
      <c r="F28" s="134">
        <f t="shared" si="1"/>
        <v>0.20409959133335925</v>
      </c>
      <c r="G28" s="84">
        <f t="shared" si="0"/>
        <v>0.7959004086666408</v>
      </c>
    </row>
    <row r="29" spans="1:15" ht="15.25" x14ac:dyDescent="0.85">
      <c r="A29" s="9" t="s">
        <v>24</v>
      </c>
      <c r="B29" s="100">
        <f>RANK(C29,C5:C42)</f>
        <v>15</v>
      </c>
      <c r="C29" s="89">
        <f>'Cmpx General'!K29</f>
        <v>0.3097392229909528</v>
      </c>
      <c r="D29" s="32">
        <v>8.4775650000000002</v>
      </c>
      <c r="E29" s="32">
        <v>1</v>
      </c>
      <c r="F29" s="134">
        <f t="shared" si="1"/>
        <v>0.41295306959543909</v>
      </c>
      <c r="G29" s="84">
        <f t="shared" si="0"/>
        <v>0.58704693040456091</v>
      </c>
    </row>
    <row r="30" spans="1:15" ht="15.25" x14ac:dyDescent="0.85">
      <c r="A30" s="9" t="s">
        <v>25</v>
      </c>
      <c r="B30" s="100">
        <f>RANK(C30,C5:C42)</f>
        <v>19</v>
      </c>
      <c r="C30" s="89">
        <f>'Cmpx General'!K30</f>
        <v>0.27351097178683315</v>
      </c>
      <c r="D30" s="32">
        <v>-7.5982190000000003</v>
      </c>
      <c r="E30" s="32">
        <v>0</v>
      </c>
      <c r="F30" s="134">
        <f t="shared" si="1"/>
        <v>0.37059120604169576</v>
      </c>
      <c r="G30" s="84">
        <f t="shared" si="0"/>
        <v>-0.37059120604169576</v>
      </c>
    </row>
    <row r="31" spans="1:15" ht="15.25" x14ac:dyDescent="0.85">
      <c r="A31" s="9" t="s">
        <v>26</v>
      </c>
      <c r="B31" s="100">
        <f>RANK(C31,C5:C42)</f>
        <v>25</v>
      </c>
      <c r="C31" s="89">
        <f>'Cmpx General'!K31</f>
        <v>0.23527054108216428</v>
      </c>
      <c r="D31" s="32">
        <v>-8.2113160000000001</v>
      </c>
      <c r="E31" s="32">
        <v>0</v>
      </c>
      <c r="F31" s="134">
        <f t="shared" si="1"/>
        <v>0.32587649158803889</v>
      </c>
      <c r="G31" s="84">
        <f t="shared" si="0"/>
        <v>-0.32587649158803889</v>
      </c>
    </row>
    <row r="32" spans="1:15" ht="15.25" x14ac:dyDescent="0.85">
      <c r="A32" s="9" t="s">
        <v>27</v>
      </c>
      <c r="B32" s="100">
        <f>RANK(C32,C5:C42)</f>
        <v>6</v>
      </c>
      <c r="C32" s="89">
        <f>'Cmpx General'!K32</f>
        <v>0.53857350800582293</v>
      </c>
      <c r="D32" s="32">
        <v>-3.7670509999999999</v>
      </c>
      <c r="E32" s="32">
        <v>0</v>
      </c>
      <c r="F32" s="134">
        <f t="shared" si="1"/>
        <v>0.68053006920275161</v>
      </c>
      <c r="G32" s="84">
        <f t="shared" si="0"/>
        <v>-0.68053006920275161</v>
      </c>
    </row>
    <row r="33" spans="1:11" ht="15.25" x14ac:dyDescent="0.85">
      <c r="A33" s="9" t="s">
        <v>28</v>
      </c>
      <c r="B33" s="100">
        <f>RANK(C33,C5:C42)</f>
        <v>36</v>
      </c>
      <c r="C33" s="89">
        <f>'Cmpx General'!K33</f>
        <v>3.0712116098548403E-2</v>
      </c>
      <c r="D33" s="32">
        <v>3.6401479999999999</v>
      </c>
      <c r="E33" s="32">
        <v>1</v>
      </c>
      <c r="F33" s="134">
        <f t="shared" si="1"/>
        <v>8.6685368640895433E-2</v>
      </c>
      <c r="G33" s="84">
        <f t="shared" si="0"/>
        <v>0.91331463135910451</v>
      </c>
      <c r="K33" s="32"/>
    </row>
    <row r="34" spans="1:11" ht="15.25" x14ac:dyDescent="0.85">
      <c r="A34" s="9" t="s">
        <v>106</v>
      </c>
      <c r="B34" s="100">
        <f>RANK(C34,C5:C42)</f>
        <v>8</v>
      </c>
      <c r="C34" s="89">
        <f>'Cmpx General'!K34</f>
        <v>0.48144531249999889</v>
      </c>
      <c r="D34" s="32">
        <v>0.39485900000000002</v>
      </c>
      <c r="E34" s="32">
        <v>0.70571700000000004</v>
      </c>
      <c r="F34" s="134">
        <f t="shared" si="1"/>
        <v>0.61372980303881108</v>
      </c>
      <c r="G34" s="84">
        <f t="shared" si="0"/>
        <v>9.1987196961188955E-2</v>
      </c>
      <c r="K34" s="32"/>
    </row>
    <row r="35" spans="1:11" ht="15.25" x14ac:dyDescent="0.85">
      <c r="A35" s="9" t="s">
        <v>30</v>
      </c>
      <c r="B35" s="100">
        <f>RANK(C35,C5:C42)</f>
        <v>21</v>
      </c>
      <c r="C35" s="89">
        <f>'Cmpx General'!K35</f>
        <v>0.26133469179826863</v>
      </c>
      <c r="D35" s="32">
        <v>-1.2264109999999999</v>
      </c>
      <c r="E35" s="32">
        <v>0</v>
      </c>
      <c r="F35" s="134">
        <f t="shared" si="1"/>
        <v>0.35635342490891253</v>
      </c>
      <c r="G35" s="84">
        <f t="shared" si="0"/>
        <v>-0.35635342490891253</v>
      </c>
      <c r="K35" s="32"/>
    </row>
    <row r="36" spans="1:11" ht="15.25" x14ac:dyDescent="0.85">
      <c r="A36" s="9" t="s">
        <v>31</v>
      </c>
      <c r="B36" s="100">
        <f>RANK(C36,C5:C42)</f>
        <v>20</v>
      </c>
      <c r="C36" s="89">
        <f>'Cmpx General'!K36</f>
        <v>0.2704439252336448</v>
      </c>
      <c r="D36" s="32">
        <v>3.5670169999999999</v>
      </c>
      <c r="E36" s="32">
        <v>1</v>
      </c>
      <c r="F36" s="134">
        <f t="shared" si="1"/>
        <v>0.36700489416406445</v>
      </c>
      <c r="G36" s="84">
        <f t="shared" si="0"/>
        <v>0.63299510583593555</v>
      </c>
      <c r="K36" s="32"/>
    </row>
    <row r="37" spans="1:11" ht="15.25" x14ac:dyDescent="0.85">
      <c r="A37" s="9" t="s">
        <v>32</v>
      </c>
      <c r="B37" s="100">
        <f>RANK(C37,C5:C42)</f>
        <v>38</v>
      </c>
      <c r="C37" s="89">
        <f>'Cmpx General'!K37</f>
        <v>-4.3422184006878806E-2</v>
      </c>
      <c r="D37" s="32">
        <v>-1.803766</v>
      </c>
      <c r="E37" s="32">
        <v>0</v>
      </c>
      <c r="F37" s="134">
        <f t="shared" si="1"/>
        <v>-2.151601038896543E-7</v>
      </c>
      <c r="G37" s="84">
        <f t="shared" si="0"/>
        <v>2.151601038896543E-7</v>
      </c>
      <c r="K37" s="32"/>
    </row>
    <row r="38" spans="1:11" ht="15.25" x14ac:dyDescent="0.85">
      <c r="A38" s="9" t="s">
        <v>33</v>
      </c>
      <c r="B38" s="100">
        <f>RANK(C38,C5:C42)</f>
        <v>11</v>
      </c>
      <c r="C38" s="89">
        <f>'Cmpx General'!K38</f>
        <v>0.4299025836509951</v>
      </c>
      <c r="D38" s="32">
        <v>-4.980048</v>
      </c>
      <c r="E38" s="32">
        <v>0</v>
      </c>
      <c r="F38" s="134">
        <f t="shared" si="1"/>
        <v>0.55346064915702509</v>
      </c>
      <c r="G38" s="84">
        <f t="shared" si="0"/>
        <v>-0.55346064915702509</v>
      </c>
    </row>
    <row r="39" spans="1:11" ht="15.25" x14ac:dyDescent="0.85">
      <c r="A39" s="9" t="s">
        <v>34</v>
      </c>
      <c r="B39" s="100">
        <f>RANK(C39,C5:C42)</f>
        <v>7</v>
      </c>
      <c r="C39" s="89">
        <f>'Cmpx General'!K39</f>
        <v>0.49508426966292141</v>
      </c>
      <c r="D39" s="32">
        <v>1.643872</v>
      </c>
      <c r="E39" s="32">
        <v>0.99996700000000005</v>
      </c>
      <c r="F39" s="134">
        <f t="shared" si="1"/>
        <v>0.62967789943175467</v>
      </c>
      <c r="G39" s="84">
        <f t="shared" si="0"/>
        <v>0.37028910056824538</v>
      </c>
      <c r="H39" s="101" t="s">
        <v>352</v>
      </c>
      <c r="I39" s="47">
        <f>AVERAGE(G5:G42)</f>
        <v>-3.5821919479264684E-2</v>
      </c>
      <c r="J39" s="44" t="s">
        <v>978</v>
      </c>
      <c r="K39" s="47">
        <f>AVERAGE(C5:C42)</f>
        <v>0.31532885381534753</v>
      </c>
    </row>
    <row r="40" spans="1:11" ht="15.25" x14ac:dyDescent="0.85">
      <c r="A40" s="9" t="s">
        <v>35</v>
      </c>
      <c r="B40" s="100">
        <f>RANK(C40,C5:C42)</f>
        <v>9</v>
      </c>
      <c r="C40" s="89">
        <f>'Cmpx General'!K40</f>
        <v>0.47381974248926939</v>
      </c>
      <c r="D40" s="32">
        <v>0.18976000000000001</v>
      </c>
      <c r="E40" s="32">
        <v>0.35060400000000003</v>
      </c>
      <c r="F40" s="134">
        <f t="shared" si="1"/>
        <v>0.60481318836442388</v>
      </c>
      <c r="G40" s="84">
        <f t="shared" si="0"/>
        <v>-0.25420918836442385</v>
      </c>
      <c r="H40" s="101" t="s">
        <v>129</v>
      </c>
      <c r="I40" s="47">
        <f>MEDIAN(G5:G42)</f>
        <v>-0.2079219771950204</v>
      </c>
      <c r="J40" s="44" t="s">
        <v>979</v>
      </c>
      <c r="K40" s="47">
        <f>MEDIAN(C5:C42)</f>
        <v>0.27197744851023897</v>
      </c>
    </row>
    <row r="41" spans="1:11" ht="15.25" x14ac:dyDescent="0.85">
      <c r="A41" s="9" t="s">
        <v>36</v>
      </c>
      <c r="B41" s="100">
        <f>RANK(C41,C5:C42)</f>
        <v>26</v>
      </c>
      <c r="C41" s="89">
        <f>'Cmpx General'!K41</f>
        <v>0.23189134808853007</v>
      </c>
      <c r="D41" s="32">
        <v>0.33657399999999998</v>
      </c>
      <c r="E41" s="32">
        <v>0.61785299999999999</v>
      </c>
      <c r="F41" s="134">
        <f t="shared" si="1"/>
        <v>0.32192518541784704</v>
      </c>
      <c r="G41" s="84">
        <f t="shared" si="0"/>
        <v>0.29592781458215295</v>
      </c>
      <c r="H41" s="101" t="s">
        <v>130</v>
      </c>
      <c r="I41" s="47">
        <f>_xlfn.STDEV.S(G5:G42)</f>
        <v>0.52342084951586743</v>
      </c>
      <c r="J41" s="44" t="s">
        <v>980</v>
      </c>
      <c r="K41" s="47">
        <f>_xlfn.STDEV.S(C5:C42)</f>
        <v>0.21187427082176832</v>
      </c>
    </row>
    <row r="42" spans="1:11" ht="16.25" x14ac:dyDescent="0.85">
      <c r="A42" s="9" t="s">
        <v>37</v>
      </c>
      <c r="B42" s="100">
        <f>RANK(C42,C5:C42)</f>
        <v>16</v>
      </c>
      <c r="C42" s="89">
        <f>'Cmpx General'!K42</f>
        <v>0.30807397383852053</v>
      </c>
      <c r="D42" s="32">
        <v>-5.2497559999999996</v>
      </c>
      <c r="E42" s="32">
        <v>0</v>
      </c>
      <c r="F42" s="134">
        <f t="shared" si="1"/>
        <v>0.41100588597399229</v>
      </c>
      <c r="G42" s="84">
        <f t="shared" si="0"/>
        <v>-0.41100588597399229</v>
      </c>
      <c r="H42" s="101" t="s">
        <v>131</v>
      </c>
      <c r="I42" s="47">
        <f>AVEDEV(G5:G42)</f>
        <v>0.43377125232805508</v>
      </c>
      <c r="J42" s="44" t="s">
        <v>981</v>
      </c>
      <c r="K42" s="47">
        <f>AVEDEV(C5:C42)</f>
        <v>0.1636952304191045</v>
      </c>
    </row>
    <row r="44" spans="1:11" x14ac:dyDescent="0.65">
      <c r="A44" s="45" t="s">
        <v>363</v>
      </c>
      <c r="G44" s="45" t="s">
        <v>995</v>
      </c>
    </row>
    <row r="45" spans="1:11" x14ac:dyDescent="0.65">
      <c r="E45" s="45" t="s">
        <v>992</v>
      </c>
      <c r="F45" s="82">
        <v>0.77518500000000001</v>
      </c>
    </row>
    <row r="46" spans="1:11" x14ac:dyDescent="0.65">
      <c r="E46" s="45" t="s">
        <v>993</v>
      </c>
      <c r="F46" s="82">
        <v>0.29749599999999998</v>
      </c>
    </row>
    <row r="47" spans="1:11" x14ac:dyDescent="0.65">
      <c r="E47" s="45" t="s">
        <v>994</v>
      </c>
      <c r="F47" s="82">
        <v>0.223665</v>
      </c>
    </row>
    <row r="48" spans="1:11" x14ac:dyDescent="0.65">
      <c r="E48" s="36"/>
      <c r="F48" s="36"/>
    </row>
    <row r="70" ht="21.75" customHeight="1" x14ac:dyDescent="0.65"/>
  </sheetData>
  <sortState xmlns:xlrd2="http://schemas.microsoft.com/office/spreadsheetml/2017/richdata2" ref="A5:G110">
    <sortCondition ref="A3:A110"/>
  </sortState>
  <mergeCells count="1">
    <mergeCell ref="A1:I1"/>
  </mergeCells>
  <pageMargins left="0.39370078740157483" right="0.31496062992125984" top="0.35433070866141736" bottom="0.35433070866141736" header="0.31496062992125984" footer="0.31496062992125984"/>
  <pageSetup paperSize="9" scale="7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Cmpx General</vt:lpstr>
      <vt:lpstr>Cmpx Indicators 1</vt:lpstr>
      <vt:lpstr>ECI</vt:lpstr>
      <vt:lpstr>ECI dist</vt:lpstr>
      <vt:lpstr>ECI Stand.</vt:lpstr>
      <vt:lpstr>Blocks</vt:lpstr>
      <vt:lpstr>H0 GEV</vt:lpstr>
      <vt:lpstr>K Rayleigh</vt:lpstr>
      <vt:lpstr>l.t-student</vt:lpstr>
      <vt:lpstr>phi t-student</vt:lpstr>
      <vt:lpstr>Circuity Stats</vt:lpstr>
      <vt:lpstr>Blocks!Print_Area</vt:lpstr>
      <vt:lpstr>'Circuity Stats'!Print_Area</vt:lpstr>
      <vt:lpstr>'Cmpx General'!Print_Area</vt:lpstr>
      <vt:lpstr>'H0 GEV'!Print_Area</vt:lpstr>
      <vt:lpstr>'K Rayleigh'!Print_Area</vt:lpstr>
      <vt:lpstr>'l.t-student'!Print_Area</vt:lpstr>
      <vt:lpstr>'phi t-student'!Print_Area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Yakir Ariel</dc:creator>
  <cp:lastModifiedBy>Yakir Ariel</cp:lastModifiedBy>
  <cp:lastPrinted>2025-03-30T17:49:44Z</cp:lastPrinted>
  <dcterms:created xsi:type="dcterms:W3CDTF">2025-03-05T16:19:25Z</dcterms:created>
  <dcterms:modified xsi:type="dcterms:W3CDTF">2025-03-30T22:37:54Z</dcterms:modified>
</cp:coreProperties>
</file>