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pos_sale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5" l="1"/>
  <c r="P19" i="5"/>
  <c r="O19" i="5"/>
  <c r="N19" i="5"/>
  <c r="Q17" i="5"/>
  <c r="N17" i="5"/>
  <c r="P17" i="5"/>
  <c r="O17" i="5"/>
  <c r="P14" i="5"/>
  <c r="AJ9" i="5"/>
  <c r="AJ14" i="5" s="1"/>
  <c r="AJ11" i="5" l="1"/>
  <c r="AJ12" i="5" s="1"/>
  <c r="AJ15" i="5" s="1"/>
  <c r="AJ20" i="5" s="1"/>
  <c r="AJ21" i="5" s="1"/>
  <c r="Q14" i="5"/>
  <c r="P20" i="5" l="1"/>
  <c r="AJ26" i="5"/>
  <c r="AJ28" i="5" s="1"/>
  <c r="AJ29" i="5" s="1"/>
  <c r="Q20" i="5"/>
  <c r="Q23" i="5" s="1"/>
  <c r="N14" i="5"/>
  <c r="O14" i="5"/>
  <c r="P21" i="5" l="1"/>
  <c r="P23" i="5"/>
  <c r="F25" i="5"/>
  <c r="F26" i="5"/>
  <c r="AF11" i="5"/>
  <c r="AH9" i="5"/>
  <c r="AH11" i="5" s="1"/>
  <c r="AH12" i="5" s="1"/>
  <c r="AF9" i="5"/>
  <c r="O20" i="5" l="1"/>
  <c r="O23" i="5" s="1"/>
  <c r="AF12" i="5"/>
  <c r="AH14" i="5"/>
  <c r="AH15" i="5" s="1"/>
  <c r="AF14" i="5"/>
  <c r="AF15" i="5" l="1"/>
  <c r="AH20" i="5"/>
  <c r="AH21" i="5" s="1"/>
  <c r="AF17" i="5" l="1"/>
  <c r="AF19" i="5" s="1"/>
  <c r="AF20" i="5"/>
  <c r="AF21" i="5" s="1"/>
  <c r="N20" i="5" l="1"/>
  <c r="N23" i="5" s="1"/>
  <c r="AF23" i="5"/>
  <c r="AF25" i="5" s="1"/>
  <c r="F27" i="5"/>
  <c r="F24" i="5" l="1"/>
  <c r="F28" i="5"/>
  <c r="Q24" i="5" s="1"/>
  <c r="F29" i="5"/>
  <c r="N25" i="5" s="1"/>
  <c r="AF26" i="5"/>
  <c r="AF28" i="5" s="1"/>
  <c r="AH26" i="5"/>
  <c r="AH28" i="5" s="1"/>
  <c r="AH29" i="5" s="1"/>
  <c r="P24" i="5" l="1"/>
  <c r="P25" i="5"/>
  <c r="O25" i="5"/>
  <c r="Q25" i="5"/>
  <c r="Q21" i="5" s="1"/>
  <c r="O24" i="5"/>
  <c r="N24" i="5"/>
  <c r="AF29" i="5"/>
  <c r="O21" i="5" l="1"/>
  <c r="N21" i="5"/>
  <c r="F30" i="5"/>
  <c r="P27" i="5" s="1"/>
  <c r="F23" i="5" l="1"/>
  <c r="Q27" i="5"/>
  <c r="N27" i="5"/>
  <c r="O27" i="5"/>
  <c r="F22" i="5" l="1"/>
  <c r="Y9" i="5" s="1"/>
  <c r="Y11" i="5" s="1"/>
  <c r="P28" i="5"/>
  <c r="N28" i="5"/>
  <c r="Q28" i="5"/>
  <c r="O28" i="5"/>
</calcChain>
</file>

<file path=xl/sharedStrings.xml><?xml version="1.0" encoding="utf-8"?>
<sst xmlns="http://schemas.openxmlformats.org/spreadsheetml/2006/main" count="264" uniqueCount="136">
  <si>
    <t>Column Name</t>
  </si>
  <si>
    <t>ID</t>
  </si>
  <si>
    <t>Data Type</t>
  </si>
  <si>
    <t>Default</t>
  </si>
  <si>
    <t>N</t>
  </si>
  <si>
    <t>VARCHAR2 (10 Byte)</t>
  </si>
  <si>
    <t>NUMBER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</si>
  <si>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</si>
  <si>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</si>
  <si>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</si>
  <si>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</si>
  <si>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</si>
  <si>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</si>
  <si>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</si>
  <si>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</si>
  <si>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</si>
  <si>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</si>
  <si>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</si>
  <si>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</si>
  <si>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</si>
  <si>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</si>
  <si>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</si>
  <si>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</si>
  <si>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</si>
  <si>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created_by</t>
  </si>
  <si>
    <t>home_delvy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</si>
  <si>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</si>
  <si>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</si>
  <si>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</si>
  <si>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</si>
  <si>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</si>
  <si>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</si>
  <si>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</si>
  <si>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</si>
  <si>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</si>
  <si>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</si>
  <si>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</si>
  <si>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</si>
  <si>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</si>
  <si>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</si>
  <si>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</si>
  <si>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</si>
  <si>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</si>
  <si>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</si>
  <si>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</si>
  <si>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</si>
  <si>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</si>
  <si>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</si>
  <si>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</si>
  <si>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</si>
  <si>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</si>
  <si>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</si>
  <si>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</si>
  <si>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pmt_amt</t>
  </si>
  <si>
    <t>pmt_chrg</t>
  </si>
  <si>
    <t>item_disc</t>
  </si>
  <si>
    <t>promo_item</t>
  </si>
  <si>
    <t>promo_bill</t>
  </si>
  <si>
    <t>KMTH</t>
  </si>
  <si>
    <t>PC-1</t>
  </si>
  <si>
    <t>NA</t>
  </si>
  <si>
    <t>net_sale_rate</t>
  </si>
  <si>
    <t>manual_disc_user</t>
  </si>
  <si>
    <t>net_amt</t>
  </si>
  <si>
    <t>Appsdate</t>
  </si>
  <si>
    <t>Session_user</t>
  </si>
  <si>
    <t>Over All Bill</t>
  </si>
  <si>
    <t>oth_chrg_user</t>
  </si>
  <si>
    <t xml:space="preserve"> 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</si>
  <si>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</si>
  <si>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</si>
  <si>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</si>
  <si>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</si>
  <si>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</si>
  <si>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</si>
  <si>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</si>
  <si>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</si>
  <si>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</si>
  <si>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</si>
  <si>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</si>
  <si>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</si>
  <si>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</si>
  <si>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</si>
  <si>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</si>
  <si>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</si>
  <si>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</si>
  <si>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</si>
  <si>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</si>
  <si>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</si>
  <si>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</si>
  <si>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</si>
  <si>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</si>
  <si>
    <t>Perc (2%)</t>
  </si>
  <si>
    <t>Amt (Rs. 5/-)</t>
  </si>
  <si>
    <t>Fix (Rs 8/-)</t>
  </si>
  <si>
    <t>Item-3</t>
  </si>
  <si>
    <t>Value</t>
  </si>
  <si>
    <t>Value-1</t>
  </si>
  <si>
    <t>Value-2</t>
  </si>
  <si>
    <t>Narendra</t>
  </si>
  <si>
    <t>manual_disc_perc</t>
  </si>
  <si>
    <t>manual_disc_amt</t>
  </si>
  <si>
    <t>Calc [(F20-F21-F22)*F24/100] + Enter</t>
  </si>
  <si>
    <t>oth_chrg_perc</t>
  </si>
  <si>
    <t>oth_chrg_amt</t>
  </si>
  <si>
    <t>Calc [(F20-F21-F22)*F27/100] + Enter</t>
  </si>
  <si>
    <t>net_sale_amt</t>
  </si>
  <si>
    <t>adj_amt</t>
  </si>
  <si>
    <t>promo_code Disc(Amt/Perc) on Food</t>
  </si>
  <si>
    <t>promo_code disc(Amt/Perc/Fix)</t>
  </si>
  <si>
    <t>Disc Perc on over all bill</t>
  </si>
  <si>
    <t>Other charges on over all bill</t>
  </si>
  <si>
    <t>sale_hdr</t>
  </si>
  <si>
    <t>sale_det</t>
  </si>
  <si>
    <t>Cash</t>
  </si>
  <si>
    <t>sale_pmt</t>
  </si>
  <si>
    <t>sale_amt</t>
  </si>
  <si>
    <t>-</t>
  </si>
  <si>
    <t>net_bill_amt</t>
  </si>
  <si>
    <t>Primary-Key</t>
  </si>
  <si>
    <t>ref_amt</t>
  </si>
  <si>
    <t>SODAXO</t>
  </si>
  <si>
    <t>Amt (Rs. 3/-)</t>
  </si>
  <si>
    <t>Item-4</t>
  </si>
  <si>
    <t>Combi Fix Rate Rs. 55/-</t>
  </si>
  <si>
    <t>&lt;- Disc apply only combi of Item &amp; Qty define like (1+1=55). Without combi extra Qty not getting disc.</t>
  </si>
  <si>
    <t>yyyy0000001</t>
  </si>
  <si>
    <t>system date</t>
  </si>
  <si>
    <t>gl master</t>
  </si>
  <si>
    <t>session  id  login table</t>
  </si>
  <si>
    <t>Online (Y)/ Offline(N)</t>
  </si>
  <si>
    <t>Y</t>
  </si>
  <si>
    <t>ammount</t>
  </si>
  <si>
    <t>promo code(item scheme)</t>
  </si>
  <si>
    <t>payment master payment type</t>
  </si>
  <si>
    <t>&lt;- If fix rate more than sale rate then item disc always zero (0).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</si>
</sst>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2" fillId="0" borderId="10" xfId="0" applyFont="1" applyBorder="1"/>
    <xf numFmtId="0" fontId="2" fillId="0" borderId="10" xfId="0" quotePrefix="1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3" xfId="0" applyFont="1" applyBorder="1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/>
    <xf numFmtId="165" fontId="0" fillId="0" borderId="0" xfId="0" applyNumberFormat="1"/>
    <xf numFmtId="0" fontId="1" fillId="2" borderId="18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5" fillId="0" borderId="3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right" vertical="center"/>
    </xf>
    <xf numFmtId="14" fontId="5" fillId="0" borderId="10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14" xfId="0" applyBorder="1"/>
    <xf numFmtId="14" fontId="0" fillId="0" borderId="14" xfId="0" applyNumberFormat="1" applyBorder="1"/>
    <xf numFmtId="0" fontId="5" fillId="0" borderId="1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0" fillId="0" borderId="3" xfId="0" applyBorder="1"/>
    <xf numFmtId="0" fontId="5" fillId="0" borderId="4" xfId="0" applyFont="1" applyBorder="1" applyAlignment="1">
      <alignment horizontal="right" vertical="center"/>
    </xf>
    <xf numFmtId="14" fontId="5" fillId="0" borderId="4" xfId="0" applyNumberFormat="1" applyFont="1" applyBorder="1" applyAlignment="1">
      <alignment horizontal="right" vertical="center"/>
    </xf>
    <xf numFmtId="0" fontId="0" fillId="0" borderId="5" xfId="0" applyBorder="1"/>
    <xf numFmtId="0" fontId="0" fillId="0" borderId="15" xfId="0" applyBorder="1"/>
    <xf numFmtId="0" fontId="1" fillId="0" borderId="0" xfId="0" applyFont="1"/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4" borderId="10" xfId="0" applyFont="1" applyFill="1" applyBorder="1"/>
    <xf numFmtId="0" fontId="3" fillId="4" borderId="10" xfId="0" applyFont="1" applyFill="1" applyBorder="1" applyAlignment="1">
      <alignment horizontal="right" vertical="center"/>
    </xf>
    <xf numFmtId="165" fontId="3" fillId="4" borderId="10" xfId="0" applyNumberFormat="1" applyFont="1" applyFill="1" applyBorder="1" applyAlignment="1">
      <alignment horizontal="right" vertical="center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right" vertical="center"/>
    </xf>
    <xf numFmtId="165" fontId="3" fillId="3" borderId="10" xfId="0" applyNumberFormat="1" applyFont="1" applyFill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/>
    </xf>
    <xf numFmtId="0" fontId="3" fillId="5" borderId="10" xfId="0" applyFont="1" applyFill="1" applyBorder="1"/>
    <xf numFmtId="165" fontId="3" fillId="5" borderId="10" xfId="0" applyNumberFormat="1" applyFont="1" applyFill="1" applyBorder="1" applyAlignment="1">
      <alignment horizontal="right" vertical="center"/>
    </xf>
    <xf numFmtId="0" fontId="3" fillId="6" borderId="10" xfId="0" applyFont="1" applyFill="1" applyBorder="1"/>
    <xf numFmtId="165" fontId="3" fillId="6" borderId="10" xfId="0" applyNumberFormat="1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0" xfId="0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3" fillId="4" borderId="3" xfId="0" applyFont="1" applyFill="1" applyBorder="1"/>
    <xf numFmtId="0" fontId="3" fillId="4" borderId="4" xfId="0" applyFont="1" applyFill="1" applyBorder="1" applyAlignment="1">
      <alignment horizontal="right" vertical="center"/>
    </xf>
    <xf numFmtId="165" fontId="3" fillId="4" borderId="4" xfId="0" applyNumberFormat="1" applyFont="1" applyFill="1" applyBorder="1" applyAlignment="1">
      <alignment horizontal="right" vertical="center"/>
    </xf>
    <xf numFmtId="0" fontId="3" fillId="3" borderId="3" xfId="0" applyFont="1" applyFill="1" applyBorder="1"/>
    <xf numFmtId="165" fontId="3" fillId="3" borderId="4" xfId="0" applyNumberFormat="1" applyFont="1" applyFill="1" applyBorder="1" applyAlignment="1">
      <alignment horizontal="right" vertical="center"/>
    </xf>
    <xf numFmtId="2" fontId="5" fillId="0" borderId="4" xfId="0" applyNumberFormat="1" applyFont="1" applyBorder="1" applyAlignment="1">
      <alignment horizontal="right" vertical="center"/>
    </xf>
    <xf numFmtId="0" fontId="3" fillId="5" borderId="3" xfId="0" applyFont="1" applyFill="1" applyBorder="1"/>
    <xf numFmtId="165" fontId="3" fillId="5" borderId="4" xfId="0" applyNumberFormat="1" applyFont="1" applyFill="1" applyBorder="1" applyAlignment="1">
      <alignment horizontal="right" vertical="center"/>
    </xf>
    <xf numFmtId="0" fontId="3" fillId="6" borderId="3" xfId="0" applyFont="1" applyFill="1" applyBorder="1"/>
    <xf numFmtId="165" fontId="3" fillId="6" borderId="4" xfId="0" applyNumberFormat="1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/>
    </xf>
    <xf numFmtId="164" fontId="5" fillId="0" borderId="10" xfId="0" applyNumberFormat="1" applyFont="1" applyBorder="1" applyAlignment="1">
      <alignment horizontal="right" vertical="center"/>
    </xf>
    <xf numFmtId="1" fontId="5" fillId="0" borderId="10" xfId="0" applyNumberFormat="1" applyFont="1" applyBorder="1" applyAlignment="1">
      <alignment horizontal="right" vertical="center"/>
    </xf>
    <xf numFmtId="1" fontId="5" fillId="0" borderId="4" xfId="0" applyNumberFormat="1" applyFont="1" applyBorder="1" applyAlignment="1">
      <alignment horizontal="right" vertical="center"/>
    </xf>
    <xf numFmtId="0" fontId="5" fillId="7" borderId="3" xfId="0" applyFont="1" applyFill="1" applyBorder="1"/>
    <xf numFmtId="0" fontId="5" fillId="7" borderId="10" xfId="0" applyFont="1" applyFill="1" applyBorder="1"/>
    <xf numFmtId="165" fontId="5" fillId="7" borderId="10" xfId="0" applyNumberFormat="1" applyFont="1" applyFill="1" applyBorder="1" applyAlignment="1">
      <alignment horizontal="right" vertical="center"/>
    </xf>
    <xf numFmtId="165" fontId="5" fillId="7" borderId="4" xfId="0" applyNumberFormat="1" applyFont="1" applyFill="1" applyBorder="1" applyAlignment="1">
      <alignment horizontal="right" vertical="center"/>
    </xf>
    <xf numFmtId="0" fontId="5" fillId="8" borderId="5" xfId="0" applyFont="1" applyFill="1" applyBorder="1"/>
    <xf numFmtId="0" fontId="5" fillId="8" borderId="15" xfId="0" applyFont="1" applyFill="1" applyBorder="1"/>
    <xf numFmtId="165" fontId="5" fillId="8" borderId="15" xfId="0" applyNumberFormat="1" applyFont="1" applyFill="1" applyBorder="1" applyAlignment="1">
      <alignment horizontal="right" vertical="center"/>
    </xf>
    <xf numFmtId="165" fontId="5" fillId="8" borderId="6" xfId="0" applyNumberFormat="1" applyFont="1" applyFill="1" applyBorder="1" applyAlignment="1">
      <alignment horizontal="right" vertical="center"/>
    </xf>
    <xf numFmtId="0" fontId="2" fillId="8" borderId="3" xfId="0" applyFont="1" applyFill="1" applyBorder="1"/>
    <xf numFmtId="0" fontId="2" fillId="8" borderId="10" xfId="0" applyFont="1" applyFill="1" applyBorder="1"/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165" fontId="2" fillId="8" borderId="4" xfId="0" applyNumberFormat="1" applyFont="1" applyFill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2" fontId="0" fillId="0" borderId="4" xfId="0" applyNumberFormat="1" applyBorder="1" applyAlignment="1">
      <alignment horizontal="right"/>
    </xf>
    <xf numFmtId="0" fontId="0" fillId="0" borderId="12" xfId="0" applyBorder="1"/>
    <xf numFmtId="0" fontId="2" fillId="0" borderId="9" xfId="0" applyFont="1" applyBorder="1"/>
    <xf numFmtId="0" fontId="0" fillId="0" borderId="9" xfId="0" applyBorder="1"/>
    <xf numFmtId="0" fontId="5" fillId="0" borderId="9" xfId="0" applyFont="1" applyBorder="1"/>
    <xf numFmtId="0" fontId="5" fillId="0" borderId="8" xfId="0" applyFont="1" applyBorder="1"/>
    <xf numFmtId="0" fontId="4" fillId="0" borderId="20" xfId="0" applyFont="1" applyBorder="1" applyAlignment="1">
      <alignment horizontal="left" vertical="center"/>
    </xf>
    <xf numFmtId="0" fontId="2" fillId="0" borderId="0" xfId="0" applyFont="1"/>
    <xf numFmtId="0" fontId="6" fillId="0" borderId="3" xfId="0" applyFont="1" applyBorder="1"/>
    <xf numFmtId="0" fontId="6" fillId="0" borderId="10" xfId="0" applyFont="1" applyBorder="1"/>
    <xf numFmtId="2" fontId="6" fillId="0" borderId="4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10" xfId="0" applyFont="1" applyBorder="1"/>
    <xf numFmtId="2" fontId="7" fillId="0" borderId="10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165" fontId="3" fillId="9" borderId="4" xfId="0" applyNumberFormat="1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9" borderId="2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/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165" fontId="2" fillId="8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65" fontId="3" fillId="4" borderId="0" xfId="0" applyNumberFormat="1" applyFont="1" applyFill="1" applyBorder="1" applyAlignment="1">
      <alignment horizontal="right" vertical="center"/>
    </xf>
    <xf numFmtId="165" fontId="3" fillId="3" borderId="0" xfId="0" applyNumberFormat="1" applyFont="1" applyFill="1" applyBorder="1" applyAlignment="1">
      <alignment horizontal="right" vertical="center"/>
    </xf>
    <xf numFmtId="165" fontId="3" fillId="5" borderId="0" xfId="0" applyNumberFormat="1" applyFont="1" applyFill="1" applyBorder="1" applyAlignment="1">
      <alignment horizontal="right" vertical="center"/>
    </xf>
    <xf numFmtId="165" fontId="3" fillId="6" borderId="0" xfId="0" applyNumberFormat="1" applyFont="1" applyFill="1" applyBorder="1" applyAlignment="1">
      <alignment horizontal="right" vertical="center"/>
    </xf>
    <xf numFmtId="165" fontId="5" fillId="7" borderId="0" xfId="0" applyNumberFormat="1" applyFont="1" applyFill="1" applyBorder="1" applyAlignment="1">
      <alignment horizontal="right" vertical="center"/>
    </xf>
    <xf numFmtId="0" fontId="3" fillId="4" borderId="20" xfId="0" applyFont="1" applyFill="1" applyBorder="1" applyAlignment="1">
      <alignment horizontal="right" vertic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zoomScaleNormal="100" workbookViewId="0">
      <pane ySplit="2" topLeftCell="A8" activePane="bottomLeft" state="frozen"/>
      <selection pane="bottomLeft" activeCell="G33" sqref="G33"/>
    </sheetView>
  </sheetViews>
  <sheetFormatPr defaultRowHeight="15" x14ac:dyDescent="0.25"/>
  <cols>
    <col min="1" max="1" width="17" bestFit="1" customWidth="1"/>
    <col min="2" max="2" width="3" customWidth="1"/>
    <col min="3" max="3" width="18.7109375" customWidth="1"/>
    <col min="4" max="4" width="7.140625" customWidth="1"/>
    <col min="5" max="5" width="31.7109375" customWidth="1"/>
    <col min="6" max="6" width="11.42578125" bestFit="1" customWidth="1"/>
    <col min="7" max="7" width="11.42578125" customWidth="1"/>
    <col min="8" max="8" width="4.140625" customWidth="1"/>
    <col min="9" max="9" width="15.7109375" bestFit="1" customWidth="1"/>
    <col min="10" max="10" width="3" hidden="1" customWidth="1"/>
    <col min="11" max="11" width="17.7109375" hidden="1" customWidth="1"/>
    <col min="12" max="12" width="7.140625" hidden="1" customWidth="1"/>
    <col min="13" max="13" width="30.140625" hidden="1" customWidth="1"/>
    <col min="14" max="14" width="13.140625" bestFit="1" customWidth="1"/>
    <col min="15" max="15" width="12.28515625" bestFit="1" customWidth="1"/>
    <col min="16" max="16" width="12.28515625" customWidth="1"/>
    <col min="17" max="17" width="11.42578125" bestFit="1" customWidth="1"/>
    <col min="18" max="18" width="4.28515625" customWidth="1"/>
    <col min="19" max="19" width="13.140625" bestFit="1" customWidth="1"/>
    <col min="20" max="20" width="2.7109375" hidden="1" customWidth="1"/>
    <col min="21" max="21" width="18.7109375" hidden="1" customWidth="1"/>
    <col min="22" max="22" width="7.140625" hidden="1" customWidth="1"/>
    <col min="23" max="23" width="6.5703125" hidden="1" customWidth="1"/>
    <col min="24" max="25" width="9.5703125" bestFit="1" customWidth="1"/>
    <col min="27" max="27" width="13.140625" bestFit="1" customWidth="1"/>
    <col min="28" max="28" width="13.140625" customWidth="1"/>
    <col min="31" max="31" width="32.28515625" hidden="1" customWidth="1"/>
    <col min="32" max="32" width="6.42578125" hidden="1" customWidth="1"/>
    <col min="33" max="33" width="19.28515625" hidden="1" customWidth="1"/>
    <col min="34" max="34" width="6.42578125" hidden="1" customWidth="1"/>
    <col min="35" max="35" width="21.85546875" hidden="1" customWidth="1"/>
    <col min="36" max="36" width="6.42578125" hidden="1" customWidth="1"/>
    <col min="37" max="37" width="21.85546875" hidden="1" customWidth="1"/>
    <col min="38" max="39" width="0" hidden="1" customWidth="1"/>
  </cols>
  <sheetData>
    <row r="1" spans="1:37" s="35" customFormat="1" ht="15.75" thickBot="1" x14ac:dyDescent="0.3">
      <c r="A1" s="110" t="s">
        <v>112</v>
      </c>
      <c r="B1" s="111"/>
      <c r="C1" s="111"/>
      <c r="D1" s="111"/>
      <c r="E1" s="111"/>
      <c r="F1" s="112"/>
      <c r="G1" s="122"/>
      <c r="I1" s="110" t="s">
        <v>113</v>
      </c>
      <c r="J1" s="111"/>
      <c r="K1" s="111"/>
      <c r="L1" s="111"/>
      <c r="M1" s="111"/>
      <c r="N1" s="111"/>
      <c r="O1" s="111"/>
      <c r="P1" s="111"/>
      <c r="Q1" s="112"/>
      <c r="S1" s="113" t="s">
        <v>115</v>
      </c>
      <c r="T1" s="114"/>
      <c r="U1" s="114"/>
      <c r="V1" s="114"/>
      <c r="W1" s="114"/>
      <c r="X1" s="114"/>
      <c r="Y1" s="115"/>
    </row>
    <row r="2" spans="1:37" ht="15.75" thickBot="1" x14ac:dyDescent="0.3">
      <c r="A2" s="18" t="s">
        <v>0</v>
      </c>
      <c r="B2" s="18" t="s">
        <v>1</v>
      </c>
      <c r="C2" s="18" t="s">
        <v>2</v>
      </c>
      <c r="D2" s="18" t="s">
        <v>3</v>
      </c>
      <c r="E2" s="18" t="s">
        <v>36</v>
      </c>
      <c r="F2" s="18" t="s">
        <v>96</v>
      </c>
      <c r="G2" s="123"/>
      <c r="H2" s="10"/>
      <c r="I2" s="18" t="s">
        <v>0</v>
      </c>
      <c r="J2" s="18" t="s">
        <v>1</v>
      </c>
      <c r="K2" s="18" t="s">
        <v>2</v>
      </c>
      <c r="L2" s="18" t="s">
        <v>3</v>
      </c>
      <c r="M2" s="18" t="s">
        <v>36</v>
      </c>
      <c r="N2" s="18" t="s">
        <v>82</v>
      </c>
      <c r="O2" s="18" t="s">
        <v>83</v>
      </c>
      <c r="P2" s="18" t="s">
        <v>95</v>
      </c>
      <c r="Q2" s="18" t="s">
        <v>123</v>
      </c>
      <c r="S2" s="18" t="s">
        <v>0</v>
      </c>
      <c r="T2" s="18" t="s">
        <v>1</v>
      </c>
      <c r="U2" s="18" t="s">
        <v>2</v>
      </c>
      <c r="V2" s="18" t="s">
        <v>3</v>
      </c>
      <c r="W2" s="18" t="s">
        <v>36</v>
      </c>
      <c r="X2" s="18" t="s">
        <v>97</v>
      </c>
      <c r="Y2" s="18" t="s">
        <v>98</v>
      </c>
      <c r="AA2" s="18" t="s">
        <v>119</v>
      </c>
      <c r="AB2" s="35"/>
    </row>
    <row r="3" spans="1:37" x14ac:dyDescent="0.25">
      <c r="A3" s="7" t="s">
        <v>18</v>
      </c>
      <c r="B3" s="8">
        <v>1</v>
      </c>
      <c r="C3" s="8" t="s">
        <v>5</v>
      </c>
      <c r="D3" s="8"/>
      <c r="E3" s="8"/>
      <c r="F3" s="82" t="s">
        <v>58</v>
      </c>
      <c r="G3" s="124"/>
      <c r="H3" s="11"/>
      <c r="I3" s="19" t="s">
        <v>18</v>
      </c>
      <c r="J3" s="20">
        <v>1</v>
      </c>
      <c r="K3" s="20" t="s">
        <v>5</v>
      </c>
      <c r="L3" s="20"/>
      <c r="M3" s="20"/>
      <c r="N3" s="28" t="s">
        <v>58</v>
      </c>
      <c r="O3" s="28" t="s">
        <v>58</v>
      </c>
      <c r="P3" s="29" t="s">
        <v>58</v>
      </c>
      <c r="Q3" s="29" t="s">
        <v>58</v>
      </c>
      <c r="S3" s="25" t="s">
        <v>18</v>
      </c>
      <c r="T3" s="26">
        <v>1</v>
      </c>
      <c r="U3" s="26" t="s">
        <v>5</v>
      </c>
      <c r="V3" s="27"/>
      <c r="W3" s="26"/>
      <c r="X3" s="28" t="s">
        <v>58</v>
      </c>
      <c r="Y3" s="29" t="s">
        <v>58</v>
      </c>
      <c r="AA3" s="90" t="s">
        <v>18</v>
      </c>
      <c r="AF3" t="s">
        <v>82</v>
      </c>
      <c r="AH3" t="s">
        <v>83</v>
      </c>
      <c r="AJ3" t="s">
        <v>95</v>
      </c>
    </row>
    <row r="4" spans="1:37" x14ac:dyDescent="0.25">
      <c r="A4" s="9" t="s">
        <v>31</v>
      </c>
      <c r="B4" s="5">
        <v>14</v>
      </c>
      <c r="C4" s="5" t="s">
        <v>5</v>
      </c>
      <c r="D4" s="5"/>
      <c r="E4" s="5"/>
      <c r="F4" s="83">
        <v>1</v>
      </c>
      <c r="G4" s="124"/>
      <c r="H4" s="11"/>
      <c r="I4" s="9" t="s">
        <v>31</v>
      </c>
      <c r="J4" s="5">
        <v>14</v>
      </c>
      <c r="K4" s="5" t="s">
        <v>5</v>
      </c>
      <c r="L4" s="5"/>
      <c r="M4" s="5"/>
      <c r="N4" s="87">
        <v>1</v>
      </c>
      <c r="O4" s="87">
        <v>1</v>
      </c>
      <c r="P4" s="88">
        <v>2</v>
      </c>
      <c r="Q4" s="88">
        <v>2</v>
      </c>
      <c r="S4" s="9" t="s">
        <v>31</v>
      </c>
      <c r="T4" s="5">
        <v>14</v>
      </c>
      <c r="U4" s="5" t="s">
        <v>5</v>
      </c>
      <c r="V4" s="5"/>
      <c r="W4" s="5"/>
      <c r="X4" s="87">
        <v>1</v>
      </c>
      <c r="Y4" s="88">
        <v>1</v>
      </c>
      <c r="AA4" s="91" t="s">
        <v>31</v>
      </c>
      <c r="AB4" s="96"/>
      <c r="AE4" s="2" t="s">
        <v>69</v>
      </c>
      <c r="AF4" s="2">
        <v>1</v>
      </c>
      <c r="AG4" s="2"/>
      <c r="AH4" s="2">
        <v>5</v>
      </c>
      <c r="AI4" s="2"/>
      <c r="AJ4" s="2">
        <v>5</v>
      </c>
      <c r="AK4" s="2"/>
    </row>
    <row r="5" spans="1:37" x14ac:dyDescent="0.25">
      <c r="A5" s="9" t="s">
        <v>19</v>
      </c>
      <c r="B5" s="5">
        <v>2</v>
      </c>
      <c r="C5" s="5" t="s">
        <v>6</v>
      </c>
      <c r="D5" s="5"/>
      <c r="E5" s="5"/>
      <c r="F5" s="83">
        <v>1</v>
      </c>
      <c r="G5" s="124" t="s">
        <v>126</v>
      </c>
      <c r="H5" s="12"/>
      <c r="I5" s="21" t="s">
        <v>19</v>
      </c>
      <c r="J5" s="22">
        <v>2</v>
      </c>
      <c r="K5" s="22" t="s">
        <v>6</v>
      </c>
      <c r="L5" s="22"/>
      <c r="M5" s="22"/>
      <c r="N5" s="23">
        <v>1</v>
      </c>
      <c r="O5" s="23">
        <v>1</v>
      </c>
      <c r="P5" s="31">
        <v>1</v>
      </c>
      <c r="Q5" s="31">
        <v>1</v>
      </c>
      <c r="S5" s="30" t="s">
        <v>19</v>
      </c>
      <c r="T5" s="2">
        <v>2</v>
      </c>
      <c r="U5" s="2" t="s">
        <v>6</v>
      </c>
      <c r="V5" s="2"/>
      <c r="W5" s="2"/>
      <c r="X5" s="23">
        <v>1</v>
      </c>
      <c r="Y5" s="31">
        <v>1</v>
      </c>
      <c r="AA5" s="92" t="s">
        <v>19</v>
      </c>
      <c r="AE5" s="2" t="s">
        <v>39</v>
      </c>
      <c r="AF5" s="2">
        <v>2</v>
      </c>
      <c r="AG5" s="2"/>
      <c r="AH5" s="2">
        <v>4</v>
      </c>
      <c r="AI5" s="2"/>
      <c r="AJ5" s="2">
        <v>4</v>
      </c>
      <c r="AK5" s="2"/>
    </row>
    <row r="6" spans="1:37" x14ac:dyDescent="0.25">
      <c r="A6" s="9" t="s">
        <v>20</v>
      </c>
      <c r="B6" s="5">
        <v>3</v>
      </c>
      <c r="C6" s="5" t="s">
        <v>7</v>
      </c>
      <c r="D6" s="5"/>
      <c r="E6" s="5"/>
      <c r="F6" s="84">
        <v>44573</v>
      </c>
      <c r="G6" s="125" t="s">
        <v>127</v>
      </c>
      <c r="H6" s="11"/>
      <c r="I6" s="21" t="s">
        <v>20</v>
      </c>
      <c r="J6" s="22">
        <v>3</v>
      </c>
      <c r="K6" s="22" t="s">
        <v>7</v>
      </c>
      <c r="L6" s="22"/>
      <c r="M6" s="22"/>
      <c r="N6" s="24">
        <v>44573</v>
      </c>
      <c r="O6" s="24">
        <v>44573</v>
      </c>
      <c r="P6" s="32">
        <v>44573</v>
      </c>
      <c r="Q6" s="32">
        <v>44573</v>
      </c>
      <c r="S6" s="21" t="s">
        <v>20</v>
      </c>
      <c r="T6" s="22">
        <v>3</v>
      </c>
      <c r="U6" s="22" t="s">
        <v>7</v>
      </c>
      <c r="V6" s="22"/>
      <c r="W6" s="22"/>
      <c r="X6" s="24">
        <v>44573</v>
      </c>
      <c r="Y6" s="32">
        <v>44573</v>
      </c>
      <c r="AA6" s="93" t="s">
        <v>20</v>
      </c>
      <c r="AB6" s="16"/>
      <c r="AE6" s="2" t="s">
        <v>42</v>
      </c>
      <c r="AF6" s="2">
        <v>50</v>
      </c>
      <c r="AG6" s="2"/>
      <c r="AH6" s="2">
        <v>25</v>
      </c>
      <c r="AI6" s="2"/>
      <c r="AJ6" s="2">
        <v>25</v>
      </c>
      <c r="AK6" s="2"/>
    </row>
    <row r="7" spans="1:37" ht="15.75" thickBot="1" x14ac:dyDescent="0.3">
      <c r="A7" s="9" t="s">
        <v>21</v>
      </c>
      <c r="B7" s="5">
        <v>4</v>
      </c>
      <c r="C7" s="5" t="s">
        <v>8</v>
      </c>
      <c r="D7" s="5"/>
      <c r="E7" s="5"/>
      <c r="F7" s="83" t="s">
        <v>59</v>
      </c>
      <c r="G7" s="124"/>
      <c r="H7" s="11"/>
      <c r="I7" s="21" t="s">
        <v>21</v>
      </c>
      <c r="J7" s="22">
        <v>4</v>
      </c>
      <c r="K7" s="22" t="s">
        <v>8</v>
      </c>
      <c r="L7" s="22"/>
      <c r="M7" s="22"/>
      <c r="N7" s="23" t="s">
        <v>59</v>
      </c>
      <c r="O7" s="23" t="s">
        <v>59</v>
      </c>
      <c r="P7" s="31" t="s">
        <v>59</v>
      </c>
      <c r="Q7" s="31" t="s">
        <v>59</v>
      </c>
      <c r="S7" s="21" t="s">
        <v>21</v>
      </c>
      <c r="T7" s="22">
        <v>4</v>
      </c>
      <c r="U7" s="22" t="s">
        <v>8</v>
      </c>
      <c r="V7" s="22"/>
      <c r="W7" s="22"/>
      <c r="X7" s="23" t="s">
        <v>59</v>
      </c>
      <c r="Y7" s="31" t="s">
        <v>59</v>
      </c>
      <c r="AA7" s="94" t="s">
        <v>21</v>
      </c>
      <c r="AB7" s="16"/>
      <c r="AE7" s="2" t="s">
        <v>47</v>
      </c>
      <c r="AF7" s="2">
        <v>32</v>
      </c>
      <c r="AG7" s="2"/>
      <c r="AH7" s="2">
        <v>16</v>
      </c>
      <c r="AI7" s="2"/>
      <c r="AJ7" s="2">
        <v>16</v>
      </c>
      <c r="AK7" s="2"/>
    </row>
    <row r="8" spans="1:37" x14ac:dyDescent="0.25">
      <c r="A8" s="9" t="s">
        <v>29</v>
      </c>
      <c r="B8" s="5">
        <v>5</v>
      </c>
      <c r="C8" s="5" t="s">
        <v>13</v>
      </c>
      <c r="D8" s="6" t="s">
        <v>50</v>
      </c>
      <c r="E8" s="5" t="s">
        <v>49</v>
      </c>
      <c r="F8" s="83" t="s">
        <v>50</v>
      </c>
      <c r="G8" s="124"/>
      <c r="H8" s="11"/>
      <c r="I8" s="21" t="s">
        <v>37</v>
      </c>
      <c r="J8" s="22">
        <v>5</v>
      </c>
      <c r="K8" s="22" t="s">
        <v>15</v>
      </c>
      <c r="L8" s="22"/>
      <c r="M8" s="22"/>
      <c r="N8" s="23">
        <v>6</v>
      </c>
      <c r="O8" s="23">
        <v>1</v>
      </c>
      <c r="P8" s="31">
        <v>12</v>
      </c>
      <c r="Q8" s="31">
        <v>4</v>
      </c>
      <c r="S8" s="30" t="s">
        <v>52</v>
      </c>
      <c r="T8" s="2">
        <v>3</v>
      </c>
      <c r="U8" s="2" t="s">
        <v>51</v>
      </c>
      <c r="V8" s="2"/>
      <c r="W8" s="2"/>
      <c r="X8" s="36" t="s">
        <v>121</v>
      </c>
      <c r="Y8" s="37" t="s">
        <v>114</v>
      </c>
      <c r="Z8" s="135" t="s">
        <v>134</v>
      </c>
      <c r="AE8" s="2" t="s">
        <v>48</v>
      </c>
      <c r="AF8" s="2">
        <v>45</v>
      </c>
      <c r="AG8" s="2"/>
      <c r="AH8" s="2">
        <v>22</v>
      </c>
      <c r="AI8" s="2"/>
      <c r="AJ8" s="2">
        <v>22</v>
      </c>
      <c r="AK8" s="2"/>
    </row>
    <row r="9" spans="1:37" x14ac:dyDescent="0.25">
      <c r="A9" s="9" t="s">
        <v>23</v>
      </c>
      <c r="B9" s="5">
        <v>6</v>
      </c>
      <c r="C9" s="5" t="s">
        <v>6</v>
      </c>
      <c r="D9" s="5"/>
      <c r="E9" s="5"/>
      <c r="F9" s="83" t="s">
        <v>60</v>
      </c>
      <c r="G9" s="124"/>
      <c r="H9" s="11"/>
      <c r="I9" s="21" t="s">
        <v>38</v>
      </c>
      <c r="J9" s="22">
        <v>6</v>
      </c>
      <c r="K9" s="22" t="s">
        <v>12</v>
      </c>
      <c r="L9" s="22"/>
      <c r="M9" s="22"/>
      <c r="N9" s="69">
        <v>987654321098</v>
      </c>
      <c r="O9" s="23">
        <v>87648754</v>
      </c>
      <c r="P9" s="31">
        <v>49172</v>
      </c>
      <c r="Q9" s="31">
        <v>87648754</v>
      </c>
      <c r="S9" s="30" t="s">
        <v>120</v>
      </c>
      <c r="T9" s="2"/>
      <c r="U9" s="2"/>
      <c r="V9" s="2"/>
      <c r="W9" s="2"/>
      <c r="X9" s="36">
        <v>300</v>
      </c>
      <c r="Y9" s="89">
        <f>F22-X11</f>
        <v>335</v>
      </c>
      <c r="AE9" s="2" t="s">
        <v>40</v>
      </c>
      <c r="AF9" s="2">
        <f>AF8*AF5</f>
        <v>90</v>
      </c>
      <c r="AG9" s="2"/>
      <c r="AH9" s="2">
        <f>AH8*AH5</f>
        <v>88</v>
      </c>
      <c r="AI9" s="2"/>
      <c r="AJ9" s="2">
        <f>AJ8*AJ5</f>
        <v>88</v>
      </c>
      <c r="AK9" s="2"/>
    </row>
    <row r="10" spans="1:37" x14ac:dyDescent="0.25">
      <c r="A10" s="9" t="s">
        <v>34</v>
      </c>
      <c r="B10" s="5">
        <v>7</v>
      </c>
      <c r="C10" s="5" t="s">
        <v>9</v>
      </c>
      <c r="D10" s="5"/>
      <c r="E10" s="5"/>
      <c r="F10" s="83" t="s">
        <v>60</v>
      </c>
      <c r="G10" s="124" t="s">
        <v>128</v>
      </c>
      <c r="H10" s="11"/>
      <c r="I10" s="21" t="s">
        <v>39</v>
      </c>
      <c r="J10" s="22">
        <v>7</v>
      </c>
      <c r="K10" s="22" t="s">
        <v>6</v>
      </c>
      <c r="L10" s="22"/>
      <c r="M10" s="22"/>
      <c r="N10" s="23">
        <v>1</v>
      </c>
      <c r="O10" s="23">
        <v>4</v>
      </c>
      <c r="P10" s="105">
        <v>2</v>
      </c>
      <c r="Q10" s="105">
        <v>2</v>
      </c>
      <c r="S10" s="21" t="s">
        <v>54</v>
      </c>
      <c r="T10" s="22">
        <v>6</v>
      </c>
      <c r="U10" s="22" t="s">
        <v>6</v>
      </c>
      <c r="V10" s="22"/>
      <c r="W10" s="22"/>
      <c r="X10" s="48">
        <v>3.6</v>
      </c>
      <c r="Y10" s="61">
        <v>0</v>
      </c>
    </row>
    <row r="11" spans="1:37" ht="15.75" x14ac:dyDescent="0.25">
      <c r="A11" s="9" t="s">
        <v>32</v>
      </c>
      <c r="B11" s="5">
        <v>8</v>
      </c>
      <c r="C11" s="5" t="s">
        <v>14</v>
      </c>
      <c r="D11" s="5"/>
      <c r="E11" s="5"/>
      <c r="F11" s="83" t="s">
        <v>60</v>
      </c>
      <c r="G11" s="124"/>
      <c r="H11" s="11"/>
      <c r="I11" s="21" t="s">
        <v>42</v>
      </c>
      <c r="J11" s="22">
        <v>8</v>
      </c>
      <c r="K11" s="22" t="s">
        <v>6</v>
      </c>
      <c r="L11" s="22"/>
      <c r="M11" s="22"/>
      <c r="N11" s="23">
        <v>200</v>
      </c>
      <c r="O11" s="23">
        <v>95</v>
      </c>
      <c r="P11" s="31">
        <v>55</v>
      </c>
      <c r="Q11" s="31">
        <v>10</v>
      </c>
      <c r="S11" s="100" t="s">
        <v>53</v>
      </c>
      <c r="T11" s="101">
        <v>5</v>
      </c>
      <c r="U11" s="101" t="s">
        <v>6</v>
      </c>
      <c r="V11" s="101"/>
      <c r="W11" s="101"/>
      <c r="X11" s="102">
        <v>300</v>
      </c>
      <c r="Y11" s="103">
        <f>Y9+Y10</f>
        <v>335</v>
      </c>
      <c r="AE11" s="2" t="s">
        <v>73</v>
      </c>
      <c r="AF11" s="2">
        <f>2*AF5</f>
        <v>4</v>
      </c>
      <c r="AG11" s="2" t="s">
        <v>70</v>
      </c>
      <c r="AH11" s="2">
        <f>(AH9*3)/100</f>
        <v>2.64</v>
      </c>
      <c r="AI11" s="2" t="s">
        <v>75</v>
      </c>
      <c r="AJ11" s="2">
        <f>(AJ9*3)/100</f>
        <v>2.64</v>
      </c>
      <c r="AK11" s="2" t="s">
        <v>75</v>
      </c>
    </row>
    <row r="12" spans="1:37" ht="15.75" thickBot="1" x14ac:dyDescent="0.3">
      <c r="A12" s="9" t="s">
        <v>25</v>
      </c>
      <c r="B12" s="5">
        <v>9</v>
      </c>
      <c r="C12" s="5" t="s">
        <v>13</v>
      </c>
      <c r="D12" s="5" t="s">
        <v>4</v>
      </c>
      <c r="E12" s="5" t="s">
        <v>35</v>
      </c>
      <c r="F12" s="83" t="s">
        <v>4</v>
      </c>
      <c r="G12" s="124"/>
      <c r="H12" s="13"/>
      <c r="I12" s="21" t="s">
        <v>47</v>
      </c>
      <c r="J12" s="22">
        <v>9</v>
      </c>
      <c r="K12" s="22" t="s">
        <v>6</v>
      </c>
      <c r="L12" s="22"/>
      <c r="M12" s="22"/>
      <c r="N12" s="23">
        <v>140.74</v>
      </c>
      <c r="O12" s="23">
        <v>66.849999999999994</v>
      </c>
      <c r="P12" s="31">
        <v>32.479999999999997</v>
      </c>
      <c r="Q12" s="31">
        <v>6.72</v>
      </c>
      <c r="S12" s="33" t="s">
        <v>91</v>
      </c>
      <c r="T12" s="34">
        <v>7</v>
      </c>
      <c r="U12" s="34" t="s">
        <v>8</v>
      </c>
      <c r="V12" s="34"/>
      <c r="W12" s="34"/>
      <c r="X12" s="38" t="s">
        <v>117</v>
      </c>
      <c r="Y12" s="39" t="s">
        <v>117</v>
      </c>
      <c r="AE12" s="2" t="s">
        <v>74</v>
      </c>
      <c r="AF12" s="2">
        <f>AF9-AF11</f>
        <v>86</v>
      </c>
      <c r="AG12" s="2"/>
      <c r="AH12" s="2">
        <f>AH9-AH11</f>
        <v>85.36</v>
      </c>
      <c r="AI12" s="2"/>
      <c r="AJ12" s="2">
        <f>AJ9-AJ11</f>
        <v>85.36</v>
      </c>
      <c r="AK12" s="2"/>
    </row>
    <row r="13" spans="1:37" x14ac:dyDescent="0.25">
      <c r="A13" s="9" t="s">
        <v>26</v>
      </c>
      <c r="B13" s="5">
        <v>10</v>
      </c>
      <c r="C13" s="5" t="s">
        <v>6</v>
      </c>
      <c r="D13" s="5"/>
      <c r="E13" s="5"/>
      <c r="F13" s="83" t="s">
        <v>60</v>
      </c>
      <c r="G13" s="124"/>
      <c r="H13" s="13"/>
      <c r="I13" s="21" t="s">
        <v>48</v>
      </c>
      <c r="J13" s="22">
        <v>10</v>
      </c>
      <c r="K13" s="22" t="s">
        <v>6</v>
      </c>
      <c r="L13" s="22"/>
      <c r="M13" s="22"/>
      <c r="N13" s="23">
        <v>190</v>
      </c>
      <c r="O13" s="23">
        <v>90.25</v>
      </c>
      <c r="P13" s="31">
        <v>52.5</v>
      </c>
      <c r="Q13" s="31">
        <v>8.1999999999999993</v>
      </c>
    </row>
    <row r="14" spans="1:37" x14ac:dyDescent="0.25">
      <c r="A14" s="9" t="s">
        <v>27</v>
      </c>
      <c r="B14" s="5">
        <v>11</v>
      </c>
      <c r="C14" s="5" t="s">
        <v>12</v>
      </c>
      <c r="D14" s="5"/>
      <c r="E14" s="5"/>
      <c r="F14" s="83" t="s">
        <v>60</v>
      </c>
      <c r="G14" s="124"/>
      <c r="H14" s="13"/>
      <c r="I14" s="21" t="s">
        <v>116</v>
      </c>
      <c r="J14" s="22">
        <v>11</v>
      </c>
      <c r="K14" s="22" t="s">
        <v>6</v>
      </c>
      <c r="L14" s="22"/>
      <c r="M14" s="22"/>
      <c r="N14" s="23">
        <f>N10*N13</f>
        <v>190</v>
      </c>
      <c r="O14" s="23">
        <f>O10*O13</f>
        <v>361</v>
      </c>
      <c r="P14" s="31">
        <f>P10*P13</f>
        <v>105</v>
      </c>
      <c r="Q14" s="31">
        <f>Q10*Q13</f>
        <v>16.399999999999999</v>
      </c>
      <c r="Z14" s="40"/>
      <c r="AA14" s="40"/>
      <c r="AB14" s="40"/>
      <c r="AC14" s="40"/>
      <c r="AE14" s="2" t="s">
        <v>72</v>
      </c>
      <c r="AF14" s="2">
        <f>(AF9*5)/100</f>
        <v>4.5</v>
      </c>
      <c r="AG14" s="2" t="s">
        <v>71</v>
      </c>
      <c r="AH14" s="2">
        <f>(AH9*0)/100</f>
        <v>0</v>
      </c>
      <c r="AI14" s="2" t="s">
        <v>76</v>
      </c>
      <c r="AJ14" s="2">
        <f>(AJ9*0)/100</f>
        <v>0</v>
      </c>
      <c r="AK14" s="2" t="s">
        <v>76</v>
      </c>
    </row>
    <row r="15" spans="1:37" x14ac:dyDescent="0.25">
      <c r="A15" s="9" t="s">
        <v>28</v>
      </c>
      <c r="B15" s="5">
        <v>12</v>
      </c>
      <c r="C15" s="5" t="s">
        <v>5</v>
      </c>
      <c r="D15" s="5"/>
      <c r="E15" s="5"/>
      <c r="F15" s="83" t="s">
        <v>60</v>
      </c>
      <c r="G15" s="124"/>
      <c r="H15" s="11"/>
      <c r="I15" s="21" t="s">
        <v>41</v>
      </c>
      <c r="J15" s="22">
        <v>12</v>
      </c>
      <c r="K15" s="22" t="s">
        <v>16</v>
      </c>
      <c r="L15" s="22"/>
      <c r="M15" s="22"/>
      <c r="N15" s="23">
        <v>-99</v>
      </c>
      <c r="O15" s="23">
        <v>345</v>
      </c>
      <c r="P15" s="31">
        <v>345</v>
      </c>
      <c r="Q15" s="31">
        <v>345</v>
      </c>
      <c r="X15" s="40"/>
      <c r="Y15" s="40"/>
      <c r="Z15" s="40"/>
      <c r="AA15" s="40"/>
      <c r="AB15" s="40"/>
      <c r="AC15" s="40"/>
      <c r="AE15" s="2" t="s">
        <v>78</v>
      </c>
      <c r="AF15" s="2">
        <f>AF12-AF14</f>
        <v>81.5</v>
      </c>
      <c r="AG15" s="2"/>
      <c r="AH15" s="2">
        <f>AH12-AH14</f>
        <v>85.36</v>
      </c>
      <c r="AI15" s="2"/>
      <c r="AJ15" s="2">
        <f>AJ12-AJ14</f>
        <v>85.36</v>
      </c>
      <c r="AK15" s="2"/>
    </row>
    <row r="16" spans="1:37" x14ac:dyDescent="0.25">
      <c r="A16" s="9" t="s">
        <v>30</v>
      </c>
      <c r="B16" s="5">
        <v>13</v>
      </c>
      <c r="C16" s="5" t="s">
        <v>6</v>
      </c>
      <c r="D16" s="5"/>
      <c r="E16" s="5"/>
      <c r="F16" s="83">
        <v>1</v>
      </c>
      <c r="G16" s="124" t="s">
        <v>129</v>
      </c>
      <c r="H16" s="11"/>
      <c r="I16" s="56" t="s">
        <v>56</v>
      </c>
      <c r="J16" s="42">
        <v>13</v>
      </c>
      <c r="K16" s="42" t="s">
        <v>12</v>
      </c>
      <c r="L16" s="42" t="s">
        <v>68</v>
      </c>
      <c r="M16" s="42" t="s">
        <v>109</v>
      </c>
      <c r="N16" s="43" t="s">
        <v>93</v>
      </c>
      <c r="O16" s="43" t="s">
        <v>92</v>
      </c>
      <c r="P16" s="43" t="s">
        <v>92</v>
      </c>
      <c r="Q16" s="57" t="s">
        <v>94</v>
      </c>
      <c r="R16" s="134" t="s">
        <v>133</v>
      </c>
      <c r="X16" s="40"/>
      <c r="Y16" s="40"/>
      <c r="AB16" s="1"/>
    </row>
    <row r="17" spans="1:39" x14ac:dyDescent="0.25">
      <c r="A17" s="9" t="s">
        <v>33</v>
      </c>
      <c r="B17" s="5">
        <v>15</v>
      </c>
      <c r="C17" s="5" t="s">
        <v>13</v>
      </c>
      <c r="D17" s="5" t="s">
        <v>4</v>
      </c>
      <c r="E17" s="5" t="s">
        <v>130</v>
      </c>
      <c r="F17" s="83" t="s">
        <v>131</v>
      </c>
      <c r="G17" s="124"/>
      <c r="H17" s="11"/>
      <c r="I17" s="56" t="s">
        <v>55</v>
      </c>
      <c r="J17" s="42">
        <v>14</v>
      </c>
      <c r="K17" s="42" t="s">
        <v>6</v>
      </c>
      <c r="L17" s="42"/>
      <c r="M17" s="42" t="s">
        <v>88</v>
      </c>
      <c r="N17" s="44">
        <f>N10*5</f>
        <v>5</v>
      </c>
      <c r="O17" s="44">
        <f>((O13*2)/100)*O10</f>
        <v>7.22</v>
      </c>
      <c r="P17" s="44">
        <f>((P13*2)/100)*P10</f>
        <v>2.1</v>
      </c>
      <c r="Q17" s="58">
        <f>Q13-8</f>
        <v>0.19999999999999929</v>
      </c>
      <c r="R17" s="95" t="s">
        <v>135</v>
      </c>
      <c r="AE17" s="2" t="s">
        <v>84</v>
      </c>
      <c r="AF17" s="119">
        <f>AF15+AH15+AJ15</f>
        <v>252.22000000000003</v>
      </c>
      <c r="AG17" s="119"/>
      <c r="AH17" s="119"/>
      <c r="AI17" s="119"/>
      <c r="AJ17" s="119"/>
      <c r="AK17" s="119"/>
    </row>
    <row r="18" spans="1:39" x14ac:dyDescent="0.25">
      <c r="A18" s="9" t="s">
        <v>62</v>
      </c>
      <c r="B18" s="5">
        <v>16</v>
      </c>
      <c r="C18" s="5" t="s">
        <v>12</v>
      </c>
      <c r="D18" s="5"/>
      <c r="E18" s="5"/>
      <c r="F18" s="83" t="s">
        <v>99</v>
      </c>
      <c r="G18" s="124"/>
      <c r="H18" s="11"/>
      <c r="I18" s="59" t="s">
        <v>57</v>
      </c>
      <c r="J18" s="45">
        <v>15</v>
      </c>
      <c r="K18" s="45" t="s">
        <v>12</v>
      </c>
      <c r="L18" s="45"/>
      <c r="M18" s="46" t="s">
        <v>108</v>
      </c>
      <c r="N18" s="46" t="s">
        <v>122</v>
      </c>
      <c r="O18" s="46" t="s">
        <v>122</v>
      </c>
      <c r="P18" s="116" t="s">
        <v>124</v>
      </c>
      <c r="Q18" s="117"/>
      <c r="R18" s="106" t="s">
        <v>125</v>
      </c>
    </row>
    <row r="19" spans="1:39" x14ac:dyDescent="0.25">
      <c r="A19" s="9" t="s">
        <v>100</v>
      </c>
      <c r="B19" s="5">
        <v>17</v>
      </c>
      <c r="C19" s="5" t="s">
        <v>6</v>
      </c>
      <c r="D19" s="5"/>
      <c r="E19" s="5" t="s">
        <v>110</v>
      </c>
      <c r="F19" s="83">
        <v>2</v>
      </c>
      <c r="G19" s="124"/>
      <c r="H19" s="11"/>
      <c r="I19" s="59" t="s">
        <v>43</v>
      </c>
      <c r="J19" s="45">
        <v>16</v>
      </c>
      <c r="K19" s="45" t="s">
        <v>6</v>
      </c>
      <c r="L19" s="45"/>
      <c r="M19" s="45" t="s">
        <v>89</v>
      </c>
      <c r="N19" s="47">
        <f>3*N10</f>
        <v>3</v>
      </c>
      <c r="O19" s="47">
        <f>3*O10</f>
        <v>12</v>
      </c>
      <c r="P19" s="104">
        <f>((((((P13+Q13)-55)/(P13+Q13))*100)*P13)/100)*P10</f>
        <v>9.8599670510708446</v>
      </c>
      <c r="Q19" s="104">
        <f>((((((P13+Q13)-55)/(P13+Q13))*100)*Q13)/100)*Q10</f>
        <v>1.5400329489291602</v>
      </c>
      <c r="AE19" s="2" t="s">
        <v>85</v>
      </c>
      <c r="AF19" s="120">
        <f>(AF17*5)/100</f>
        <v>12.611000000000001</v>
      </c>
      <c r="AG19" s="120"/>
      <c r="AH19" s="120"/>
      <c r="AI19" s="120"/>
      <c r="AJ19" s="120"/>
      <c r="AK19" s="120"/>
    </row>
    <row r="20" spans="1:39" x14ac:dyDescent="0.25">
      <c r="A20" s="9" t="s">
        <v>67</v>
      </c>
      <c r="B20" s="5">
        <v>18</v>
      </c>
      <c r="C20" s="5" t="s">
        <v>12</v>
      </c>
      <c r="D20" s="5"/>
      <c r="E20" s="5"/>
      <c r="F20" s="83" t="s">
        <v>99</v>
      </c>
      <c r="G20" s="124"/>
      <c r="H20" s="15"/>
      <c r="I20" s="21" t="s">
        <v>106</v>
      </c>
      <c r="J20" s="22">
        <v>22</v>
      </c>
      <c r="K20" s="22" t="s">
        <v>6</v>
      </c>
      <c r="L20" s="22"/>
      <c r="M20" s="22"/>
      <c r="N20" s="48">
        <f>(N14-N17-N19)</f>
        <v>182</v>
      </c>
      <c r="O20" s="48">
        <f>(O14-O17-O19)</f>
        <v>341.78</v>
      </c>
      <c r="P20" s="61">
        <f t="shared" ref="P20:Q20" si="0">(P14-P17-P19)</f>
        <v>93.040032948929166</v>
      </c>
      <c r="Q20" s="61">
        <f t="shared" si="0"/>
        <v>14.65996705107084</v>
      </c>
      <c r="AE20" s="2" t="s">
        <v>80</v>
      </c>
      <c r="AF20" s="3">
        <f>(AF15*5)/100</f>
        <v>4.0750000000000002</v>
      </c>
      <c r="AG20" s="2" t="s">
        <v>71</v>
      </c>
      <c r="AH20" s="3">
        <f>(AH15*5)/100</f>
        <v>4.2679999999999998</v>
      </c>
      <c r="AI20" s="2" t="s">
        <v>71</v>
      </c>
      <c r="AJ20" s="3">
        <f>(AJ15*5)/100</f>
        <v>4.2679999999999998</v>
      </c>
      <c r="AK20" s="2" t="s">
        <v>71</v>
      </c>
    </row>
    <row r="21" spans="1:39" x14ac:dyDescent="0.25">
      <c r="A21" s="9" t="s">
        <v>103</v>
      </c>
      <c r="B21" s="5">
        <v>19</v>
      </c>
      <c r="C21" s="5" t="s">
        <v>6</v>
      </c>
      <c r="D21" s="5"/>
      <c r="E21" s="5" t="s">
        <v>111</v>
      </c>
      <c r="F21" s="83">
        <v>2</v>
      </c>
      <c r="G21" s="124"/>
      <c r="H21" s="15"/>
      <c r="I21" s="21" t="s">
        <v>61</v>
      </c>
      <c r="J21" s="22">
        <v>23</v>
      </c>
      <c r="K21" s="22" t="s">
        <v>6</v>
      </c>
      <c r="L21" s="22"/>
      <c r="M21" s="22"/>
      <c r="N21" s="48">
        <f>N20/N10</f>
        <v>182</v>
      </c>
      <c r="O21" s="48">
        <f>O20/O10</f>
        <v>85.444999999999993</v>
      </c>
      <c r="P21" s="61">
        <f>P20/P10</f>
        <v>46.520016474464583</v>
      </c>
      <c r="Q21" s="61">
        <f>Q20/Q10</f>
        <v>7.32998352553542</v>
      </c>
      <c r="Y21" s="17"/>
      <c r="AE21" s="2" t="s">
        <v>79</v>
      </c>
      <c r="AF21" s="3">
        <f>AF15-AF20</f>
        <v>77.424999999999997</v>
      </c>
      <c r="AG21" s="2"/>
      <c r="AH21" s="3">
        <f>AH15-AH20</f>
        <v>81.091999999999999</v>
      </c>
      <c r="AI21" s="2"/>
      <c r="AJ21" s="3">
        <f>AJ15-AJ20</f>
        <v>81.091999999999999</v>
      </c>
      <c r="AK21" s="2"/>
    </row>
    <row r="22" spans="1:39" ht="15.75" x14ac:dyDescent="0.25">
      <c r="A22" s="97" t="s">
        <v>118</v>
      </c>
      <c r="B22" s="98">
        <v>22</v>
      </c>
      <c r="C22" s="98" t="s">
        <v>11</v>
      </c>
      <c r="D22" s="98"/>
      <c r="E22" s="98"/>
      <c r="F22" s="99">
        <f>(F24-F28+F29+F30)+F23</f>
        <v>635</v>
      </c>
      <c r="G22" s="126"/>
      <c r="H22" s="15"/>
      <c r="I22" s="21" t="s">
        <v>44</v>
      </c>
      <c r="J22" s="22">
        <v>20</v>
      </c>
      <c r="K22" s="22" t="s">
        <v>17</v>
      </c>
      <c r="L22" s="22"/>
      <c r="M22" s="22"/>
      <c r="N22" s="70">
        <v>5</v>
      </c>
      <c r="O22" s="70">
        <v>12</v>
      </c>
      <c r="P22" s="71">
        <v>18</v>
      </c>
      <c r="Q22" s="71">
        <v>18</v>
      </c>
      <c r="Y22" s="17"/>
    </row>
    <row r="23" spans="1:39" x14ac:dyDescent="0.25">
      <c r="A23" s="80" t="s">
        <v>22</v>
      </c>
      <c r="B23" s="81">
        <v>21</v>
      </c>
      <c r="C23" s="81" t="s">
        <v>10</v>
      </c>
      <c r="D23" s="81"/>
      <c r="E23" s="81"/>
      <c r="F23" s="85">
        <f>ROUND((F24-F28+F29+F30),0)-(F24-F28+F29+F30)</f>
        <v>-7.999999999992724E-2</v>
      </c>
      <c r="G23" s="127"/>
      <c r="H23" s="15"/>
      <c r="I23" s="21" t="s">
        <v>45</v>
      </c>
      <c r="J23" s="22">
        <v>21</v>
      </c>
      <c r="K23" s="22" t="s">
        <v>6</v>
      </c>
      <c r="L23" s="22"/>
      <c r="M23" s="22"/>
      <c r="N23" s="55">
        <f>(N20*N22)/100</f>
        <v>9.1</v>
      </c>
      <c r="O23" s="55">
        <f t="shared" ref="O23" si="1">(O20*O22)/100</f>
        <v>41.013599999999997</v>
      </c>
      <c r="P23" s="68">
        <f>(P20*P22)/100</f>
        <v>16.747205930807251</v>
      </c>
      <c r="Q23" s="68">
        <f>(Q20*Q22)/100</f>
        <v>2.6387940691927514</v>
      </c>
      <c r="S23" s="41"/>
      <c r="AE23" s="2" t="s">
        <v>86</v>
      </c>
      <c r="AF23" s="121">
        <f>AF21+AH21+AJ21</f>
        <v>239.60899999999998</v>
      </c>
      <c r="AG23" s="120"/>
      <c r="AH23" s="120"/>
      <c r="AI23" s="120"/>
      <c r="AJ23" s="120"/>
      <c r="AK23" s="120"/>
    </row>
    <row r="24" spans="1:39" x14ac:dyDescent="0.25">
      <c r="A24" s="9" t="s">
        <v>106</v>
      </c>
      <c r="B24" s="5">
        <v>23</v>
      </c>
      <c r="C24" s="5" t="s">
        <v>11</v>
      </c>
      <c r="D24" s="5"/>
      <c r="E24" s="5"/>
      <c r="F24" s="86">
        <f>SUM(N20:Q20)</f>
        <v>631.4799999999999</v>
      </c>
      <c r="G24" s="128" t="s">
        <v>132</v>
      </c>
      <c r="H24" s="16"/>
      <c r="I24" s="62" t="s">
        <v>101</v>
      </c>
      <c r="J24" s="49">
        <v>17</v>
      </c>
      <c r="K24" s="49" t="s">
        <v>6</v>
      </c>
      <c r="L24" s="49"/>
      <c r="M24" s="49" t="s">
        <v>66</v>
      </c>
      <c r="N24" s="50">
        <f>((N14-N17-N19)/($F$25-$F$26-$F$27))*$F$28</f>
        <v>3.64</v>
      </c>
      <c r="O24" s="50">
        <f>((O14-O17-O19)/($F$25-$F$26-$F$27))*$F$28</f>
        <v>6.8355999999999986</v>
      </c>
      <c r="P24" s="63">
        <f>((P14-P17-P19)/($F$25-$F$26-$F$27))*$F$28</f>
        <v>1.8608006589785833</v>
      </c>
      <c r="Q24" s="63">
        <f>((Q14-Q17-Q19)/($F$25-$F$26-$F$27))*$F$28</f>
        <v>0.29319934102141676</v>
      </c>
    </row>
    <row r="25" spans="1:39" x14ac:dyDescent="0.25">
      <c r="A25" s="9" t="s">
        <v>40</v>
      </c>
      <c r="B25" s="5">
        <v>24</v>
      </c>
      <c r="C25" s="5" t="s">
        <v>6</v>
      </c>
      <c r="D25" s="5"/>
      <c r="E25" s="5"/>
      <c r="F25" s="86">
        <f>SUM(N14:Q14)</f>
        <v>672.4</v>
      </c>
      <c r="G25" s="128"/>
      <c r="I25" s="64" t="s">
        <v>104</v>
      </c>
      <c r="J25" s="51">
        <v>19</v>
      </c>
      <c r="K25" s="51" t="s">
        <v>6</v>
      </c>
      <c r="L25" s="51"/>
      <c r="M25" s="51" t="s">
        <v>66</v>
      </c>
      <c r="N25" s="52">
        <f>((N14-N17-N19)/($F$25-$F$26-$F$27))*$F$29</f>
        <v>3.64</v>
      </c>
      <c r="O25" s="52">
        <f>((O14-O17-O19)/($F$25-$F$26-$F$27))*$F$29</f>
        <v>6.8355999999999986</v>
      </c>
      <c r="P25" s="65">
        <f>((P14-P17-P19)/($F$25-$F$26-$F$27))*$F$29</f>
        <v>1.8608006589785833</v>
      </c>
      <c r="Q25" s="65">
        <f>((Q14-Q17-Q19)/($F$25-$F$26-$F$27))*$F$29</f>
        <v>0.29319934102141676</v>
      </c>
      <c r="AE25" s="2" t="s">
        <v>87</v>
      </c>
      <c r="AF25" s="4">
        <f>(6/AF23)*100</f>
        <v>2.5040795629546473</v>
      </c>
      <c r="AG25" s="4"/>
      <c r="AH25" s="4"/>
      <c r="AI25" s="2" t="s">
        <v>77</v>
      </c>
      <c r="AJ25" s="4"/>
      <c r="AK25" s="2" t="s">
        <v>77</v>
      </c>
      <c r="AL25" s="118"/>
      <c r="AM25" s="118"/>
    </row>
    <row r="26" spans="1:39" x14ac:dyDescent="0.25">
      <c r="A26" s="56" t="s">
        <v>55</v>
      </c>
      <c r="B26" s="42">
        <v>25</v>
      </c>
      <c r="C26" s="42" t="s">
        <v>6</v>
      </c>
      <c r="D26" s="42"/>
      <c r="E26" s="42"/>
      <c r="F26" s="58">
        <f>SUM(N17:Q17)</f>
        <v>14.519999999999998</v>
      </c>
      <c r="G26" s="129"/>
      <c r="I26" s="66" t="s">
        <v>46</v>
      </c>
      <c r="J26" s="53">
        <v>18</v>
      </c>
      <c r="K26" s="53" t="s">
        <v>13</v>
      </c>
      <c r="L26" s="53"/>
      <c r="M26" s="53"/>
      <c r="N26" s="54" t="s">
        <v>117</v>
      </c>
      <c r="O26" s="54" t="s">
        <v>117</v>
      </c>
      <c r="P26" s="67" t="s">
        <v>117</v>
      </c>
      <c r="Q26" s="67" t="s">
        <v>117</v>
      </c>
      <c r="AE26" s="2" t="s">
        <v>81</v>
      </c>
      <c r="AF26" s="3">
        <f>(AF21*AF25)/100</f>
        <v>1.9387836016176356</v>
      </c>
      <c r="AG26" s="2"/>
      <c r="AH26" s="3">
        <f>(AH21*AF25)/100</f>
        <v>2.0306081991911826</v>
      </c>
      <c r="AI26" s="2"/>
      <c r="AJ26" s="3">
        <f>(AJ21*AH25)/100</f>
        <v>0</v>
      </c>
      <c r="AK26" s="2"/>
    </row>
    <row r="27" spans="1:39" x14ac:dyDescent="0.25">
      <c r="A27" s="59" t="s">
        <v>43</v>
      </c>
      <c r="B27" s="45">
        <v>26</v>
      </c>
      <c r="C27" s="45" t="s">
        <v>6</v>
      </c>
      <c r="D27" s="45"/>
      <c r="E27" s="45"/>
      <c r="F27" s="60">
        <f>SUM(N19:Q19)</f>
        <v>26.400000000000006</v>
      </c>
      <c r="G27" s="130"/>
      <c r="I27" s="72" t="s">
        <v>54</v>
      </c>
      <c r="J27" s="73">
        <v>24</v>
      </c>
      <c r="K27" s="73" t="s">
        <v>6</v>
      </c>
      <c r="L27" s="73"/>
      <c r="M27" s="73"/>
      <c r="N27" s="74">
        <f>((N14-N17-N19)/($F$25-$F$26-$F$27))*$F$30</f>
        <v>1.0375625514663964</v>
      </c>
      <c r="O27" s="74">
        <f>((O14-O17-O19)/($F$25-$F$26-$F$27))*$F$30</f>
        <v>1.9484512573636534</v>
      </c>
      <c r="P27" s="75">
        <f>((P14-P17-P19)/($F$25-$F$26-$F$27))*$F$30</f>
        <v>0.53041128557697004</v>
      </c>
      <c r="Q27" s="75">
        <f>((Q14-Q17-Q19)/($F$25-$F$26-$F$27))*$F$30</f>
        <v>8.3574905592980017E-2</v>
      </c>
    </row>
    <row r="28" spans="1:39" ht="15.75" thickBot="1" x14ac:dyDescent="0.3">
      <c r="A28" s="62" t="s">
        <v>101</v>
      </c>
      <c r="B28" s="49">
        <v>27</v>
      </c>
      <c r="C28" s="49" t="s">
        <v>6</v>
      </c>
      <c r="D28" s="49"/>
      <c r="E28" s="49" t="s">
        <v>102</v>
      </c>
      <c r="F28" s="63">
        <f>(F25-F26-F27)*F19/100</f>
        <v>12.6296</v>
      </c>
      <c r="G28" s="131"/>
      <c r="I28" s="76" t="s">
        <v>107</v>
      </c>
      <c r="J28" s="77">
        <v>24</v>
      </c>
      <c r="K28" s="77" t="s">
        <v>6</v>
      </c>
      <c r="L28" s="77"/>
      <c r="M28" s="77"/>
      <c r="N28" s="78">
        <f>((N14-N17-N19)/($F$25-$F$26-$F$27))*$F$23</f>
        <v>-2.3056945588121172E-2</v>
      </c>
      <c r="O28" s="78">
        <f>((O14-O17-O19)/($F$25-$F$26-$F$27))*$F$23</f>
        <v>-4.3298916830264024E-2</v>
      </c>
      <c r="P28" s="79">
        <f>((P14-P17-P19)/($F$25-$F$26-$F$27))*$F$23</f>
        <v>-1.178691745725528E-2</v>
      </c>
      <c r="Q28" s="79">
        <f>((Q14-Q17-Q19)/($F$25-$F$26-$F$27))*$F$23</f>
        <v>-1.8572201242867557E-3</v>
      </c>
      <c r="R28" t="s">
        <v>22</v>
      </c>
      <c r="AE28" s="2" t="s">
        <v>63</v>
      </c>
      <c r="AF28" s="3">
        <f>AF21+AF26</f>
        <v>79.363783601617627</v>
      </c>
      <c r="AG28" s="2"/>
      <c r="AH28" s="3">
        <f>AH21+AH26</f>
        <v>83.122608199191177</v>
      </c>
      <c r="AI28" s="2"/>
      <c r="AJ28" s="3">
        <f>AJ21+AJ26</f>
        <v>81.091999999999999</v>
      </c>
      <c r="AK28" s="2"/>
    </row>
    <row r="29" spans="1:39" x14ac:dyDescent="0.25">
      <c r="A29" s="64" t="s">
        <v>104</v>
      </c>
      <c r="B29" s="51">
        <v>28</v>
      </c>
      <c r="C29" s="51" t="s">
        <v>6</v>
      </c>
      <c r="D29" s="51"/>
      <c r="E29" s="51" t="s">
        <v>105</v>
      </c>
      <c r="F29" s="65">
        <f>(F25-F26-F27)*F21/100</f>
        <v>12.6296</v>
      </c>
      <c r="G29" s="132"/>
      <c r="AE29" s="2" t="s">
        <v>61</v>
      </c>
      <c r="AF29" s="3">
        <f>AF28/AF5</f>
        <v>39.681891800808813</v>
      </c>
      <c r="AG29" s="3"/>
      <c r="AH29" s="3">
        <f>AH28/AH5</f>
        <v>20.780652049797794</v>
      </c>
      <c r="AI29" s="2"/>
      <c r="AJ29" s="3">
        <f>AJ28/AJ5</f>
        <v>20.273</v>
      </c>
      <c r="AK29" s="2"/>
    </row>
    <row r="30" spans="1:39" x14ac:dyDescent="0.25">
      <c r="A30" s="72" t="s">
        <v>54</v>
      </c>
      <c r="B30" s="73">
        <v>29</v>
      </c>
      <c r="C30" s="73" t="s">
        <v>6</v>
      </c>
      <c r="D30" s="73"/>
      <c r="E30" s="73"/>
      <c r="F30" s="75">
        <f>SUM(X10:Y10)</f>
        <v>3.6</v>
      </c>
      <c r="G30" s="133"/>
      <c r="K30" s="14"/>
    </row>
    <row r="31" spans="1:39" x14ac:dyDescent="0.25">
      <c r="A31" s="9" t="s">
        <v>24</v>
      </c>
      <c r="B31" s="5">
        <v>29</v>
      </c>
      <c r="C31" s="5" t="s">
        <v>12</v>
      </c>
      <c r="D31" s="5"/>
      <c r="E31" s="5"/>
      <c r="F31" s="83" t="s">
        <v>65</v>
      </c>
      <c r="G31" s="124"/>
    </row>
    <row r="32" spans="1:39" ht="15.75" thickBot="1" x14ac:dyDescent="0.3">
      <c r="A32" s="107" t="s">
        <v>90</v>
      </c>
      <c r="B32" s="108">
        <v>30</v>
      </c>
      <c r="C32" s="108" t="s">
        <v>7</v>
      </c>
      <c r="D32" s="108"/>
      <c r="E32" s="108"/>
      <c r="F32" s="109" t="s">
        <v>64</v>
      </c>
      <c r="G32" s="124"/>
    </row>
  </sheetData>
  <mergeCells count="8">
    <mergeCell ref="A1:F1"/>
    <mergeCell ref="I1:Q1"/>
    <mergeCell ref="S1:Y1"/>
    <mergeCell ref="P18:Q18"/>
    <mergeCell ref="AL25:AM25"/>
    <mergeCell ref="AF17:AK17"/>
    <mergeCell ref="AF19:AK19"/>
    <mergeCell ref="AF23:AK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pos_sale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2022-10-20T11:34:06Z</dcterms:created>
  <dcterms:modified xsi:type="dcterms:W3CDTF">2022-12-25T08:36:03Z</dcterms:modified>
</cp:coreProperties>
</file>