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8490"/>
  </bookViews>
  <sheets>
    <sheet name="factura priscila " sheetId="1" r:id="rId1"/>
    <sheet name="patron ing " sheetId="2" r:id="rId2"/>
    <sheet name="Hoja3" sheetId="3" r:id="rId3"/>
  </sheets>
  <externalReferences>
    <externalReference r:id="rId4"/>
  </externalReferences>
  <calcPr calcId="124519"/>
  <fileRecoveryPr repairLoad="1"/>
</workbook>
</file>

<file path=xl/calcChain.xml><?xml version="1.0" encoding="utf-8"?>
<calcChain xmlns="http://schemas.openxmlformats.org/spreadsheetml/2006/main">
  <c r="F14" i="1"/>
  <c r="F13"/>
  <c r="F12"/>
  <c r="F11"/>
  <c r="F10"/>
  <c r="E10"/>
  <c r="J2" i="2" l="1"/>
  <c r="I9"/>
  <c r="I8"/>
  <c r="I7"/>
  <c r="I6"/>
  <c r="J6" s="1"/>
  <c r="I5"/>
  <c r="I4"/>
  <c r="I3"/>
  <c r="J9"/>
  <c r="J8"/>
  <c r="J7"/>
  <c r="J5"/>
  <c r="J4"/>
  <c r="J3"/>
  <c r="I2"/>
  <c r="H2"/>
  <c r="G3"/>
  <c r="G4"/>
  <c r="G5"/>
  <c r="G6"/>
  <c r="H6" s="1"/>
  <c r="G7"/>
  <c r="G8"/>
  <c r="G9"/>
  <c r="G10"/>
  <c r="G2"/>
  <c r="H3"/>
  <c r="H4"/>
  <c r="H5"/>
  <c r="H7"/>
  <c r="H8"/>
  <c r="H9"/>
  <c r="A10"/>
  <c r="E9"/>
  <c r="E8"/>
  <c r="E7"/>
  <c r="E5"/>
  <c r="E4"/>
  <c r="E3"/>
  <c r="B3"/>
  <c r="B6" s="1"/>
  <c r="E6" s="1"/>
  <c r="E2"/>
  <c r="D11" i="1"/>
  <c r="D12"/>
  <c r="D13"/>
  <c r="D14"/>
  <c r="D10"/>
  <c r="K21"/>
  <c r="K20"/>
  <c r="K19"/>
  <c r="J21"/>
  <c r="J20"/>
  <c r="J19"/>
  <c r="H16"/>
  <c r="H14"/>
  <c r="H13"/>
  <c r="H12"/>
  <c r="H11"/>
  <c r="H10"/>
  <c r="G16"/>
  <c r="G17" s="1"/>
  <c r="F15"/>
  <c r="J11" i="2" l="1"/>
  <c r="H11"/>
  <c r="E10"/>
  <c r="F16" i="1"/>
  <c r="F17" s="1"/>
  <c r="K22"/>
  <c r="G19"/>
  <c r="G18"/>
  <c r="G20" s="1"/>
  <c r="E11" i="2" l="1"/>
  <c r="E12" s="1"/>
  <c r="F18" i="1"/>
  <c r="F19"/>
  <c r="E13" i="2" l="1"/>
  <c r="E14" s="1"/>
  <c r="F20" i="1"/>
</calcChain>
</file>

<file path=xl/sharedStrings.xml><?xml version="1.0" encoding="utf-8"?>
<sst xmlns="http://schemas.openxmlformats.org/spreadsheetml/2006/main" count="44" uniqueCount="39">
  <si>
    <t>Tipo Factura</t>
  </si>
  <si>
    <t xml:space="preserve">Numero </t>
  </si>
  <si>
    <t>Empresa</t>
  </si>
  <si>
    <t>SESCA</t>
  </si>
  <si>
    <t xml:space="preserve">Consumidor Final </t>
  </si>
  <si>
    <t>Cliente</t>
  </si>
  <si>
    <t xml:space="preserve">Davivienda Salvadoreño, S.A. </t>
  </si>
  <si>
    <t xml:space="preserve">Valores de la factura a continuacion </t>
  </si>
  <si>
    <t>Cantidad</t>
  </si>
  <si>
    <t xml:space="preserve">Precio </t>
  </si>
  <si>
    <t xml:space="preserve">Total </t>
  </si>
  <si>
    <t xml:space="preserve">Total con Iva </t>
  </si>
  <si>
    <t xml:space="preserve">Subtotal sin Iva </t>
  </si>
  <si>
    <t>Iva 13%</t>
  </si>
  <si>
    <t>Retencion 1%</t>
  </si>
  <si>
    <t xml:space="preserve">Apagar: </t>
  </si>
  <si>
    <t>Descripcion</t>
  </si>
  <si>
    <t>Unidad</t>
  </si>
  <si>
    <t>Precio 
Unitario</t>
  </si>
  <si>
    <t>Sub Total</t>
  </si>
  <si>
    <t>Remoción de impermeabilizante existente que genere gradas o colocación de geotextil antipunzonamiento PY 200 en aquellas areas muy contaminadas  </t>
  </si>
  <si>
    <t>m²</t>
  </si>
  <si>
    <t>Suministro e instalacion de sistema de impermeabilizacion de cubierta con membrana ecologica UltraPly TPO de Firestone de 45 mils de espesor, alta reflectividad, energeticamente eficiente, con excepcional resistencia a los rayos UV</t>
  </si>
  <si>
    <t>Suministro de remate de terminación horizontal utilizando cincho a base de UltraPly TPO fijado mecanicamente a la superficie y sello flexible bloqueador de agua, sobre este cincho se realizará la termofusion de la membrana de la cubierta a instalarse en todos los remates y zocalos.</t>
  </si>
  <si>
    <t>m</t>
  </si>
  <si>
    <t>Suministro de barra de terminación de aluminio perforado para fijacion de la membrana en superficies de concreto de concreto existentes (piezas de 3.05 m)</t>
  </si>
  <si>
    <t>pz</t>
  </si>
  <si>
    <t>Recargo de mano de obra por instalacion con obstaculos</t>
  </si>
  <si>
    <t xml:space="preserve">Suministro e instalación de sello flexible a base de flex PRO 3WF </t>
  </si>
  <si>
    <t>Suministro e instalación de sello flexible a base de poliuretano monocomponente</t>
  </si>
  <si>
    <t>Hechura de accesorio a la medida tipo bota a base de TPO, en ductos, tuberias, BALL, 0.1 m de alto, hasta 8" de diámetro, incluye doble sello bloqueador de agua.</t>
  </si>
  <si>
    <t>U</t>
  </si>
  <si>
    <t>Sub Total -&gt;</t>
  </si>
  <si>
    <t>Descuento especial -&gt;</t>
  </si>
  <si>
    <t>Sub Total (-) descuento -&gt;</t>
  </si>
  <si>
    <t>13% de IVA -&gt;</t>
  </si>
  <si>
    <t>Total -&gt;</t>
  </si>
  <si>
    <t>pu</t>
  </si>
  <si>
    <t>t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</si>
</sst>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_([$$-409]* #,##0.00_);_([$$-409]* \(#,##0.00\);_([$$-409]* &quot;-&quot;??_);_(@_)"/>
    <numFmt numFmtId="167" formatCode="_(&quot;$&quot;* #,##0.0000_);_(&quot;$&quot;* \(#,##0.0000\);_(&quot;$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2" borderId="0" xfId="1" applyNumberFormat="1" applyFont="1" applyFill="1" applyBorder="1"/>
    <xf numFmtId="44" fontId="2" fillId="0" borderId="0" xfId="2" applyFont="1" applyBorder="1"/>
    <xf numFmtId="44" fontId="0" fillId="0" borderId="0" xfId="0" applyNumberFormat="1" applyBorder="1"/>
    <xf numFmtId="44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3" fontId="0" fillId="2" borderId="0" xfId="1" applyNumberFormat="1" applyFont="1" applyFill="1" applyBorder="1"/>
    <xf numFmtId="44" fontId="2" fillId="0" borderId="5" xfId="2" applyFont="1" applyBorder="1"/>
    <xf numFmtId="164" fontId="0" fillId="0" borderId="0" xfId="0" applyNumberFormat="1"/>
    <xf numFmtId="165" fontId="0" fillId="0" borderId="5" xfId="0" applyNumberFormat="1" applyBorder="1"/>
    <xf numFmtId="0" fontId="0" fillId="3" borderId="0" xfId="0" applyFill="1"/>
    <xf numFmtId="165" fontId="0" fillId="3" borderId="0" xfId="0" applyNumberFormat="1" applyFill="1"/>
    <xf numFmtId="0" fontId="4" fillId="4" borderId="9" xfId="0" applyFont="1" applyFill="1" applyBorder="1" applyAlignment="1" applyProtection="1">
      <alignment horizontal="center" vertical="center"/>
    </xf>
    <xf numFmtId="0" fontId="4" fillId="4" borderId="10" xfId="0" applyFont="1" applyFill="1" applyBorder="1" applyAlignment="1" applyProtection="1">
      <alignment horizontal="center" vertical="center"/>
    </xf>
    <xf numFmtId="0" fontId="6" fillId="4" borderId="12" xfId="3" applyFont="1" applyFill="1" applyBorder="1" applyAlignment="1" applyProtection="1">
      <alignment horizontal="justify" vertical="top" wrapText="1"/>
    </xf>
    <xf numFmtId="2" fontId="6" fillId="4" borderId="13" xfId="3" applyNumberFormat="1" applyFont="1" applyFill="1" applyBorder="1" applyAlignment="1" applyProtection="1">
      <alignment vertical="top"/>
      <protection locked="0"/>
    </xf>
    <xf numFmtId="0" fontId="6" fillId="4" borderId="14" xfId="3" applyFont="1" applyFill="1" applyBorder="1" applyAlignment="1" applyProtection="1">
      <alignment horizontal="center" vertical="top"/>
    </xf>
    <xf numFmtId="166" fontId="4" fillId="0" borderId="13" xfId="2" applyNumberFormat="1" applyFont="1" applyBorder="1" applyAlignment="1">
      <alignment vertical="top"/>
    </xf>
    <xf numFmtId="0" fontId="6" fillId="4" borderId="12" xfId="0" applyFont="1" applyFill="1" applyBorder="1" applyAlignment="1" applyProtection="1">
      <alignment horizontal="justify" vertical="top" wrapText="1"/>
    </xf>
    <xf numFmtId="0" fontId="1" fillId="0" borderId="13" xfId="0" applyFont="1" applyBorder="1" applyAlignment="1">
      <alignment vertical="top"/>
    </xf>
    <xf numFmtId="166" fontId="4" fillId="4" borderId="13" xfId="2" applyNumberFormat="1" applyFont="1" applyFill="1" applyBorder="1" applyAlignment="1" applyProtection="1">
      <alignment vertical="top"/>
    </xf>
    <xf numFmtId="167" fontId="0" fillId="3" borderId="0" xfId="0" applyNumberFormat="1" applyFill="1"/>
    <xf numFmtId="43" fontId="0" fillId="3" borderId="0" xfId="1" applyFont="1" applyFill="1"/>
    <xf numFmtId="43" fontId="0" fillId="0" borderId="0" xfId="1" applyFont="1"/>
    <xf numFmtId="0" fontId="8" fillId="4" borderId="11" xfId="0" applyFont="1" applyFill="1" applyBorder="1" applyAlignment="1" applyProtection="1">
      <alignment horizontal="center" vertical="center" wrapText="1"/>
    </xf>
    <xf numFmtId="44" fontId="3" fillId="4" borderId="12" xfId="2" applyNumberFormat="1" applyFont="1" applyFill="1" applyBorder="1" applyAlignment="1" applyProtection="1">
      <alignment vertical="top"/>
    </xf>
    <xf numFmtId="0" fontId="3" fillId="0" borderId="0" xfId="0" applyFont="1"/>
    <xf numFmtId="0" fontId="7" fillId="4" borderId="14" xfId="0" applyFont="1" applyFill="1" applyBorder="1" applyAlignment="1" applyProtection="1">
      <alignment horizontal="center" vertical="center" wrapText="1"/>
    </xf>
    <xf numFmtId="0" fontId="7" fillId="4" borderId="15" xfId="0" applyFont="1" applyFill="1" applyBorder="1" applyAlignment="1" applyProtection="1">
      <alignment horizontal="center" vertical="center" wrapText="1"/>
    </xf>
    <xf numFmtId="0" fontId="4" fillId="4" borderId="12" xfId="0" applyFont="1" applyFill="1" applyBorder="1" applyAlignment="1" applyProtection="1">
      <alignment horizontal="right" vertical="top" wrapText="1"/>
    </xf>
    <xf numFmtId="0" fontId="4" fillId="4" borderId="12" xfId="0" applyFont="1" applyFill="1" applyBorder="1" applyAlignment="1" applyProtection="1">
      <alignment vertical="top"/>
    </xf>
  </cellXfs>
  <cellStyles count="4">
    <cellStyle name="Millares" xfId="1" builtinId="3"/>
    <cellStyle name="Moneda" xfId="2" builtinId="4"/>
    <cellStyle name="Normal" xfId="0" builtinId="0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%20de%20c&#225;lculo%20en%20%20%20PC-11-SERVIDOR%20Users%20Public%20Documents%20--%20PROYECTOS%202017%20EJECUTADOS%20docs%201-145-17%20Prisma-U%20Metr&#243;polis%20Unicentro%20Metropolis%20TPO-005b-17%20Unicentro%20Metropolis.doc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 refreshError="1"/>
      <sheetData sheetId="1">
        <row r="81">
          <cell r="E81" t="str">
            <v xml:space="preserve">SON: TREINTA Y UN MIL OCHOCIENTOS OCHENTA Y OCHO 67/100 DOLARES 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8" zoomScale="175" zoomScaleNormal="175" workbookViewId="0">
      <selection activeCell="C19" sqref="C19"/>
    </sheetView>
  </sheetViews>
  <sheetFormatPr baseColWidth="10" defaultRowHeight="15"/>
  <cols>
    <col min="2" max="2" width="12" bestFit="1" customWidth="1"/>
    <col min="3" max="4" width="12" customWidth="1"/>
    <col min="5" max="5" width="15" customWidth="1"/>
    <col min="6" max="6" width="13.5703125" bestFit="1" customWidth="1"/>
    <col min="7" max="7" width="11.5703125" bestFit="1" customWidth="1"/>
    <col min="8" max="8" width="13.28515625" bestFit="1" customWidth="1"/>
  </cols>
  <sheetData>
    <row r="1" spans="1:8">
      <c r="A1" s="1"/>
      <c r="B1" s="2"/>
      <c r="C1" s="2"/>
      <c r="D1" s="2"/>
      <c r="E1" s="2"/>
      <c r="F1" s="2"/>
      <c r="G1" s="3"/>
    </row>
    <row r="2" spans="1:8">
      <c r="A2" s="4"/>
      <c r="B2" s="5" t="s">
        <v>2</v>
      </c>
      <c r="C2" s="5"/>
      <c r="D2" s="5"/>
      <c r="E2" s="5" t="s">
        <v>3</v>
      </c>
      <c r="F2" s="5"/>
      <c r="G2" s="6"/>
    </row>
    <row r="3" spans="1:8">
      <c r="A3" s="4"/>
      <c r="B3" s="5" t="s">
        <v>0</v>
      </c>
      <c r="C3" s="5"/>
      <c r="D3" s="5"/>
      <c r="E3" s="5" t="s">
        <v>4</v>
      </c>
      <c r="F3" s="5"/>
      <c r="G3" s="6"/>
    </row>
    <row r="4" spans="1:8">
      <c r="A4" s="4"/>
      <c r="B4" s="5" t="s">
        <v>1</v>
      </c>
      <c r="C4" s="5"/>
      <c r="D4" s="5"/>
      <c r="E4" s="5">
        <v>25</v>
      </c>
      <c r="F4" s="5"/>
      <c r="G4" s="6"/>
    </row>
    <row r="5" spans="1:8">
      <c r="A5" s="4"/>
      <c r="B5" s="5" t="s">
        <v>5</v>
      </c>
      <c r="C5" s="5"/>
      <c r="D5" s="5"/>
      <c r="E5" s="5" t="s">
        <v>6</v>
      </c>
      <c r="F5" s="5"/>
      <c r="G5" s="6"/>
    </row>
    <row r="6" spans="1:8">
      <c r="A6" s="4"/>
      <c r="B6" s="5"/>
      <c r="C6" s="5"/>
      <c r="D6" s="5"/>
      <c r="E6" s="5"/>
      <c r="F6" s="5"/>
      <c r="G6" s="6"/>
    </row>
    <row r="7" spans="1:8">
      <c r="A7" s="4"/>
      <c r="B7" s="5" t="s">
        <v>7</v>
      </c>
      <c r="C7" s="5"/>
      <c r="D7" s="5"/>
      <c r="E7" s="5"/>
      <c r="F7" s="5"/>
      <c r="G7" s="6"/>
    </row>
    <row r="8" spans="1:8">
      <c r="A8" s="4"/>
      <c r="B8" s="5"/>
      <c r="C8" s="5"/>
      <c r="D8" s="5"/>
      <c r="E8" s="5"/>
      <c r="F8" s="5"/>
      <c r="G8" s="6"/>
    </row>
    <row r="9" spans="1:8">
      <c r="A9" s="4"/>
      <c r="B9" s="5" t="s">
        <v>8</v>
      </c>
      <c r="C9" s="5"/>
      <c r="D9" s="5"/>
      <c r="E9" s="5" t="s">
        <v>9</v>
      </c>
      <c r="F9" s="5" t="s">
        <v>10</v>
      </c>
      <c r="G9" s="6"/>
    </row>
    <row r="10" spans="1:8">
      <c r="A10" s="4"/>
      <c r="B10" s="14">
        <v>595</v>
      </c>
      <c r="C10" s="14"/>
      <c r="D10" s="14">
        <f>+E10/1.13</f>
        <v>19.05</v>
      </c>
      <c r="E10" s="7">
        <f>21.5265</f>
        <v>21.526499999999999</v>
      </c>
      <c r="F10" s="7">
        <f>ROUND(B10*E10,2)</f>
        <v>12808.27</v>
      </c>
      <c r="G10" s="17">
        <v>12808.27</v>
      </c>
      <c r="H10" s="14">
        <f>ROUND(B10*E10,2)</f>
        <v>12808.27</v>
      </c>
    </row>
    <row r="11" spans="1:8">
      <c r="A11" s="4"/>
      <c r="B11" s="14">
        <v>180</v>
      </c>
      <c r="C11" s="14"/>
      <c r="D11" s="14">
        <f t="shared" ref="D11:D14" si="0">+E11/1.13</f>
        <v>8.25</v>
      </c>
      <c r="E11" s="7">
        <v>9.3224999999999998</v>
      </c>
      <c r="F11" s="7">
        <f t="shared" ref="F11:F14" si="1">ROUND(B11*E11,2)</f>
        <v>1678.05</v>
      </c>
      <c r="G11" s="17">
        <v>1678.05</v>
      </c>
      <c r="H11" s="14">
        <f t="shared" ref="H11:H14" si="2">ROUND(B11*E11,2)</f>
        <v>1678.05</v>
      </c>
    </row>
    <row r="12" spans="1:8">
      <c r="A12" s="4"/>
      <c r="B12" s="14">
        <v>54</v>
      </c>
      <c r="C12" s="14"/>
      <c r="D12" s="14">
        <f t="shared" si="0"/>
        <v>20.3</v>
      </c>
      <c r="E12" s="7">
        <v>22.939</v>
      </c>
      <c r="F12" s="7">
        <f t="shared" si="1"/>
        <v>1238.71</v>
      </c>
      <c r="G12" s="17">
        <v>1238.71</v>
      </c>
      <c r="H12" s="14">
        <f t="shared" si="2"/>
        <v>1238.71</v>
      </c>
    </row>
    <row r="13" spans="1:8">
      <c r="A13" s="4"/>
      <c r="B13" s="14">
        <v>75</v>
      </c>
      <c r="C13" s="14"/>
      <c r="D13" s="14">
        <f t="shared" si="0"/>
        <v>23.200000000000003</v>
      </c>
      <c r="E13" s="7">
        <v>26.216000000000001</v>
      </c>
      <c r="F13" s="7">
        <f t="shared" si="1"/>
        <v>1966.2</v>
      </c>
      <c r="G13" s="17">
        <v>1966.2</v>
      </c>
      <c r="H13" s="14">
        <f t="shared" si="2"/>
        <v>1966.2</v>
      </c>
    </row>
    <row r="14" spans="1:8">
      <c r="A14" s="4"/>
      <c r="B14" s="14">
        <v>10</v>
      </c>
      <c r="C14" s="14"/>
      <c r="D14" s="14">
        <f t="shared" si="0"/>
        <v>13.850000000000001</v>
      </c>
      <c r="E14" s="7">
        <v>15.650499999999999</v>
      </c>
      <c r="F14" s="7">
        <f t="shared" si="1"/>
        <v>156.51</v>
      </c>
      <c r="G14" s="17">
        <v>156.51</v>
      </c>
      <c r="H14" s="14">
        <f t="shared" si="2"/>
        <v>156.51</v>
      </c>
    </row>
    <row r="15" spans="1:8">
      <c r="A15" s="4"/>
      <c r="B15" s="7"/>
      <c r="C15" s="7"/>
      <c r="D15" s="7"/>
      <c r="E15" s="7"/>
      <c r="F15" s="7">
        <f t="shared" ref="F10:F15" si="3">B15*E15</f>
        <v>0</v>
      </c>
      <c r="G15" s="6"/>
    </row>
    <row r="16" spans="1:8">
      <c r="A16" s="4"/>
      <c r="B16" s="5"/>
      <c r="C16" s="5"/>
      <c r="D16" s="5"/>
      <c r="E16" s="5" t="s">
        <v>11</v>
      </c>
      <c r="F16" s="8">
        <f>SUM(F10:F15)</f>
        <v>17847.739999999998</v>
      </c>
      <c r="G16" s="15">
        <f>SUM(G10:G15)</f>
        <v>17847.739999999998</v>
      </c>
      <c r="H16" s="16">
        <f>SUM(H10:H14)</f>
        <v>17847.739999999998</v>
      </c>
    </row>
    <row r="17" spans="1:11">
      <c r="A17" s="4"/>
      <c r="B17" s="5"/>
      <c r="C17" s="5"/>
      <c r="D17" s="5"/>
      <c r="E17" s="5" t="s">
        <v>12</v>
      </c>
      <c r="F17" s="9">
        <f>F16/1.13</f>
        <v>15794.46017699115</v>
      </c>
      <c r="G17" s="9">
        <f>G16/1.13</f>
        <v>15794.46017699115</v>
      </c>
    </row>
    <row r="18" spans="1:11">
      <c r="A18" s="4"/>
      <c r="B18" s="5"/>
      <c r="C18" s="5"/>
      <c r="D18" s="5"/>
      <c r="E18" s="5" t="s">
        <v>13</v>
      </c>
      <c r="F18" s="9">
        <f>F17*0.13</f>
        <v>2053.2798230088497</v>
      </c>
      <c r="G18" s="9">
        <f>G17*0.13</f>
        <v>2053.2798230088497</v>
      </c>
    </row>
    <row r="19" spans="1:11">
      <c r="A19" s="4"/>
      <c r="B19" s="7"/>
      <c r="C19" s="7"/>
      <c r="D19" s="7"/>
      <c r="E19" s="5" t="s">
        <v>14</v>
      </c>
      <c r="F19" s="9">
        <f>F17*1%</f>
        <v>157.94460176991149</v>
      </c>
      <c r="G19" s="9">
        <f>G17*1%</f>
        <v>157.94460176991149</v>
      </c>
      <c r="H19" s="18">
        <v>52</v>
      </c>
      <c r="I19" s="18">
        <v>20.5</v>
      </c>
      <c r="J19" s="19">
        <f>+I19*1.13</f>
        <v>23.164999999999999</v>
      </c>
      <c r="K19" s="18">
        <f>ROUND(H19*J19,2)</f>
        <v>1204.58</v>
      </c>
    </row>
    <row r="20" spans="1:11">
      <c r="A20" s="4"/>
      <c r="B20" s="7"/>
      <c r="C20" s="7"/>
      <c r="D20" s="7"/>
      <c r="E20" s="5" t="s">
        <v>15</v>
      </c>
      <c r="F20" s="10">
        <f>F17+F18-F19</f>
        <v>17689.795398230086</v>
      </c>
      <c r="G20" s="10">
        <f>G17+G18-G19</f>
        <v>17689.795398230086</v>
      </c>
      <c r="H20" s="18">
        <v>335</v>
      </c>
      <c r="I20" s="18">
        <v>21.75</v>
      </c>
      <c r="J20" s="19">
        <f t="shared" ref="J20:J21" si="4">+I20*1.13</f>
        <v>24.577499999999997</v>
      </c>
      <c r="K20" s="18">
        <f t="shared" ref="K20:K21" si="5">ROUND(H20*J20,2)</f>
        <v>8233.4599999999991</v>
      </c>
    </row>
    <row r="21" spans="1:11">
      <c r="A21" s="4"/>
      <c r="B21" s="5"/>
      <c r="C21" s="5"/>
      <c r="D21" s="5"/>
      <c r="E21" s="5"/>
      <c r="F21" s="5"/>
      <c r="G21" s="6"/>
      <c r="H21" s="18">
        <v>69</v>
      </c>
      <c r="I21" s="18">
        <v>30.55</v>
      </c>
      <c r="J21" s="19">
        <f t="shared" si="4"/>
        <v>34.521499999999996</v>
      </c>
      <c r="K21" s="18">
        <f t="shared" si="5"/>
        <v>2381.98</v>
      </c>
    </row>
    <row r="22" spans="1:11">
      <c r="A22" s="11"/>
      <c r="B22" s="12"/>
      <c r="C22" s="12"/>
      <c r="D22" s="12"/>
      <c r="E22" s="12"/>
      <c r="F22" s="12"/>
      <c r="G22" s="13"/>
      <c r="H22" s="18"/>
      <c r="I22" s="18"/>
      <c r="J22" s="18"/>
      <c r="K22" s="18">
        <f>SUM(K19:K21)</f>
        <v>11820.019999999999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opLeftCell="B1" zoomScale="115" zoomScaleNormal="115" workbookViewId="0">
      <selection activeCell="H3" sqref="H3"/>
    </sheetView>
  </sheetViews>
  <sheetFormatPr baseColWidth="10" defaultRowHeight="15"/>
  <cols>
    <col min="1" max="1" width="84.85546875" customWidth="1"/>
    <col min="4" max="4" width="11.5703125" style="34"/>
    <col min="7" max="7" width="14.140625" style="18" customWidth="1"/>
    <col min="8" max="8" width="11.5703125" style="18"/>
  </cols>
  <sheetData>
    <row r="1" spans="1:10" ht="25.5">
      <c r="A1" s="20" t="s">
        <v>16</v>
      </c>
      <c r="B1" s="21" t="s">
        <v>8</v>
      </c>
      <c r="C1" s="20" t="s">
        <v>17</v>
      </c>
      <c r="D1" s="32" t="s">
        <v>18</v>
      </c>
      <c r="E1" s="21" t="s">
        <v>19</v>
      </c>
      <c r="I1" t="s">
        <v>37</v>
      </c>
      <c r="J1" t="s">
        <v>38</v>
      </c>
    </row>
    <row r="2" spans="1:10" ht="30">
      <c r="A2" s="22" t="s">
        <v>20</v>
      </c>
      <c r="B2" s="23">
        <v>1028.73</v>
      </c>
      <c r="C2" s="24" t="s">
        <v>21</v>
      </c>
      <c r="D2" s="33">
        <v>1.6</v>
      </c>
      <c r="E2" s="25">
        <f t="shared" ref="E2:E9" si="0">ROUND(B2*D2,2)</f>
        <v>1645.97</v>
      </c>
      <c r="G2" s="29">
        <f>+D2*1.13</f>
        <v>1.8079999999999998</v>
      </c>
      <c r="H2" s="18">
        <f>+G2*B2</f>
        <v>1859.9438399999999</v>
      </c>
      <c r="I2">
        <f>ROUND(D2*1.13,4)</f>
        <v>1.8080000000000001</v>
      </c>
      <c r="J2">
        <f>ROUND(I2*B2,2)</f>
        <v>1859.94</v>
      </c>
    </row>
    <row r="3" spans="1:10" ht="45">
      <c r="A3" s="26" t="s">
        <v>22</v>
      </c>
      <c r="B3" s="23">
        <f>+B2</f>
        <v>1028.73</v>
      </c>
      <c r="C3" s="24" t="s">
        <v>21</v>
      </c>
      <c r="D3" s="33">
        <v>23.8</v>
      </c>
      <c r="E3" s="25">
        <f t="shared" si="0"/>
        <v>24483.77</v>
      </c>
      <c r="G3" s="29">
        <f t="shared" ref="G3:G10" si="1">+D3*1.13</f>
        <v>26.893999999999998</v>
      </c>
      <c r="H3" s="18">
        <f t="shared" ref="H3:H9" si="2">+G3*B3</f>
        <v>27666.66462</v>
      </c>
      <c r="I3">
        <f t="shared" ref="I3:I9" si="3">ROUND(D3*1.13,4)</f>
        <v>26.893999999999998</v>
      </c>
      <c r="J3">
        <f t="shared" ref="J3:J9" si="4">ROUND(I3*B3,2)</f>
        <v>27666.66</v>
      </c>
    </row>
    <row r="4" spans="1:10" ht="60">
      <c r="A4" s="26" t="s">
        <v>23</v>
      </c>
      <c r="B4" s="23">
        <v>479.92</v>
      </c>
      <c r="C4" s="24" t="s">
        <v>24</v>
      </c>
      <c r="D4" s="33">
        <v>10.4</v>
      </c>
      <c r="E4" s="25">
        <f t="shared" si="0"/>
        <v>4991.17</v>
      </c>
      <c r="G4" s="29">
        <f t="shared" si="1"/>
        <v>11.751999999999999</v>
      </c>
      <c r="H4" s="18">
        <f t="shared" si="2"/>
        <v>5640.0198399999999</v>
      </c>
      <c r="I4">
        <f t="shared" si="3"/>
        <v>11.752000000000001</v>
      </c>
      <c r="J4">
        <f t="shared" si="4"/>
        <v>5640.02</v>
      </c>
    </row>
    <row r="5" spans="1:10" ht="30">
      <c r="A5" s="22" t="s">
        <v>25</v>
      </c>
      <c r="B5" s="23"/>
      <c r="C5" s="24" t="s">
        <v>26</v>
      </c>
      <c r="D5" s="33">
        <v>10.3</v>
      </c>
      <c r="E5" s="25">
        <f t="shared" si="0"/>
        <v>0</v>
      </c>
      <c r="G5" s="29">
        <f t="shared" si="1"/>
        <v>11.638999999999999</v>
      </c>
      <c r="H5" s="18">
        <f t="shared" si="2"/>
        <v>0</v>
      </c>
      <c r="I5">
        <f t="shared" si="3"/>
        <v>11.638999999999999</v>
      </c>
      <c r="J5">
        <f t="shared" si="4"/>
        <v>0</v>
      </c>
    </row>
    <row r="6" spans="1:10">
      <c r="A6" s="22" t="s">
        <v>27</v>
      </c>
      <c r="B6" s="23">
        <f>+B3</f>
        <v>1028.73</v>
      </c>
      <c r="C6" s="24" t="s">
        <v>21</v>
      </c>
      <c r="D6" s="33">
        <v>3.5</v>
      </c>
      <c r="E6" s="25">
        <f t="shared" si="0"/>
        <v>3600.56</v>
      </c>
      <c r="G6" s="29">
        <f t="shared" si="1"/>
        <v>3.9549999999999996</v>
      </c>
      <c r="H6" s="18">
        <f t="shared" si="2"/>
        <v>4068.6271499999998</v>
      </c>
      <c r="I6">
        <f t="shared" si="3"/>
        <v>3.9550000000000001</v>
      </c>
      <c r="J6">
        <f t="shared" si="4"/>
        <v>4068.63</v>
      </c>
    </row>
    <row r="7" spans="1:10">
      <c r="A7" s="26" t="s">
        <v>28</v>
      </c>
      <c r="B7" s="27"/>
      <c r="C7" s="24" t="s">
        <v>24</v>
      </c>
      <c r="D7" s="33">
        <v>5.9</v>
      </c>
      <c r="E7" s="25">
        <f t="shared" si="0"/>
        <v>0</v>
      </c>
      <c r="G7" s="29">
        <f t="shared" si="1"/>
        <v>6.6669999999999998</v>
      </c>
      <c r="H7" s="18">
        <f t="shared" si="2"/>
        <v>0</v>
      </c>
      <c r="I7">
        <f t="shared" si="3"/>
        <v>6.6669999999999998</v>
      </c>
      <c r="J7">
        <f t="shared" si="4"/>
        <v>0</v>
      </c>
    </row>
    <row r="8" spans="1:10">
      <c r="A8" s="26" t="s">
        <v>29</v>
      </c>
      <c r="B8" s="27"/>
      <c r="C8" s="24" t="s">
        <v>24</v>
      </c>
      <c r="D8" s="33">
        <v>3.8</v>
      </c>
      <c r="E8" s="25">
        <f t="shared" si="0"/>
        <v>0</v>
      </c>
      <c r="G8" s="29">
        <f t="shared" si="1"/>
        <v>4.2939999999999996</v>
      </c>
      <c r="H8" s="18">
        <f t="shared" si="2"/>
        <v>0</v>
      </c>
      <c r="I8">
        <f t="shared" si="3"/>
        <v>4.2939999999999996</v>
      </c>
      <c r="J8">
        <f t="shared" si="4"/>
        <v>0</v>
      </c>
    </row>
    <row r="9" spans="1:10" ht="30">
      <c r="A9" s="22" t="s">
        <v>30</v>
      </c>
      <c r="B9" s="23">
        <v>32</v>
      </c>
      <c r="C9" s="24" t="s">
        <v>31</v>
      </c>
      <c r="D9" s="33">
        <v>17.3</v>
      </c>
      <c r="E9" s="25">
        <f t="shared" si="0"/>
        <v>553.6</v>
      </c>
      <c r="G9" s="29">
        <f t="shared" si="1"/>
        <v>19.548999999999999</v>
      </c>
      <c r="H9" s="18">
        <f t="shared" si="2"/>
        <v>625.56799999999998</v>
      </c>
      <c r="I9">
        <f t="shared" si="3"/>
        <v>19.548999999999999</v>
      </c>
      <c r="J9">
        <f t="shared" si="4"/>
        <v>625.57000000000005</v>
      </c>
    </row>
    <row r="10" spans="1:10">
      <c r="A10" s="35" t="str">
        <f>[1]Hoja2!E81</f>
        <v xml:space="preserve">SON: TREINTA Y UN MIL OCHOCIENTOS OCHENTA Y OCHO 67/100 DOLARES </v>
      </c>
      <c r="B10" s="37" t="s">
        <v>32</v>
      </c>
      <c r="C10" s="38"/>
      <c r="D10" s="38"/>
      <c r="E10" s="28">
        <f>SUM(E2:E9)</f>
        <v>35275.07</v>
      </c>
      <c r="G10" s="29">
        <f t="shared" si="1"/>
        <v>0</v>
      </c>
    </row>
    <row r="11" spans="1:10">
      <c r="A11" s="35"/>
      <c r="B11" s="37" t="s">
        <v>33</v>
      </c>
      <c r="C11" s="38"/>
      <c r="D11" s="38"/>
      <c r="E11" s="28">
        <f>ROUND(E10*F11,2)</f>
        <v>0</v>
      </c>
      <c r="H11" s="30">
        <f>SUM(H2:H10)</f>
        <v>39860.823449999996</v>
      </c>
      <c r="I11" s="31"/>
      <c r="J11" s="30">
        <f>SUM(J2:J10)</f>
        <v>39860.819999999992</v>
      </c>
    </row>
    <row r="12" spans="1:10">
      <c r="A12" s="35"/>
      <c r="B12" s="37" t="s">
        <v>34</v>
      </c>
      <c r="C12" s="38"/>
      <c r="D12" s="38"/>
      <c r="E12" s="28">
        <f>+E10-E11</f>
        <v>35275.07</v>
      </c>
    </row>
    <row r="13" spans="1:10">
      <c r="A13" s="35"/>
      <c r="B13" s="37" t="s">
        <v>35</v>
      </c>
      <c r="C13" s="38"/>
      <c r="D13" s="38"/>
      <c r="E13" s="28">
        <f>+E12*0.13</f>
        <v>4585.7591000000002</v>
      </c>
    </row>
    <row r="14" spans="1:10">
      <c r="A14" s="36"/>
      <c r="B14" s="37" t="s">
        <v>36</v>
      </c>
      <c r="C14" s="38"/>
      <c r="D14" s="38"/>
      <c r="E14" s="28">
        <f>+E12+E13</f>
        <v>39860.829100000003</v>
      </c>
    </row>
  </sheetData>
  <mergeCells count="6">
    <mergeCell ref="A10:A14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 priscila </vt:lpstr>
      <vt:lpstr>patron ing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</dc:creator>
  <cp:lastModifiedBy>YEC</cp:lastModifiedBy>
  <dcterms:created xsi:type="dcterms:W3CDTF">2017-05-25T20:46:44Z</dcterms:created>
  <dcterms:modified xsi:type="dcterms:W3CDTF">2017-05-30T00:45:33Z</dcterms:modified>
</cp:coreProperties>
</file>