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8340" windowHeight="4920" activeTab="4"/>
  </bookViews>
  <sheets>
    <sheet name="Hoja1" sheetId="1" r:id="rId1"/>
    <sheet name="Hoja2" sheetId="2" r:id="rId2"/>
    <sheet name="Hoja3" sheetId="3" r:id="rId3"/>
    <sheet name="planilla" sheetId="4" r:id="rId4"/>
    <sheet name="Hoja4" sheetId="5" r:id="rId5"/>
  </sheets>
  <calcPr calcId="124519"/>
</workbook>
</file>

<file path=xl/calcChain.xml><?xml version="1.0" encoding="utf-8"?>
<calcChain xmlns="http://schemas.openxmlformats.org/spreadsheetml/2006/main">
  <c r="AB24" i="4"/>
  <c r="AD29"/>
  <c r="AE29" s="1"/>
  <c r="AC29"/>
  <c r="AD28"/>
  <c r="AE28" s="1"/>
  <c r="AC28"/>
  <c r="AD27"/>
  <c r="AE27" s="1"/>
  <c r="AC27"/>
  <c r="AE26"/>
  <c r="AD26"/>
  <c r="AC26"/>
  <c r="AD25"/>
  <c r="AE25" s="1"/>
  <c r="AC25"/>
  <c r="AD24"/>
  <c r="AE24" s="1"/>
  <c r="AC24"/>
  <c r="AC30" s="1"/>
  <c r="AC31" s="1"/>
  <c r="AC32" l="1"/>
  <c r="AC33"/>
  <c r="AC34" s="1"/>
  <c r="AE30"/>
  <c r="AE31" s="1"/>
  <c r="AE32" s="1"/>
  <c r="W23"/>
  <c r="V27"/>
  <c r="V26"/>
  <c r="V25"/>
  <c r="V24"/>
  <c r="W24" s="1"/>
  <c r="V23"/>
  <c r="V22"/>
  <c r="W27"/>
  <c r="W26"/>
  <c r="W25"/>
  <c r="W22"/>
  <c r="U18"/>
  <c r="T19"/>
  <c r="T20"/>
  <c r="T21"/>
  <c r="U21" s="1"/>
  <c r="U20"/>
  <c r="U27"/>
  <c r="U26"/>
  <c r="U25"/>
  <c r="U24"/>
  <c r="U23"/>
  <c r="Z22"/>
  <c r="U22"/>
  <c r="U28" s="1"/>
  <c r="Y20"/>
  <c r="Y16"/>
  <c r="X16"/>
  <c r="P16"/>
  <c r="O16"/>
  <c r="N16"/>
  <c r="M16"/>
  <c r="L16"/>
  <c r="O17" s="1"/>
  <c r="K16"/>
  <c r="K17" s="1"/>
  <c r="J16"/>
  <c r="I16"/>
  <c r="X2" i="3"/>
  <c r="Y17" i="4" l="1"/>
  <c r="U29"/>
  <c r="W28"/>
  <c r="X22"/>
  <c r="B24" i="1"/>
  <c r="B25"/>
  <c r="B27" s="1"/>
  <c r="U30" i="4" l="1"/>
  <c r="U31"/>
  <c r="W29"/>
  <c r="X28"/>
  <c r="X29" l="1"/>
  <c r="W30"/>
  <c r="X30" s="1"/>
</calcChain>
</file>

<file path=xl/comments1.xml><?xml version="1.0" encoding="utf-8"?>
<comments xmlns="http://schemas.openxmlformats.org/spreadsheetml/2006/main">
  <authors>
    <author>YEC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YEC:</t>
        </r>
        <r>
          <rPr>
            <sz val="9"/>
            <color indexed="81"/>
            <rFont val="Tahoma"/>
            <family val="2"/>
          </rPr>
          <t xml:space="preserve">
para buscar en toda conta </t>
        </r>
      </text>
    </comment>
    <comment ref="R2" authorId="0">
      <text>
        <r>
          <rPr>
            <b/>
            <sz val="9"/>
            <color indexed="81"/>
            <rFont val="Tahoma"/>
            <family val="2"/>
          </rPr>
          <t>YEC:</t>
        </r>
        <r>
          <rPr>
            <sz val="9"/>
            <color indexed="81"/>
            <rFont val="Tahoma"/>
            <family val="2"/>
          </rPr>
          <t xml:space="preserve">
busqueda de ctas asociadas a documentos</t>
        </r>
      </text>
    </comment>
    <comment ref="C8" authorId="0">
      <text>
        <r>
          <rPr>
            <b/>
            <sz val="9"/>
            <color indexed="81"/>
            <rFont val="Tahoma"/>
            <charset val="1"/>
          </rPr>
          <t>YEC:</t>
        </r>
        <r>
          <rPr>
            <sz val="9"/>
            <color indexed="81"/>
            <rFont val="Tahoma"/>
            <charset val="1"/>
          </rPr>
          <t xml:space="preserve">
thisform.functions1.validatedocumentvista(thisFORM.iddoc,"PROYECTO") 
</t>
        </r>
      </text>
    </comment>
    <comment ref="C9" authorId="0">
      <text>
        <r>
          <rPr>
            <b/>
            <sz val="9"/>
            <color indexed="81"/>
            <rFont val="Tahoma"/>
            <charset val="1"/>
          </rPr>
          <t>YEC:</t>
        </r>
        <r>
          <rPr>
            <sz val="9"/>
            <color indexed="81"/>
            <rFont val="Tahoma"/>
            <charset val="1"/>
          </rPr>
          <t xml:space="preserve">
thisform.functions1.validatedocumentvista(thisFORM.iddoc,"DEPTO") </t>
        </r>
      </text>
    </comment>
    <comment ref="C10" authorId="0">
      <text>
        <r>
          <rPr>
            <b/>
            <sz val="9"/>
            <color indexed="81"/>
            <rFont val="Tahoma"/>
            <charset val="1"/>
          </rPr>
          <t>YEC:</t>
        </r>
        <r>
          <rPr>
            <sz val="9"/>
            <color indexed="81"/>
            <rFont val="Tahoma"/>
            <charset val="1"/>
          </rPr>
          <t xml:space="preserve">
thisform.functions1.validatedocumentvista(thisFORM.iddoc,"IDVEHICULO") 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YEC:</t>
        </r>
        <r>
          <rPr>
            <sz val="9"/>
            <color indexed="81"/>
            <rFont val="Tahoma"/>
            <family val="2"/>
          </rPr>
          <t xml:space="preserve">
-ACTUALIZA CATACONTA
-CURSOR GASTOS TEMPORAL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YEC:</t>
        </r>
        <r>
          <rPr>
            <sz val="9"/>
            <color indexed="81"/>
            <rFont val="Tahoma"/>
            <family val="2"/>
          </rPr>
          <t xml:space="preserve">
depende de si esta viible el check 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YEC:</t>
        </r>
        <r>
          <rPr>
            <sz val="9"/>
            <color indexed="81"/>
            <rFont val="Tahoma"/>
            <family val="2"/>
          </rPr>
          <t xml:space="preserve">
ASOCIA LAS CUENTAS AL DOCUMENTO:
thisform.saveconfigctas </t>
        </r>
      </text>
    </comment>
  </commentList>
</comments>
</file>

<file path=xl/sharedStrings.xml><?xml version="1.0" encoding="utf-8"?>
<sst xmlns="http://schemas.openxmlformats.org/spreadsheetml/2006/main" count="334" uniqueCount="197">
  <si>
    <t xml:space="preserve">Datos de Iva </t>
  </si>
  <si>
    <t xml:space="preserve">Agregar los ajustes al estado de proyectos </t>
  </si>
  <si>
    <t xml:space="preserve">Evaluar los reportes de proyectos </t>
  </si>
  <si>
    <t xml:space="preserve">init </t>
  </si>
  <si>
    <t>AddDetail</t>
  </si>
  <si>
    <t>planilla</t>
  </si>
  <si>
    <t xml:space="preserve">buscar el empleado </t>
  </si>
  <si>
    <t>modadddetail</t>
  </si>
  <si>
    <t xml:space="preserve">lndias </t>
  </si>
  <si>
    <t xml:space="preserve">lnhoras </t>
  </si>
  <si>
    <t xml:space="preserve">lnsueldo </t>
  </si>
  <si>
    <t>IDPER WITH lcvalue,;</t>
  </si>
  <si>
    <t>REFERENCIA WITH lcvalue,;</t>
  </si>
  <si>
    <t>DTRAB WITH lnDias,;</t>
  </si>
  <si>
    <t>HORAS WITH lnHoras,;</t>
  </si>
  <si>
    <t>SUELDO WITH lnSueldo,;</t>
  </si>
  <si>
    <t>SUELDON WITH lnSueldo IN (thisform.cursordetalle)</t>
  </si>
  <si>
    <t>modsetsueldo</t>
  </si>
  <si>
    <t xml:space="preserve">ingresos </t>
  </si>
  <si>
    <t>egresos</t>
  </si>
  <si>
    <t>elementos</t>
  </si>
  <si>
    <t xml:space="preserve">ALJ-003   </t>
  </si>
  <si>
    <t>sueldo</t>
  </si>
  <si>
    <t xml:space="preserve">Afp confia </t>
  </si>
  <si>
    <t>ISSS</t>
  </si>
  <si>
    <t xml:space="preserve">Renta tabla </t>
  </si>
  <si>
    <t>sueldo liquido</t>
  </si>
  <si>
    <t xml:space="preserve">cambiar sueldo y verificar renta </t>
  </si>
  <si>
    <t>ver por que isss tiene 3.5%</t>
  </si>
  <si>
    <t>plper_elem</t>
  </si>
  <si>
    <t xml:space="preserve">se deberá actualizar al momento de cambiar </t>
  </si>
  <si>
    <t xml:space="preserve">se debe definir todo una logica para esto no sera facil </t>
  </si>
  <si>
    <t xml:space="preserve">comparar plied con el de la planilla </t>
  </si>
  <si>
    <t>CREATE CURSOR CurName (;</t>
  </si>
  <si>
    <t>IDIE C(10) ,;</t>
  </si>
  <si>
    <t>IDPER C(10) ,;</t>
  </si>
  <si>
    <t>DESCRIP C(60) ,;</t>
  </si>
  <si>
    <t>ACTIVO L ,;</t>
  </si>
  <si>
    <t>VALOR N ,;</t>
  </si>
  <si>
    <t>TP I ,;</t>
  </si>
  <si>
    <t>LINE I ,;</t>
  </si>
  <si>
    <t>SR I ,;</t>
  </si>
  <si>
    <t>AFP L ,;</t>
  </si>
  <si>
    <t>ISSS L ,;</t>
  </si>
  <si>
    <t>RENTA L ,;</t>
  </si>
  <si>
    <t>DIVBASE I ,;</t>
  </si>
  <si>
    <t>HORAS I )</t>
  </si>
  <si>
    <t>CREATE CURSOR ("ELEMENTOS") (;</t>
  </si>
  <si>
    <t>IDPLNA C(10) ,;</t>
  </si>
  <si>
    <t>VALOR N(10,2) ,;</t>
  </si>
  <si>
    <t>AFP L,;</t>
  </si>
  <si>
    <t>ISSS L,;</t>
  </si>
  <si>
    <t>RENTA L,;</t>
  </si>
  <si>
    <t>IDIE C(10),;</t>
  </si>
  <si>
    <t>DIVBASE I,;</t>
  </si>
  <si>
    <t>HORAS I,;</t>
  </si>
  <si>
    <t>VALORCAL N(10,2),;</t>
  </si>
  <si>
    <t>DIASP I,;</t>
  </si>
  <si>
    <t>ACTIVO L)</t>
  </si>
  <si>
    <t xml:space="preserve">CALCULO INDIVIDUAL </t>
  </si>
  <si>
    <t xml:space="preserve">FUERA </t>
  </si>
  <si>
    <t xml:space="preserve">DENTRO </t>
  </si>
  <si>
    <t>CALCULO CON BUCLE</t>
  </si>
  <si>
    <t xml:space="preserve">ELIMINAR </t>
  </si>
  <si>
    <t xml:space="preserve">Add ingresos </t>
  </si>
  <si>
    <t xml:space="preserve">Add Egresos </t>
  </si>
  <si>
    <t xml:space="preserve">Del ingresos </t>
  </si>
  <si>
    <t xml:space="preserve">Del egresos </t>
  </si>
  <si>
    <t xml:space="preserve">Add horas extras </t>
  </si>
  <si>
    <t xml:space="preserve">include in the calc </t>
  </si>
  <si>
    <t>not include in yplan_emp</t>
  </si>
  <si>
    <t xml:space="preserve">clasificadas por proceso </t>
  </si>
  <si>
    <t>En proceso</t>
  </si>
  <si>
    <t xml:space="preserve">Elaborando </t>
  </si>
  <si>
    <t xml:space="preserve">deptos </t>
  </si>
  <si>
    <t xml:space="preserve">CREAR EL GRIDPLNA </t>
  </si>
  <si>
    <t xml:space="preserve">ELABORADO </t>
  </si>
  <si>
    <t xml:space="preserve">FINALIZADA </t>
  </si>
  <si>
    <t xml:space="preserve">PAGADA </t>
  </si>
  <si>
    <t xml:space="preserve">dos propiedades para los combos </t>
  </si>
  <si>
    <t>usecombo</t>
  </si>
  <si>
    <t>init-&gt;setTreeView -&gt;fillcombos</t>
  </si>
  <si>
    <t>modo</t>
  </si>
  <si>
    <t>init-&gt;genCurBase</t>
  </si>
  <si>
    <t>imprimir planilla</t>
  </si>
  <si>
    <t xml:space="preserve">imprimir voucher </t>
  </si>
  <si>
    <t>modImprimirPlanilla</t>
  </si>
  <si>
    <t xml:space="preserve">Idplna    </t>
  </si>
  <si>
    <t xml:space="preserve">Descrip                       </t>
  </si>
  <si>
    <t xml:space="preserve">Parcial   </t>
  </si>
  <si>
    <t xml:space="preserve">Tp         </t>
  </si>
  <si>
    <t xml:space="preserve">Line       </t>
  </si>
  <si>
    <t>Referencia</t>
  </si>
  <si>
    <t xml:space="preserve">Sueldo    </t>
  </si>
  <si>
    <t xml:space="preserve">Hex       </t>
  </si>
  <si>
    <t xml:space="preserve">Salex     </t>
  </si>
  <si>
    <t xml:space="preserve">Afp       </t>
  </si>
  <si>
    <t xml:space="preserve">Seg       </t>
  </si>
  <si>
    <t xml:space="preserve">Renta     </t>
  </si>
  <si>
    <t xml:space="preserve">Otrdesc   </t>
  </si>
  <si>
    <t xml:space="preserve">Otring    </t>
  </si>
  <si>
    <t xml:space="preserve">Dtrab      </t>
  </si>
  <si>
    <t xml:space="preserve">Dincap     </t>
  </si>
  <si>
    <t xml:space="preserve">Dincap2    </t>
  </si>
  <si>
    <t xml:space="preserve">Dsgoze     </t>
  </si>
  <si>
    <t xml:space="preserve">Divbase    </t>
  </si>
  <si>
    <t xml:space="preserve">Horas      </t>
  </si>
  <si>
    <t xml:space="preserve">Idper     </t>
  </si>
  <si>
    <t xml:space="preserve">Sueldon   </t>
  </si>
  <si>
    <t xml:space="preserve">Sueldob   </t>
  </si>
  <si>
    <t>PLN0000006</t>
  </si>
  <si>
    <t xml:space="preserve">                              </t>
  </si>
  <si>
    <t xml:space="preserve">ORA-001   </t>
  </si>
  <si>
    <t xml:space="preserve">ALJ-001   </t>
  </si>
  <si>
    <t xml:space="preserve">RAF-001   </t>
  </si>
  <si>
    <t xml:space="preserve">lista de cosas </t>
  </si>
  <si>
    <t xml:space="preserve">Empleados </t>
  </si>
  <si>
    <t xml:space="preserve">modificar para escribir el calculo de impuestos </t>
  </si>
  <si>
    <t xml:space="preserve">Boton Seleccionar todos </t>
  </si>
  <si>
    <t xml:space="preserve">Boton Cerrar </t>
  </si>
  <si>
    <t xml:space="preserve">Boton mostrar solo los activos </t>
  </si>
  <si>
    <t xml:space="preserve">en fcplper </t>
  </si>
  <si>
    <t xml:space="preserve">en plplna </t>
  </si>
  <si>
    <t xml:space="preserve">Guardar antes de imprimir </t>
  </si>
  <si>
    <t>sueldobase</t>
  </si>
  <si>
    <t>horas extra</t>
  </si>
  <si>
    <t>salario extra</t>
  </si>
  <si>
    <t>afp</t>
  </si>
  <si>
    <t>isss</t>
  </si>
  <si>
    <t>renta</t>
  </si>
  <si>
    <t>otros desc</t>
  </si>
  <si>
    <t>otros ing</t>
  </si>
  <si>
    <t>sueldo liq</t>
  </si>
  <si>
    <t>SUELDOBASE</t>
  </si>
  <si>
    <t>VACACIONES</t>
  </si>
  <si>
    <t>HEXTRA</t>
  </si>
  <si>
    <t>SALEXTRA</t>
  </si>
  <si>
    <t>INGRESOS</t>
  </si>
  <si>
    <t xml:space="preserve">Nombre                                                                                                                                                                                                                                             </t>
  </si>
  <si>
    <t>PLN0000002</t>
  </si>
  <si>
    <t xml:space="preserve">VILLALOBOS BRIZUELA SALVADOR LISANDRO                                                                                                                                                                                                              </t>
  </si>
  <si>
    <t xml:space="preserve">VILLALOBOS DE GONZALEZ CECILIA MERCEDES                                                                                                                                                                                                            </t>
  </si>
  <si>
    <t xml:space="preserve">LOPEZ DE BAYONA IRIS IVETTE                                                                                                                                                                                                                        </t>
  </si>
  <si>
    <t xml:space="preserve">RODRIGUEZ MARROQUIN LUIS GUILLERMO                                                                                                                                                                                                                 </t>
  </si>
  <si>
    <t xml:space="preserve">ARANGO DE CHAVEZ MARY                                                                                                                                                                                                                              </t>
  </si>
  <si>
    <t xml:space="preserve">CASTILLO GARCIA GRECIA ALEXANDRA                                                                                                                                                                                                                   </t>
  </si>
  <si>
    <t xml:space="preserve">ESQUIVEL PEREZ ROGELIO JOSE                                                                                                                                                                                                                        </t>
  </si>
  <si>
    <t xml:space="preserve">FUENTES GIL EMMA TERESA                                                                                                                                                                                                                            </t>
  </si>
  <si>
    <t xml:space="preserve">RIVAS DE BARRIENTOS MARIA CONSUELO                                                                                                                                                                                                                 </t>
  </si>
  <si>
    <t xml:space="preserve">GUARDADO FUENTES JOSE ESTEBAN                                                                                                                                                                                                                      </t>
  </si>
  <si>
    <t xml:space="preserve">PINEDA VASQUEZ ANYELO PAOLO                                                                                                                                                                                                                        </t>
  </si>
  <si>
    <t xml:space="preserve">GARCIA AYALA JOSE ROBERTO                                                                                                                                                                                                                          </t>
  </si>
  <si>
    <t xml:space="preserve">AREVALO  MARIA PETRONILA                                                                                                                                                                                                                           </t>
  </si>
  <si>
    <t xml:space="preserve">GIRON GARCIA CARMEN                                                                                                                                                                                                                                </t>
  </si>
  <si>
    <t>Buscar Codigo</t>
  </si>
  <si>
    <t>Buscar Proyecto</t>
  </si>
  <si>
    <t>Buscar Depto</t>
  </si>
  <si>
    <t>Buscar Vehiculo</t>
  </si>
  <si>
    <t>Guardar calculo de Impuestos</t>
  </si>
  <si>
    <t>lcWordRIva+"Calcular Retencion de Iva"</t>
  </si>
  <si>
    <t>lcWordIva+"Calcular Iva"</t>
  </si>
  <si>
    <t>lcWordRenta+"Calcular Renta"</t>
  </si>
  <si>
    <t>Buscar Codigo en contabilidad</t>
  </si>
  <si>
    <t>Guardar configuración de cuentas</t>
  </si>
  <si>
    <t>check2: RETENCIONIVA</t>
  </si>
  <si>
    <t>check3: IVA</t>
  </si>
  <si>
    <t>check4: RETENCIONRENTA</t>
  </si>
  <si>
    <t xml:space="preserve">lcWordPerson+"Calcular impuesto personalizado" </t>
  </si>
  <si>
    <t>SI</t>
  </si>
  <si>
    <t xml:space="preserve">IDDOC="452"       &amp;&amp;REPA VEHICULOS
IDDOC="48"       &amp;&amp;COMBUSTIBLES
</t>
  </si>
  <si>
    <t xml:space="preserve">Verificacion del genmenu de og </t>
  </si>
  <si>
    <t>chck4 : RETENCIONRENTA OR
check3 : IVA OR
check2: RETENCIONIVA</t>
  </si>
  <si>
    <t xml:space="preserve">Dependiendo de la columna </t>
  </si>
  <si>
    <t>CODIGO</t>
  </si>
  <si>
    <t>DESCRIPCION</t>
  </si>
  <si>
    <t>CANTIDAD</t>
  </si>
  <si>
    <t>COSTO</t>
  </si>
  <si>
    <t>COSTO*DETALLE.CANTIDAD</t>
  </si>
  <si>
    <t>CPERSON</t>
  </si>
  <si>
    <t>CRIVA</t>
  </si>
  <si>
    <t>CIVA</t>
  </si>
  <si>
    <t>CRENTA</t>
  </si>
  <si>
    <t>PROYECTO</t>
  </si>
  <si>
    <t xml:space="preserve">descrip proy </t>
  </si>
  <si>
    <t>descrip codigo</t>
  </si>
  <si>
    <t>DEPTO</t>
  </si>
  <si>
    <t>IDVEHICULO</t>
  </si>
  <si>
    <t xml:space="preserve">descrip veh </t>
  </si>
  <si>
    <t>fcvehiculo.scx</t>
  </si>
  <si>
    <t>fccatal2</t>
  </si>
  <si>
    <t>FCCATAL</t>
  </si>
  <si>
    <t xml:space="preserve">fcproy </t>
  </si>
  <si>
    <t xml:space="preserve">COLUMN </t>
  </si>
  <si>
    <t>ORDER</t>
  </si>
  <si>
    <t>Calculadora</t>
  </si>
  <si>
    <t>mostrar u ocultar col
click()</t>
  </si>
  <si>
    <t>mostrar u ocultar impuestos 
click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</si>
</sst>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.0000_);_(* \(#,##0.0000\);_(* &quot;-&quot;??_);_(@_)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2" borderId="0" xfId="1" applyNumberFormat="1" applyFont="1" applyFill="1"/>
    <xf numFmtId="44" fontId="1" fillId="0" borderId="0" xfId="2" applyFont="1"/>
    <xf numFmtId="4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3" borderId="0" xfId="0" applyFill="1" applyAlignment="1">
      <alignment wrapText="1"/>
    </xf>
    <xf numFmtId="0" fontId="5" fillId="0" borderId="0" xfId="0" applyFont="1"/>
    <xf numFmtId="0" fontId="0" fillId="5" borderId="0" xfId="0" applyFill="1"/>
    <xf numFmtId="16" fontId="0" fillId="0" borderId="0" xfId="0" applyNumberFormat="1"/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opLeftCell="A7" workbookViewId="0">
      <selection activeCell="G31" sqref="G31"/>
    </sheetView>
  </sheetViews>
  <sheetFormatPr baseColWidth="10" defaultRowHeight="15"/>
  <sheetData>
    <row r="1" spans="1:15">
      <c r="A1" t="s">
        <v>0</v>
      </c>
      <c r="E1" t="s">
        <v>3</v>
      </c>
    </row>
    <row r="2" spans="1:15">
      <c r="E2" t="s">
        <v>4</v>
      </c>
    </row>
    <row r="3" spans="1:15">
      <c r="A3" t="s">
        <v>1</v>
      </c>
      <c r="F3" t="s">
        <v>5</v>
      </c>
    </row>
    <row r="4" spans="1:15">
      <c r="A4" t="s">
        <v>2</v>
      </c>
      <c r="G4" t="s">
        <v>6</v>
      </c>
    </row>
    <row r="5" spans="1:15">
      <c r="G5" t="s">
        <v>7</v>
      </c>
    </row>
    <row r="6" spans="1:15">
      <c r="G6" t="s">
        <v>8</v>
      </c>
    </row>
    <row r="7" spans="1:15">
      <c r="G7" t="s">
        <v>9</v>
      </c>
      <c r="M7" t="s">
        <v>18</v>
      </c>
      <c r="N7" t="s">
        <v>19</v>
      </c>
      <c r="O7" t="s">
        <v>20</v>
      </c>
    </row>
    <row r="8" spans="1:15">
      <c r="G8" t="s">
        <v>10</v>
      </c>
    </row>
    <row r="9" spans="1:15">
      <c r="H9" t="s">
        <v>11</v>
      </c>
    </row>
    <row r="10" spans="1:15">
      <c r="H10" t="s">
        <v>12</v>
      </c>
    </row>
    <row r="11" spans="1:15">
      <c r="H11" t="s">
        <v>13</v>
      </c>
    </row>
    <row r="12" spans="1:15">
      <c r="H12" t="s">
        <v>14</v>
      </c>
    </row>
    <row r="13" spans="1:15">
      <c r="H13" t="s">
        <v>15</v>
      </c>
    </row>
    <row r="14" spans="1:15">
      <c r="H14" t="s">
        <v>16</v>
      </c>
    </row>
    <row r="17" spans="1:12">
      <c r="H17" t="s">
        <v>17</v>
      </c>
    </row>
    <row r="19" spans="1:12">
      <c r="I19" t="s">
        <v>29</v>
      </c>
    </row>
    <row r="20" spans="1:12">
      <c r="B20" t="s">
        <v>22</v>
      </c>
      <c r="D20" t="s">
        <v>27</v>
      </c>
    </row>
    <row r="21" spans="1:12">
      <c r="A21" t="s">
        <v>21</v>
      </c>
      <c r="B21">
        <v>100</v>
      </c>
    </row>
    <row r="22" spans="1:12">
      <c r="K22" t="s">
        <v>71</v>
      </c>
    </row>
    <row r="23" spans="1:12">
      <c r="A23">
        <v>600</v>
      </c>
    </row>
    <row r="24" spans="1:12">
      <c r="A24" t="s">
        <v>23</v>
      </c>
      <c r="B24">
        <f>A23*6.25%</f>
        <v>37.5</v>
      </c>
      <c r="L24" t="s">
        <v>74</v>
      </c>
    </row>
    <row r="25" spans="1:12">
      <c r="A25" t="s">
        <v>24</v>
      </c>
      <c r="B25">
        <f>A23*3%</f>
        <v>18</v>
      </c>
      <c r="D25" t="s">
        <v>28</v>
      </c>
      <c r="K25" t="s">
        <v>72</v>
      </c>
    </row>
    <row r="26" spans="1:12">
      <c r="A26" t="s">
        <v>25</v>
      </c>
      <c r="B26">
        <v>30.47</v>
      </c>
      <c r="E26" t="s">
        <v>30</v>
      </c>
      <c r="K26" t="s">
        <v>73</v>
      </c>
    </row>
    <row r="27" spans="1:12">
      <c r="A27" t="s">
        <v>26</v>
      </c>
      <c r="B27">
        <f>A23-B24-B25-B26</f>
        <v>514.03</v>
      </c>
      <c r="F27" t="s">
        <v>31</v>
      </c>
    </row>
    <row r="30" spans="1:12">
      <c r="A30" t="s">
        <v>75</v>
      </c>
      <c r="D30" t="s">
        <v>79</v>
      </c>
      <c r="K30" t="s">
        <v>115</v>
      </c>
    </row>
    <row r="31" spans="1:12">
      <c r="A31" t="s">
        <v>76</v>
      </c>
      <c r="D31" t="s">
        <v>80</v>
      </c>
      <c r="E31" t="s">
        <v>81</v>
      </c>
      <c r="K31" t="s">
        <v>116</v>
      </c>
    </row>
    <row r="32" spans="1:12">
      <c r="A32" t="s">
        <v>77</v>
      </c>
      <c r="D32" t="s">
        <v>82</v>
      </c>
      <c r="E32" t="s">
        <v>83</v>
      </c>
      <c r="L32" t="s">
        <v>117</v>
      </c>
    </row>
    <row r="33" spans="1:9">
      <c r="A33" t="s">
        <v>78</v>
      </c>
      <c r="F33" t="s">
        <v>122</v>
      </c>
      <c r="I33" t="s">
        <v>121</v>
      </c>
    </row>
    <row r="34" spans="1:9">
      <c r="D34" t="s">
        <v>84</v>
      </c>
      <c r="F34" t="s">
        <v>123</v>
      </c>
      <c r="I34" t="s">
        <v>118</v>
      </c>
    </row>
    <row r="35" spans="1:9">
      <c r="D35" t="s">
        <v>85</v>
      </c>
      <c r="I35" t="s">
        <v>119</v>
      </c>
    </row>
    <row r="36" spans="1:9">
      <c r="I36" t="s">
        <v>120</v>
      </c>
    </row>
    <row r="38" spans="1:9">
      <c r="D38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baseColWidth="10" defaultRowHeight="15"/>
  <sheetData>
    <row r="1" spans="1:9">
      <c r="A1" t="s">
        <v>32</v>
      </c>
      <c r="H1" t="s">
        <v>59</v>
      </c>
    </row>
    <row r="2" spans="1:9">
      <c r="I2" t="s">
        <v>60</v>
      </c>
    </row>
    <row r="3" spans="1:9">
      <c r="A3" t="s">
        <v>33</v>
      </c>
      <c r="C3" t="s">
        <v>47</v>
      </c>
      <c r="I3" t="s">
        <v>61</v>
      </c>
    </row>
    <row r="4" spans="1:9">
      <c r="B4" t="s">
        <v>40</v>
      </c>
      <c r="C4" t="s">
        <v>40</v>
      </c>
      <c r="H4" t="s">
        <v>62</v>
      </c>
    </row>
    <row r="5" spans="1:9">
      <c r="B5" t="s">
        <v>34</v>
      </c>
      <c r="C5" s="1" t="s">
        <v>53</v>
      </c>
      <c r="D5" t="s">
        <v>48</v>
      </c>
      <c r="H5" t="s">
        <v>63</v>
      </c>
    </row>
    <row r="6" spans="1:9">
      <c r="B6" t="s">
        <v>35</v>
      </c>
      <c r="C6" s="1" t="s">
        <v>35</v>
      </c>
      <c r="H6" t="s">
        <v>64</v>
      </c>
    </row>
    <row r="7" spans="1:9">
      <c r="B7" t="s">
        <v>36</v>
      </c>
      <c r="C7" s="1" t="s">
        <v>36</v>
      </c>
      <c r="H7" t="s">
        <v>65</v>
      </c>
    </row>
    <row r="8" spans="1:9">
      <c r="B8" t="s">
        <v>37</v>
      </c>
      <c r="C8" s="1" t="s">
        <v>58</v>
      </c>
      <c r="H8" t="s">
        <v>66</v>
      </c>
    </row>
    <row r="9" spans="1:9">
      <c r="B9" t="s">
        <v>38</v>
      </c>
      <c r="C9" s="1" t="s">
        <v>49</v>
      </c>
      <c r="H9" t="s">
        <v>67</v>
      </c>
    </row>
    <row r="10" spans="1:9">
      <c r="B10" t="s">
        <v>39</v>
      </c>
      <c r="C10" s="1" t="s">
        <v>39</v>
      </c>
    </row>
    <row r="11" spans="1:9">
      <c r="H11" t="s">
        <v>68</v>
      </c>
    </row>
    <row r="12" spans="1:9">
      <c r="B12" t="s">
        <v>41</v>
      </c>
      <c r="C12" s="1" t="s">
        <v>41</v>
      </c>
      <c r="I12" t="s">
        <v>69</v>
      </c>
    </row>
    <row r="13" spans="1:9">
      <c r="B13" t="s">
        <v>42</v>
      </c>
      <c r="C13" s="1" t="s">
        <v>50</v>
      </c>
      <c r="I13" t="s">
        <v>70</v>
      </c>
    </row>
    <row r="14" spans="1:9">
      <c r="B14" t="s">
        <v>43</v>
      </c>
      <c r="C14" s="1" t="s">
        <v>51</v>
      </c>
    </row>
    <row r="15" spans="1:9">
      <c r="B15" t="s">
        <v>44</v>
      </c>
      <c r="C15" s="1" t="s">
        <v>52</v>
      </c>
    </row>
    <row r="16" spans="1:9">
      <c r="B16" t="s">
        <v>45</v>
      </c>
      <c r="C16" s="1" t="s">
        <v>54</v>
      </c>
    </row>
    <row r="17" spans="2:3">
      <c r="B17" t="s">
        <v>46</v>
      </c>
      <c r="C17" s="1" t="s">
        <v>55</v>
      </c>
    </row>
    <row r="19" spans="2:3">
      <c r="C19" t="s">
        <v>56</v>
      </c>
    </row>
    <row r="20" spans="2:3">
      <c r="C20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9"/>
  <sheetViews>
    <sheetView workbookViewId="0">
      <selection activeCell="J10" sqref="J10"/>
    </sheetView>
  </sheetViews>
  <sheetFormatPr baseColWidth="10" defaultRowHeight="15"/>
  <sheetData>
    <row r="1" spans="1:24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</row>
    <row r="2" spans="1:24">
      <c r="A2" t="s">
        <v>110</v>
      </c>
      <c r="B2" t="s">
        <v>111</v>
      </c>
      <c r="C2">
        <v>0</v>
      </c>
      <c r="D2">
        <v>1</v>
      </c>
      <c r="E2">
        <v>9</v>
      </c>
      <c r="F2">
        <v>49268671</v>
      </c>
      <c r="G2">
        <v>192.34</v>
      </c>
      <c r="H2">
        <v>0</v>
      </c>
      <c r="I2">
        <v>0</v>
      </c>
      <c r="J2">
        <v>37.5</v>
      </c>
      <c r="K2">
        <v>9</v>
      </c>
      <c r="L2">
        <v>21.16</v>
      </c>
      <c r="M2">
        <v>40</v>
      </c>
      <c r="N2">
        <v>60</v>
      </c>
      <c r="O2">
        <v>12</v>
      </c>
      <c r="P2">
        <v>3</v>
      </c>
      <c r="Q2">
        <v>1</v>
      </c>
      <c r="R2">
        <v>1</v>
      </c>
      <c r="S2">
        <v>0</v>
      </c>
      <c r="T2">
        <v>8</v>
      </c>
      <c r="U2">
        <v>49268671</v>
      </c>
      <c r="V2">
        <v>300</v>
      </c>
      <c r="W2">
        <v>240</v>
      </c>
      <c r="X2">
        <f>W2-J2-K2-L2-M2+N2</f>
        <v>192.34</v>
      </c>
    </row>
    <row r="3" spans="1:24">
      <c r="A3" t="s">
        <v>110</v>
      </c>
      <c r="B3" t="s">
        <v>111</v>
      </c>
      <c r="C3">
        <v>0</v>
      </c>
      <c r="D3">
        <v>1</v>
      </c>
      <c r="E3">
        <v>10</v>
      </c>
      <c r="F3" t="s">
        <v>112</v>
      </c>
      <c r="G3">
        <v>84.7</v>
      </c>
      <c r="H3">
        <v>0</v>
      </c>
      <c r="I3">
        <v>0</v>
      </c>
      <c r="J3">
        <v>5.83</v>
      </c>
      <c r="K3">
        <v>2.8</v>
      </c>
      <c r="L3">
        <v>0</v>
      </c>
      <c r="M3">
        <v>0</v>
      </c>
      <c r="N3">
        <v>0</v>
      </c>
      <c r="O3">
        <v>4</v>
      </c>
      <c r="P3">
        <v>3</v>
      </c>
      <c r="Q3">
        <v>0</v>
      </c>
      <c r="R3">
        <v>8</v>
      </c>
      <c r="S3">
        <v>0</v>
      </c>
      <c r="T3">
        <v>8</v>
      </c>
      <c r="U3" t="s">
        <v>112</v>
      </c>
      <c r="V3">
        <v>350</v>
      </c>
      <c r="W3">
        <v>93.33</v>
      </c>
    </row>
    <row r="4" spans="1:24">
      <c r="A4" t="s">
        <v>110</v>
      </c>
      <c r="B4" t="s">
        <v>111</v>
      </c>
      <c r="C4">
        <v>0</v>
      </c>
      <c r="D4">
        <v>1</v>
      </c>
      <c r="E4">
        <v>11</v>
      </c>
      <c r="F4" t="s">
        <v>113</v>
      </c>
      <c r="G4">
        <v>71.08</v>
      </c>
      <c r="H4">
        <v>0</v>
      </c>
      <c r="I4">
        <v>0</v>
      </c>
      <c r="J4">
        <v>4.9000000000000004</v>
      </c>
      <c r="K4">
        <v>2.35</v>
      </c>
      <c r="L4">
        <v>0</v>
      </c>
      <c r="M4">
        <v>0</v>
      </c>
      <c r="N4">
        <v>10</v>
      </c>
      <c r="O4">
        <v>15</v>
      </c>
      <c r="P4">
        <v>0</v>
      </c>
      <c r="Q4">
        <v>0</v>
      </c>
      <c r="R4">
        <v>0</v>
      </c>
      <c r="S4">
        <v>0</v>
      </c>
      <c r="T4">
        <v>8</v>
      </c>
      <c r="U4" t="s">
        <v>113</v>
      </c>
      <c r="V4">
        <v>205</v>
      </c>
      <c r="W4">
        <v>68.33</v>
      </c>
    </row>
    <row r="5" spans="1:24">
      <c r="A5" t="s">
        <v>110</v>
      </c>
      <c r="B5" t="s">
        <v>111</v>
      </c>
      <c r="C5">
        <v>0</v>
      </c>
      <c r="D5">
        <v>1</v>
      </c>
      <c r="E5">
        <v>12</v>
      </c>
      <c r="F5" t="s">
        <v>114</v>
      </c>
      <c r="G5">
        <v>1179.75</v>
      </c>
      <c r="H5">
        <v>0</v>
      </c>
      <c r="I5">
        <v>0</v>
      </c>
      <c r="J5">
        <v>81.25</v>
      </c>
      <c r="K5">
        <v>39</v>
      </c>
      <c r="L5">
        <v>0</v>
      </c>
      <c r="M5">
        <v>0</v>
      </c>
      <c r="N5">
        <v>50</v>
      </c>
      <c r="O5">
        <v>15</v>
      </c>
      <c r="P5">
        <v>0</v>
      </c>
      <c r="Q5">
        <v>0</v>
      </c>
      <c r="R5">
        <v>0</v>
      </c>
      <c r="S5">
        <v>0</v>
      </c>
      <c r="T5">
        <v>8</v>
      </c>
      <c r="U5" t="s">
        <v>114</v>
      </c>
      <c r="V5">
        <v>1250</v>
      </c>
      <c r="W5">
        <v>1250</v>
      </c>
    </row>
    <row r="7" spans="1:24">
      <c r="D7">
        <v>1</v>
      </c>
      <c r="E7">
        <v>2</v>
      </c>
      <c r="F7">
        <v>3</v>
      </c>
    </row>
    <row r="8" spans="1:24">
      <c r="C8" t="s">
        <v>124</v>
      </c>
      <c r="D8" t="s">
        <v>133</v>
      </c>
      <c r="E8" t="s">
        <v>134</v>
      </c>
    </row>
    <row r="9" spans="1:24">
      <c r="C9" t="s">
        <v>125</v>
      </c>
      <c r="D9" t="s">
        <v>135</v>
      </c>
    </row>
    <row r="10" spans="1:24">
      <c r="C10" t="s">
        <v>126</v>
      </c>
      <c r="D10" t="s">
        <v>136</v>
      </c>
    </row>
    <row r="12" spans="1:24">
      <c r="C12" t="s">
        <v>127</v>
      </c>
    </row>
    <row r="13" spans="1:24">
      <c r="C13" t="s">
        <v>128</v>
      </c>
    </row>
    <row r="14" spans="1:24">
      <c r="C14" t="s">
        <v>129</v>
      </c>
    </row>
    <row r="16" spans="1:24">
      <c r="C16" t="s">
        <v>130</v>
      </c>
    </row>
    <row r="17" spans="3:4">
      <c r="C17" t="s">
        <v>131</v>
      </c>
      <c r="D17" t="s">
        <v>137</v>
      </c>
    </row>
    <row r="19" spans="3:4">
      <c r="C19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E38"/>
  <sheetViews>
    <sheetView topLeftCell="A16" workbookViewId="0">
      <selection activeCell="A44" sqref="A44:XFD58"/>
    </sheetView>
  </sheetViews>
  <sheetFormatPr baseColWidth="10" defaultRowHeight="15"/>
  <cols>
    <col min="1" max="1" width="47.7109375" customWidth="1"/>
    <col min="2" max="2" width="16.28515625" customWidth="1"/>
    <col min="3" max="3" width="17.5703125" bestFit="1" customWidth="1"/>
    <col min="19" max="20" width="11.7109375" bestFit="1" customWidth="1"/>
    <col min="21" max="21" width="12.5703125" bestFit="1" customWidth="1"/>
    <col min="22" max="22" width="8.5703125" bestFit="1" customWidth="1"/>
    <col min="23" max="23" width="12.5703125" bestFit="1" customWidth="1"/>
    <col min="24" max="24" width="12.28515625" bestFit="1" customWidth="1"/>
    <col min="29" max="29" width="15.7109375" customWidth="1"/>
  </cols>
  <sheetData>
    <row r="1" spans="2:25">
      <c r="B1" t="s">
        <v>87</v>
      </c>
      <c r="C1" t="s">
        <v>88</v>
      </c>
      <c r="D1" t="s">
        <v>138</v>
      </c>
      <c r="E1" t="s">
        <v>89</v>
      </c>
      <c r="F1" t="s">
        <v>90</v>
      </c>
      <c r="G1" t="s">
        <v>91</v>
      </c>
      <c r="H1" t="s">
        <v>92</v>
      </c>
      <c r="I1" t="s">
        <v>109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93</v>
      </c>
    </row>
    <row r="2" spans="2:25">
      <c r="B2" t="s">
        <v>139</v>
      </c>
      <c r="C2" t="s">
        <v>111</v>
      </c>
      <c r="D2" t="s">
        <v>140</v>
      </c>
      <c r="E2">
        <v>0</v>
      </c>
      <c r="F2">
        <v>1</v>
      </c>
      <c r="G2">
        <v>59</v>
      </c>
      <c r="H2">
        <v>1</v>
      </c>
      <c r="I2">
        <v>2333.33</v>
      </c>
      <c r="J2">
        <v>0</v>
      </c>
      <c r="K2">
        <v>0</v>
      </c>
      <c r="L2">
        <v>145.83000000000001</v>
      </c>
      <c r="M2">
        <v>15</v>
      </c>
      <c r="N2">
        <v>490.32</v>
      </c>
      <c r="O2">
        <v>0</v>
      </c>
      <c r="P2">
        <v>0</v>
      </c>
      <c r="Q2">
        <v>14</v>
      </c>
      <c r="R2">
        <v>1</v>
      </c>
      <c r="S2">
        <v>0</v>
      </c>
      <c r="T2">
        <v>0</v>
      </c>
      <c r="U2">
        <v>0</v>
      </c>
      <c r="V2">
        <v>8</v>
      </c>
      <c r="W2">
        <v>1</v>
      </c>
      <c r="X2">
        <v>2500</v>
      </c>
      <c r="Y2">
        <v>1682.18</v>
      </c>
    </row>
    <row r="3" spans="2:25">
      <c r="B3" t="s">
        <v>139</v>
      </c>
      <c r="C3" t="s">
        <v>111</v>
      </c>
      <c r="D3" t="s">
        <v>141</v>
      </c>
      <c r="E3">
        <v>0</v>
      </c>
      <c r="F3">
        <v>1</v>
      </c>
      <c r="G3">
        <v>60</v>
      </c>
      <c r="H3">
        <v>2</v>
      </c>
      <c r="I3">
        <v>1000</v>
      </c>
      <c r="J3">
        <v>0</v>
      </c>
      <c r="K3">
        <v>0</v>
      </c>
      <c r="L3">
        <v>0</v>
      </c>
      <c r="M3">
        <v>0</v>
      </c>
      <c r="N3">
        <v>140.47999999999999</v>
      </c>
      <c r="O3">
        <v>0</v>
      </c>
      <c r="P3">
        <v>0</v>
      </c>
      <c r="Q3">
        <v>15</v>
      </c>
      <c r="R3">
        <v>0</v>
      </c>
      <c r="S3">
        <v>0</v>
      </c>
      <c r="T3">
        <v>0</v>
      </c>
      <c r="U3">
        <v>0</v>
      </c>
      <c r="V3">
        <v>8</v>
      </c>
      <c r="W3">
        <v>2</v>
      </c>
      <c r="X3">
        <v>1000</v>
      </c>
      <c r="Y3">
        <v>859.52</v>
      </c>
    </row>
    <row r="4" spans="2:25">
      <c r="B4" t="s">
        <v>139</v>
      </c>
      <c r="C4" t="s">
        <v>111</v>
      </c>
      <c r="D4" t="s">
        <v>142</v>
      </c>
      <c r="E4">
        <v>0</v>
      </c>
      <c r="F4">
        <v>1</v>
      </c>
      <c r="G4">
        <v>61</v>
      </c>
      <c r="H4">
        <v>3</v>
      </c>
      <c r="I4">
        <v>400</v>
      </c>
      <c r="J4">
        <v>0</v>
      </c>
      <c r="K4">
        <v>0</v>
      </c>
      <c r="L4">
        <v>25</v>
      </c>
      <c r="M4">
        <v>12</v>
      </c>
      <c r="N4">
        <v>21.53</v>
      </c>
      <c r="O4">
        <v>0</v>
      </c>
      <c r="P4">
        <v>0</v>
      </c>
      <c r="Q4">
        <v>15</v>
      </c>
      <c r="R4">
        <v>0</v>
      </c>
      <c r="S4">
        <v>0</v>
      </c>
      <c r="T4">
        <v>0</v>
      </c>
      <c r="U4">
        <v>0</v>
      </c>
      <c r="V4">
        <v>8</v>
      </c>
      <c r="W4">
        <v>3</v>
      </c>
      <c r="X4">
        <v>400</v>
      </c>
      <c r="Y4">
        <v>341.47</v>
      </c>
    </row>
    <row r="5" spans="2:25">
      <c r="B5" t="s">
        <v>139</v>
      </c>
      <c r="C5" t="s">
        <v>111</v>
      </c>
      <c r="D5" t="s">
        <v>143</v>
      </c>
      <c r="E5">
        <v>0</v>
      </c>
      <c r="F5">
        <v>1</v>
      </c>
      <c r="G5">
        <v>62</v>
      </c>
      <c r="H5">
        <v>4</v>
      </c>
      <c r="I5">
        <v>300</v>
      </c>
      <c r="J5">
        <v>0</v>
      </c>
      <c r="K5">
        <v>600</v>
      </c>
      <c r="L5">
        <v>56.25</v>
      </c>
      <c r="M5">
        <v>15</v>
      </c>
      <c r="N5">
        <v>106.23</v>
      </c>
      <c r="O5">
        <v>0</v>
      </c>
      <c r="P5">
        <v>0</v>
      </c>
      <c r="Q5">
        <v>15</v>
      </c>
      <c r="R5">
        <v>0</v>
      </c>
      <c r="S5">
        <v>0</v>
      </c>
      <c r="T5">
        <v>0</v>
      </c>
      <c r="U5">
        <v>0</v>
      </c>
      <c r="V5">
        <v>8</v>
      </c>
      <c r="W5">
        <v>4</v>
      </c>
      <c r="X5">
        <v>300</v>
      </c>
      <c r="Y5">
        <v>722.52</v>
      </c>
    </row>
    <row r="6" spans="2:25">
      <c r="B6" t="s">
        <v>139</v>
      </c>
      <c r="C6" t="s">
        <v>111</v>
      </c>
      <c r="D6" t="s">
        <v>144</v>
      </c>
      <c r="E6">
        <v>0</v>
      </c>
      <c r="F6">
        <v>1</v>
      </c>
      <c r="G6">
        <v>63</v>
      </c>
      <c r="H6">
        <v>5</v>
      </c>
      <c r="I6">
        <v>1000</v>
      </c>
      <c r="J6">
        <v>0</v>
      </c>
      <c r="K6">
        <v>0</v>
      </c>
      <c r="L6">
        <v>62.5</v>
      </c>
      <c r="M6">
        <v>15</v>
      </c>
      <c r="N6">
        <v>124.98</v>
      </c>
      <c r="O6">
        <v>0</v>
      </c>
      <c r="P6">
        <v>0</v>
      </c>
      <c r="Q6">
        <v>15</v>
      </c>
      <c r="R6">
        <v>0</v>
      </c>
      <c r="S6">
        <v>0</v>
      </c>
      <c r="T6">
        <v>0</v>
      </c>
      <c r="U6">
        <v>0</v>
      </c>
      <c r="V6">
        <v>8</v>
      </c>
      <c r="W6">
        <v>5</v>
      </c>
      <c r="X6">
        <v>1000</v>
      </c>
      <c r="Y6">
        <v>797.52</v>
      </c>
    </row>
    <row r="7" spans="2:25">
      <c r="B7" t="s">
        <v>139</v>
      </c>
      <c r="C7" t="s">
        <v>111</v>
      </c>
      <c r="D7" t="s">
        <v>145</v>
      </c>
      <c r="E7">
        <v>0</v>
      </c>
      <c r="F7">
        <v>1</v>
      </c>
      <c r="G7">
        <v>64</v>
      </c>
      <c r="H7">
        <v>6</v>
      </c>
      <c r="I7">
        <v>250</v>
      </c>
      <c r="J7">
        <v>0</v>
      </c>
      <c r="K7">
        <v>0</v>
      </c>
      <c r="L7">
        <v>15.63</v>
      </c>
      <c r="M7">
        <v>7.5</v>
      </c>
      <c r="N7">
        <v>0</v>
      </c>
      <c r="O7">
        <v>0</v>
      </c>
      <c r="P7">
        <v>0</v>
      </c>
      <c r="Q7">
        <v>15</v>
      </c>
      <c r="R7">
        <v>0</v>
      </c>
      <c r="S7">
        <v>0</v>
      </c>
      <c r="T7">
        <v>0</v>
      </c>
      <c r="U7">
        <v>0</v>
      </c>
      <c r="V7">
        <v>8</v>
      </c>
      <c r="W7">
        <v>6</v>
      </c>
      <c r="X7">
        <v>250</v>
      </c>
      <c r="Y7">
        <v>226.87</v>
      </c>
    </row>
    <row r="8" spans="2:25">
      <c r="B8" t="s">
        <v>139</v>
      </c>
      <c r="C8" t="s">
        <v>111</v>
      </c>
      <c r="D8" t="s">
        <v>146</v>
      </c>
      <c r="E8">
        <v>0</v>
      </c>
      <c r="F8">
        <v>1</v>
      </c>
      <c r="G8">
        <v>65</v>
      </c>
      <c r="H8">
        <v>7</v>
      </c>
      <c r="I8">
        <v>600</v>
      </c>
      <c r="J8">
        <v>0</v>
      </c>
      <c r="K8">
        <v>0</v>
      </c>
      <c r="L8">
        <v>37.5</v>
      </c>
      <c r="M8">
        <v>15</v>
      </c>
      <c r="N8">
        <v>49.98</v>
      </c>
      <c r="O8">
        <v>0</v>
      </c>
      <c r="P8">
        <v>0</v>
      </c>
      <c r="Q8">
        <v>15</v>
      </c>
      <c r="R8">
        <v>0</v>
      </c>
      <c r="S8">
        <v>0</v>
      </c>
      <c r="T8">
        <v>0</v>
      </c>
      <c r="U8">
        <v>0</v>
      </c>
      <c r="V8">
        <v>8</v>
      </c>
      <c r="W8">
        <v>7</v>
      </c>
      <c r="X8">
        <v>600</v>
      </c>
      <c r="Y8">
        <v>497.52</v>
      </c>
    </row>
    <row r="9" spans="2:25">
      <c r="B9" t="s">
        <v>139</v>
      </c>
      <c r="C9" t="s">
        <v>111</v>
      </c>
      <c r="D9" t="s">
        <v>147</v>
      </c>
      <c r="E9">
        <v>0</v>
      </c>
      <c r="F9">
        <v>1</v>
      </c>
      <c r="G9">
        <v>66</v>
      </c>
      <c r="H9">
        <v>8</v>
      </c>
      <c r="I9">
        <v>150</v>
      </c>
      <c r="J9">
        <v>0</v>
      </c>
      <c r="K9">
        <v>0</v>
      </c>
      <c r="L9">
        <v>9.3800000000000008</v>
      </c>
      <c r="M9">
        <v>4.5</v>
      </c>
      <c r="N9">
        <v>0</v>
      </c>
      <c r="O9">
        <v>0</v>
      </c>
      <c r="P9">
        <v>0</v>
      </c>
      <c r="Q9">
        <v>15</v>
      </c>
      <c r="R9">
        <v>0</v>
      </c>
      <c r="S9">
        <v>0</v>
      </c>
      <c r="T9">
        <v>0</v>
      </c>
      <c r="U9">
        <v>0</v>
      </c>
      <c r="V9">
        <v>8</v>
      </c>
      <c r="W9">
        <v>8</v>
      </c>
      <c r="X9">
        <v>150</v>
      </c>
      <c r="Y9">
        <v>136.12</v>
      </c>
    </row>
    <row r="10" spans="2:25">
      <c r="B10" t="s">
        <v>139</v>
      </c>
      <c r="C10" t="s">
        <v>111</v>
      </c>
      <c r="D10" t="s">
        <v>148</v>
      </c>
      <c r="E10">
        <v>0</v>
      </c>
      <c r="F10">
        <v>1</v>
      </c>
      <c r="G10">
        <v>67</v>
      </c>
      <c r="H10">
        <v>9</v>
      </c>
      <c r="I10">
        <v>150</v>
      </c>
      <c r="J10">
        <v>0</v>
      </c>
      <c r="K10">
        <v>0</v>
      </c>
      <c r="L10">
        <v>9.3800000000000008</v>
      </c>
      <c r="M10">
        <v>4.5</v>
      </c>
      <c r="N10">
        <v>0</v>
      </c>
      <c r="O10">
        <v>0</v>
      </c>
      <c r="P10">
        <v>0</v>
      </c>
      <c r="Q10">
        <v>15</v>
      </c>
      <c r="R10">
        <v>0</v>
      </c>
      <c r="S10">
        <v>0</v>
      </c>
      <c r="T10">
        <v>0</v>
      </c>
      <c r="U10">
        <v>0</v>
      </c>
      <c r="V10">
        <v>8</v>
      </c>
      <c r="W10">
        <v>9</v>
      </c>
      <c r="X10">
        <v>150</v>
      </c>
      <c r="Y10">
        <v>136.12</v>
      </c>
    </row>
    <row r="11" spans="2:25">
      <c r="B11" t="s">
        <v>139</v>
      </c>
      <c r="C11" t="s">
        <v>111</v>
      </c>
      <c r="D11" t="s">
        <v>149</v>
      </c>
      <c r="E11">
        <v>0</v>
      </c>
      <c r="F11">
        <v>1</v>
      </c>
      <c r="G11">
        <v>68</v>
      </c>
      <c r="H11">
        <v>10</v>
      </c>
      <c r="I11">
        <v>150</v>
      </c>
      <c r="J11">
        <v>0</v>
      </c>
      <c r="K11">
        <v>0</v>
      </c>
      <c r="L11">
        <v>9.3800000000000008</v>
      </c>
      <c r="M11">
        <v>4.5</v>
      </c>
      <c r="N11">
        <v>0</v>
      </c>
      <c r="O11">
        <v>0</v>
      </c>
      <c r="P11">
        <v>0</v>
      </c>
      <c r="Q11">
        <v>15</v>
      </c>
      <c r="R11">
        <v>0</v>
      </c>
      <c r="S11">
        <v>0</v>
      </c>
      <c r="T11">
        <v>0</v>
      </c>
      <c r="U11">
        <v>0</v>
      </c>
      <c r="V11">
        <v>8</v>
      </c>
      <c r="W11">
        <v>10</v>
      </c>
      <c r="X11">
        <v>150</v>
      </c>
      <c r="Y11">
        <v>136.12</v>
      </c>
    </row>
    <row r="12" spans="2:25">
      <c r="B12" t="s">
        <v>139</v>
      </c>
      <c r="C12" t="s">
        <v>111</v>
      </c>
      <c r="D12" t="s">
        <v>150</v>
      </c>
      <c r="E12">
        <v>0</v>
      </c>
      <c r="F12">
        <v>1</v>
      </c>
      <c r="G12">
        <v>69</v>
      </c>
      <c r="H12">
        <v>11</v>
      </c>
      <c r="I12">
        <v>150</v>
      </c>
      <c r="J12">
        <v>0</v>
      </c>
      <c r="K12">
        <v>0</v>
      </c>
      <c r="L12">
        <v>9.3800000000000008</v>
      </c>
      <c r="M12">
        <v>4.5</v>
      </c>
      <c r="N12">
        <v>0</v>
      </c>
      <c r="O12">
        <v>0</v>
      </c>
      <c r="P12">
        <v>0</v>
      </c>
      <c r="Q12">
        <v>15</v>
      </c>
      <c r="R12">
        <v>0</v>
      </c>
      <c r="S12">
        <v>0</v>
      </c>
      <c r="T12">
        <v>0</v>
      </c>
      <c r="U12">
        <v>0</v>
      </c>
      <c r="V12">
        <v>8</v>
      </c>
      <c r="W12">
        <v>11</v>
      </c>
      <c r="X12">
        <v>150</v>
      </c>
      <c r="Y12">
        <v>136.12</v>
      </c>
    </row>
    <row r="13" spans="2:25">
      <c r="B13" t="s">
        <v>139</v>
      </c>
      <c r="C13" t="s">
        <v>111</v>
      </c>
      <c r="D13" t="s">
        <v>151</v>
      </c>
      <c r="E13">
        <v>0</v>
      </c>
      <c r="F13">
        <v>1</v>
      </c>
      <c r="G13">
        <v>70</v>
      </c>
      <c r="H13">
        <v>12</v>
      </c>
      <c r="I13">
        <v>150</v>
      </c>
      <c r="J13">
        <v>0</v>
      </c>
      <c r="K13">
        <v>0</v>
      </c>
      <c r="L13">
        <v>9.3800000000000008</v>
      </c>
      <c r="M13">
        <v>4.5</v>
      </c>
      <c r="N13">
        <v>0</v>
      </c>
      <c r="O13">
        <v>0</v>
      </c>
      <c r="P13">
        <v>0</v>
      </c>
      <c r="Q13">
        <v>15</v>
      </c>
      <c r="R13">
        <v>0</v>
      </c>
      <c r="S13">
        <v>0</v>
      </c>
      <c r="T13">
        <v>0</v>
      </c>
      <c r="U13">
        <v>0</v>
      </c>
      <c r="V13">
        <v>8</v>
      </c>
      <c r="W13">
        <v>12</v>
      </c>
      <c r="X13">
        <v>150</v>
      </c>
      <c r="Y13">
        <v>136.12</v>
      </c>
    </row>
    <row r="14" spans="2:25">
      <c r="B14" t="s">
        <v>139</v>
      </c>
      <c r="C14" t="s">
        <v>111</v>
      </c>
      <c r="D14" t="s">
        <v>152</v>
      </c>
      <c r="E14">
        <v>0</v>
      </c>
      <c r="F14">
        <v>1</v>
      </c>
      <c r="G14">
        <v>71</v>
      </c>
      <c r="H14">
        <v>13</v>
      </c>
      <c r="I14">
        <v>62.5</v>
      </c>
      <c r="J14">
        <v>0</v>
      </c>
      <c r="K14">
        <v>10</v>
      </c>
      <c r="L14">
        <v>3.28</v>
      </c>
      <c r="M14">
        <v>1.58</v>
      </c>
      <c r="N14">
        <v>0</v>
      </c>
      <c r="O14">
        <v>20</v>
      </c>
      <c r="P14">
        <v>0</v>
      </c>
      <c r="Q14">
        <v>15</v>
      </c>
      <c r="R14">
        <v>0</v>
      </c>
      <c r="S14">
        <v>0</v>
      </c>
      <c r="T14">
        <v>0</v>
      </c>
      <c r="U14">
        <v>0</v>
      </c>
      <c r="V14">
        <v>4</v>
      </c>
      <c r="W14">
        <v>13</v>
      </c>
      <c r="X14">
        <v>125</v>
      </c>
      <c r="Y14">
        <v>47.64</v>
      </c>
    </row>
    <row r="15" spans="2:25">
      <c r="B15" t="s">
        <v>139</v>
      </c>
      <c r="C15" t="s">
        <v>111</v>
      </c>
      <c r="D15" t="s">
        <v>153</v>
      </c>
      <c r="E15">
        <v>0</v>
      </c>
      <c r="F15">
        <v>1</v>
      </c>
      <c r="G15">
        <v>72</v>
      </c>
      <c r="H15">
        <v>14</v>
      </c>
      <c r="I15">
        <v>100</v>
      </c>
      <c r="J15">
        <v>0</v>
      </c>
      <c r="K15">
        <v>0</v>
      </c>
      <c r="L15">
        <v>6.25</v>
      </c>
      <c r="M15">
        <v>3</v>
      </c>
      <c r="N15">
        <v>0</v>
      </c>
      <c r="O15">
        <v>0</v>
      </c>
      <c r="P15">
        <v>0</v>
      </c>
      <c r="Q15">
        <v>15</v>
      </c>
      <c r="R15">
        <v>0</v>
      </c>
      <c r="S15">
        <v>0</v>
      </c>
      <c r="T15">
        <v>0</v>
      </c>
      <c r="U15">
        <v>0</v>
      </c>
      <c r="V15">
        <v>4</v>
      </c>
      <c r="W15">
        <v>14</v>
      </c>
      <c r="X15">
        <v>200</v>
      </c>
      <c r="Y15">
        <v>90.75</v>
      </c>
    </row>
    <row r="16" spans="2:25" s="1" customFormat="1">
      <c r="I16" s="1">
        <f t="shared" ref="I16:P16" si="0">SUM(I1:I15)</f>
        <v>6795.83</v>
      </c>
      <c r="J16" s="1">
        <f t="shared" si="0"/>
        <v>0</v>
      </c>
      <c r="K16" s="1">
        <f t="shared" si="0"/>
        <v>610</v>
      </c>
      <c r="L16" s="1">
        <f t="shared" si="0"/>
        <v>399.14</v>
      </c>
      <c r="M16" s="1">
        <f t="shared" si="0"/>
        <v>106.58</v>
      </c>
      <c r="N16" s="1">
        <f t="shared" si="0"/>
        <v>933.52</v>
      </c>
      <c r="O16" s="1">
        <f t="shared" si="0"/>
        <v>20</v>
      </c>
      <c r="P16" s="1">
        <f t="shared" si="0"/>
        <v>0</v>
      </c>
      <c r="X16" s="1">
        <f>SUM(X2:X15)</f>
        <v>7125</v>
      </c>
      <c r="Y16" s="1">
        <f>SUM(Y2:Y15)</f>
        <v>5946.59</v>
      </c>
    </row>
    <row r="17" spans="11:31">
      <c r="K17">
        <f>K16+I16</f>
        <v>7405.83</v>
      </c>
      <c r="O17">
        <f>SUM(L16:O16)</f>
        <v>1459.24</v>
      </c>
      <c r="Y17">
        <f>K17-O17</f>
        <v>5946.59</v>
      </c>
    </row>
    <row r="18" spans="11:31">
      <c r="T18">
        <v>11.2501</v>
      </c>
      <c r="U18">
        <f>T18*S22</f>
        <v>8212.5730000000003</v>
      </c>
      <c r="Y18">
        <v>3404.89</v>
      </c>
    </row>
    <row r="19" spans="11:31">
      <c r="P19">
        <v>730</v>
      </c>
      <c r="Q19">
        <v>11.2501</v>
      </c>
      <c r="T19">
        <f>11.2501*730</f>
        <v>8212.5730000000003</v>
      </c>
      <c r="Y19">
        <v>2541.6999999999998</v>
      </c>
    </row>
    <row r="20" spans="11:31">
      <c r="T20">
        <f>ROUND(9.9558*1.13,4)</f>
        <v>11.2501</v>
      </c>
      <c r="U20">
        <f>T20*S22</f>
        <v>8212.5730000000003</v>
      </c>
      <c r="Y20">
        <f>Y18+Y19</f>
        <v>5946.59</v>
      </c>
    </row>
    <row r="21" spans="11:31">
      <c r="T21">
        <f>ROUND(11.2501/1.13,4)</f>
        <v>9.9558</v>
      </c>
      <c r="U21" s="2">
        <f>T21*S22*1.13</f>
        <v>8212.5394199999992</v>
      </c>
    </row>
    <row r="22" spans="11:31">
      <c r="S22" s="3">
        <v>730</v>
      </c>
      <c r="T22" s="3">
        <v>11.2501</v>
      </c>
      <c r="U22" s="3">
        <f t="shared" ref="U22:U27" si="1">S22*T22</f>
        <v>8212.5730000000003</v>
      </c>
      <c r="V22" s="2">
        <f t="shared" ref="V22:V27" si="2">ROUND(T22/1.13,4)</f>
        <v>9.9558</v>
      </c>
      <c r="W22" s="2">
        <f t="shared" ref="W22:W27" si="3">S22*V22</f>
        <v>7267.7340000000004</v>
      </c>
      <c r="X22">
        <f>W22*1.13</f>
        <v>8212.5394199999992</v>
      </c>
      <c r="Y22">
        <v>7267.7637000000004</v>
      </c>
      <c r="Z22">
        <f>Y22*1.13</f>
        <v>8212.5729809999993</v>
      </c>
    </row>
    <row r="23" spans="11:31">
      <c r="S23" s="3">
        <v>1700</v>
      </c>
      <c r="T23" s="3">
        <v>3</v>
      </c>
      <c r="U23" s="3">
        <f t="shared" si="1"/>
        <v>5100</v>
      </c>
      <c r="V23" s="2">
        <f t="shared" si="2"/>
        <v>2.6549</v>
      </c>
      <c r="W23" s="2">
        <f t="shared" si="3"/>
        <v>4513.33</v>
      </c>
    </row>
    <row r="24" spans="11:31">
      <c r="S24" s="3">
        <v>730</v>
      </c>
      <c r="T24" s="3">
        <v>45.57</v>
      </c>
      <c r="U24" s="3">
        <f t="shared" si="1"/>
        <v>33266.1</v>
      </c>
      <c r="V24" s="2">
        <f t="shared" si="2"/>
        <v>40.327399999999997</v>
      </c>
      <c r="W24" s="2">
        <f t="shared" si="3"/>
        <v>29439.001999999997</v>
      </c>
      <c r="AA24" s="3">
        <v>595</v>
      </c>
      <c r="AB24" s="3">
        <f>21.5265</f>
        <v>21.526499999999999</v>
      </c>
      <c r="AC24" s="3">
        <f t="shared" ref="AC24:AC29" si="4">AA24*AB24</f>
        <v>12808.2675</v>
      </c>
      <c r="AD24" s="2">
        <f t="shared" ref="AD24:AD29" si="5">ROUND(AB24/1.13,4)</f>
        <v>19.05</v>
      </c>
      <c r="AE24" s="2">
        <f t="shared" ref="AE24:AE29" si="6">AA24*AD24</f>
        <v>11334.75</v>
      </c>
    </row>
    <row r="25" spans="11:31">
      <c r="S25" s="3">
        <v>50</v>
      </c>
      <c r="T25" s="3">
        <v>210.6</v>
      </c>
      <c r="U25" s="3">
        <f t="shared" si="1"/>
        <v>10530</v>
      </c>
      <c r="V25" s="2">
        <f t="shared" si="2"/>
        <v>186.3717</v>
      </c>
      <c r="W25" s="2">
        <f t="shared" si="3"/>
        <v>9318.5850000000009</v>
      </c>
      <c r="AA25" s="3">
        <v>180</v>
      </c>
      <c r="AB25" s="3">
        <v>9.3224999999999998</v>
      </c>
      <c r="AC25" s="3">
        <f t="shared" si="4"/>
        <v>1678.05</v>
      </c>
      <c r="AD25" s="2">
        <f t="shared" si="5"/>
        <v>8.25</v>
      </c>
      <c r="AE25" s="2">
        <f t="shared" si="6"/>
        <v>1485</v>
      </c>
    </row>
    <row r="26" spans="11:31">
      <c r="S26" s="3">
        <v>1460</v>
      </c>
      <c r="T26" s="3">
        <v>6.3</v>
      </c>
      <c r="U26" s="3">
        <f t="shared" si="1"/>
        <v>9198</v>
      </c>
      <c r="V26" s="2">
        <f t="shared" si="2"/>
        <v>5.5751999999999997</v>
      </c>
      <c r="W26" s="2">
        <f t="shared" si="3"/>
        <v>8139.7919999999995</v>
      </c>
      <c r="AA26" s="3">
        <v>54</v>
      </c>
      <c r="AB26" s="3">
        <v>22.939</v>
      </c>
      <c r="AC26" s="3">
        <f t="shared" si="4"/>
        <v>1238.7059999999999</v>
      </c>
      <c r="AD26" s="2">
        <f t="shared" si="5"/>
        <v>20.3</v>
      </c>
      <c r="AE26" s="2">
        <f t="shared" si="6"/>
        <v>1096.2</v>
      </c>
    </row>
    <row r="27" spans="11:31">
      <c r="S27" s="3">
        <v>186</v>
      </c>
      <c r="T27" s="3">
        <v>115</v>
      </c>
      <c r="U27" s="3">
        <f t="shared" si="1"/>
        <v>21390</v>
      </c>
      <c r="V27" s="2">
        <f t="shared" si="2"/>
        <v>101.76990000000001</v>
      </c>
      <c r="W27" s="2">
        <f t="shared" si="3"/>
        <v>18929.201400000002</v>
      </c>
      <c r="AA27" s="3">
        <v>75</v>
      </c>
      <c r="AB27" s="3">
        <v>26.216000000000001</v>
      </c>
      <c r="AC27" s="3">
        <f t="shared" si="4"/>
        <v>1966.2</v>
      </c>
      <c r="AD27" s="2">
        <f t="shared" si="5"/>
        <v>23.2</v>
      </c>
      <c r="AE27" s="2">
        <f t="shared" si="6"/>
        <v>1740</v>
      </c>
    </row>
    <row r="28" spans="11:31">
      <c r="U28" s="4">
        <f>SUM(U22:U27)</f>
        <v>87696.672999999995</v>
      </c>
      <c r="W28" s="4">
        <f>SUM(W22:W27)</f>
        <v>77607.644400000005</v>
      </c>
      <c r="X28" s="5">
        <f>W28-U29</f>
        <v>-3.0821238935459405E-2</v>
      </c>
      <c r="AA28" s="3">
        <v>10</v>
      </c>
      <c r="AB28" s="3">
        <v>15.650499999999999</v>
      </c>
      <c r="AC28" s="3">
        <f t="shared" si="4"/>
        <v>156.505</v>
      </c>
      <c r="AD28" s="2">
        <f t="shared" si="5"/>
        <v>13.85</v>
      </c>
      <c r="AE28" s="2">
        <f t="shared" si="6"/>
        <v>138.5</v>
      </c>
    </row>
    <row r="29" spans="11:31">
      <c r="U29" s="5">
        <f>U28/1.13</f>
        <v>77607.67522123894</v>
      </c>
      <c r="W29" s="5">
        <f>W28*0.13</f>
        <v>10088.993772000002</v>
      </c>
      <c r="X29" s="5">
        <f>W29-U30</f>
        <v>-4.0067610607366078E-3</v>
      </c>
      <c r="AA29" s="3"/>
      <c r="AB29" s="3"/>
      <c r="AC29" s="3">
        <f t="shared" si="4"/>
        <v>0</v>
      </c>
      <c r="AD29" s="2">
        <f t="shared" si="5"/>
        <v>0</v>
      </c>
      <c r="AE29" s="2">
        <f t="shared" si="6"/>
        <v>0</v>
      </c>
    </row>
    <row r="30" spans="11:31">
      <c r="U30" s="5">
        <f>U29*0.13</f>
        <v>10088.997778761062</v>
      </c>
      <c r="W30" s="5">
        <f>W28+W29</f>
        <v>87696.638172000006</v>
      </c>
      <c r="X30" s="5">
        <f>U28-W30</f>
        <v>3.4827999988920055E-2</v>
      </c>
      <c r="AC30" s="4">
        <f>SUM(AC24:AC29)</f>
        <v>17847.728500000001</v>
      </c>
      <c r="AE30" s="4">
        <f>SUM(AE24:AE29)</f>
        <v>15794.45</v>
      </c>
    </row>
    <row r="31" spans="11:31">
      <c r="S31" s="3">
        <v>730</v>
      </c>
      <c r="U31" s="5">
        <f>U29+U30</f>
        <v>87696.67300000001</v>
      </c>
      <c r="W31" s="5"/>
      <c r="X31" s="5"/>
      <c r="AC31" s="5">
        <f>AC30/1.13</f>
        <v>15794.450000000003</v>
      </c>
      <c r="AE31" s="5">
        <f>AE30*0.13</f>
        <v>2053.2785000000003</v>
      </c>
    </row>
    <row r="32" spans="11:31">
      <c r="S32" s="3">
        <v>1700</v>
      </c>
      <c r="AC32" s="5">
        <f>AC31*0.13</f>
        <v>2053.2785000000003</v>
      </c>
      <c r="AE32" s="5">
        <f>AE30+AE31</f>
        <v>17847.728500000001</v>
      </c>
    </row>
    <row r="33" spans="19:31">
      <c r="S33" s="3">
        <v>730</v>
      </c>
      <c r="AA33" s="3">
        <v>730</v>
      </c>
      <c r="AC33" s="5">
        <f>AC31*1%</f>
        <v>157.94450000000003</v>
      </c>
      <c r="AE33" s="5"/>
    </row>
    <row r="34" spans="19:31">
      <c r="S34" s="3">
        <v>50</v>
      </c>
      <c r="AA34" s="3">
        <v>1700</v>
      </c>
      <c r="AC34" s="5">
        <f>AC31+AC32-AC33</f>
        <v>17689.784000000003</v>
      </c>
    </row>
    <row r="35" spans="19:31">
      <c r="S35" s="3">
        <v>1460</v>
      </c>
      <c r="AA35" s="3">
        <v>730</v>
      </c>
    </row>
    <row r="36" spans="19:31">
      <c r="S36" s="3">
        <v>186</v>
      </c>
      <c r="AA36" s="3">
        <v>50</v>
      </c>
    </row>
    <row r="37" spans="19:31">
      <c r="AA37" s="3">
        <v>1460</v>
      </c>
    </row>
    <row r="38" spans="19:31">
      <c r="AA38" s="3">
        <v>186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7"/>
  <sheetViews>
    <sheetView tabSelected="1" topLeftCell="B1" workbookViewId="0">
      <pane xSplit="2" ySplit="5" topLeftCell="F6" activePane="bottomRight" state="frozen"/>
      <selection activeCell="B1" sqref="B1"/>
      <selection pane="topRight" activeCell="D1" sqref="D1"/>
      <selection pane="bottomLeft" activeCell="B6" sqref="B6"/>
      <selection pane="bottomRight" activeCell="F11" sqref="F11"/>
    </sheetView>
  </sheetViews>
  <sheetFormatPr baseColWidth="10" defaultRowHeight="15"/>
  <cols>
    <col min="1" max="1" width="29" customWidth="1"/>
    <col min="2" max="2" width="33.7109375" bestFit="1" customWidth="1"/>
    <col min="3" max="3" width="46.140625" bestFit="1" customWidth="1"/>
  </cols>
  <sheetData>
    <row r="1" spans="1:26">
      <c r="B1" t="s">
        <v>170</v>
      </c>
      <c r="E1" s="11"/>
      <c r="F1" s="11"/>
      <c r="R1" t="s">
        <v>190</v>
      </c>
    </row>
    <row r="2" spans="1:26" ht="60">
      <c r="E2" t="s">
        <v>184</v>
      </c>
      <c r="J2" s="6" t="s">
        <v>195</v>
      </c>
      <c r="P2" t="s">
        <v>183</v>
      </c>
      <c r="R2" t="s">
        <v>189</v>
      </c>
      <c r="S2" t="s">
        <v>191</v>
      </c>
      <c r="U2" t="s">
        <v>187</v>
      </c>
      <c r="V2" t="s">
        <v>188</v>
      </c>
      <c r="W2" s="6" t="s">
        <v>196</v>
      </c>
    </row>
    <row r="3" spans="1:26">
      <c r="C3" t="s">
        <v>172</v>
      </c>
      <c r="D3" t="s">
        <v>173</v>
      </c>
      <c r="F3" t="s">
        <v>174</v>
      </c>
      <c r="G3" t="s">
        <v>175</v>
      </c>
      <c r="H3" t="s">
        <v>176</v>
      </c>
      <c r="I3" t="s">
        <v>177</v>
      </c>
      <c r="K3" t="s">
        <v>178</v>
      </c>
      <c r="L3" t="s">
        <v>179</v>
      </c>
      <c r="M3" t="s">
        <v>180</v>
      </c>
      <c r="N3" t="s">
        <v>181</v>
      </c>
      <c r="O3" t="s">
        <v>182</v>
      </c>
      <c r="Q3" t="s">
        <v>185</v>
      </c>
      <c r="T3" t="s">
        <v>186</v>
      </c>
    </row>
    <row r="4" spans="1:26">
      <c r="C4" t="s">
        <v>192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</row>
    <row r="5" spans="1:26">
      <c r="C5" t="s">
        <v>193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13</v>
      </c>
      <c r="K5">
        <v>9</v>
      </c>
      <c r="L5">
        <v>10</v>
      </c>
      <c r="M5">
        <v>11</v>
      </c>
      <c r="N5">
        <v>12</v>
      </c>
      <c r="O5">
        <v>14</v>
      </c>
      <c r="P5">
        <v>16</v>
      </c>
      <c r="Q5">
        <v>17</v>
      </c>
      <c r="R5">
        <v>2</v>
      </c>
      <c r="S5">
        <v>15</v>
      </c>
      <c r="T5">
        <v>18</v>
      </c>
      <c r="U5">
        <v>20</v>
      </c>
      <c r="V5">
        <v>19</v>
      </c>
      <c r="W5">
        <v>8</v>
      </c>
      <c r="Z5" s="9"/>
    </row>
    <row r="6" spans="1:26">
      <c r="C6" t="s">
        <v>194</v>
      </c>
      <c r="G6" t="s">
        <v>168</v>
      </c>
      <c r="H6" t="s">
        <v>168</v>
      </c>
      <c r="J6" s="10"/>
      <c r="Z6" s="9"/>
    </row>
    <row r="7" spans="1:26">
      <c r="C7" t="s">
        <v>154</v>
      </c>
      <c r="D7" t="s">
        <v>168</v>
      </c>
      <c r="E7" t="s">
        <v>168</v>
      </c>
      <c r="F7" t="s">
        <v>168</v>
      </c>
      <c r="G7" t="s">
        <v>168</v>
      </c>
      <c r="H7" t="s">
        <v>168</v>
      </c>
      <c r="I7" t="s">
        <v>168</v>
      </c>
      <c r="J7" s="10"/>
    </row>
    <row r="8" spans="1:26">
      <c r="C8" t="s">
        <v>155</v>
      </c>
      <c r="J8" s="10"/>
      <c r="O8" t="s">
        <v>168</v>
      </c>
    </row>
    <row r="9" spans="1:26">
      <c r="C9" t="s">
        <v>156</v>
      </c>
      <c r="J9" s="10"/>
      <c r="Q9" t="s">
        <v>168</v>
      </c>
    </row>
    <row r="10" spans="1:26" ht="45">
      <c r="B10" s="6" t="s">
        <v>169</v>
      </c>
      <c r="C10" s="7" t="s">
        <v>157</v>
      </c>
      <c r="J10" s="10"/>
      <c r="T10" t="s">
        <v>168</v>
      </c>
    </row>
    <row r="11" spans="1:26">
      <c r="A11" s="12" t="s">
        <v>171</v>
      </c>
      <c r="B11" s="12" t="s">
        <v>171</v>
      </c>
      <c r="C11" t="s">
        <v>158</v>
      </c>
      <c r="D11" t="s">
        <v>168</v>
      </c>
      <c r="E11" t="s">
        <v>168</v>
      </c>
      <c r="F11" t="s">
        <v>168</v>
      </c>
      <c r="G11" t="s">
        <v>168</v>
      </c>
      <c r="H11" t="s">
        <v>168</v>
      </c>
      <c r="I11" t="s">
        <v>168</v>
      </c>
      <c r="J11" s="10"/>
      <c r="K11" t="s">
        <v>168</v>
      </c>
      <c r="L11" t="s">
        <v>168</v>
      </c>
      <c r="M11" t="s">
        <v>168</v>
      </c>
      <c r="N11" t="s">
        <v>168</v>
      </c>
    </row>
    <row r="12" spans="1:26" ht="45" customHeight="1">
      <c r="A12" s="13"/>
      <c r="B12" s="12"/>
      <c r="C12" s="7" t="s">
        <v>167</v>
      </c>
      <c r="D12" t="s">
        <v>168</v>
      </c>
      <c r="E12" t="s">
        <v>168</v>
      </c>
      <c r="F12" t="s">
        <v>168</v>
      </c>
      <c r="G12" t="s">
        <v>168</v>
      </c>
      <c r="H12" t="s">
        <v>168</v>
      </c>
      <c r="I12" t="s">
        <v>168</v>
      </c>
      <c r="J12" s="10"/>
      <c r="K12" t="s">
        <v>168</v>
      </c>
      <c r="L12" t="s">
        <v>168</v>
      </c>
      <c r="M12" t="s">
        <v>168</v>
      </c>
      <c r="N12" t="s">
        <v>168</v>
      </c>
    </row>
    <row r="13" spans="1:26">
      <c r="A13" s="13"/>
      <c r="B13" s="8" t="s">
        <v>164</v>
      </c>
      <c r="C13" s="7" t="s">
        <v>159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168</v>
      </c>
      <c r="J13" s="10"/>
      <c r="K13" t="s">
        <v>168</v>
      </c>
      <c r="L13" t="s">
        <v>168</v>
      </c>
      <c r="M13" t="s">
        <v>168</v>
      </c>
      <c r="N13" t="s">
        <v>168</v>
      </c>
    </row>
    <row r="14" spans="1:26">
      <c r="A14" s="13"/>
      <c r="B14" s="8" t="s">
        <v>165</v>
      </c>
      <c r="C14" t="s">
        <v>160</v>
      </c>
      <c r="D14" t="s">
        <v>168</v>
      </c>
      <c r="E14" t="s">
        <v>168</v>
      </c>
      <c r="F14" t="s">
        <v>168</v>
      </c>
      <c r="G14" t="s">
        <v>168</v>
      </c>
      <c r="H14" t="s">
        <v>168</v>
      </c>
      <c r="I14" t="s">
        <v>168</v>
      </c>
      <c r="J14" s="10"/>
      <c r="K14" t="s">
        <v>168</v>
      </c>
      <c r="L14" t="s">
        <v>168</v>
      </c>
      <c r="M14" t="s">
        <v>168</v>
      </c>
      <c r="N14" t="s">
        <v>168</v>
      </c>
    </row>
    <row r="15" spans="1:26">
      <c r="A15" s="13"/>
      <c r="B15" s="8" t="s">
        <v>166</v>
      </c>
      <c r="C15" t="s">
        <v>161</v>
      </c>
      <c r="D15" t="s">
        <v>168</v>
      </c>
      <c r="E15" t="s">
        <v>168</v>
      </c>
      <c r="F15" t="s">
        <v>168</v>
      </c>
      <c r="G15" t="s">
        <v>168</v>
      </c>
      <c r="H15" t="s">
        <v>168</v>
      </c>
      <c r="I15" t="s">
        <v>168</v>
      </c>
      <c r="J15" s="10"/>
      <c r="K15" t="s">
        <v>168</v>
      </c>
      <c r="L15" t="s">
        <v>168</v>
      </c>
      <c r="M15" t="s">
        <v>168</v>
      </c>
      <c r="N15" t="s">
        <v>168</v>
      </c>
    </row>
    <row r="16" spans="1:26">
      <c r="C16" t="s">
        <v>162</v>
      </c>
      <c r="D16" t="s">
        <v>168</v>
      </c>
      <c r="E16" t="s">
        <v>168</v>
      </c>
      <c r="F16" t="s">
        <v>168</v>
      </c>
      <c r="G16" t="s">
        <v>168</v>
      </c>
      <c r="H16" t="s">
        <v>168</v>
      </c>
      <c r="I16" t="s">
        <v>168</v>
      </c>
      <c r="J16" s="10"/>
    </row>
    <row r="17" spans="3:10">
      <c r="C17" t="s">
        <v>163</v>
      </c>
      <c r="D17" t="s">
        <v>168</v>
      </c>
      <c r="E17" t="s">
        <v>168</v>
      </c>
      <c r="F17" t="s">
        <v>168</v>
      </c>
      <c r="G17" t="s">
        <v>168</v>
      </c>
      <c r="H17" t="s">
        <v>168</v>
      </c>
      <c r="I17" t="s">
        <v>168</v>
      </c>
      <c r="J17" s="10"/>
    </row>
  </sheetData>
  <mergeCells count="2">
    <mergeCell ref="B11:B12"/>
    <mergeCell ref="A11:A1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planilla</vt:lpstr>
      <vt:lpstr>Hoja4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</dc:creator>
  <cp:lastModifiedBy>YEC</cp:lastModifiedBy>
  <dcterms:created xsi:type="dcterms:W3CDTF">2017-03-27T23:18:20Z</dcterms:created>
  <dcterms:modified xsi:type="dcterms:W3CDTF">2017-05-30T00:45:50Z</dcterms:modified>
</cp:coreProperties>
</file>