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9031E36-2D39-46E2-AB57-9CF9DFD96FE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ej1" sheetId="2" r:id="rId1"/>
    <sheet name="ej2" sheetId="3" r:id="rId2"/>
    <sheet name="ej3" sheetId="4" r:id="rId3"/>
    <sheet name="ejer4" sheetId="1" r:id="rId4"/>
  </sheets>
  <calcPr calcId="181029"/>
</workbook>
</file>

<file path=xl/calcChain.xml><?xml version="1.0" encoding="utf-8"?>
<calcChain xmlns="http://schemas.openxmlformats.org/spreadsheetml/2006/main">
  <c r="F32" i="1" l="1"/>
  <c r="K30" i="1" s="1"/>
  <c r="L30" i="1" s="1"/>
  <c r="F29" i="1"/>
  <c r="K34" i="1" l="1"/>
  <c r="L34" i="1" s="1"/>
  <c r="F34" i="1"/>
  <c r="K32" i="1"/>
  <c r="L32" i="1" s="1"/>
  <c r="L36" i="1" s="1"/>
  <c r="O31" i="1" l="1"/>
  <c r="O32" i="1"/>
  <c r="M18" i="4"/>
  <c r="M14" i="4"/>
  <c r="N4" i="4"/>
  <c r="M4" i="4"/>
  <c r="M3" i="4"/>
  <c r="N3" i="4"/>
  <c r="K9" i="4"/>
  <c r="P46" i="3"/>
  <c r="E45" i="3"/>
  <c r="H29" i="3"/>
  <c r="M14" i="3"/>
  <c r="D15" i="3"/>
  <c r="D12" i="3"/>
  <c r="D16" i="3"/>
  <c r="P12" i="3" s="1"/>
  <c r="I27" i="3" s="1"/>
  <c r="F43" i="3" s="1"/>
  <c r="D64" i="2"/>
  <c r="C66" i="2"/>
  <c r="C54" i="2"/>
  <c r="C42" i="2"/>
  <c r="D40" i="2"/>
  <c r="D29" i="2"/>
  <c r="C20" i="2"/>
  <c r="C17" i="2"/>
  <c r="C21" i="2"/>
  <c r="P8" i="1"/>
  <c r="Q18" i="1" s="1"/>
  <c r="L16" i="3" l="1"/>
  <c r="G31" i="3"/>
  <c r="Q44" i="3"/>
  <c r="O48" i="3" s="1"/>
  <c r="D47" i="3"/>
  <c r="M21" i="4"/>
  <c r="L25" i="4" s="1"/>
  <c r="G27" i="2"/>
  <c r="E38" i="2" s="1"/>
  <c r="E50" i="2" s="1"/>
  <c r="E62" i="2" s="1"/>
  <c r="C31" i="2"/>
  <c r="Q15" i="1"/>
  <c r="Q20" i="1"/>
  <c r="P11" i="1"/>
  <c r="Q22" i="1" l="1"/>
  <c r="P25" i="1" s="1"/>
  <c r="L24" i="4"/>
  <c r="P26" i="1" l="1"/>
</calcChain>
</file>

<file path=xl/sharedStrings.xml><?xml version="1.0" encoding="utf-8"?>
<sst xmlns="http://schemas.openxmlformats.org/spreadsheetml/2006/main" count="112" uniqueCount="59">
  <si>
    <t>Valor</t>
  </si>
  <si>
    <t>Error</t>
  </si>
  <si>
    <t>A</t>
  </si>
  <si>
    <t>e</t>
  </si>
  <si>
    <t>T</t>
  </si>
  <si>
    <t>cte</t>
  </si>
  <si>
    <t>H</t>
  </si>
  <si>
    <t>eH=</t>
  </si>
  <si>
    <t>H - eH=</t>
  </si>
  <si>
    <t>H + eH=</t>
  </si>
  <si>
    <t>se desea conocer</t>
  </si>
  <si>
    <t>x1=</t>
  </si>
  <si>
    <t>h= x1 -x0</t>
  </si>
  <si>
    <t>f(x1)=</t>
  </si>
  <si>
    <t>ef</t>
  </si>
  <si>
    <t>f(x)=</t>
  </si>
  <si>
    <t>x0 =</t>
  </si>
  <si>
    <t>25x^3- 6x^2 +7x -88</t>
  </si>
  <si>
    <t xml:space="preserve">f(x1) = </t>
  </si>
  <si>
    <t xml:space="preserve">f(x0) = </t>
  </si>
  <si>
    <t>de orden 1</t>
  </si>
  <si>
    <t>75x^2-12x+7</t>
  </si>
  <si>
    <t>f(3) =</t>
  </si>
  <si>
    <t>f(1) + f(1)´(h)</t>
  </si>
  <si>
    <t xml:space="preserve">f'(x0)= </t>
  </si>
  <si>
    <t>150x -12</t>
  </si>
  <si>
    <t>de orden 2</t>
  </si>
  <si>
    <t>de orden 3</t>
  </si>
  <si>
    <t>de orden 4</t>
  </si>
  <si>
    <t>ln x</t>
  </si>
  <si>
    <t>1 /x</t>
  </si>
  <si>
    <t xml:space="preserve"> 1 /- x^2</t>
  </si>
  <si>
    <t>f(2,5) =</t>
  </si>
  <si>
    <t xml:space="preserve"> 2 / x^3</t>
  </si>
  <si>
    <t xml:space="preserve"> 6 /- x^4</t>
  </si>
  <si>
    <t>Q</t>
  </si>
  <si>
    <t>S</t>
  </si>
  <si>
    <t>B</t>
  </si>
  <si>
    <t>n</t>
  </si>
  <si>
    <t>eQ=</t>
  </si>
  <si>
    <t>Q - eQ=</t>
  </si>
  <si>
    <t>Q + eQ=</t>
  </si>
  <si>
    <t>min</t>
  </si>
  <si>
    <t>max</t>
  </si>
  <si>
    <t>valor</t>
  </si>
  <si>
    <t>error</t>
  </si>
  <si>
    <t>h</t>
  </si>
  <si>
    <t>derivadas parciales</t>
  </si>
  <si>
    <t>H = A e cte T^4</t>
  </si>
  <si>
    <t>en A</t>
  </si>
  <si>
    <t>e* cte T^4</t>
  </si>
  <si>
    <t>en e</t>
  </si>
  <si>
    <t>H - eH</t>
  </si>
  <si>
    <t>A cte T^4</t>
  </si>
  <si>
    <t>H + eH</t>
  </si>
  <si>
    <t>en T</t>
  </si>
  <si>
    <t xml:space="preserve"> 4 A e cte T^3</t>
  </si>
  <si>
    <t>eH</t>
  </si>
  <si>
    <t>ejercicio numero 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</si>
</sst>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4B08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4" xfId="0" applyFont="1" applyBorder="1"/>
    <xf numFmtId="0" fontId="1" fillId="0" borderId="5" xfId="0" applyFont="1" applyBorder="1"/>
    <xf numFmtId="0" fontId="1" fillId="3" borderId="1" xfId="0" applyFont="1" applyFill="1" applyBorder="1"/>
    <xf numFmtId="0" fontId="1" fillId="6" borderId="6" xfId="0" applyFont="1" applyFill="1" applyBorder="1"/>
    <xf numFmtId="0" fontId="1" fillId="0" borderId="3" xfId="0" applyFont="1" applyBorder="1"/>
    <xf numFmtId="0" fontId="1" fillId="3" borderId="0" xfId="0" applyFont="1" applyFill="1"/>
    <xf numFmtId="0" fontId="0" fillId="5" borderId="3" xfId="0" applyFill="1" applyBorder="1"/>
    <xf numFmtId="0" fontId="0" fillId="5" borderId="1" xfId="0" applyFill="1" applyBorder="1"/>
    <xf numFmtId="0" fontId="0" fillId="3" borderId="3" xfId="0" applyFill="1" applyBorder="1"/>
    <xf numFmtId="0" fontId="0" fillId="0" borderId="3" xfId="0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1</xdr:row>
      <xdr:rowOff>180975</xdr:rowOff>
    </xdr:from>
    <xdr:ext cx="5591175" cy="16192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6593"/>
        <a:stretch/>
      </xdr:blipFill>
      <xdr:spPr>
        <a:xfrm>
          <a:off x="485775" y="371475"/>
          <a:ext cx="5591175" cy="16192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674076</xdr:colOff>
      <xdr:row>21</xdr:row>
      <xdr:rowOff>14654</xdr:rowOff>
    </xdr:from>
    <xdr:to>
      <xdr:col>10</xdr:col>
      <xdr:colOff>190500</xdr:colOff>
      <xdr:row>24</xdr:row>
      <xdr:rowOff>174229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076" y="4022481"/>
          <a:ext cx="7334251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10</xdr:col>
      <xdr:colOff>237629</xdr:colOff>
      <xdr:row>35</xdr:row>
      <xdr:rowOff>100955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81346"/>
          <a:ext cx="8055456" cy="797013"/>
        </a:xfrm>
        <a:prstGeom prst="rect">
          <a:avLst/>
        </a:prstGeom>
      </xdr:spPr>
    </xdr:pic>
    <xdr:clientData/>
  </xdr:twoCellAnchor>
  <xdr:twoCellAnchor editAs="oneCell">
    <xdr:from>
      <xdr:col>0</xdr:col>
      <xdr:colOff>168520</xdr:colOff>
      <xdr:row>43</xdr:row>
      <xdr:rowOff>0</xdr:rowOff>
    </xdr:from>
    <xdr:to>
      <xdr:col>5</xdr:col>
      <xdr:colOff>412220</xdr:colOff>
      <xdr:row>47</xdr:row>
      <xdr:rowOff>137964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520" y="8360019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0</xdr:col>
      <xdr:colOff>681404</xdr:colOff>
      <xdr:row>54</xdr:row>
      <xdr:rowOff>124558</xdr:rowOff>
    </xdr:from>
    <xdr:to>
      <xdr:col>6</xdr:col>
      <xdr:colOff>207066</xdr:colOff>
      <xdr:row>59</xdr:row>
      <xdr:rowOff>64695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404" y="10660673"/>
          <a:ext cx="4471335" cy="929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28575</xdr:rowOff>
    </xdr:from>
    <xdr:ext cx="4657725" cy="9048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298938</xdr:colOff>
      <xdr:row>3</xdr:row>
      <xdr:rowOff>123825</xdr:rowOff>
    </xdr:from>
    <xdr:to>
      <xdr:col>18</xdr:col>
      <xdr:colOff>455735</xdr:colOff>
      <xdr:row>7</xdr:row>
      <xdr:rowOff>114881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5388" y="695325"/>
          <a:ext cx="7300547" cy="753056"/>
        </a:xfrm>
        <a:prstGeom prst="rect">
          <a:avLst/>
        </a:prstGeom>
      </xdr:spPr>
    </xdr:pic>
    <xdr:clientData/>
  </xdr:twoCellAnchor>
  <xdr:twoCellAnchor editAs="oneCell">
    <xdr:from>
      <xdr:col>2</xdr:col>
      <xdr:colOff>2198</xdr:colOff>
      <xdr:row>18</xdr:row>
      <xdr:rowOff>148003</xdr:rowOff>
    </xdr:from>
    <xdr:to>
      <xdr:col>12</xdr:col>
      <xdr:colOff>705087</xdr:colOff>
      <xdr:row>22</xdr:row>
      <xdr:rowOff>172758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948" y="3577003"/>
          <a:ext cx="8018089" cy="805805"/>
        </a:xfrm>
        <a:prstGeom prst="rect">
          <a:avLst/>
        </a:prstGeom>
      </xdr:spPr>
    </xdr:pic>
    <xdr:clientData/>
  </xdr:twoCellAnchor>
  <xdr:twoCellAnchor editAs="oneCell">
    <xdr:from>
      <xdr:col>2</xdr:col>
      <xdr:colOff>14654</xdr:colOff>
      <xdr:row>34</xdr:row>
      <xdr:rowOff>55684</xdr:rowOff>
    </xdr:from>
    <xdr:to>
      <xdr:col>8</xdr:col>
      <xdr:colOff>9239</xdr:colOff>
      <xdr:row>38</xdr:row>
      <xdr:rowOff>195847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3404" y="6666034"/>
          <a:ext cx="4452285" cy="940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274027</xdr:colOff>
      <xdr:row>34</xdr:row>
      <xdr:rowOff>13189</xdr:rowOff>
    </xdr:from>
    <xdr:to>
      <xdr:col>17</xdr:col>
      <xdr:colOff>440062</xdr:colOff>
      <xdr:row>38</xdr:row>
      <xdr:rowOff>153352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3602" y="6623539"/>
          <a:ext cx="4452285" cy="94026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49" name="image6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47625</xdr:colOff>
      <xdr:row>3</xdr:row>
      <xdr:rowOff>38100</xdr:rowOff>
    </xdr:from>
    <xdr:to>
      <xdr:col>7</xdr:col>
      <xdr:colOff>247650</xdr:colOff>
      <xdr:row>7</xdr:row>
      <xdr:rowOff>180975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9" name="Picture 1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0" name="Picture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1" name="Picture 13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4" name="Picture 16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5" name="Picture 17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6" name="Picture 1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7" name="Picture 19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8" name="Picture 20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9" name="Picture 21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0" name="Picture 22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1" name="Picture 23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2" name="Picture 24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3" name="Picture 25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4" name="Picture 26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5" name="Picture 27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6" name="Picture 28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7" name="Picture 29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8" name="Picture 30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9" name="Picture 31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0" name="Picture 32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1" name="Picture 33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2" name="Picture 34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3" name="Picture 35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4" name="Picture 36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5" name="Picture 37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6" name="Picture 38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7" name="Picture 39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8" name="Picture 40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9" name="Picture 41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0" name="Picture 42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1" name="Picture 43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2" name="Picture 44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3" name="Picture 45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4" name="Picture 46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5" name="Picture 47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6" name="Picture 48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7" name="Picture 49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8" name="Picture 50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9" name="Picture 51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0" name="Picture 52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1" name="Picture 53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2" name="Picture 54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3" name="Picture 55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4" name="Picture 56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5" name="Picture 57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6" name="Picture 58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7" name="Picture 59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8" name="Picture 60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9" name="Picture 61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0" name="Picture 62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1" name="Picture 63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2" name="Picture 64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3" name="Picture 65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4" name="Picture 66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5" name="Picture 67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6" name="Picture 68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7" name="Picture 69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8" name="Picture 70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9" name="Picture 71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0" name="Picture 72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1" name="Picture 73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2" name="Picture 74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3" name="Picture 75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4" name="Picture 76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5</xdr:row>
      <xdr:rowOff>9525</xdr:rowOff>
    </xdr:from>
    <xdr:ext cx="5029200" cy="3657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962025"/>
          <a:ext cx="5029200" cy="3657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50953</xdr:colOff>
      <xdr:row>12</xdr:row>
      <xdr:rowOff>28783</xdr:rowOff>
    </xdr:from>
    <xdr:to>
      <xdr:col>11</xdr:col>
      <xdr:colOff>457200</xdr:colOff>
      <xdr:row>16</xdr:row>
      <xdr:rowOff>47624</xdr:rowOff>
    </xdr:to>
    <xdr:pic>
      <xdr:nvPicPr>
        <xdr:cNvPr id="5" name="Imagen 4" descr="C:\Users\hp\Downloads\el1 exel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953" y="1933783"/>
          <a:ext cx="1263497" cy="78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68367</xdr:colOff>
      <xdr:row>16</xdr:row>
      <xdr:rowOff>76200</xdr:rowOff>
    </xdr:from>
    <xdr:to>
      <xdr:col>11</xdr:col>
      <xdr:colOff>295274</xdr:colOff>
      <xdr:row>20</xdr:row>
      <xdr:rowOff>9525</xdr:rowOff>
    </xdr:to>
    <xdr:pic>
      <xdr:nvPicPr>
        <xdr:cNvPr id="6" name="Imagen 5" descr="C:\Users\hp\Downloads\el2 exe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367" y="2743200"/>
          <a:ext cx="1084157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123825</xdr:rowOff>
    </xdr:from>
    <xdr:ext cx="4791075" cy="3352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676"/>
        <a:stretch/>
      </xdr:blipFill>
      <xdr:spPr>
        <a:xfrm>
          <a:off x="428625" y="314325"/>
          <a:ext cx="4791075" cy="3352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G1000"/>
  <sheetViews>
    <sheetView tabSelected="1" zoomScale="85" zoomScaleNormal="85" workbookViewId="0">
      <selection activeCell="L11" sqref="L11"/>
    </sheetView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3" width="12.85546875" customWidth="1"/>
    <col min="4" max="4" width="10.7109375" customWidth="1"/>
    <col min="5" max="5" width="12.5703125" customWidth="1"/>
    <col min="6" max="26" width="10.7109375" customWidth="1"/>
  </cols>
  <sheetData>
    <row r="15" spans="2:4" ht="15" customHeight="1" x14ac:dyDescent="0.25">
      <c r="B15" s="6" t="s">
        <v>15</v>
      </c>
      <c r="C15" s="6" t="s">
        <v>17</v>
      </c>
      <c r="D15" s="6"/>
    </row>
    <row r="16" spans="2:4" ht="15" customHeight="1" x14ac:dyDescent="0.25">
      <c r="B16" s="7" t="s">
        <v>16</v>
      </c>
      <c r="C16">
        <v>1</v>
      </c>
    </row>
    <row r="17" spans="2:7" ht="15" customHeight="1" x14ac:dyDescent="0.25">
      <c r="B17" s="7" t="s">
        <v>19</v>
      </c>
      <c r="C17">
        <f>25*1^3-6*1^2+7*1^1-88</f>
        <v>-62</v>
      </c>
    </row>
    <row r="18" spans="2:7" ht="15" customHeight="1" x14ac:dyDescent="0.25">
      <c r="B18" s="7" t="s">
        <v>10</v>
      </c>
    </row>
    <row r="19" spans="2:7" ht="15" customHeight="1" x14ac:dyDescent="0.25">
      <c r="B19" s="7" t="s">
        <v>11</v>
      </c>
      <c r="C19">
        <v>3</v>
      </c>
    </row>
    <row r="20" spans="2:7" ht="15" customHeight="1" x14ac:dyDescent="0.25">
      <c r="B20" s="7" t="s">
        <v>18</v>
      </c>
      <c r="C20">
        <f>25*3^3-6*3^2+7*3-88</f>
        <v>554</v>
      </c>
    </row>
    <row r="21" spans="2:7" ht="15.75" customHeight="1" x14ac:dyDescent="0.25">
      <c r="B21" s="7" t="s">
        <v>12</v>
      </c>
      <c r="C21">
        <f>+C19-C16</f>
        <v>2</v>
      </c>
    </row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>
      <c r="B26" t="s">
        <v>20</v>
      </c>
    </row>
    <row r="27" spans="2:7" ht="15.75" customHeight="1" x14ac:dyDescent="0.25">
      <c r="B27" t="s">
        <v>13</v>
      </c>
      <c r="C27" t="s">
        <v>22</v>
      </c>
      <c r="E27" t="s">
        <v>23</v>
      </c>
      <c r="G27" s="8">
        <f>+C17+D29*C21</f>
        <v>78</v>
      </c>
    </row>
    <row r="28" spans="2:7" ht="15.75" customHeight="1" x14ac:dyDescent="0.25"/>
    <row r="29" spans="2:7" ht="15.75" customHeight="1" x14ac:dyDescent="0.25">
      <c r="B29" t="s">
        <v>24</v>
      </c>
      <c r="C29" t="s">
        <v>21</v>
      </c>
      <c r="D29" s="8">
        <f>75*C16^2-12*C16+7</f>
        <v>70</v>
      </c>
    </row>
    <row r="30" spans="2:7" ht="15.75" customHeight="1" x14ac:dyDescent="0.25"/>
    <row r="31" spans="2:7" ht="15.75" customHeight="1" x14ac:dyDescent="0.25">
      <c r="B31" t="s">
        <v>14</v>
      </c>
      <c r="C31" s="8">
        <f>ABS(D29*C21)</f>
        <v>140</v>
      </c>
    </row>
    <row r="32" spans="2:7" ht="15.75" customHeight="1" x14ac:dyDescent="0.25"/>
    <row r="33" spans="2:5" ht="15.75" customHeight="1" x14ac:dyDescent="0.25"/>
    <row r="34" spans="2:5" ht="15.75" customHeight="1" x14ac:dyDescent="0.25"/>
    <row r="35" spans="2:5" ht="15.75" customHeight="1" x14ac:dyDescent="0.25"/>
    <row r="36" spans="2:5" ht="15.75" customHeight="1" x14ac:dyDescent="0.25"/>
    <row r="37" spans="2:5" ht="15.75" customHeight="1" x14ac:dyDescent="0.25">
      <c r="B37" t="s">
        <v>26</v>
      </c>
    </row>
    <row r="38" spans="2:5" ht="15.75" customHeight="1" x14ac:dyDescent="0.25">
      <c r="B38" t="s">
        <v>13</v>
      </c>
      <c r="C38" t="s">
        <v>22</v>
      </c>
      <c r="E38" s="8">
        <f>G27+(D40/FACT(2))*C21^2</f>
        <v>354</v>
      </c>
    </row>
    <row r="39" spans="2:5" ht="15.75" customHeight="1" x14ac:dyDescent="0.25"/>
    <row r="40" spans="2:5" ht="15.75" customHeight="1" x14ac:dyDescent="0.25">
      <c r="B40" t="s">
        <v>24</v>
      </c>
      <c r="C40" t="s">
        <v>25</v>
      </c>
      <c r="D40" s="8">
        <f>150*C16-12</f>
        <v>138</v>
      </c>
    </row>
    <row r="41" spans="2:5" ht="15.75" customHeight="1" x14ac:dyDescent="0.25"/>
    <row r="42" spans="2:5" ht="15.75" customHeight="1" x14ac:dyDescent="0.25">
      <c r="B42" t="s">
        <v>14</v>
      </c>
      <c r="C42" s="8">
        <f>ABS(D40*2)</f>
        <v>276</v>
      </c>
    </row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spans="2:5" ht="15.75" customHeight="1" x14ac:dyDescent="0.25">
      <c r="B49" t="s">
        <v>27</v>
      </c>
    </row>
    <row r="50" spans="2:5" ht="15.75" customHeight="1" x14ac:dyDescent="0.25">
      <c r="B50" t="s">
        <v>13</v>
      </c>
      <c r="C50" t="s">
        <v>22</v>
      </c>
      <c r="E50" s="8">
        <f>E38+(D52/FACT(3))*C21^3</f>
        <v>554</v>
      </c>
    </row>
    <row r="51" spans="2:5" ht="15.75" customHeight="1" x14ac:dyDescent="0.25"/>
    <row r="52" spans="2:5" ht="15.75" customHeight="1" x14ac:dyDescent="0.25">
      <c r="B52" t="s">
        <v>24</v>
      </c>
      <c r="C52">
        <v>150</v>
      </c>
      <c r="D52" s="8">
        <v>150</v>
      </c>
    </row>
    <row r="53" spans="2:5" ht="15.75" customHeight="1" x14ac:dyDescent="0.25"/>
    <row r="54" spans="2:5" ht="15.75" customHeight="1" x14ac:dyDescent="0.25">
      <c r="B54" t="s">
        <v>14</v>
      </c>
      <c r="C54" s="8">
        <f>ABS(D52*2)</f>
        <v>300</v>
      </c>
    </row>
    <row r="55" spans="2:5" ht="15.75" customHeight="1" x14ac:dyDescent="0.25"/>
    <row r="56" spans="2:5" ht="15.75" customHeight="1" x14ac:dyDescent="0.25"/>
    <row r="57" spans="2:5" ht="15.75" customHeight="1" x14ac:dyDescent="0.25"/>
    <row r="58" spans="2:5" ht="15.75" customHeight="1" x14ac:dyDescent="0.25"/>
    <row r="59" spans="2:5" ht="15.75" customHeight="1" x14ac:dyDescent="0.25"/>
    <row r="60" spans="2:5" ht="15.75" customHeight="1" x14ac:dyDescent="0.25"/>
    <row r="61" spans="2:5" ht="15.75" customHeight="1" x14ac:dyDescent="0.25">
      <c r="B61" t="s">
        <v>28</v>
      </c>
    </row>
    <row r="62" spans="2:5" ht="15.75" customHeight="1" x14ac:dyDescent="0.25">
      <c r="B62" t="s">
        <v>13</v>
      </c>
      <c r="C62" t="s">
        <v>22</v>
      </c>
      <c r="E62" s="8">
        <f>E50+(D64/FACT(4))*C33^4</f>
        <v>554</v>
      </c>
    </row>
    <row r="63" spans="2:5" ht="15.75" customHeight="1" x14ac:dyDescent="0.25"/>
    <row r="64" spans="2:5" ht="15.75" customHeight="1" x14ac:dyDescent="0.25">
      <c r="B64" t="s">
        <v>24</v>
      </c>
      <c r="C64">
        <v>0</v>
      </c>
      <c r="D64" s="8">
        <f>C64</f>
        <v>0</v>
      </c>
    </row>
    <row r="65" spans="2:3" ht="15.75" customHeight="1" x14ac:dyDescent="0.25"/>
    <row r="66" spans="2:3" ht="15.75" customHeight="1" x14ac:dyDescent="0.25">
      <c r="B66" t="s">
        <v>14</v>
      </c>
      <c r="C66" s="8">
        <f>ABS(D64*2)</f>
        <v>0</v>
      </c>
    </row>
    <row r="67" spans="2:3" ht="15.75" customHeight="1" x14ac:dyDescent="0.25"/>
    <row r="68" spans="2:3" ht="15.75" customHeight="1" x14ac:dyDescent="0.25"/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Q1000"/>
  <sheetViews>
    <sheetView zoomScaleNormal="100" workbookViewId="0">
      <selection activeCell="J52" sqref="J52"/>
    </sheetView>
  </sheetViews>
  <sheetFormatPr baseColWidth="10" defaultColWidth="14.42578125" defaultRowHeight="15" customHeight="1" x14ac:dyDescent="0.25"/>
  <cols>
    <col min="1" max="3" width="10.7109375" customWidth="1"/>
    <col min="4" max="4" width="13.28515625" customWidth="1"/>
    <col min="5" max="26" width="10.7109375" customWidth="1"/>
  </cols>
  <sheetData>
    <row r="10" spans="3:16" ht="15" customHeight="1" x14ac:dyDescent="0.25">
      <c r="C10" s="6" t="s">
        <v>15</v>
      </c>
      <c r="D10" s="6" t="s">
        <v>29</v>
      </c>
      <c r="E10" s="6"/>
    </row>
    <row r="11" spans="3:16" ht="15" customHeight="1" x14ac:dyDescent="0.25">
      <c r="C11" s="7" t="s">
        <v>16</v>
      </c>
      <c r="D11">
        <v>1</v>
      </c>
      <c r="K11" t="s">
        <v>20</v>
      </c>
    </row>
    <row r="12" spans="3:16" ht="15" customHeight="1" x14ac:dyDescent="0.25">
      <c r="C12" s="7" t="s">
        <v>19</v>
      </c>
      <c r="D12">
        <f>LN(D11)</f>
        <v>0</v>
      </c>
      <c r="K12" t="s">
        <v>13</v>
      </c>
      <c r="L12" t="s">
        <v>32</v>
      </c>
      <c r="N12" t="s">
        <v>23</v>
      </c>
      <c r="P12" s="8">
        <f>+D12+M14*D16</f>
        <v>1.5</v>
      </c>
    </row>
    <row r="13" spans="3:16" ht="15" customHeight="1" x14ac:dyDescent="0.25">
      <c r="C13" s="7" t="s">
        <v>10</v>
      </c>
    </row>
    <row r="14" spans="3:16" ht="15" customHeight="1" x14ac:dyDescent="0.25">
      <c r="C14" s="7" t="s">
        <v>11</v>
      </c>
      <c r="D14">
        <v>2.5</v>
      </c>
      <c r="K14" t="s">
        <v>24</v>
      </c>
      <c r="L14" t="s">
        <v>30</v>
      </c>
      <c r="M14" s="8">
        <f>1/D11</f>
        <v>1</v>
      </c>
    </row>
    <row r="15" spans="3:16" ht="15" customHeight="1" x14ac:dyDescent="0.25">
      <c r="C15" s="7" t="s">
        <v>18</v>
      </c>
      <c r="D15">
        <f>LN(D14)</f>
        <v>0.91629073187415511</v>
      </c>
    </row>
    <row r="16" spans="3:16" ht="15" customHeight="1" x14ac:dyDescent="0.25">
      <c r="C16" s="7" t="s">
        <v>12</v>
      </c>
      <c r="D16">
        <f>+D14-D11</f>
        <v>1.5</v>
      </c>
      <c r="K16" t="s">
        <v>14</v>
      </c>
      <c r="L16" s="8">
        <f>ABS(M14*P12)</f>
        <v>1.5</v>
      </c>
    </row>
    <row r="21" spans="6:9" ht="15.75" customHeight="1" x14ac:dyDescent="0.25"/>
    <row r="22" spans="6:9" ht="15.75" customHeight="1" x14ac:dyDescent="0.25"/>
    <row r="23" spans="6:9" ht="15.75" customHeight="1" x14ac:dyDescent="0.25"/>
    <row r="24" spans="6:9" ht="15.75" customHeight="1" x14ac:dyDescent="0.25"/>
    <row r="25" spans="6:9" ht="15.75" customHeight="1" x14ac:dyDescent="0.25"/>
    <row r="26" spans="6:9" ht="15.75" customHeight="1" x14ac:dyDescent="0.25">
      <c r="F26" t="s">
        <v>26</v>
      </c>
    </row>
    <row r="27" spans="6:9" ht="15.75" customHeight="1" x14ac:dyDescent="0.25">
      <c r="F27" t="s">
        <v>13</v>
      </c>
      <c r="G27" t="s">
        <v>32</v>
      </c>
      <c r="I27" s="8">
        <f>P12+(H29/FACT(2))*D16^2</f>
        <v>0.375</v>
      </c>
    </row>
    <row r="28" spans="6:9" ht="15.75" customHeight="1" x14ac:dyDescent="0.25"/>
    <row r="29" spans="6:9" ht="15.75" customHeight="1" x14ac:dyDescent="0.25">
      <c r="F29" t="s">
        <v>24</v>
      </c>
      <c r="G29" t="s">
        <v>31</v>
      </c>
      <c r="H29" s="8">
        <f>-1/D11^2</f>
        <v>-1</v>
      </c>
    </row>
    <row r="30" spans="6:9" ht="15.75" customHeight="1" x14ac:dyDescent="0.25"/>
    <row r="31" spans="6:9" ht="15.75" customHeight="1" x14ac:dyDescent="0.25">
      <c r="F31" t="s">
        <v>14</v>
      </c>
      <c r="G31" s="8">
        <f>ABS(H29*I27)</f>
        <v>0.375</v>
      </c>
    </row>
    <row r="32" spans="6:9" ht="15.75" customHeight="1" x14ac:dyDescent="0.25"/>
    <row r="33" spans="3:17" ht="15.75" customHeight="1" x14ac:dyDescent="0.25"/>
    <row r="34" spans="3:17" ht="15.75" customHeight="1" x14ac:dyDescent="0.25"/>
    <row r="35" spans="3:17" ht="15.75" customHeight="1" x14ac:dyDescent="0.25"/>
    <row r="36" spans="3:17" ht="15.75" customHeight="1" x14ac:dyDescent="0.25"/>
    <row r="37" spans="3:17" ht="15.75" customHeight="1" x14ac:dyDescent="0.25"/>
    <row r="38" spans="3:17" ht="15.75" customHeight="1" x14ac:dyDescent="0.25"/>
    <row r="39" spans="3:17" ht="15.75" customHeight="1" x14ac:dyDescent="0.25"/>
    <row r="40" spans="3:17" ht="15.75" customHeight="1" x14ac:dyDescent="0.25"/>
    <row r="41" spans="3:17" ht="15.75" customHeight="1" x14ac:dyDescent="0.25"/>
    <row r="42" spans="3:17" ht="15.75" customHeight="1" x14ac:dyDescent="0.25">
      <c r="C42" t="s">
        <v>27</v>
      </c>
    </row>
    <row r="43" spans="3:17" ht="15.75" customHeight="1" x14ac:dyDescent="0.25">
      <c r="C43" t="s">
        <v>13</v>
      </c>
      <c r="D43" t="s">
        <v>32</v>
      </c>
      <c r="F43" s="8">
        <f>I27+(E45/FACT(3))*D16^3</f>
        <v>1.5</v>
      </c>
      <c r="N43" t="s">
        <v>27</v>
      </c>
    </row>
    <row r="44" spans="3:17" ht="15.75" customHeight="1" x14ac:dyDescent="0.25">
      <c r="N44" t="s">
        <v>13</v>
      </c>
      <c r="O44" t="s">
        <v>32</v>
      </c>
      <c r="Q44" s="8">
        <f>F43+(P46/FACT(4))*D16^4</f>
        <v>0.234375</v>
      </c>
    </row>
    <row r="45" spans="3:17" ht="15.75" customHeight="1" x14ac:dyDescent="0.25">
      <c r="C45" t="s">
        <v>24</v>
      </c>
      <c r="D45" t="s">
        <v>33</v>
      </c>
      <c r="E45" s="8">
        <f>2/D11^3</f>
        <v>2</v>
      </c>
    </row>
    <row r="46" spans="3:17" ht="15.75" customHeight="1" x14ac:dyDescent="0.25">
      <c r="N46" t="s">
        <v>24</v>
      </c>
      <c r="O46" t="s">
        <v>34</v>
      </c>
      <c r="P46" s="8">
        <f>-6/D11^4</f>
        <v>-6</v>
      </c>
    </row>
    <row r="47" spans="3:17" ht="15.75" customHeight="1" x14ac:dyDescent="0.25">
      <c r="C47" t="s">
        <v>14</v>
      </c>
      <c r="D47" s="8">
        <f>ABS(E45*F43)</f>
        <v>3</v>
      </c>
    </row>
    <row r="48" spans="3:17" ht="15.75" customHeight="1" x14ac:dyDescent="0.25">
      <c r="N48" t="s">
        <v>14</v>
      </c>
      <c r="O48" s="8">
        <f>ABS(P46*Q44)</f>
        <v>1.40625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N1000"/>
  <sheetViews>
    <sheetView workbookViewId="0">
      <selection activeCell="S4" sqref="S4"/>
    </sheetView>
  </sheetViews>
  <sheetFormatPr baseColWidth="10" defaultColWidth="14.42578125" defaultRowHeight="15" customHeight="1" x14ac:dyDescent="0.25"/>
  <cols>
    <col min="1" max="10" width="10.7109375" customWidth="1"/>
    <col min="11" max="11" width="12.85546875" customWidth="1"/>
    <col min="12" max="26" width="10.7109375" customWidth="1"/>
  </cols>
  <sheetData>
    <row r="1" spans="10:14" ht="15" customHeight="1" x14ac:dyDescent="0.25">
      <c r="M1" s="19">
        <v>0.1</v>
      </c>
      <c r="N1" s="20"/>
    </row>
    <row r="2" spans="10:14" ht="15" customHeight="1" x14ac:dyDescent="0.25">
      <c r="J2" s="1"/>
      <c r="K2" s="1" t="s">
        <v>0</v>
      </c>
      <c r="L2" s="1" t="s">
        <v>1</v>
      </c>
      <c r="M2" s="6" t="s">
        <v>42</v>
      </c>
      <c r="N2" s="1" t="s">
        <v>43</v>
      </c>
    </row>
    <row r="3" spans="10:14" ht="15" customHeight="1" x14ac:dyDescent="0.25">
      <c r="J3" s="1" t="s">
        <v>38</v>
      </c>
      <c r="K3" s="2">
        <v>0.03</v>
      </c>
      <c r="L3" s="9">
        <v>3.0000000000000001E-3</v>
      </c>
      <c r="M3">
        <f>L3-L3*0.1</f>
        <v>2.7000000000000001E-3</v>
      </c>
      <c r="N3">
        <f>L3*0.1+L3</f>
        <v>3.3E-3</v>
      </c>
    </row>
    <row r="4" spans="10:14" ht="15" customHeight="1" x14ac:dyDescent="0.25">
      <c r="J4" s="1" t="s">
        <v>36</v>
      </c>
      <c r="K4" s="10">
        <v>2.9999999999999997E-4</v>
      </c>
      <c r="L4" s="13">
        <v>3.0000000000000001E-5</v>
      </c>
      <c r="M4">
        <f>L4-L4*0.1</f>
        <v>2.6999999999999999E-5</v>
      </c>
      <c r="N4">
        <f>L4*0.1+L4</f>
        <v>3.3000000000000003E-5</v>
      </c>
    </row>
    <row r="5" spans="10:14" ht="15" customHeight="1" x14ac:dyDescent="0.25">
      <c r="J5" s="1" t="s">
        <v>37</v>
      </c>
      <c r="K5" s="13">
        <v>20</v>
      </c>
      <c r="L5" s="11"/>
    </row>
    <row r="6" spans="10:14" ht="15" customHeight="1" x14ac:dyDescent="0.25">
      <c r="J6" s="1" t="s">
        <v>6</v>
      </c>
      <c r="K6" s="12">
        <v>0.3</v>
      </c>
      <c r="L6" s="1"/>
    </row>
    <row r="7" spans="10:14" ht="15" customHeight="1" x14ac:dyDescent="0.25">
      <c r="J7" s="1"/>
      <c r="K7" s="1"/>
      <c r="L7" s="1"/>
    </row>
    <row r="9" spans="10:14" ht="15" customHeight="1" x14ac:dyDescent="0.25">
      <c r="J9" s="1" t="s">
        <v>35</v>
      </c>
      <c r="K9" s="3">
        <f>(1/K3)*(((K5*K6)^(5/3))/(K5+2*K6)^(2/3))*(SQRT(K4))</f>
        <v>1.5221121162872078</v>
      </c>
    </row>
    <row r="13" spans="10:14" ht="15" customHeight="1" x14ac:dyDescent="0.25">
      <c r="K13" s="1"/>
      <c r="L13" s="1"/>
      <c r="M13" s="1"/>
      <c r="N13" s="1"/>
    </row>
    <row r="14" spans="10:14" ht="15" customHeight="1" x14ac:dyDescent="0.25">
      <c r="K14" s="1"/>
      <c r="L14" s="1"/>
      <c r="M14" s="4">
        <f>(ABS(K5)*ABS(K6)*(K5^4*K6^4*K4^3)^(1/6))/(K3^2*(K5+2*K6)*EXP(2/3))</f>
        <v>9.5025462838369936</v>
      </c>
      <c r="N14" s="1"/>
    </row>
    <row r="15" spans="10:14" ht="15" customHeight="1" x14ac:dyDescent="0.25">
      <c r="K15" s="1"/>
      <c r="L15" s="1"/>
      <c r="M15" s="1"/>
      <c r="N15" s="1"/>
    </row>
    <row r="16" spans="10:14" ht="15" customHeight="1" x14ac:dyDescent="0.25">
      <c r="K16" s="1"/>
      <c r="L16" s="1"/>
      <c r="M16" s="1"/>
      <c r="N16" s="1"/>
    </row>
    <row r="17" spans="11:14" ht="15" customHeight="1" x14ac:dyDescent="0.25">
      <c r="K17" s="1"/>
      <c r="L17" s="1"/>
      <c r="M17" s="6"/>
      <c r="N17" s="1"/>
    </row>
    <row r="18" spans="11:14" ht="15" customHeight="1" x14ac:dyDescent="0.25">
      <c r="K18" s="1"/>
      <c r="L18" s="1"/>
      <c r="M18" s="4">
        <f>(K5*K6*(K5*K6)^(2/3))/(2*K3*(K4^3*(K5+2*K6)^4)^(1/6))</f>
        <v>2536.8535271453438</v>
      </c>
      <c r="N18" s="1"/>
    </row>
    <row r="19" spans="11:14" ht="15" customHeight="1" x14ac:dyDescent="0.25">
      <c r="K19" s="1"/>
      <c r="L19" s="1"/>
      <c r="M19" s="1"/>
      <c r="N19" s="1"/>
    </row>
    <row r="20" spans="11:14" ht="15" customHeight="1" x14ac:dyDescent="0.25">
      <c r="K20" s="6"/>
      <c r="L20" s="6"/>
      <c r="M20" s="6"/>
      <c r="N20" s="6"/>
    </row>
    <row r="21" spans="11:14" ht="15.75" customHeight="1" x14ac:dyDescent="0.25">
      <c r="K21" s="1"/>
      <c r="L21" s="5" t="s">
        <v>39</v>
      </c>
      <c r="M21" s="14">
        <f>ABS(M14)*L3+ABS(M18)*L4</f>
        <v>0.1046132446658713</v>
      </c>
      <c r="N21" s="1"/>
    </row>
    <row r="22" spans="11:14" ht="15.75" customHeight="1" x14ac:dyDescent="0.25"/>
    <row r="23" spans="11:14" ht="15.75" customHeight="1" x14ac:dyDescent="0.25"/>
    <row r="24" spans="11:14" ht="15.75" customHeight="1" x14ac:dyDescent="0.25">
      <c r="K24" t="s">
        <v>40</v>
      </c>
      <c r="L24" s="3">
        <f>K9+M21</f>
        <v>1.626725360953079</v>
      </c>
    </row>
    <row r="25" spans="11:14" ht="15.75" customHeight="1" x14ac:dyDescent="0.25">
      <c r="K25" t="s">
        <v>41</v>
      </c>
      <c r="L25" s="3">
        <f>K9-M21</f>
        <v>1.4174988716213366</v>
      </c>
    </row>
    <row r="26" spans="11:14" ht="15.75" customHeight="1" x14ac:dyDescent="0.25"/>
    <row r="27" spans="11:14" ht="15.75" customHeight="1" x14ac:dyDescent="0.25"/>
    <row r="28" spans="11:14" ht="15.75" customHeight="1" x14ac:dyDescent="0.25"/>
    <row r="29" spans="11:14" ht="15.75" customHeight="1" x14ac:dyDescent="0.25"/>
    <row r="30" spans="11:14" ht="15.75" customHeight="1" x14ac:dyDescent="0.25"/>
    <row r="31" spans="11:14" ht="15.75" customHeight="1" x14ac:dyDescent="0.25"/>
    <row r="32" spans="1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M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R1000"/>
  <sheetViews>
    <sheetView topLeftCell="A31" workbookViewId="0">
      <selection activeCell="Q35" sqref="Q35"/>
    </sheetView>
  </sheetViews>
  <sheetFormatPr baseColWidth="10" defaultColWidth="14.42578125" defaultRowHeight="15" customHeight="1" x14ac:dyDescent="0.25"/>
  <cols>
    <col min="1" max="26" width="10.7109375" customWidth="1"/>
  </cols>
  <sheetData>
    <row r="2" spans="15:18" x14ac:dyDescent="0.25"/>
    <row r="3" spans="15:18" x14ac:dyDescent="0.25"/>
    <row r="4" spans="15:18" x14ac:dyDescent="0.25">
      <c r="O4" s="1"/>
      <c r="P4" s="1" t="s">
        <v>0</v>
      </c>
      <c r="Q4" s="1" t="s">
        <v>1</v>
      </c>
    </row>
    <row r="5" spans="15:18" x14ac:dyDescent="0.25">
      <c r="O5" s="1" t="s">
        <v>2</v>
      </c>
      <c r="P5" s="2">
        <v>0.15</v>
      </c>
      <c r="Q5" s="2">
        <v>0.01</v>
      </c>
    </row>
    <row r="6" spans="15:18" x14ac:dyDescent="0.25">
      <c r="O6" s="1" t="s">
        <v>3</v>
      </c>
      <c r="P6" s="2">
        <v>0.9</v>
      </c>
      <c r="Q6" s="2">
        <v>0.01</v>
      </c>
    </row>
    <row r="7" spans="15:18" x14ac:dyDescent="0.25">
      <c r="O7" s="1" t="s">
        <v>4</v>
      </c>
      <c r="P7" s="2">
        <v>650</v>
      </c>
      <c r="Q7" s="2">
        <v>20</v>
      </c>
    </row>
    <row r="8" spans="15:18" ht="15" customHeight="1" x14ac:dyDescent="0.25">
      <c r="O8" s="1" t="s">
        <v>5</v>
      </c>
      <c r="P8" s="1">
        <f>5.67*10^-8</f>
        <v>5.6699999999999998E-8</v>
      </c>
      <c r="Q8" s="1"/>
    </row>
    <row r="9" spans="15:18" x14ac:dyDescent="0.25">
      <c r="O9" s="1"/>
      <c r="P9" s="1"/>
      <c r="Q9" s="1"/>
    </row>
    <row r="11" spans="15:18" x14ac:dyDescent="0.25">
      <c r="O11" s="1" t="s">
        <v>6</v>
      </c>
      <c r="P11" s="3">
        <f>+P5*P6*P8*P7^4</f>
        <v>1366.3760906250002</v>
      </c>
    </row>
    <row r="12" spans="15:18" x14ac:dyDescent="0.25"/>
    <row r="13" spans="15:18" x14ac:dyDescent="0.25"/>
    <row r="14" spans="15:18" x14ac:dyDescent="0.25">
      <c r="O14" s="1"/>
      <c r="P14" s="1"/>
      <c r="Q14" s="1"/>
      <c r="R14" s="1"/>
    </row>
    <row r="15" spans="15:18" x14ac:dyDescent="0.25">
      <c r="O15" s="6"/>
      <c r="P15" s="17" t="s">
        <v>49</v>
      </c>
      <c r="Q15" s="4">
        <f>+P6*P8*P7^4</f>
        <v>9109.1739374999997</v>
      </c>
      <c r="R15" s="1"/>
    </row>
    <row r="16" spans="15:18" x14ac:dyDescent="0.25">
      <c r="O16" s="6"/>
      <c r="P16" s="18" t="s">
        <v>50</v>
      </c>
      <c r="Q16" s="1"/>
      <c r="R16" s="1"/>
    </row>
    <row r="17" spans="5:18" x14ac:dyDescent="0.25">
      <c r="O17" s="6"/>
      <c r="P17" s="17" t="s">
        <v>55</v>
      </c>
      <c r="Q17" s="1"/>
      <c r="R17" s="1"/>
    </row>
    <row r="18" spans="5:18" x14ac:dyDescent="0.25">
      <c r="O18" s="6"/>
      <c r="P18" s="18" t="s">
        <v>56</v>
      </c>
      <c r="Q18" s="4">
        <f>4*P6*P5*P8*P7^3</f>
        <v>8.4084682500000003</v>
      </c>
      <c r="R18" s="1"/>
    </row>
    <row r="19" spans="5:18" x14ac:dyDescent="0.25">
      <c r="O19" s="6"/>
      <c r="P19" s="17" t="s">
        <v>51</v>
      </c>
      <c r="Q19" s="1"/>
      <c r="R19" s="1"/>
    </row>
    <row r="20" spans="5:18" x14ac:dyDescent="0.25">
      <c r="O20" s="6"/>
      <c r="P20" s="18" t="s">
        <v>53</v>
      </c>
      <c r="Q20" s="4">
        <f>+P8*P7^4*P5</f>
        <v>1518.19565625</v>
      </c>
      <c r="R20" s="1"/>
    </row>
    <row r="21" spans="5:18" ht="15.75" customHeight="1" x14ac:dyDescent="0.25">
      <c r="O21" s="1"/>
      <c r="P21" s="1"/>
      <c r="Q21" s="1"/>
      <c r="R21" s="1"/>
    </row>
    <row r="22" spans="5:18" ht="15.75" customHeight="1" x14ac:dyDescent="0.25">
      <c r="O22" s="1"/>
      <c r="P22" s="5" t="s">
        <v>7</v>
      </c>
      <c r="Q22" s="4">
        <f>+Q15*Q5+Q18*Q7+Q6*Q20</f>
        <v>274.44306093749998</v>
      </c>
      <c r="R22" s="1"/>
    </row>
    <row r="23" spans="5:18" ht="15.75" customHeight="1" x14ac:dyDescent="0.25">
      <c r="O23" s="1"/>
      <c r="P23" s="1"/>
      <c r="Q23" s="1"/>
      <c r="R23" s="1"/>
    </row>
    <row r="24" spans="5:18" ht="15.75" customHeight="1" x14ac:dyDescent="0.25"/>
    <row r="25" spans="5:18" ht="15.75" customHeight="1" x14ac:dyDescent="0.25">
      <c r="E25" s="20" t="s">
        <v>58</v>
      </c>
      <c r="F25" s="20"/>
      <c r="G25" s="20"/>
      <c r="O25" s="3" t="s">
        <v>8</v>
      </c>
      <c r="P25" s="3">
        <f>+P11-Q22</f>
        <v>1091.9330296875003</v>
      </c>
    </row>
    <row r="26" spans="5:18" ht="15.75" customHeight="1" x14ac:dyDescent="0.25">
      <c r="O26" s="3" t="s">
        <v>9</v>
      </c>
      <c r="P26" s="3">
        <f>+P11+Q22</f>
        <v>1640.8191515625001</v>
      </c>
    </row>
    <row r="27" spans="5:18" ht="15.75" customHeight="1" x14ac:dyDescent="0.25"/>
    <row r="28" spans="5:18" ht="15.75" customHeight="1" x14ac:dyDescent="0.25">
      <c r="E28" s="15"/>
      <c r="F28" s="15" t="s">
        <v>44</v>
      </c>
      <c r="G28" s="15" t="s">
        <v>45</v>
      </c>
      <c r="J28" t="s">
        <v>47</v>
      </c>
    </row>
    <row r="29" spans="5:18" ht="15.75" customHeight="1" x14ac:dyDescent="0.25">
      <c r="E29" s="15" t="s">
        <v>2</v>
      </c>
      <c r="F29" s="15">
        <f>+PI()*0.15^2</f>
        <v>7.0685834705770348E-2</v>
      </c>
      <c r="G29" s="15">
        <v>0.01</v>
      </c>
      <c r="J29" s="6" t="s">
        <v>49</v>
      </c>
    </row>
    <row r="30" spans="5:18" ht="15.75" customHeight="1" x14ac:dyDescent="0.25">
      <c r="E30" s="15" t="s">
        <v>3</v>
      </c>
      <c r="F30" s="15">
        <v>0.9</v>
      </c>
      <c r="G30" s="15">
        <v>0.05</v>
      </c>
      <c r="J30" t="s">
        <v>50</v>
      </c>
      <c r="K30">
        <f>+F30*F32*F31^4</f>
        <v>4669.5639375000001</v>
      </c>
      <c r="L30">
        <f>K30*G29</f>
        <v>46.695639374999999</v>
      </c>
    </row>
    <row r="31" spans="5:18" ht="15.75" customHeight="1" x14ac:dyDescent="0.25">
      <c r="E31" s="15" t="s">
        <v>4</v>
      </c>
      <c r="F31" s="15">
        <v>550</v>
      </c>
      <c r="G31" s="15">
        <v>20</v>
      </c>
      <c r="J31" s="6" t="s">
        <v>51</v>
      </c>
      <c r="N31" t="s">
        <v>52</v>
      </c>
      <c r="O31">
        <f>+F34-L36</f>
        <v>217.02857424683182</v>
      </c>
    </row>
    <row r="32" spans="5:18" ht="15.75" customHeight="1" x14ac:dyDescent="0.25">
      <c r="E32" s="15" t="s">
        <v>5</v>
      </c>
      <c r="F32" s="15">
        <f>5.67*10^-8</f>
        <v>5.6699999999999998E-8</v>
      </c>
      <c r="G32" s="15"/>
      <c r="J32" t="s">
        <v>53</v>
      </c>
      <c r="K32">
        <f>+F29*F32*F31^4</f>
        <v>366.7466940379457</v>
      </c>
      <c r="L32">
        <f>+K32*G30</f>
        <v>18.337334701897287</v>
      </c>
      <c r="N32" t="s">
        <v>54</v>
      </c>
      <c r="O32">
        <f>+F34+L36</f>
        <v>443.11547502147039</v>
      </c>
    </row>
    <row r="33" spans="5:12" ht="15.75" customHeight="1" x14ac:dyDescent="0.25">
      <c r="J33" s="6" t="s">
        <v>55</v>
      </c>
    </row>
    <row r="34" spans="5:12" ht="15.75" customHeight="1" x14ac:dyDescent="0.25">
      <c r="E34" s="16" t="s">
        <v>46</v>
      </c>
      <c r="F34">
        <f>+F29*F30*F32*F31^4</f>
        <v>330.07202463415109</v>
      </c>
      <c r="J34" t="s">
        <v>56</v>
      </c>
      <c r="K34">
        <f>4*F29*F30*F32*F31^3</f>
        <v>2.4005238155210988</v>
      </c>
      <c r="L34">
        <f>+K34*G31</f>
        <v>48.010476310421978</v>
      </c>
    </row>
    <row r="35" spans="5:12" ht="15.75" customHeight="1" x14ac:dyDescent="0.25"/>
    <row r="36" spans="5:12" ht="15.75" customHeight="1" x14ac:dyDescent="0.25">
      <c r="E36" s="16" t="s">
        <v>47</v>
      </c>
      <c r="F36" s="8"/>
      <c r="K36" t="s">
        <v>57</v>
      </c>
      <c r="L36">
        <f>SUM(L30:L34)</f>
        <v>113.04345038731927</v>
      </c>
    </row>
    <row r="37" spans="5:12" ht="15.75" customHeight="1" x14ac:dyDescent="0.25"/>
    <row r="38" spans="5:12" ht="15.75" customHeight="1" x14ac:dyDescent="0.25">
      <c r="E38" t="s">
        <v>48</v>
      </c>
    </row>
    <row r="39" spans="5:12" ht="15.75" customHeight="1" x14ac:dyDescent="0.25"/>
    <row r="40" spans="5:12" ht="15.75" customHeight="1" x14ac:dyDescent="0.25"/>
    <row r="41" spans="5:12" ht="15.75" customHeight="1" x14ac:dyDescent="0.25"/>
    <row r="42" spans="5:12" ht="15.75" customHeight="1" x14ac:dyDescent="0.25"/>
    <row r="43" spans="5:12" ht="15.75" customHeight="1" x14ac:dyDescent="0.25"/>
    <row r="44" spans="5:12" ht="15.75" customHeight="1" x14ac:dyDescent="0.25"/>
    <row r="45" spans="5:12" ht="15.75" customHeight="1" x14ac:dyDescent="0.25"/>
    <row r="46" spans="5:12" ht="15.75" customHeight="1" x14ac:dyDescent="0.25"/>
    <row r="47" spans="5:12" ht="15.75" customHeight="1" x14ac:dyDescent="0.25"/>
    <row r="48" spans="5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25:G2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</vt:lpstr>
      <vt:lpstr>ej2</vt:lpstr>
      <vt:lpstr>ej3</vt:lpstr>
      <vt:lpstr>ejer4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Yennifer Sarzuri</cp:lastModifiedBy>
  <dcterms:created xsi:type="dcterms:W3CDTF">2024-09-05T03:43:04Z</dcterms:created>
  <dcterms:modified xsi:type="dcterms:W3CDTF">2024-09-05T15:18:34Z</dcterms:modified>
</cp:coreProperties>
</file>