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233" windowHeight="9958"/>
  </bookViews>
  <sheets>
    <sheet name="系统模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<sst xmlns="http://schemas.openxmlformats.org/spreadsheetml/2006/main" count="306" uniqueCount="188">
  <si>
    <t>片区调整</t>
  </si>
  <si>
    <t>调减量为负数，表示电站在原来出力上增加负荷</t>
  </si>
  <si>
    <t>调整量为负数，表示电站在原来出力上增加负荷</t>
  </si>
  <si>
    <t>全量调整</t>
  </si>
  <si>
    <t>所有电站参与分配，计算方法如片区分配一样</t>
  </si>
  <si>
    <t>序号</t>
  </si>
  <si>
    <t>电源片区（代码）</t>
  </si>
  <si>
    <t>电源片区</t>
  </si>
  <si>
    <t>负荷情况</t>
  </si>
  <si>
    <t>代码</t>
  </si>
  <si>
    <t>电站名称</t>
  </si>
  <si>
    <t>装机容量</t>
  </si>
  <si>
    <t>实际出力</t>
  </si>
  <si>
    <t>装机利用率</t>
  </si>
  <si>
    <t>是否参与分配</t>
  </si>
  <si>
    <t>控制值</t>
  </si>
  <si>
    <t>调整出力</t>
  </si>
  <si>
    <t>调整量</t>
  </si>
  <si>
    <t>下发</t>
  </si>
  <si>
    <t>执行情况</t>
  </si>
  <si>
    <t>220kV A站</t>
  </si>
  <si>
    <t>220kV盈江变双主变</t>
  </si>
  <si>
    <r>
      <rPr>
        <sz val="11"/>
        <color theme="1"/>
        <rFont val="宋体"/>
        <charset val="134"/>
        <scheme val="minor"/>
      </rPr>
      <t>主变上网负荷：</t>
    </r>
    <r>
      <rPr>
        <sz val="11"/>
        <color rgb="FFFF0000"/>
        <rFont val="宋体"/>
        <charset val="134"/>
        <scheme val="minor"/>
      </rPr>
      <t>205</t>
    </r>
    <r>
      <rPr>
        <sz val="11"/>
        <color theme="1"/>
        <rFont val="宋体"/>
        <charset val="134"/>
        <scheme val="minor"/>
      </rPr>
      <t xml:space="preserve">
装机容量：</t>
    </r>
    <r>
      <rPr>
        <sz val="11"/>
        <color rgb="FFFF0000"/>
        <rFont val="宋体"/>
        <charset val="134"/>
        <scheme val="minor"/>
      </rPr>
      <t>314.7</t>
    </r>
    <r>
      <rPr>
        <sz val="11"/>
        <color theme="1"/>
        <rFont val="宋体"/>
        <charset val="134"/>
        <scheme val="minor"/>
      </rPr>
      <t xml:space="preserve">
实际出力：</t>
    </r>
    <r>
      <rPr>
        <sz val="11"/>
        <color rgb="FFFF0000"/>
        <rFont val="宋体"/>
        <charset val="134"/>
        <scheme val="minor"/>
      </rPr>
      <t>238.76</t>
    </r>
  </si>
  <si>
    <t>D1</t>
  </si>
  <si>
    <t>勐弄河二级电站</t>
  </si>
  <si>
    <t>是</t>
  </si>
  <si>
    <t>选择调整方式：按比例
调整比例：80%</t>
  </si>
  <si>
    <t>已签收/已执行</t>
  </si>
  <si>
    <t>装机容量：
实际出力：</t>
  </si>
  <si>
    <t>D2</t>
  </si>
  <si>
    <t>勐弄河三级电站</t>
  </si>
  <si>
    <t>D3</t>
  </si>
  <si>
    <t>木笼河二级电站</t>
  </si>
  <si>
    <t>D4</t>
  </si>
  <si>
    <t>木笼河三级电站</t>
  </si>
  <si>
    <t>D5</t>
  </si>
  <si>
    <t>木笼河五级电站</t>
  </si>
  <si>
    <t>D6</t>
  </si>
  <si>
    <t>勐嘎河二级电站</t>
  </si>
  <si>
    <t>D7</t>
  </si>
  <si>
    <t>勐嘎河三级电站</t>
  </si>
  <si>
    <t>D40</t>
  </si>
  <si>
    <t>滚朋羊一级电站</t>
  </si>
  <si>
    <t>否</t>
  </si>
  <si>
    <t>D41</t>
  </si>
  <si>
    <t>滚朋羊小一级电站</t>
  </si>
  <si>
    <t>D42</t>
  </si>
  <si>
    <t>滚朋羊二级电站</t>
  </si>
  <si>
    <t>D43</t>
  </si>
  <si>
    <t>滚朋羊三级电站</t>
  </si>
  <si>
    <t>d12</t>
  </si>
  <si>
    <t>勐嘎河一级电站</t>
  </si>
  <si>
    <t>d13</t>
  </si>
  <si>
    <t>勐嘎河小二级电站</t>
  </si>
  <si>
    <t>d14</t>
  </si>
  <si>
    <t>勐劈河一级电站</t>
  </si>
  <si>
    <t>d15</t>
  </si>
  <si>
    <t>勐劈河电站</t>
  </si>
  <si>
    <t>d16</t>
  </si>
  <si>
    <t>户撒河五级电站</t>
  </si>
  <si>
    <t>d17</t>
  </si>
  <si>
    <t>汇流电站</t>
  </si>
  <si>
    <t>D13</t>
  </si>
  <si>
    <t>勐嘎河五级电站</t>
  </si>
  <si>
    <t>小计</t>
  </si>
  <si>
    <t>D→A</t>
  </si>
  <si>
    <t>卡场片区
220kV卡盈线</t>
  </si>
  <si>
    <r>
      <rPr>
        <sz val="11"/>
        <color theme="1"/>
        <rFont val="宋体"/>
        <charset val="134"/>
        <scheme val="minor"/>
      </rPr>
      <t>线路上网负荷：</t>
    </r>
    <r>
      <rPr>
        <sz val="11"/>
        <color rgb="FFFF0000"/>
        <rFont val="宋体"/>
        <charset val="134"/>
        <scheme val="minor"/>
      </rPr>
      <t>185MW</t>
    </r>
    <r>
      <rPr>
        <sz val="11"/>
        <color theme="1"/>
        <rFont val="宋体"/>
        <charset val="134"/>
        <scheme val="minor"/>
      </rPr>
      <t xml:space="preserve">
装机容量：</t>
    </r>
    <r>
      <rPr>
        <sz val="11"/>
        <color rgb="FFFF0000"/>
        <rFont val="宋体"/>
        <charset val="134"/>
        <scheme val="minor"/>
      </rPr>
      <t>223.3MW</t>
    </r>
    <r>
      <rPr>
        <sz val="11"/>
        <color theme="1"/>
        <rFont val="宋体"/>
        <charset val="134"/>
        <scheme val="minor"/>
      </rPr>
      <t xml:space="preserve">
实际出力：</t>
    </r>
    <r>
      <rPr>
        <sz val="11"/>
        <color rgb="FFFF0000"/>
        <rFont val="宋体"/>
        <charset val="134"/>
        <scheme val="minor"/>
      </rPr>
      <t>158.9MW</t>
    </r>
  </si>
  <si>
    <t>D10</t>
  </si>
  <si>
    <t>勐嘎河四级电站</t>
  </si>
  <si>
    <t>选择调整方式：按负荷
调减量：-30MW</t>
  </si>
  <si>
    <t>D8</t>
  </si>
  <si>
    <t>挖苦河二级电站</t>
  </si>
  <si>
    <t>D11</t>
  </si>
  <si>
    <t>高河一级电站</t>
  </si>
  <si>
    <t>D12</t>
  </si>
  <si>
    <t>挖苦河三级电站</t>
  </si>
  <si>
    <t>D16</t>
  </si>
  <si>
    <t>高河三级电站</t>
  </si>
  <si>
    <t>D17</t>
  </si>
  <si>
    <t>高河四级电站</t>
  </si>
  <si>
    <t>D18</t>
  </si>
  <si>
    <t>勐典河三级电站</t>
  </si>
  <si>
    <t>220kV B站</t>
  </si>
  <si>
    <t>傣龙片区
220kV傣龙变双主变</t>
  </si>
  <si>
    <r>
      <rPr>
        <sz val="11"/>
        <color theme="1"/>
        <rFont val="宋体"/>
        <charset val="134"/>
        <scheme val="minor"/>
      </rPr>
      <t>主变上网负荷：</t>
    </r>
    <r>
      <rPr>
        <sz val="11"/>
        <color rgb="FFFF0000"/>
        <rFont val="宋体"/>
        <charset val="134"/>
        <scheme val="minor"/>
      </rPr>
      <t>89</t>
    </r>
    <r>
      <rPr>
        <sz val="11"/>
        <color theme="1"/>
        <rFont val="宋体"/>
        <charset val="134"/>
        <scheme val="minor"/>
      </rPr>
      <t xml:space="preserve">
装机容量：</t>
    </r>
    <r>
      <rPr>
        <sz val="11"/>
        <color rgb="FFFF0000"/>
        <rFont val="宋体"/>
        <charset val="134"/>
        <scheme val="minor"/>
      </rPr>
      <t>301.5</t>
    </r>
    <r>
      <rPr>
        <sz val="11"/>
        <color theme="1"/>
        <rFont val="宋体"/>
        <charset val="134"/>
        <scheme val="minor"/>
      </rPr>
      <t xml:space="preserve">
实际出力：</t>
    </r>
    <r>
      <rPr>
        <sz val="11"/>
        <color rgb="FFFF0000"/>
        <rFont val="宋体"/>
        <charset val="134"/>
        <scheme val="minor"/>
      </rPr>
      <t>125.84</t>
    </r>
  </si>
  <si>
    <t>D27</t>
  </si>
  <si>
    <t>芒牙河一级电站</t>
  </si>
  <si>
    <t>选择调整方式：按负荷
调减量：20MW</t>
  </si>
  <si>
    <t>D28</t>
  </si>
  <si>
    <t>芒牙河二级电站</t>
  </si>
  <si>
    <t>D29</t>
  </si>
  <si>
    <t>银河电站</t>
  </si>
  <si>
    <t>D30</t>
  </si>
  <si>
    <t>土仓电站</t>
  </si>
  <si>
    <t>D31</t>
  </si>
  <si>
    <t>朗外河电站</t>
  </si>
  <si>
    <t>D32</t>
  </si>
  <si>
    <t>新城村光伏电站</t>
  </si>
  <si>
    <t>D33</t>
  </si>
  <si>
    <t>芒康电站</t>
  </si>
  <si>
    <t>d20</t>
  </si>
  <si>
    <t>曼悠河一级电站</t>
  </si>
  <si>
    <t>C→M+C→N</t>
  </si>
  <si>
    <t>陇川片区
110kV川腊线+110kV川允线</t>
  </si>
  <si>
    <r>
      <rPr>
        <sz val="11"/>
        <color theme="1"/>
        <rFont val="宋体"/>
        <charset val="134"/>
        <scheme val="minor"/>
      </rPr>
      <t>线路上网负荷：</t>
    </r>
    <r>
      <rPr>
        <sz val="11"/>
        <color rgb="FFFF0000"/>
        <rFont val="宋体"/>
        <charset val="134"/>
        <scheme val="minor"/>
      </rPr>
      <t>149</t>
    </r>
    <r>
      <rPr>
        <sz val="11"/>
        <color theme="1"/>
        <rFont val="宋体"/>
        <charset val="134"/>
        <scheme val="minor"/>
      </rPr>
      <t xml:space="preserve">
装机容量：</t>
    </r>
    <r>
      <rPr>
        <sz val="11"/>
        <color rgb="FFFF0000"/>
        <rFont val="宋体"/>
        <charset val="134"/>
        <scheme val="minor"/>
      </rPr>
      <t>419.5</t>
    </r>
    <r>
      <rPr>
        <sz val="11"/>
        <color theme="1"/>
        <rFont val="宋体"/>
        <charset val="134"/>
        <scheme val="minor"/>
      </rPr>
      <t xml:space="preserve">
实际出力：</t>
    </r>
    <r>
      <rPr>
        <sz val="11"/>
        <color rgb="FFFF0000"/>
        <rFont val="宋体"/>
        <charset val="134"/>
        <scheme val="minor"/>
      </rPr>
      <t>294.5</t>
    </r>
  </si>
  <si>
    <t>D44</t>
  </si>
  <si>
    <t>勐乃河新二级电站</t>
  </si>
  <si>
    <t>选择调整方式：按负荷
调减量：35MW</t>
  </si>
  <si>
    <t>D45</t>
  </si>
  <si>
    <t>真通电站</t>
  </si>
  <si>
    <t>D46</t>
  </si>
  <si>
    <t>南司龙一级</t>
  </si>
  <si>
    <t>d2</t>
  </si>
  <si>
    <t>星云铝厂一级电站</t>
  </si>
  <si>
    <t>d3</t>
  </si>
  <si>
    <t>星云铝厂二级电站</t>
  </si>
  <si>
    <t>d1</t>
  </si>
  <si>
    <t>勐乃河一级电站</t>
  </si>
  <si>
    <t>d4</t>
  </si>
  <si>
    <t>灰河电站</t>
  </si>
  <si>
    <t>D19</t>
  </si>
  <si>
    <t>高利电站</t>
  </si>
  <si>
    <t>D20</t>
  </si>
  <si>
    <t>钻水河电站</t>
  </si>
  <si>
    <t>D21</t>
  </si>
  <si>
    <t>濠散卡一级电站</t>
  </si>
  <si>
    <t>D22</t>
  </si>
  <si>
    <t>濠散卡二级电站</t>
  </si>
  <si>
    <t>D23</t>
  </si>
  <si>
    <t>户宋河电站</t>
  </si>
  <si>
    <t>D24</t>
  </si>
  <si>
    <t>户撒河四级电站</t>
  </si>
  <si>
    <t>d18</t>
  </si>
  <si>
    <t>芒缅河电站</t>
  </si>
  <si>
    <t>d19</t>
  </si>
  <si>
    <t>古里卡电站</t>
  </si>
  <si>
    <t>d21</t>
  </si>
  <si>
    <t>南片河电站</t>
  </si>
  <si>
    <t>d23</t>
  </si>
  <si>
    <t>户撒河三级电站</t>
  </si>
  <si>
    <t>d24</t>
  </si>
  <si>
    <t>户撒河一级</t>
  </si>
  <si>
    <t>d25</t>
  </si>
  <si>
    <t>户撒河二级</t>
  </si>
  <si>
    <t>d5</t>
  </si>
  <si>
    <t>勐勇河电站</t>
  </si>
  <si>
    <t>d7</t>
  </si>
  <si>
    <t>南朗河电站</t>
  </si>
  <si>
    <t>d8</t>
  </si>
  <si>
    <t>洒水河二级电站</t>
  </si>
  <si>
    <t>d9</t>
  </si>
  <si>
    <t>盏达河电站</t>
  </si>
  <si>
    <t>d10</t>
  </si>
  <si>
    <t>松园河蕨叶水电站</t>
  </si>
  <si>
    <t>d11</t>
  </si>
  <si>
    <t>勐弄河一级电站</t>
  </si>
  <si>
    <t>d22</t>
  </si>
  <si>
    <t>南旦河三级电站</t>
  </si>
  <si>
    <t>D14</t>
  </si>
  <si>
    <t>勐典河一级电站</t>
  </si>
  <si>
    <t>D15</t>
  </si>
  <si>
    <t>勐典河二级电站</t>
  </si>
  <si>
    <t>d6</t>
  </si>
  <si>
    <t>支丹电站</t>
  </si>
  <si>
    <t>开关站—D23</t>
  </si>
  <si>
    <t>昔马片区
110kV户南线</t>
  </si>
  <si>
    <t>线路上网负荷：52
装机容量：86
实际出力：56.1</t>
  </si>
  <si>
    <t>选择调整方式：按负荷
调减量：-20MW</t>
  </si>
  <si>
    <t>D→T</t>
  </si>
  <si>
    <t>盏西片区
110kV腾盏线</t>
  </si>
  <si>
    <t>线路上网负荷：115
装机容量：144.6
实际出力：116</t>
  </si>
  <si>
    <t>D34</t>
  </si>
  <si>
    <t>勐乃电站</t>
  </si>
  <si>
    <t>选择调整方式：按比例
调整比例：90%</t>
  </si>
  <si>
    <t>D35</t>
  </si>
  <si>
    <t>狮子山电站</t>
  </si>
  <si>
    <t>D38</t>
  </si>
  <si>
    <t>支那河二级电站</t>
  </si>
  <si>
    <t>D39</t>
  </si>
  <si>
    <t>松坡电站</t>
  </si>
  <si>
    <t>D36</t>
  </si>
  <si>
    <t>香柏河二级电站</t>
  </si>
  <si>
    <t>D37</t>
  </si>
  <si>
    <t>香柏河一级电站</t>
  </si>
  <si>
    <t>B→T</t>
  </si>
  <si>
    <t>盏西片区
110kV傣盏线</t>
  </si>
  <si>
    <t>线路上网负荷：-5
装机容量：5
实际出力：4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</si>
</sst>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Fill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176" fontId="6" fillId="2" borderId="0" xfId="0" applyNumberFormat="1" applyFont="1" applyFill="1" applyAlignment="1">
      <alignment vertical="center" wrapText="1"/>
    </xf>
    <xf numFmtId="1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4"/>
  <sheetViews>
    <sheetView tabSelected="1" workbookViewId="0">
      <selection activeCell="V34" sqref="V34"/>
    </sheetView>
  </sheetViews>
  <sheetFormatPr defaultColWidth="9" defaultRowHeight="14.5"/>
  <cols>
    <col min="1" max="1" width="7.37614678899083" customWidth="1"/>
    <col min="2" max="2" width="16.3761467889908" customWidth="1"/>
    <col min="3" max="4" width="18.7522935779816" customWidth="1"/>
    <col min="5" max="5" width="9.12844036697248" customWidth="1"/>
    <col min="6" max="6" width="16.5045871559633" customWidth="1"/>
    <col min="7" max="7" width="11.8715596330275" customWidth="1"/>
    <col min="8" max="8" width="10.3761467889908" style="1" customWidth="1"/>
    <col min="9" max="9" width="11.8715596330275" style="2" customWidth="1"/>
    <col min="10" max="11" width="14.8715596330275" customWidth="1"/>
    <col min="12" max="12" width="11.8715596330275" customWidth="1"/>
    <col min="13" max="13" width="10.3761467889908" style="3" customWidth="1"/>
    <col min="14" max="14" width="11.8715596330275" customWidth="1"/>
    <col min="16" max="16" width="15.5045871559633" customWidth="1"/>
    <col min="18" max="18" width="14" customWidth="1"/>
    <col min="20" max="30" width="12.6238532110092" customWidth="1"/>
  </cols>
  <sheetData>
    <row r="1" ht="46" customHeight="1" spans="1:20">
      <c r="A1" s="4" t="s">
        <v>0</v>
      </c>
      <c r="B1" s="4"/>
      <c r="C1" s="4"/>
      <c r="K1" s="23" t="s">
        <v>1</v>
      </c>
      <c r="M1" s="24" t="s">
        <v>2</v>
      </c>
      <c r="R1" s="4" t="s">
        <v>3</v>
      </c>
      <c r="S1" s="4"/>
      <c r="T1" s="43" t="s">
        <v>4</v>
      </c>
    </row>
    <row r="2" ht="22" customHeight="1" spans="1:30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6" t="s">
        <v>12</v>
      </c>
      <c r="I2" s="25" t="s">
        <v>13</v>
      </c>
      <c r="J2" s="5" t="s">
        <v>14</v>
      </c>
      <c r="K2" s="5" t="s">
        <v>15</v>
      </c>
      <c r="L2" s="5" t="s">
        <v>16</v>
      </c>
      <c r="M2" s="26" t="s">
        <v>17</v>
      </c>
      <c r="N2" s="5" t="s">
        <v>13</v>
      </c>
      <c r="O2" s="5" t="s">
        <v>18</v>
      </c>
      <c r="P2" s="5" t="s">
        <v>19</v>
      </c>
      <c r="R2" s="5" t="s">
        <v>8</v>
      </c>
      <c r="S2" s="5" t="s">
        <v>9</v>
      </c>
      <c r="T2" s="5" t="s">
        <v>10</v>
      </c>
      <c r="U2" s="5" t="s">
        <v>11</v>
      </c>
      <c r="V2" s="5" t="s">
        <v>12</v>
      </c>
      <c r="W2" s="5" t="s">
        <v>13</v>
      </c>
      <c r="X2" s="5" t="s">
        <v>14</v>
      </c>
      <c r="Y2" s="5" t="s">
        <v>15</v>
      </c>
      <c r="Z2" s="5" t="s">
        <v>16</v>
      </c>
      <c r="AA2" s="5" t="s">
        <v>17</v>
      </c>
      <c r="AB2" s="5" t="s">
        <v>13</v>
      </c>
      <c r="AC2" s="5" t="s">
        <v>18</v>
      </c>
      <c r="AD2" s="5" t="s">
        <v>19</v>
      </c>
    </row>
    <row r="3" spans="1:30">
      <c r="A3" s="7">
        <v>1</v>
      </c>
      <c r="B3" s="8" t="s">
        <v>20</v>
      </c>
      <c r="C3" s="8" t="s">
        <v>21</v>
      </c>
      <c r="D3" s="9" t="s">
        <v>22</v>
      </c>
      <c r="E3" s="7" t="s">
        <v>23</v>
      </c>
      <c r="F3" s="7" t="s">
        <v>24</v>
      </c>
      <c r="G3" s="10">
        <v>24</v>
      </c>
      <c r="H3" s="11">
        <v>18.4</v>
      </c>
      <c r="I3" s="27">
        <f t="shared" ref="I3:I20" si="0">H3/G3</f>
        <v>0.766666666666667</v>
      </c>
      <c r="J3" s="28" t="s">
        <v>25</v>
      </c>
      <c r="K3" s="29" t="s">
        <v>26</v>
      </c>
      <c r="L3" s="7">
        <f t="shared" ref="L3:L9" si="1">G3*0.8</f>
        <v>19.2</v>
      </c>
      <c r="M3" s="30">
        <f t="shared" ref="M3:M20" si="2">H3-L3</f>
        <v>-0.800000000000004</v>
      </c>
      <c r="N3" s="27">
        <f t="shared" ref="N3:N20" si="3">L3/G3</f>
        <v>0.8</v>
      </c>
      <c r="O3" s="31" t="s">
        <v>18</v>
      </c>
      <c r="P3" s="7" t="s">
        <v>27</v>
      </c>
      <c r="R3" s="8" t="s">
        <v>28</v>
      </c>
      <c r="S3" s="14"/>
      <c r="T3" s="14"/>
      <c r="U3" s="14"/>
      <c r="V3" s="14"/>
      <c r="W3" s="14"/>
      <c r="X3" s="7"/>
      <c r="Y3" s="7"/>
      <c r="Z3" s="14"/>
      <c r="AA3" s="14"/>
      <c r="AB3" s="14"/>
      <c r="AC3" s="14"/>
      <c r="AD3" s="14"/>
    </row>
    <row r="4" spans="1:30">
      <c r="A4" s="7">
        <v>2</v>
      </c>
      <c r="B4" s="7"/>
      <c r="C4" s="7"/>
      <c r="D4" s="8"/>
      <c r="E4" s="7" t="s">
        <v>29</v>
      </c>
      <c r="F4" s="7" t="s">
        <v>30</v>
      </c>
      <c r="G4" s="10">
        <v>15</v>
      </c>
      <c r="H4" s="11">
        <v>11.3</v>
      </c>
      <c r="I4" s="27">
        <f t="shared" si="0"/>
        <v>0.753333333333333</v>
      </c>
      <c r="J4" s="28" t="s">
        <v>25</v>
      </c>
      <c r="K4" s="32"/>
      <c r="L4" s="7">
        <f t="shared" si="1"/>
        <v>12</v>
      </c>
      <c r="M4" s="30">
        <f t="shared" si="2"/>
        <v>-0.699999999999999</v>
      </c>
      <c r="N4" s="27">
        <f t="shared" si="3"/>
        <v>0.8</v>
      </c>
      <c r="O4" s="33"/>
      <c r="P4" s="7"/>
      <c r="R4" s="7"/>
      <c r="S4" s="14"/>
      <c r="T4" s="14"/>
      <c r="U4" s="14"/>
      <c r="V4" s="14"/>
      <c r="W4" s="14"/>
      <c r="X4" s="7"/>
      <c r="Y4" s="7"/>
      <c r="Z4" s="14"/>
      <c r="AA4" s="14"/>
      <c r="AB4" s="14"/>
      <c r="AC4" s="14"/>
      <c r="AD4" s="14"/>
    </row>
    <row r="5" spans="1:30">
      <c r="A5" s="7">
        <v>3</v>
      </c>
      <c r="B5" s="7"/>
      <c r="C5" s="7"/>
      <c r="D5" s="8"/>
      <c r="E5" s="7" t="s">
        <v>31</v>
      </c>
      <c r="F5" s="7" t="s">
        <v>32</v>
      </c>
      <c r="G5" s="10">
        <v>12.6</v>
      </c>
      <c r="H5" s="11">
        <v>9.7</v>
      </c>
      <c r="I5" s="27">
        <f t="shared" si="0"/>
        <v>0.76984126984127</v>
      </c>
      <c r="J5" s="28" t="s">
        <v>25</v>
      </c>
      <c r="K5" s="32"/>
      <c r="L5" s="7">
        <f t="shared" si="1"/>
        <v>10.08</v>
      </c>
      <c r="M5" s="30">
        <f t="shared" si="2"/>
        <v>-0.380000000000001</v>
      </c>
      <c r="N5" s="27">
        <f t="shared" si="3"/>
        <v>0.8</v>
      </c>
      <c r="O5" s="33"/>
      <c r="P5" s="7"/>
      <c r="R5" s="7"/>
      <c r="S5" s="14"/>
      <c r="T5" s="14"/>
      <c r="U5" s="14"/>
      <c r="V5" s="14"/>
      <c r="W5" s="14"/>
      <c r="X5" s="7"/>
      <c r="Y5" s="7"/>
      <c r="Z5" s="14"/>
      <c r="AA5" s="14"/>
      <c r="AB5" s="14"/>
      <c r="AC5" s="14"/>
      <c r="AD5" s="14"/>
    </row>
    <row r="6" spans="1:30">
      <c r="A6" s="7">
        <v>4</v>
      </c>
      <c r="B6" s="7"/>
      <c r="C6" s="7"/>
      <c r="D6" s="8"/>
      <c r="E6" s="7" t="s">
        <v>33</v>
      </c>
      <c r="F6" s="7" t="s">
        <v>34</v>
      </c>
      <c r="G6" s="10">
        <v>30</v>
      </c>
      <c r="H6" s="11">
        <v>22.64</v>
      </c>
      <c r="I6" s="27">
        <f t="shared" si="0"/>
        <v>0.754666666666667</v>
      </c>
      <c r="J6" s="28" t="s">
        <v>25</v>
      </c>
      <c r="K6" s="32"/>
      <c r="L6" s="7">
        <f t="shared" si="1"/>
        <v>24</v>
      </c>
      <c r="M6" s="30">
        <f t="shared" si="2"/>
        <v>-1.36</v>
      </c>
      <c r="N6" s="27">
        <f t="shared" si="3"/>
        <v>0.8</v>
      </c>
      <c r="O6" s="33"/>
      <c r="P6" s="7"/>
      <c r="R6" s="7"/>
      <c r="S6" s="14"/>
      <c r="T6" s="14"/>
      <c r="U6" s="14"/>
      <c r="V6" s="14"/>
      <c r="W6" s="14"/>
      <c r="X6" s="7"/>
      <c r="Y6" s="7"/>
      <c r="Z6" s="14"/>
      <c r="AA6" s="14"/>
      <c r="AB6" s="14"/>
      <c r="AC6" s="14"/>
      <c r="AD6" s="14"/>
    </row>
    <row r="7" spans="1:30">
      <c r="A7" s="7">
        <v>5</v>
      </c>
      <c r="B7" s="7"/>
      <c r="C7" s="7"/>
      <c r="D7" s="8"/>
      <c r="E7" s="7" t="s">
        <v>35</v>
      </c>
      <c r="F7" s="7" t="s">
        <v>36</v>
      </c>
      <c r="G7" s="10">
        <v>15</v>
      </c>
      <c r="H7" s="11">
        <v>11.12</v>
      </c>
      <c r="I7" s="27">
        <f t="shared" si="0"/>
        <v>0.741333333333333</v>
      </c>
      <c r="J7" s="28" t="s">
        <v>25</v>
      </c>
      <c r="K7" s="32"/>
      <c r="L7" s="7">
        <f t="shared" si="1"/>
        <v>12</v>
      </c>
      <c r="M7" s="30">
        <f t="shared" si="2"/>
        <v>-0.880000000000001</v>
      </c>
      <c r="N7" s="27">
        <f t="shared" si="3"/>
        <v>0.8</v>
      </c>
      <c r="O7" s="33"/>
      <c r="P7" s="7"/>
      <c r="R7" s="7"/>
      <c r="S7" s="14"/>
      <c r="T7" s="14"/>
      <c r="U7" s="14"/>
      <c r="V7" s="14"/>
      <c r="W7" s="14"/>
      <c r="X7" s="7"/>
      <c r="Y7" s="7"/>
      <c r="Z7" s="14"/>
      <c r="AA7" s="14"/>
      <c r="AB7" s="14"/>
      <c r="AC7" s="14"/>
      <c r="AD7" s="14"/>
    </row>
    <row r="8" spans="1:30">
      <c r="A8" s="7">
        <v>6</v>
      </c>
      <c r="B8" s="7"/>
      <c r="C8" s="7"/>
      <c r="D8" s="8"/>
      <c r="E8" s="7" t="s">
        <v>37</v>
      </c>
      <c r="F8" s="7" t="s">
        <v>38</v>
      </c>
      <c r="G8" s="10">
        <v>30</v>
      </c>
      <c r="H8" s="11">
        <v>23.12</v>
      </c>
      <c r="I8" s="27">
        <f t="shared" si="0"/>
        <v>0.770666666666667</v>
      </c>
      <c r="J8" s="28" t="s">
        <v>25</v>
      </c>
      <c r="K8" s="32"/>
      <c r="L8" s="7">
        <f t="shared" si="1"/>
        <v>24</v>
      </c>
      <c r="M8" s="30">
        <f t="shared" si="2"/>
        <v>-0.879999999999999</v>
      </c>
      <c r="N8" s="27">
        <f t="shared" si="3"/>
        <v>0.8</v>
      </c>
      <c r="O8" s="33"/>
      <c r="P8" s="7"/>
      <c r="R8" s="7"/>
      <c r="S8" s="14"/>
      <c r="T8" s="14"/>
      <c r="U8" s="14"/>
      <c r="V8" s="14"/>
      <c r="W8" s="14"/>
      <c r="X8" s="7"/>
      <c r="Y8" s="7"/>
      <c r="Z8" s="14"/>
      <c r="AA8" s="14"/>
      <c r="AB8" s="14"/>
      <c r="AC8" s="14"/>
      <c r="AD8" s="14"/>
    </row>
    <row r="9" spans="1:30">
      <c r="A9" s="7">
        <v>7</v>
      </c>
      <c r="B9" s="7"/>
      <c r="C9" s="7"/>
      <c r="D9" s="8"/>
      <c r="E9" s="7" t="s">
        <v>39</v>
      </c>
      <c r="F9" s="7" t="s">
        <v>40</v>
      </c>
      <c r="G9" s="10">
        <v>42</v>
      </c>
      <c r="H9" s="11">
        <v>31.59</v>
      </c>
      <c r="I9" s="27">
        <f t="shared" si="0"/>
        <v>0.752142857142857</v>
      </c>
      <c r="J9" s="28" t="s">
        <v>25</v>
      </c>
      <c r="K9" s="32"/>
      <c r="L9" s="7">
        <f t="shared" si="1"/>
        <v>33.6</v>
      </c>
      <c r="M9" s="30">
        <f t="shared" si="2"/>
        <v>-2.01</v>
      </c>
      <c r="N9" s="27">
        <f t="shared" si="3"/>
        <v>0.8</v>
      </c>
      <c r="O9" s="33"/>
      <c r="P9" s="7"/>
      <c r="R9" s="7"/>
      <c r="S9" s="14"/>
      <c r="T9" s="14"/>
      <c r="U9" s="14"/>
      <c r="V9" s="14"/>
      <c r="W9" s="14"/>
      <c r="X9" s="7"/>
      <c r="Y9" s="7"/>
      <c r="Z9" s="14"/>
      <c r="AA9" s="14"/>
      <c r="AB9" s="14"/>
      <c r="AC9" s="14"/>
      <c r="AD9" s="14"/>
    </row>
    <row r="10" spans="1:30">
      <c r="A10" s="7">
        <v>8</v>
      </c>
      <c r="B10" s="7"/>
      <c r="C10" s="7"/>
      <c r="D10" s="8"/>
      <c r="E10" s="7" t="s">
        <v>41</v>
      </c>
      <c r="F10" s="7" t="s">
        <v>42</v>
      </c>
      <c r="G10" s="10">
        <v>20</v>
      </c>
      <c r="H10" s="11">
        <v>15</v>
      </c>
      <c r="I10" s="27">
        <f t="shared" si="0"/>
        <v>0.75</v>
      </c>
      <c r="J10" s="34" t="s">
        <v>43</v>
      </c>
      <c r="K10" s="32"/>
      <c r="L10" s="7">
        <f>H10</f>
        <v>15</v>
      </c>
      <c r="M10" s="30">
        <f t="shared" si="2"/>
        <v>0</v>
      </c>
      <c r="N10" s="27">
        <f t="shared" si="3"/>
        <v>0.75</v>
      </c>
      <c r="O10" s="33"/>
      <c r="P10" s="7"/>
      <c r="R10" s="7"/>
      <c r="S10" s="14"/>
      <c r="T10" s="14"/>
      <c r="U10" s="14"/>
      <c r="V10" s="14"/>
      <c r="W10" s="14"/>
      <c r="X10" s="7"/>
      <c r="Y10" s="7"/>
      <c r="Z10" s="14"/>
      <c r="AA10" s="14"/>
      <c r="AB10" s="14"/>
      <c r="AC10" s="14"/>
      <c r="AD10" s="14"/>
    </row>
    <row r="11" spans="1:30">
      <c r="A11" s="7">
        <v>9</v>
      </c>
      <c r="B11" s="7"/>
      <c r="C11" s="7"/>
      <c r="D11" s="8"/>
      <c r="E11" s="7" t="s">
        <v>44</v>
      </c>
      <c r="F11" s="7" t="s">
        <v>45</v>
      </c>
      <c r="G11" s="10">
        <v>13.5</v>
      </c>
      <c r="H11" s="11">
        <v>9.8</v>
      </c>
      <c r="I11" s="27">
        <f t="shared" si="0"/>
        <v>0.725925925925926</v>
      </c>
      <c r="J11" s="28" t="s">
        <v>25</v>
      </c>
      <c r="K11" s="32"/>
      <c r="L11" s="7">
        <f t="shared" ref="L11:L20" si="4">G11*0.8</f>
        <v>10.8</v>
      </c>
      <c r="M11" s="30">
        <f t="shared" si="2"/>
        <v>-1</v>
      </c>
      <c r="N11" s="27">
        <f t="shared" si="3"/>
        <v>0.8</v>
      </c>
      <c r="O11" s="33"/>
      <c r="P11" s="7"/>
      <c r="R11" s="7"/>
      <c r="S11" s="14"/>
      <c r="T11" s="14"/>
      <c r="U11" s="14"/>
      <c r="V11" s="14"/>
      <c r="W11" s="14"/>
      <c r="X11" s="7"/>
      <c r="Y11" s="7"/>
      <c r="Z11" s="14"/>
      <c r="AA11" s="14"/>
      <c r="AB11" s="14"/>
      <c r="AC11" s="14"/>
      <c r="AD11" s="14"/>
    </row>
    <row r="12" spans="1:30">
      <c r="A12" s="7"/>
      <c r="B12" s="7"/>
      <c r="C12" s="7"/>
      <c r="D12" s="8"/>
      <c r="E12" s="7" t="s">
        <v>46</v>
      </c>
      <c r="F12" s="7" t="s">
        <v>47</v>
      </c>
      <c r="G12" s="10">
        <v>24.8</v>
      </c>
      <c r="H12" s="11">
        <v>18.69</v>
      </c>
      <c r="I12" s="27">
        <f t="shared" si="0"/>
        <v>0.753629032258065</v>
      </c>
      <c r="J12" s="28" t="s">
        <v>25</v>
      </c>
      <c r="K12" s="32"/>
      <c r="L12" s="7">
        <f t="shared" si="4"/>
        <v>19.84</v>
      </c>
      <c r="M12" s="30">
        <f t="shared" si="2"/>
        <v>-1.15</v>
      </c>
      <c r="N12" s="27">
        <f t="shared" si="3"/>
        <v>0.8</v>
      </c>
      <c r="O12" s="33"/>
      <c r="P12" s="7"/>
      <c r="R12" s="7"/>
      <c r="S12" s="14"/>
      <c r="T12" s="14"/>
      <c r="U12" s="14"/>
      <c r="V12" s="14"/>
      <c r="W12" s="14"/>
      <c r="X12" s="7"/>
      <c r="Y12" s="7"/>
      <c r="Z12" s="14"/>
      <c r="AA12" s="14"/>
      <c r="AB12" s="14"/>
      <c r="AC12" s="14"/>
      <c r="AD12" s="14"/>
    </row>
    <row r="13" spans="1:30">
      <c r="A13" s="7"/>
      <c r="B13" s="7"/>
      <c r="C13" s="7"/>
      <c r="D13" s="8"/>
      <c r="E13" s="7" t="s">
        <v>48</v>
      </c>
      <c r="F13" s="7" t="s">
        <v>49</v>
      </c>
      <c r="G13" s="10">
        <v>17</v>
      </c>
      <c r="H13" s="11">
        <v>13</v>
      </c>
      <c r="I13" s="27">
        <f t="shared" si="0"/>
        <v>0.764705882352941</v>
      </c>
      <c r="J13" s="28" t="s">
        <v>25</v>
      </c>
      <c r="K13" s="32"/>
      <c r="L13" s="7">
        <f t="shared" si="4"/>
        <v>13.6</v>
      </c>
      <c r="M13" s="30">
        <f t="shared" si="2"/>
        <v>-0.600000000000001</v>
      </c>
      <c r="N13" s="27">
        <f t="shared" si="3"/>
        <v>0.8</v>
      </c>
      <c r="O13" s="33"/>
      <c r="P13" s="7"/>
      <c r="R13" s="7"/>
      <c r="S13" s="14"/>
      <c r="T13" s="14"/>
      <c r="U13" s="14"/>
      <c r="V13" s="14"/>
      <c r="W13" s="14"/>
      <c r="X13" s="7"/>
      <c r="Y13" s="7"/>
      <c r="Z13" s="14"/>
      <c r="AA13" s="14"/>
      <c r="AB13" s="14"/>
      <c r="AC13" s="14"/>
      <c r="AD13" s="14"/>
    </row>
    <row r="14" spans="1:30">
      <c r="A14" s="7"/>
      <c r="B14" s="7"/>
      <c r="C14" s="7"/>
      <c r="D14" s="8"/>
      <c r="E14" s="7" t="s">
        <v>50</v>
      </c>
      <c r="F14" s="12" t="s">
        <v>51</v>
      </c>
      <c r="G14" s="12">
        <v>6.4</v>
      </c>
      <c r="H14" s="11">
        <v>5</v>
      </c>
      <c r="I14" s="27">
        <f t="shared" si="0"/>
        <v>0.78125</v>
      </c>
      <c r="J14" s="28" t="s">
        <v>25</v>
      </c>
      <c r="K14" s="32"/>
      <c r="L14" s="7">
        <f t="shared" si="4"/>
        <v>5.12</v>
      </c>
      <c r="M14" s="30">
        <f t="shared" si="2"/>
        <v>-0.120000000000001</v>
      </c>
      <c r="N14" s="27">
        <f t="shared" si="3"/>
        <v>0.8</v>
      </c>
      <c r="O14" s="33"/>
      <c r="P14" s="7"/>
      <c r="R14" s="7"/>
      <c r="S14" s="14"/>
      <c r="T14" s="14"/>
      <c r="U14" s="14"/>
      <c r="V14" s="14"/>
      <c r="W14" s="14"/>
      <c r="X14" s="7"/>
      <c r="Y14" s="7"/>
      <c r="Z14" s="14"/>
      <c r="AA14" s="14"/>
      <c r="AB14" s="14"/>
      <c r="AC14" s="14"/>
      <c r="AD14" s="14"/>
    </row>
    <row r="15" spans="1:30">
      <c r="A15" s="7"/>
      <c r="B15" s="7"/>
      <c r="C15" s="7"/>
      <c r="D15" s="8"/>
      <c r="E15" s="7" t="s">
        <v>52</v>
      </c>
      <c r="F15" s="12" t="s">
        <v>53</v>
      </c>
      <c r="G15" s="12">
        <v>10</v>
      </c>
      <c r="H15" s="11">
        <v>7</v>
      </c>
      <c r="I15" s="27">
        <f t="shared" si="0"/>
        <v>0.7</v>
      </c>
      <c r="J15" s="28" t="s">
        <v>25</v>
      </c>
      <c r="K15" s="32"/>
      <c r="L15" s="7">
        <f t="shared" si="4"/>
        <v>8</v>
      </c>
      <c r="M15" s="30">
        <f t="shared" si="2"/>
        <v>-1</v>
      </c>
      <c r="N15" s="27">
        <f t="shared" si="3"/>
        <v>0.8</v>
      </c>
      <c r="O15" s="33"/>
      <c r="P15" s="7"/>
      <c r="R15" s="7"/>
      <c r="S15" s="14"/>
      <c r="T15" s="14"/>
      <c r="U15" s="14"/>
      <c r="V15" s="14"/>
      <c r="W15" s="14"/>
      <c r="X15" s="7"/>
      <c r="Y15" s="7"/>
      <c r="Z15" s="14"/>
      <c r="AA15" s="14"/>
      <c r="AB15" s="14"/>
      <c r="AC15" s="14"/>
      <c r="AD15" s="14"/>
    </row>
    <row r="16" spans="1:30">
      <c r="A16" s="7"/>
      <c r="B16" s="7"/>
      <c r="C16" s="7"/>
      <c r="D16" s="8"/>
      <c r="E16" s="7" t="s">
        <v>54</v>
      </c>
      <c r="F16" s="12" t="s">
        <v>55</v>
      </c>
      <c r="G16" s="12">
        <v>8</v>
      </c>
      <c r="H16" s="11">
        <v>5.6</v>
      </c>
      <c r="I16" s="27">
        <f t="shared" si="0"/>
        <v>0.7</v>
      </c>
      <c r="J16" s="28" t="s">
        <v>25</v>
      </c>
      <c r="K16" s="32"/>
      <c r="L16" s="7">
        <f t="shared" si="4"/>
        <v>6.4</v>
      </c>
      <c r="M16" s="30">
        <f t="shared" si="2"/>
        <v>-0.800000000000001</v>
      </c>
      <c r="N16" s="27">
        <f t="shared" si="3"/>
        <v>0.8</v>
      </c>
      <c r="O16" s="33"/>
      <c r="P16" s="7"/>
      <c r="R16" s="7"/>
      <c r="S16" s="14"/>
      <c r="T16" s="14"/>
      <c r="U16" s="14"/>
      <c r="V16" s="14"/>
      <c r="W16" s="14"/>
      <c r="X16" s="7"/>
      <c r="Y16" s="7"/>
      <c r="Z16" s="14"/>
      <c r="AA16" s="14"/>
      <c r="AB16" s="14"/>
      <c r="AC16" s="14"/>
      <c r="AD16" s="14"/>
    </row>
    <row r="17" spans="1:30">
      <c r="A17" s="7"/>
      <c r="B17" s="7"/>
      <c r="C17" s="7"/>
      <c r="D17" s="8"/>
      <c r="E17" s="7" t="s">
        <v>56</v>
      </c>
      <c r="F17" s="12" t="s">
        <v>57</v>
      </c>
      <c r="G17" s="12">
        <v>10</v>
      </c>
      <c r="H17" s="11">
        <v>6</v>
      </c>
      <c r="I17" s="27">
        <f t="shared" si="0"/>
        <v>0.6</v>
      </c>
      <c r="J17" s="28" t="s">
        <v>25</v>
      </c>
      <c r="K17" s="32"/>
      <c r="L17" s="7">
        <f t="shared" si="4"/>
        <v>8</v>
      </c>
      <c r="M17" s="30">
        <f t="shared" si="2"/>
        <v>-2</v>
      </c>
      <c r="N17" s="27">
        <f t="shared" si="3"/>
        <v>0.8</v>
      </c>
      <c r="O17" s="33"/>
      <c r="P17" s="7"/>
      <c r="R17" s="7"/>
      <c r="S17" s="14"/>
      <c r="T17" s="14"/>
      <c r="U17" s="14"/>
      <c r="V17" s="14"/>
      <c r="W17" s="14"/>
      <c r="X17" s="7"/>
      <c r="Y17" s="7"/>
      <c r="Z17" s="14"/>
      <c r="AA17" s="14"/>
      <c r="AB17" s="14"/>
      <c r="AC17" s="14"/>
      <c r="AD17" s="14"/>
    </row>
    <row r="18" spans="1:30">
      <c r="A18" s="7"/>
      <c r="B18" s="7"/>
      <c r="C18" s="7"/>
      <c r="D18" s="8"/>
      <c r="E18" s="7" t="s">
        <v>58</v>
      </c>
      <c r="F18" s="13" t="s">
        <v>59</v>
      </c>
      <c r="G18" s="12">
        <v>8</v>
      </c>
      <c r="H18" s="11">
        <v>6</v>
      </c>
      <c r="I18" s="27">
        <f t="shared" si="0"/>
        <v>0.75</v>
      </c>
      <c r="J18" s="28" t="s">
        <v>25</v>
      </c>
      <c r="K18" s="32"/>
      <c r="L18" s="7">
        <f t="shared" si="4"/>
        <v>6.4</v>
      </c>
      <c r="M18" s="30">
        <f t="shared" si="2"/>
        <v>-0.4</v>
      </c>
      <c r="N18" s="27">
        <f t="shared" si="3"/>
        <v>0.8</v>
      </c>
      <c r="O18" s="33"/>
      <c r="P18" s="7"/>
      <c r="R18" s="7"/>
      <c r="S18" s="14"/>
      <c r="T18" s="14"/>
      <c r="U18" s="14"/>
      <c r="V18" s="14"/>
      <c r="W18" s="14"/>
      <c r="X18" s="7"/>
      <c r="Y18" s="7"/>
      <c r="Z18" s="14"/>
      <c r="AA18" s="14"/>
      <c r="AB18" s="14"/>
      <c r="AC18" s="14"/>
      <c r="AD18" s="14"/>
    </row>
    <row r="19" spans="1:30">
      <c r="A19" s="7"/>
      <c r="B19" s="7"/>
      <c r="C19" s="7"/>
      <c r="D19" s="8"/>
      <c r="E19" s="7" t="s">
        <v>60</v>
      </c>
      <c r="F19" s="13" t="s">
        <v>61</v>
      </c>
      <c r="G19" s="12">
        <v>12.4</v>
      </c>
      <c r="H19" s="11">
        <v>9.8</v>
      </c>
      <c r="I19" s="27">
        <f t="shared" si="0"/>
        <v>0.790322580645161</v>
      </c>
      <c r="J19" s="28" t="s">
        <v>25</v>
      </c>
      <c r="K19" s="32"/>
      <c r="L19" s="7">
        <f t="shared" si="4"/>
        <v>9.92</v>
      </c>
      <c r="M19" s="30">
        <f t="shared" si="2"/>
        <v>-0.120000000000001</v>
      </c>
      <c r="N19" s="27">
        <f t="shared" si="3"/>
        <v>0.8</v>
      </c>
      <c r="O19" s="33"/>
      <c r="P19" s="7"/>
      <c r="R19" s="7"/>
      <c r="S19" s="14"/>
      <c r="T19" s="14"/>
      <c r="U19" s="14"/>
      <c r="V19" s="14"/>
      <c r="W19" s="14"/>
      <c r="X19" s="7"/>
      <c r="Y19" s="7"/>
      <c r="Z19" s="14"/>
      <c r="AA19" s="14"/>
      <c r="AB19" s="14"/>
      <c r="AC19" s="14"/>
      <c r="AD19" s="14"/>
    </row>
    <row r="20" spans="1:30">
      <c r="A20" s="7"/>
      <c r="B20" s="7"/>
      <c r="C20" s="7"/>
      <c r="D20" s="8"/>
      <c r="E20" s="11" t="s">
        <v>62</v>
      </c>
      <c r="F20" s="11" t="s">
        <v>63</v>
      </c>
      <c r="G20" s="11">
        <v>16</v>
      </c>
      <c r="H20" s="11">
        <v>15</v>
      </c>
      <c r="I20" s="27">
        <f t="shared" si="0"/>
        <v>0.9375</v>
      </c>
      <c r="J20" s="28" t="s">
        <v>25</v>
      </c>
      <c r="K20" s="35"/>
      <c r="L20" s="7">
        <f t="shared" si="4"/>
        <v>12.8</v>
      </c>
      <c r="M20" s="30">
        <f t="shared" si="2"/>
        <v>2.2</v>
      </c>
      <c r="N20" s="27">
        <f t="shared" si="3"/>
        <v>0.8</v>
      </c>
      <c r="O20" s="36"/>
      <c r="P20" s="7"/>
      <c r="R20" s="7"/>
      <c r="S20" s="14"/>
      <c r="T20" s="14"/>
      <c r="U20" s="14"/>
      <c r="V20" s="14"/>
      <c r="W20" s="14"/>
      <c r="X20" s="7"/>
      <c r="Y20" s="7"/>
      <c r="Z20" s="14"/>
      <c r="AA20" s="14"/>
      <c r="AB20" s="14"/>
      <c r="AC20" s="14"/>
      <c r="AD20" s="14"/>
    </row>
    <row r="21" spans="1:30">
      <c r="A21" s="7"/>
      <c r="B21" s="7"/>
      <c r="C21" s="7"/>
      <c r="D21" s="8"/>
      <c r="E21" s="7"/>
      <c r="F21" s="12"/>
      <c r="G21" s="12"/>
      <c r="H21" s="11"/>
      <c r="I21" s="27"/>
      <c r="J21" s="7"/>
      <c r="K21" s="37" t="s">
        <v>64</v>
      </c>
      <c r="L21" s="7">
        <f>SUM(L3:L20)</f>
        <v>250.76</v>
      </c>
      <c r="M21" s="30">
        <f>SUM(M3:M20)</f>
        <v>-12</v>
      </c>
      <c r="N21" s="27">
        <f>L21/314.7</f>
        <v>0.796822370511599</v>
      </c>
      <c r="O21" s="38"/>
      <c r="P21" s="7"/>
      <c r="R21" s="7"/>
      <c r="S21" s="14"/>
      <c r="T21" s="14"/>
      <c r="U21" s="14"/>
      <c r="V21" s="14"/>
      <c r="W21" s="14"/>
      <c r="X21" s="7"/>
      <c r="Y21" s="7"/>
      <c r="Z21" s="14"/>
      <c r="AA21" s="14"/>
      <c r="AB21" s="14"/>
      <c r="AC21" s="14"/>
      <c r="AD21" s="14"/>
    </row>
    <row r="22" spans="1:30">
      <c r="A22" s="7">
        <v>10</v>
      </c>
      <c r="B22" s="7"/>
      <c r="C22" s="7"/>
      <c r="D22" s="8"/>
      <c r="E22" s="14"/>
      <c r="F22" s="14"/>
      <c r="G22" s="14"/>
      <c r="H22" s="15"/>
      <c r="I22" s="27"/>
      <c r="J22" s="7"/>
      <c r="K22" s="39"/>
      <c r="L22" s="7"/>
      <c r="M22" s="30"/>
      <c r="N22" s="7"/>
      <c r="O22" s="38"/>
      <c r="P22" s="7"/>
      <c r="R22" s="7"/>
      <c r="S22" s="14"/>
      <c r="T22" s="14"/>
      <c r="U22" s="14"/>
      <c r="V22" s="14"/>
      <c r="W22" s="14"/>
      <c r="X22" s="7"/>
      <c r="Y22" s="7"/>
      <c r="Z22" s="14"/>
      <c r="AA22" s="14"/>
      <c r="AB22" s="14"/>
      <c r="AC22" s="14"/>
      <c r="AD22" s="14"/>
    </row>
    <row r="23" spans="1:30">
      <c r="A23" s="7">
        <v>11</v>
      </c>
      <c r="B23" s="7"/>
      <c r="C23" s="7"/>
      <c r="D23" s="7"/>
      <c r="E23" s="7"/>
      <c r="F23" s="7"/>
      <c r="G23" s="7"/>
      <c r="H23" s="11"/>
      <c r="I23" s="27"/>
      <c r="J23" s="7"/>
      <c r="K23" s="7"/>
      <c r="L23" s="7"/>
      <c r="M23" s="30"/>
      <c r="N23" s="7"/>
      <c r="O23" s="7"/>
      <c r="P23" s="7"/>
      <c r="R23" s="7"/>
      <c r="S23" s="14"/>
      <c r="T23" s="14"/>
      <c r="U23" s="14"/>
      <c r="V23" s="14"/>
      <c r="W23" s="14"/>
      <c r="X23" s="7"/>
      <c r="Y23" s="7"/>
      <c r="Z23" s="14"/>
      <c r="AA23" s="14"/>
      <c r="AB23" s="14"/>
      <c r="AC23" s="14"/>
      <c r="AD23" s="14"/>
    </row>
    <row r="24" spans="1:30">
      <c r="A24" s="7">
        <v>12</v>
      </c>
      <c r="B24" s="16" t="s">
        <v>65</v>
      </c>
      <c r="C24" s="16" t="s">
        <v>66</v>
      </c>
      <c r="D24" s="17" t="s">
        <v>67</v>
      </c>
      <c r="E24" s="11" t="s">
        <v>68</v>
      </c>
      <c r="F24" s="11" t="s">
        <v>69</v>
      </c>
      <c r="G24" s="11">
        <v>40</v>
      </c>
      <c r="H24" s="11">
        <v>24</v>
      </c>
      <c r="I24" s="27">
        <f t="shared" ref="I24:I30" si="5">H24/G24</f>
        <v>0.6</v>
      </c>
      <c r="J24" s="28" t="s">
        <v>25</v>
      </c>
      <c r="K24" s="29" t="s">
        <v>70</v>
      </c>
      <c r="L24" s="30">
        <f t="shared" ref="L24:L30" si="6">(158.9-(-30))*(G24/223.3)</f>
        <v>33.8378862516794</v>
      </c>
      <c r="M24" s="30">
        <f t="shared" ref="M24:M30" si="7">H24-L24</f>
        <v>-9.83788625167935</v>
      </c>
      <c r="N24" s="27">
        <f t="shared" ref="N24:N30" si="8">L24/G24</f>
        <v>0.845947156291984</v>
      </c>
      <c r="O24" s="31" t="s">
        <v>18</v>
      </c>
      <c r="P24" s="7"/>
      <c r="R24" s="7"/>
      <c r="S24" s="14"/>
      <c r="T24" s="14"/>
      <c r="U24" s="14"/>
      <c r="V24" s="14"/>
      <c r="W24" s="14"/>
      <c r="X24" s="7"/>
      <c r="Y24" s="7"/>
      <c r="Z24" s="14"/>
      <c r="AA24" s="14"/>
      <c r="AB24" s="14"/>
      <c r="AC24" s="14"/>
      <c r="AD24" s="14"/>
    </row>
    <row r="25" spans="1:30">
      <c r="A25" s="7">
        <v>13</v>
      </c>
      <c r="B25" s="18"/>
      <c r="C25" s="18"/>
      <c r="D25" s="18"/>
      <c r="E25" s="19" t="s">
        <v>71</v>
      </c>
      <c r="F25" s="19" t="s">
        <v>72</v>
      </c>
      <c r="G25" s="11">
        <v>15</v>
      </c>
      <c r="H25" s="11">
        <v>9</v>
      </c>
      <c r="I25" s="27">
        <f t="shared" si="5"/>
        <v>0.6</v>
      </c>
      <c r="J25" s="28" t="s">
        <v>25</v>
      </c>
      <c r="K25" s="40"/>
      <c r="L25" s="30">
        <f t="shared" si="6"/>
        <v>12.6892073443798</v>
      </c>
      <c r="M25" s="30">
        <f t="shared" si="7"/>
        <v>-3.68920734437976</v>
      </c>
      <c r="N25" s="27">
        <f t="shared" si="8"/>
        <v>0.845947156291984</v>
      </c>
      <c r="O25" s="33"/>
      <c r="P25" s="7"/>
      <c r="R25" s="7"/>
      <c r="S25" s="14"/>
      <c r="T25" s="14"/>
      <c r="U25" s="14"/>
      <c r="V25" s="14"/>
      <c r="W25" s="14"/>
      <c r="X25" s="7"/>
      <c r="Y25" s="7"/>
      <c r="Z25" s="14"/>
      <c r="AA25" s="14"/>
      <c r="AB25" s="14"/>
      <c r="AC25" s="14"/>
      <c r="AD25" s="14"/>
    </row>
    <row r="26" spans="1:30">
      <c r="A26" s="7">
        <v>14</v>
      </c>
      <c r="B26" s="18"/>
      <c r="C26" s="18"/>
      <c r="D26" s="18"/>
      <c r="E26" s="19" t="s">
        <v>73</v>
      </c>
      <c r="F26" s="19" t="s">
        <v>74</v>
      </c>
      <c r="G26" s="11">
        <v>21</v>
      </c>
      <c r="H26" s="11">
        <v>12</v>
      </c>
      <c r="I26" s="27">
        <f t="shared" si="5"/>
        <v>0.571428571428571</v>
      </c>
      <c r="J26" s="28" t="s">
        <v>25</v>
      </c>
      <c r="K26" s="40"/>
      <c r="L26" s="30">
        <f t="shared" si="6"/>
        <v>17.7648902821317</v>
      </c>
      <c r="M26" s="30">
        <f t="shared" si="7"/>
        <v>-5.76489028213166</v>
      </c>
      <c r="N26" s="27">
        <f t="shared" si="8"/>
        <v>0.845947156291984</v>
      </c>
      <c r="O26" s="33"/>
      <c r="P26" s="7"/>
      <c r="R26" s="7"/>
      <c r="S26" s="14"/>
      <c r="T26" s="14"/>
      <c r="U26" s="14"/>
      <c r="V26" s="14"/>
      <c r="W26" s="14"/>
      <c r="X26" s="7"/>
      <c r="Y26" s="7"/>
      <c r="Z26" s="14"/>
      <c r="AA26" s="14"/>
      <c r="AB26" s="14"/>
      <c r="AC26" s="14"/>
      <c r="AD26" s="14"/>
    </row>
    <row r="27" spans="1:30">
      <c r="A27" s="7">
        <v>15</v>
      </c>
      <c r="B27" s="18"/>
      <c r="C27" s="18"/>
      <c r="D27" s="18"/>
      <c r="E27" s="19" t="s">
        <v>75</v>
      </c>
      <c r="F27" s="19" t="s">
        <v>76</v>
      </c>
      <c r="G27" s="11">
        <v>17.3</v>
      </c>
      <c r="H27" s="11">
        <v>13.5</v>
      </c>
      <c r="I27" s="27">
        <f t="shared" si="5"/>
        <v>0.780346820809249</v>
      </c>
      <c r="J27" s="28" t="s">
        <v>25</v>
      </c>
      <c r="K27" s="40"/>
      <c r="L27" s="30">
        <f t="shared" si="6"/>
        <v>14.6348858038513</v>
      </c>
      <c r="M27" s="30">
        <f t="shared" si="7"/>
        <v>-1.13488580385132</v>
      </c>
      <c r="N27" s="27">
        <f t="shared" si="8"/>
        <v>0.845947156291984</v>
      </c>
      <c r="O27" s="33"/>
      <c r="P27" s="7"/>
      <c r="R27" s="7"/>
      <c r="S27" s="14"/>
      <c r="T27" s="14"/>
      <c r="U27" s="14"/>
      <c r="V27" s="14"/>
      <c r="W27" s="14"/>
      <c r="X27" s="7"/>
      <c r="Y27" s="7"/>
      <c r="Z27" s="14"/>
      <c r="AA27" s="14"/>
      <c r="AB27" s="14"/>
      <c r="AC27" s="14"/>
      <c r="AD27" s="14"/>
    </row>
    <row r="28" spans="1:30">
      <c r="A28" s="7">
        <v>16</v>
      </c>
      <c r="B28" s="18"/>
      <c r="C28" s="18"/>
      <c r="D28" s="18"/>
      <c r="E28" s="20" t="s">
        <v>77</v>
      </c>
      <c r="F28" s="20" t="s">
        <v>78</v>
      </c>
      <c r="G28" s="11">
        <v>14</v>
      </c>
      <c r="H28" s="11">
        <v>8.4</v>
      </c>
      <c r="I28" s="27">
        <f t="shared" si="5"/>
        <v>0.6</v>
      </c>
      <c r="J28" s="28" t="s">
        <v>25</v>
      </c>
      <c r="K28" s="40"/>
      <c r="L28" s="30">
        <f t="shared" si="6"/>
        <v>11.8432601880878</v>
      </c>
      <c r="M28" s="30">
        <f t="shared" si="7"/>
        <v>-3.44326018808777</v>
      </c>
      <c r="N28" s="27">
        <f t="shared" si="8"/>
        <v>0.845947156291984</v>
      </c>
      <c r="O28" s="33"/>
      <c r="P28" s="7"/>
      <c r="R28" s="7"/>
      <c r="S28" s="14"/>
      <c r="T28" s="14"/>
      <c r="U28" s="14"/>
      <c r="V28" s="14"/>
      <c r="W28" s="14"/>
      <c r="X28" s="7"/>
      <c r="Y28" s="7"/>
      <c r="Z28" s="14"/>
      <c r="AA28" s="14"/>
      <c r="AB28" s="14"/>
      <c r="AC28" s="14"/>
      <c r="AD28" s="14"/>
    </row>
    <row r="29" spans="1:30">
      <c r="A29" s="7">
        <v>17</v>
      </c>
      <c r="B29" s="18"/>
      <c r="C29" s="18"/>
      <c r="D29" s="18"/>
      <c r="E29" s="20" t="s">
        <v>79</v>
      </c>
      <c r="F29" s="20" t="s">
        <v>80</v>
      </c>
      <c r="G29" s="11">
        <v>20</v>
      </c>
      <c r="H29" s="11">
        <v>12</v>
      </c>
      <c r="I29" s="27">
        <f t="shared" si="5"/>
        <v>0.6</v>
      </c>
      <c r="J29" s="28" t="s">
        <v>25</v>
      </c>
      <c r="K29" s="40"/>
      <c r="L29" s="30">
        <f t="shared" si="6"/>
        <v>16.9189431258397</v>
      </c>
      <c r="M29" s="30">
        <f t="shared" si="7"/>
        <v>-4.91894312583968</v>
      </c>
      <c r="N29" s="27">
        <f t="shared" si="8"/>
        <v>0.845947156291984</v>
      </c>
      <c r="O29" s="33"/>
      <c r="P29" s="7"/>
      <c r="R29" s="7"/>
      <c r="S29" s="14"/>
      <c r="T29" s="14"/>
      <c r="U29" s="14"/>
      <c r="V29" s="14"/>
      <c r="W29" s="14"/>
      <c r="X29" s="7"/>
      <c r="Y29" s="7"/>
      <c r="Z29" s="14"/>
      <c r="AA29" s="14"/>
      <c r="AB29" s="14"/>
      <c r="AC29" s="14"/>
      <c r="AD29" s="14"/>
    </row>
    <row r="30" spans="1:16">
      <c r="A30" s="7">
        <v>18</v>
      </c>
      <c r="B30" s="18"/>
      <c r="C30" s="18"/>
      <c r="D30" s="18"/>
      <c r="E30" s="11" t="s">
        <v>81</v>
      </c>
      <c r="F30" s="11" t="s">
        <v>82</v>
      </c>
      <c r="G30" s="11">
        <v>96</v>
      </c>
      <c r="H30" s="11">
        <v>80</v>
      </c>
      <c r="I30" s="27">
        <f t="shared" si="5"/>
        <v>0.833333333333333</v>
      </c>
      <c r="J30" s="28" t="s">
        <v>25</v>
      </c>
      <c r="K30" s="40"/>
      <c r="L30" s="30">
        <f t="shared" si="6"/>
        <v>81.2109270040305</v>
      </c>
      <c r="M30" s="30">
        <f t="shared" si="7"/>
        <v>-1.21092700403045</v>
      </c>
      <c r="N30" s="27">
        <f t="shared" si="8"/>
        <v>0.845947156291984</v>
      </c>
      <c r="O30" s="33"/>
      <c r="P30" s="7"/>
    </row>
    <row r="31" spans="1:16">
      <c r="A31" s="7"/>
      <c r="B31" s="7"/>
      <c r="C31" s="7"/>
      <c r="D31" s="7"/>
      <c r="E31" s="7"/>
      <c r="F31" s="7"/>
      <c r="G31" s="7"/>
      <c r="H31" s="11"/>
      <c r="I31" s="27"/>
      <c r="J31" s="37"/>
      <c r="K31" s="37" t="s">
        <v>64</v>
      </c>
      <c r="L31" s="37">
        <f>SUM(L24:L30)</f>
        <v>188.9</v>
      </c>
      <c r="M31" s="41">
        <f>SUM(M24:M30)</f>
        <v>-30</v>
      </c>
      <c r="N31" s="42">
        <f>L31/223.3</f>
        <v>0.845947156291984</v>
      </c>
      <c r="O31" s="37"/>
      <c r="P31" s="7"/>
    </row>
    <row r="32" spans="1:16">
      <c r="A32" s="7"/>
      <c r="B32" s="8"/>
      <c r="C32" s="8"/>
      <c r="D32" s="9"/>
      <c r="E32" s="7"/>
      <c r="F32" s="7"/>
      <c r="G32" s="10"/>
      <c r="H32" s="11"/>
      <c r="I32" s="27"/>
      <c r="J32" s="28"/>
      <c r="K32" s="29"/>
      <c r="L32" s="7"/>
      <c r="M32" s="30"/>
      <c r="N32" s="7"/>
      <c r="O32" s="7"/>
      <c r="P32" s="7"/>
    </row>
    <row r="33" spans="1:16">
      <c r="A33" s="7">
        <v>22</v>
      </c>
      <c r="B33" s="8" t="s">
        <v>83</v>
      </c>
      <c r="C33" s="8" t="s">
        <v>84</v>
      </c>
      <c r="D33" s="9" t="s">
        <v>85</v>
      </c>
      <c r="E33" s="7" t="s">
        <v>86</v>
      </c>
      <c r="F33" s="7" t="s">
        <v>87</v>
      </c>
      <c r="G33" s="10">
        <v>26.5</v>
      </c>
      <c r="H33" s="11">
        <v>25.79</v>
      </c>
      <c r="I33" s="27">
        <f t="shared" ref="I33:I40" si="9">H33/G33</f>
        <v>0.973207547169811</v>
      </c>
      <c r="J33" s="28" t="s">
        <v>25</v>
      </c>
      <c r="K33" s="29" t="s">
        <v>88</v>
      </c>
      <c r="L33" s="30">
        <f>(125.84-20-H37-H38)*(G33/(301.5-G37-G38))</f>
        <v>10.8597628458498</v>
      </c>
      <c r="M33" s="30">
        <f t="shared" ref="M33:M40" si="10">H33-L33</f>
        <v>14.9302371541502</v>
      </c>
      <c r="N33" s="27">
        <f t="shared" ref="N33:N40" si="11">L33/G33</f>
        <v>0.409802371541502</v>
      </c>
      <c r="O33" s="7" t="s">
        <v>18</v>
      </c>
      <c r="P33" s="7"/>
    </row>
    <row r="34" spans="1:16">
      <c r="A34" s="7">
        <v>23</v>
      </c>
      <c r="B34" s="7"/>
      <c r="C34" s="7"/>
      <c r="D34" s="8"/>
      <c r="E34" s="7" t="s">
        <v>89</v>
      </c>
      <c r="F34" s="7" t="s">
        <v>90</v>
      </c>
      <c r="G34" s="10">
        <v>24.9</v>
      </c>
      <c r="H34" s="11">
        <v>11.05</v>
      </c>
      <c r="I34" s="27">
        <f t="shared" si="9"/>
        <v>0.443775100401607</v>
      </c>
      <c r="J34" s="28" t="s">
        <v>25</v>
      </c>
      <c r="K34" s="32"/>
      <c r="L34" s="30">
        <f>(125.84-20-H37-H38)*(G34/(301.5-G37-G38))</f>
        <v>10.2040790513834</v>
      </c>
      <c r="M34" s="30">
        <f t="shared" si="10"/>
        <v>0.8459209486166</v>
      </c>
      <c r="N34" s="27">
        <f t="shared" si="11"/>
        <v>0.409802371541502</v>
      </c>
      <c r="O34" s="7"/>
      <c r="P34" s="7"/>
    </row>
    <row r="35" spans="1:16">
      <c r="A35" s="7">
        <v>24</v>
      </c>
      <c r="B35" s="7"/>
      <c r="C35" s="7"/>
      <c r="D35" s="8"/>
      <c r="E35" s="7" t="s">
        <v>91</v>
      </c>
      <c r="F35" s="7" t="s">
        <v>92</v>
      </c>
      <c r="G35" s="10">
        <v>12.6</v>
      </c>
      <c r="H35" s="11">
        <v>8</v>
      </c>
      <c r="I35" s="27">
        <f t="shared" si="9"/>
        <v>0.634920634920635</v>
      </c>
      <c r="J35" s="28" t="s">
        <v>25</v>
      </c>
      <c r="K35" s="32"/>
      <c r="L35" s="30">
        <f>(125.84-20-H37-H38)*(G35/(301.5-G37-G38))</f>
        <v>5.16350988142293</v>
      </c>
      <c r="M35" s="30">
        <f t="shared" si="10"/>
        <v>2.83649011857707</v>
      </c>
      <c r="N35" s="27">
        <f t="shared" si="11"/>
        <v>0.409802371541502</v>
      </c>
      <c r="O35" s="7"/>
      <c r="P35" s="7"/>
    </row>
    <row r="36" spans="1:16">
      <c r="A36" s="7">
        <v>25</v>
      </c>
      <c r="B36" s="7"/>
      <c r="C36" s="7"/>
      <c r="D36" s="8"/>
      <c r="E36" s="7" t="s">
        <v>93</v>
      </c>
      <c r="F36" s="7" t="s">
        <v>94</v>
      </c>
      <c r="G36" s="10">
        <v>47</v>
      </c>
      <c r="H36" s="11">
        <v>12.5</v>
      </c>
      <c r="I36" s="27">
        <f t="shared" si="9"/>
        <v>0.265957446808511</v>
      </c>
      <c r="J36" s="28" t="s">
        <v>25</v>
      </c>
      <c r="K36" s="32"/>
      <c r="L36" s="30">
        <f>(125.84-20-H37-H38)*(G36/(301.5-G37-G38))</f>
        <v>19.2607114624506</v>
      </c>
      <c r="M36" s="30">
        <f t="shared" si="10"/>
        <v>-6.76071146245059</v>
      </c>
      <c r="N36" s="27">
        <f t="shared" si="11"/>
        <v>0.409802371541502</v>
      </c>
      <c r="O36" s="7"/>
      <c r="P36" s="7"/>
    </row>
    <row r="37" spans="1:16">
      <c r="A37" s="7">
        <v>26</v>
      </c>
      <c r="B37" s="7"/>
      <c r="C37" s="7"/>
      <c r="D37" s="8"/>
      <c r="E37" s="7" t="s">
        <v>95</v>
      </c>
      <c r="F37" s="7" t="s">
        <v>96</v>
      </c>
      <c r="G37" s="7">
        <v>75</v>
      </c>
      <c r="H37" s="11">
        <v>38</v>
      </c>
      <c r="I37" s="27">
        <f t="shared" si="9"/>
        <v>0.506666666666667</v>
      </c>
      <c r="J37" s="34" t="s">
        <v>43</v>
      </c>
      <c r="K37" s="32"/>
      <c r="L37" s="7">
        <f>H37</f>
        <v>38</v>
      </c>
      <c r="M37" s="30">
        <f t="shared" si="10"/>
        <v>0</v>
      </c>
      <c r="N37" s="27">
        <f t="shared" si="11"/>
        <v>0.506666666666667</v>
      </c>
      <c r="O37" s="7"/>
      <c r="P37" s="7"/>
    </row>
    <row r="38" spans="1:16">
      <c r="A38" s="7">
        <v>27</v>
      </c>
      <c r="B38" s="7"/>
      <c r="C38" s="7"/>
      <c r="D38" s="8"/>
      <c r="E38" s="7" t="s">
        <v>97</v>
      </c>
      <c r="F38" s="7" t="s">
        <v>98</v>
      </c>
      <c r="G38" s="7">
        <v>100</v>
      </c>
      <c r="H38" s="11">
        <v>16</v>
      </c>
      <c r="I38" s="27">
        <f t="shared" si="9"/>
        <v>0.16</v>
      </c>
      <c r="J38" s="34" t="s">
        <v>43</v>
      </c>
      <c r="K38" s="32"/>
      <c r="L38" s="7">
        <f>H38</f>
        <v>16</v>
      </c>
      <c r="M38" s="30">
        <f t="shared" si="10"/>
        <v>0</v>
      </c>
      <c r="N38" s="27">
        <f t="shared" si="11"/>
        <v>0.16</v>
      </c>
      <c r="O38" s="7"/>
      <c r="P38" s="7"/>
    </row>
    <row r="39" spans="1:16">
      <c r="A39" s="7">
        <v>28</v>
      </c>
      <c r="B39" s="7"/>
      <c r="C39" s="7"/>
      <c r="D39" s="8"/>
      <c r="E39" s="7" t="s">
        <v>99</v>
      </c>
      <c r="F39" s="7" t="s">
        <v>100</v>
      </c>
      <c r="G39" s="10">
        <v>10.5</v>
      </c>
      <c r="H39" s="11">
        <v>10.5</v>
      </c>
      <c r="I39" s="27">
        <f t="shared" si="9"/>
        <v>1</v>
      </c>
      <c r="J39" s="28" t="s">
        <v>25</v>
      </c>
      <c r="K39" s="32"/>
      <c r="L39" s="30">
        <f>(125.84-20-H37-H38)*(G39/(301.5-G37-G38))</f>
        <v>4.30292490118577</v>
      </c>
      <c r="M39" s="30">
        <f t="shared" si="10"/>
        <v>6.19707509881423</v>
      </c>
      <c r="N39" s="27">
        <f t="shared" si="11"/>
        <v>0.409802371541502</v>
      </c>
      <c r="O39" s="7"/>
      <c r="P39" s="7"/>
    </row>
    <row r="40" spans="1:16">
      <c r="A40" s="7"/>
      <c r="B40" s="7"/>
      <c r="C40" s="7"/>
      <c r="D40" s="8"/>
      <c r="E40" s="21" t="s">
        <v>101</v>
      </c>
      <c r="F40" s="12" t="s">
        <v>102</v>
      </c>
      <c r="G40" s="7">
        <v>5</v>
      </c>
      <c r="H40" s="11">
        <v>4</v>
      </c>
      <c r="I40" s="27">
        <f t="shared" si="9"/>
        <v>0.8</v>
      </c>
      <c r="J40" s="28" t="s">
        <v>25</v>
      </c>
      <c r="K40" s="35"/>
      <c r="L40" s="30">
        <f>(125.84-20-H37-H38)*(G40/(301.5-G37-G38))</f>
        <v>2.04901185770751</v>
      </c>
      <c r="M40" s="30">
        <f t="shared" si="10"/>
        <v>1.95098814229249</v>
      </c>
      <c r="N40" s="27">
        <f t="shared" si="11"/>
        <v>0.409802371541502</v>
      </c>
      <c r="O40" s="7"/>
      <c r="P40" s="7"/>
    </row>
    <row r="41" spans="1:16">
      <c r="A41" s="7"/>
      <c r="B41" s="7"/>
      <c r="C41" s="7"/>
      <c r="D41" s="8"/>
      <c r="E41" s="7"/>
      <c r="F41" s="7"/>
      <c r="G41" s="10"/>
      <c r="H41" s="11"/>
      <c r="I41" s="27"/>
      <c r="J41" s="37"/>
      <c r="K41" s="37" t="s">
        <v>64</v>
      </c>
      <c r="L41" s="37">
        <f>SUM(L33:L40)</f>
        <v>105.84</v>
      </c>
      <c r="M41" s="41">
        <f>SUM(M33:M40)</f>
        <v>20</v>
      </c>
      <c r="N41" s="42">
        <f>L41/301.5</f>
        <v>0.351044776119403</v>
      </c>
      <c r="O41" s="7"/>
      <c r="P41" s="7"/>
    </row>
    <row r="42" spans="1:16">
      <c r="A42" s="7">
        <v>29</v>
      </c>
      <c r="B42" s="7"/>
      <c r="C42" s="7"/>
      <c r="D42" s="8"/>
      <c r="E42" s="8"/>
      <c r="F42" s="7"/>
      <c r="G42" s="7"/>
      <c r="H42" s="11"/>
      <c r="I42" s="27"/>
      <c r="J42" s="7"/>
      <c r="K42" s="39"/>
      <c r="L42" s="7"/>
      <c r="M42" s="30"/>
      <c r="N42" s="7"/>
      <c r="O42" s="7"/>
      <c r="P42" s="7"/>
    </row>
    <row r="43" spans="1:16">
      <c r="A43" s="7">
        <v>30</v>
      </c>
      <c r="B43" s="16" t="s">
        <v>103</v>
      </c>
      <c r="C43" s="16" t="s">
        <v>104</v>
      </c>
      <c r="D43" s="17" t="s">
        <v>105</v>
      </c>
      <c r="E43" s="7" t="s">
        <v>106</v>
      </c>
      <c r="F43" s="7" t="s">
        <v>107</v>
      </c>
      <c r="G43" s="10">
        <v>34.5</v>
      </c>
      <c r="H43" s="11">
        <v>24.5</v>
      </c>
      <c r="I43" s="27">
        <f t="shared" ref="I43:I71" si="12">H43/G43</f>
        <v>0.710144927536232</v>
      </c>
      <c r="J43" s="28" t="s">
        <v>25</v>
      </c>
      <c r="K43" s="29" t="s">
        <v>108</v>
      </c>
      <c r="L43" s="30">
        <f>(294.5-35-H50-H54)*(G43/(419.5-G50-G54))</f>
        <v>20.1019261637239</v>
      </c>
      <c r="M43" s="30">
        <f t="shared" ref="M43:M71" si="13">H43-L43</f>
        <v>4.39807383627608</v>
      </c>
      <c r="N43" s="27">
        <f t="shared" ref="N43:N71" si="14">L43/G43</f>
        <v>0.582664526484751</v>
      </c>
      <c r="O43" s="7" t="s">
        <v>18</v>
      </c>
      <c r="P43" s="7"/>
    </row>
    <row r="44" spans="1:16">
      <c r="A44" s="7">
        <v>31</v>
      </c>
      <c r="B44" s="18"/>
      <c r="C44" s="18"/>
      <c r="D44" s="18"/>
      <c r="E44" s="7" t="s">
        <v>109</v>
      </c>
      <c r="F44" s="7" t="s">
        <v>110</v>
      </c>
      <c r="G44" s="7">
        <v>8</v>
      </c>
      <c r="H44" s="11">
        <v>5</v>
      </c>
      <c r="I44" s="27">
        <f t="shared" si="12"/>
        <v>0.625</v>
      </c>
      <c r="J44" s="28" t="s">
        <v>25</v>
      </c>
      <c r="K44" s="32"/>
      <c r="L44" s="30">
        <f>(294.5-35-H50-H54)*(G44/(419.5-G50-G54))</f>
        <v>4.66131621187801</v>
      </c>
      <c r="M44" s="30">
        <f t="shared" si="13"/>
        <v>0.33868378812199</v>
      </c>
      <c r="N44" s="27">
        <f t="shared" si="14"/>
        <v>0.582664526484751</v>
      </c>
      <c r="O44" s="7"/>
      <c r="P44" s="7"/>
    </row>
    <row r="45" spans="1:16">
      <c r="A45" s="7">
        <v>32</v>
      </c>
      <c r="B45" s="18"/>
      <c r="C45" s="18"/>
      <c r="D45" s="18"/>
      <c r="E45" s="7" t="s">
        <v>111</v>
      </c>
      <c r="F45" s="7" t="s">
        <v>112</v>
      </c>
      <c r="G45" s="7">
        <v>4</v>
      </c>
      <c r="H45" s="11">
        <v>3</v>
      </c>
      <c r="I45" s="27">
        <f t="shared" si="12"/>
        <v>0.75</v>
      </c>
      <c r="J45" s="28" t="s">
        <v>25</v>
      </c>
      <c r="K45" s="32"/>
      <c r="L45" s="30">
        <f>(294.5-35-H50-H54)*(G45/(419.5-G50-G54))</f>
        <v>2.330658105939</v>
      </c>
      <c r="M45" s="30">
        <f t="shared" si="13"/>
        <v>0.669341894060995</v>
      </c>
      <c r="N45" s="27">
        <f t="shared" si="14"/>
        <v>0.582664526484751</v>
      </c>
      <c r="O45" s="7"/>
      <c r="P45" s="7"/>
    </row>
    <row r="46" spans="1:16">
      <c r="A46" s="7">
        <v>33</v>
      </c>
      <c r="B46" s="18"/>
      <c r="C46" s="18"/>
      <c r="D46" s="18"/>
      <c r="E46" s="7" t="s">
        <v>113</v>
      </c>
      <c r="F46" s="12" t="s">
        <v>114</v>
      </c>
      <c r="G46" s="12">
        <v>12</v>
      </c>
      <c r="H46" s="11">
        <v>6.3</v>
      </c>
      <c r="I46" s="27">
        <f t="shared" si="12"/>
        <v>0.525</v>
      </c>
      <c r="J46" s="28" t="s">
        <v>25</v>
      </c>
      <c r="K46" s="32"/>
      <c r="L46" s="30">
        <f>(294.5-35-H50-H54)*(G46/(419.5-G50-G54))</f>
        <v>6.99197431781701</v>
      </c>
      <c r="M46" s="30">
        <f t="shared" si="13"/>
        <v>-0.691974317817015</v>
      </c>
      <c r="N46" s="27">
        <f t="shared" si="14"/>
        <v>0.582664526484751</v>
      </c>
      <c r="O46" s="7"/>
      <c r="P46" s="7"/>
    </row>
    <row r="47" spans="1:16">
      <c r="A47" s="7">
        <v>34</v>
      </c>
      <c r="B47" s="18"/>
      <c r="C47" s="18"/>
      <c r="D47" s="18"/>
      <c r="E47" s="7" t="s">
        <v>115</v>
      </c>
      <c r="F47" s="12" t="s">
        <v>116</v>
      </c>
      <c r="G47" s="12">
        <v>12</v>
      </c>
      <c r="H47" s="11">
        <v>6.8</v>
      </c>
      <c r="I47" s="27">
        <f t="shared" si="12"/>
        <v>0.566666666666667</v>
      </c>
      <c r="J47" s="28" t="s">
        <v>25</v>
      </c>
      <c r="K47" s="32"/>
      <c r="L47" s="30">
        <f>(294.5-35-H50-H54)*(G47/(419.5-G50-G54))</f>
        <v>6.99197431781701</v>
      </c>
      <c r="M47" s="30">
        <f t="shared" si="13"/>
        <v>-0.191974317817015</v>
      </c>
      <c r="N47" s="27">
        <f t="shared" si="14"/>
        <v>0.582664526484751</v>
      </c>
      <c r="O47" s="7"/>
      <c r="P47" s="7"/>
    </row>
    <row r="48" spans="1:16">
      <c r="A48" s="7">
        <v>35</v>
      </c>
      <c r="B48" s="18"/>
      <c r="C48" s="18"/>
      <c r="D48" s="18"/>
      <c r="E48" s="7" t="s">
        <v>117</v>
      </c>
      <c r="F48" s="12" t="s">
        <v>118</v>
      </c>
      <c r="G48" s="12">
        <v>10.5</v>
      </c>
      <c r="H48" s="11">
        <v>6.7</v>
      </c>
      <c r="I48" s="27">
        <f t="shared" si="12"/>
        <v>0.638095238095238</v>
      </c>
      <c r="J48" s="28" t="s">
        <v>25</v>
      </c>
      <c r="K48" s="32"/>
      <c r="L48" s="30">
        <f>(294.5-35-H50-H54)*(G48/(419.5-G50-G54))</f>
        <v>6.11797752808989</v>
      </c>
      <c r="M48" s="30">
        <f t="shared" si="13"/>
        <v>0.582022471910113</v>
      </c>
      <c r="N48" s="27">
        <f t="shared" si="14"/>
        <v>0.582664526484751</v>
      </c>
      <c r="O48" s="7"/>
      <c r="P48" s="7"/>
    </row>
    <row r="49" spans="1:16">
      <c r="A49" s="7">
        <v>36</v>
      </c>
      <c r="B49" s="18"/>
      <c r="C49" s="18"/>
      <c r="D49" s="18"/>
      <c r="E49" s="7" t="s">
        <v>119</v>
      </c>
      <c r="F49" s="12" t="s">
        <v>120</v>
      </c>
      <c r="G49" s="12">
        <v>5</v>
      </c>
      <c r="H49" s="11">
        <v>3.8</v>
      </c>
      <c r="I49" s="27">
        <f t="shared" si="12"/>
        <v>0.76</v>
      </c>
      <c r="J49" s="28" t="s">
        <v>25</v>
      </c>
      <c r="K49" s="32"/>
      <c r="L49" s="30">
        <f>(294.5-35-H50-H54)*(G49/(419.5-G50-G54))</f>
        <v>2.91332263242376</v>
      </c>
      <c r="M49" s="30">
        <f t="shared" si="13"/>
        <v>0.886677367576244</v>
      </c>
      <c r="N49" s="27">
        <f t="shared" si="14"/>
        <v>0.582664526484751</v>
      </c>
      <c r="O49" s="7"/>
      <c r="P49" s="7"/>
    </row>
    <row r="50" spans="1:16">
      <c r="A50" s="7"/>
      <c r="B50" s="18"/>
      <c r="C50" s="18"/>
      <c r="D50" s="18"/>
      <c r="E50" s="7" t="s">
        <v>121</v>
      </c>
      <c r="F50" s="7" t="s">
        <v>122</v>
      </c>
      <c r="G50" s="7">
        <v>45</v>
      </c>
      <c r="H50" s="11">
        <v>38</v>
      </c>
      <c r="I50" s="27">
        <f t="shared" si="12"/>
        <v>0.844444444444444</v>
      </c>
      <c r="J50" s="34" t="s">
        <v>43</v>
      </c>
      <c r="K50" s="32"/>
      <c r="L50" s="30">
        <f>H50</f>
        <v>38</v>
      </c>
      <c r="M50" s="30">
        <f t="shared" si="13"/>
        <v>0</v>
      </c>
      <c r="N50" s="27">
        <f t="shared" si="14"/>
        <v>0.844444444444444</v>
      </c>
      <c r="O50" s="7"/>
      <c r="P50" s="7"/>
    </row>
    <row r="51" spans="1:16">
      <c r="A51" s="7"/>
      <c r="B51" s="18"/>
      <c r="C51" s="18"/>
      <c r="D51" s="18"/>
      <c r="E51" s="7" t="s">
        <v>123</v>
      </c>
      <c r="F51" s="7" t="s">
        <v>124</v>
      </c>
      <c r="G51" s="10">
        <v>15.6</v>
      </c>
      <c r="H51" s="11">
        <v>14</v>
      </c>
      <c r="I51" s="27">
        <f t="shared" si="12"/>
        <v>0.897435897435897</v>
      </c>
      <c r="J51" s="28" t="s">
        <v>25</v>
      </c>
      <c r="K51" s="32"/>
      <c r="L51" s="30">
        <f>(294.5-35-H50-H54)*(G51/(419.5-G50-G54))</f>
        <v>9.08956661316212</v>
      </c>
      <c r="M51" s="30">
        <f t="shared" si="13"/>
        <v>4.91043338683788</v>
      </c>
      <c r="N51" s="27">
        <f t="shared" si="14"/>
        <v>0.582664526484751</v>
      </c>
      <c r="O51" s="7"/>
      <c r="P51" s="7"/>
    </row>
    <row r="52" spans="1:16">
      <c r="A52" s="7"/>
      <c r="B52" s="18"/>
      <c r="C52" s="18"/>
      <c r="D52" s="18"/>
      <c r="E52" s="7" t="s">
        <v>125</v>
      </c>
      <c r="F52" s="7" t="s">
        <v>126</v>
      </c>
      <c r="G52" s="10">
        <v>8</v>
      </c>
      <c r="H52" s="11">
        <v>6</v>
      </c>
      <c r="I52" s="27">
        <f t="shared" si="12"/>
        <v>0.75</v>
      </c>
      <c r="J52" s="28" t="s">
        <v>25</v>
      </c>
      <c r="K52" s="32"/>
      <c r="L52" s="30">
        <f>(294.5-35-H50-H54)*(G52/(419.5-G50-G54))</f>
        <v>4.66131621187801</v>
      </c>
      <c r="M52" s="30">
        <f t="shared" si="13"/>
        <v>1.33868378812199</v>
      </c>
      <c r="N52" s="27">
        <f t="shared" si="14"/>
        <v>0.582664526484751</v>
      </c>
      <c r="O52" s="7"/>
      <c r="P52" s="7"/>
    </row>
    <row r="53" spans="1:16">
      <c r="A53" s="7"/>
      <c r="B53" s="18"/>
      <c r="C53" s="18"/>
      <c r="D53" s="18"/>
      <c r="E53" s="7" t="s">
        <v>127</v>
      </c>
      <c r="F53" s="7" t="s">
        <v>128</v>
      </c>
      <c r="G53" s="10">
        <v>14</v>
      </c>
      <c r="H53" s="11">
        <v>10</v>
      </c>
      <c r="I53" s="27">
        <f t="shared" si="12"/>
        <v>0.714285714285714</v>
      </c>
      <c r="J53" s="28" t="s">
        <v>25</v>
      </c>
      <c r="K53" s="32"/>
      <c r="L53" s="30">
        <f>(294.5-35-H50-H54)*(G53/(419.5-G50-G54))</f>
        <v>8.15730337078652</v>
      </c>
      <c r="M53" s="30">
        <f t="shared" si="13"/>
        <v>1.84269662921348</v>
      </c>
      <c r="N53" s="27">
        <f t="shared" si="14"/>
        <v>0.582664526484751</v>
      </c>
      <c r="O53" s="7"/>
      <c r="P53" s="7"/>
    </row>
    <row r="54" spans="1:16">
      <c r="A54" s="7"/>
      <c r="B54" s="18"/>
      <c r="C54" s="18"/>
      <c r="D54" s="18"/>
      <c r="E54" s="7" t="s">
        <v>129</v>
      </c>
      <c r="F54" s="7" t="s">
        <v>130</v>
      </c>
      <c r="G54" s="10">
        <v>63</v>
      </c>
      <c r="H54" s="11">
        <v>40</v>
      </c>
      <c r="I54" s="27">
        <f t="shared" si="12"/>
        <v>0.634920634920635</v>
      </c>
      <c r="J54" s="34" t="s">
        <v>43</v>
      </c>
      <c r="K54" s="32"/>
      <c r="L54" s="30">
        <f>H54</f>
        <v>40</v>
      </c>
      <c r="M54" s="30">
        <f t="shared" si="13"/>
        <v>0</v>
      </c>
      <c r="N54" s="27">
        <f t="shared" si="14"/>
        <v>0.634920634920635</v>
      </c>
      <c r="O54" s="7"/>
      <c r="P54" s="7"/>
    </row>
    <row r="55" spans="1:16">
      <c r="A55" s="7"/>
      <c r="B55" s="18"/>
      <c r="C55" s="18"/>
      <c r="D55" s="18"/>
      <c r="E55" s="7" t="s">
        <v>131</v>
      </c>
      <c r="F55" s="7" t="s">
        <v>132</v>
      </c>
      <c r="G55" s="7">
        <v>14</v>
      </c>
      <c r="H55" s="11">
        <v>7</v>
      </c>
      <c r="I55" s="27">
        <f t="shared" si="12"/>
        <v>0.5</v>
      </c>
      <c r="J55" s="28" t="s">
        <v>25</v>
      </c>
      <c r="K55" s="32"/>
      <c r="L55" s="30">
        <f>(294.5-35-H50-H54)*(G55/(419.5-G50-G54))</f>
        <v>8.15730337078652</v>
      </c>
      <c r="M55" s="30">
        <f t="shared" si="13"/>
        <v>-1.15730337078652</v>
      </c>
      <c r="N55" s="27">
        <f t="shared" si="14"/>
        <v>0.582664526484751</v>
      </c>
      <c r="O55" s="7"/>
      <c r="P55" s="7"/>
    </row>
    <row r="56" spans="1:16">
      <c r="A56" s="7"/>
      <c r="B56" s="18"/>
      <c r="C56" s="18"/>
      <c r="D56" s="18"/>
      <c r="E56" s="7" t="s">
        <v>133</v>
      </c>
      <c r="F56" s="12" t="s">
        <v>134</v>
      </c>
      <c r="G56" s="12">
        <v>3.2</v>
      </c>
      <c r="H56" s="11">
        <v>3.2</v>
      </c>
      <c r="I56" s="27">
        <f t="shared" si="12"/>
        <v>1</v>
      </c>
      <c r="J56" s="28" t="s">
        <v>25</v>
      </c>
      <c r="K56" s="32"/>
      <c r="L56" s="30">
        <f>(294.5-35-H50-H54)*(G56/(419.5-G50-G54))</f>
        <v>1.8645264847512</v>
      </c>
      <c r="M56" s="30">
        <f t="shared" si="13"/>
        <v>1.3354735152488</v>
      </c>
      <c r="N56" s="27">
        <f t="shared" si="14"/>
        <v>0.582664526484751</v>
      </c>
      <c r="O56" s="7"/>
      <c r="P56" s="7"/>
    </row>
    <row r="57" spans="1:16">
      <c r="A57" s="7"/>
      <c r="B57" s="18"/>
      <c r="C57" s="18"/>
      <c r="D57" s="18"/>
      <c r="E57" s="7" t="s">
        <v>135</v>
      </c>
      <c r="F57" s="12" t="s">
        <v>136</v>
      </c>
      <c r="G57" s="12">
        <v>12.6</v>
      </c>
      <c r="H57" s="11">
        <v>10</v>
      </c>
      <c r="I57" s="27">
        <f t="shared" si="12"/>
        <v>0.793650793650794</v>
      </c>
      <c r="J57" s="28" t="s">
        <v>25</v>
      </c>
      <c r="K57" s="32"/>
      <c r="L57" s="30">
        <f>(294.5-35-H50-H54)*(G57/(419.5-G50-G54))</f>
        <v>7.34157303370786</v>
      </c>
      <c r="M57" s="30">
        <f t="shared" si="13"/>
        <v>2.65842696629214</v>
      </c>
      <c r="N57" s="27">
        <f t="shared" si="14"/>
        <v>0.582664526484751</v>
      </c>
      <c r="O57" s="7"/>
      <c r="P57" s="7"/>
    </row>
    <row r="58" spans="1:16">
      <c r="A58" s="7"/>
      <c r="B58" s="18"/>
      <c r="C58" s="18"/>
      <c r="D58" s="18"/>
      <c r="E58" s="7" t="s">
        <v>137</v>
      </c>
      <c r="F58" s="12" t="s">
        <v>138</v>
      </c>
      <c r="G58" s="7">
        <v>5</v>
      </c>
      <c r="H58" s="11">
        <v>4</v>
      </c>
      <c r="I58" s="27">
        <f t="shared" si="12"/>
        <v>0.8</v>
      </c>
      <c r="J58" s="28" t="s">
        <v>25</v>
      </c>
      <c r="K58" s="32"/>
      <c r="L58" s="30">
        <f>(294.5-35-H50-H54)*(G58/(419.5-G50-G54))</f>
        <v>2.91332263242376</v>
      </c>
      <c r="M58" s="30">
        <f t="shared" si="13"/>
        <v>1.08667736757624</v>
      </c>
      <c r="N58" s="27">
        <f t="shared" si="14"/>
        <v>0.582664526484751</v>
      </c>
      <c r="O58" s="7"/>
      <c r="P58" s="7"/>
    </row>
    <row r="59" spans="1:16">
      <c r="A59" s="7"/>
      <c r="B59" s="18"/>
      <c r="C59" s="18"/>
      <c r="D59" s="18"/>
      <c r="E59" s="7" t="s">
        <v>139</v>
      </c>
      <c r="F59" s="12" t="s">
        <v>140</v>
      </c>
      <c r="G59" s="12">
        <v>3.2</v>
      </c>
      <c r="H59" s="11">
        <v>2.8</v>
      </c>
      <c r="I59" s="27">
        <f t="shared" si="12"/>
        <v>0.875</v>
      </c>
      <c r="J59" s="28" t="s">
        <v>25</v>
      </c>
      <c r="K59" s="32"/>
      <c r="L59" s="30">
        <f>(294.5-35-H50-H54)*(G59/(419.5-G50-G54))</f>
        <v>1.8645264847512</v>
      </c>
      <c r="M59" s="30">
        <f t="shared" si="13"/>
        <v>0.935473515248796</v>
      </c>
      <c r="N59" s="27">
        <f t="shared" si="14"/>
        <v>0.582664526484751</v>
      </c>
      <c r="O59" s="7"/>
      <c r="P59" s="7"/>
    </row>
    <row r="60" spans="1:16">
      <c r="A60" s="7"/>
      <c r="B60" s="18"/>
      <c r="C60" s="18"/>
      <c r="D60" s="18"/>
      <c r="E60" s="7" t="s">
        <v>141</v>
      </c>
      <c r="F60" s="7" t="s">
        <v>142</v>
      </c>
      <c r="G60" s="7">
        <v>4.5</v>
      </c>
      <c r="H60" s="11">
        <v>3.8</v>
      </c>
      <c r="I60" s="27">
        <f t="shared" si="12"/>
        <v>0.844444444444444</v>
      </c>
      <c r="J60" s="28" t="s">
        <v>25</v>
      </c>
      <c r="K60" s="32"/>
      <c r="L60" s="30">
        <f>(294.5-35-H50-H54)*(G60/(419.5-G50-G54))</f>
        <v>2.62199036918138</v>
      </c>
      <c r="M60" s="30">
        <f t="shared" si="13"/>
        <v>1.17800963081862</v>
      </c>
      <c r="N60" s="27">
        <f t="shared" si="14"/>
        <v>0.582664526484751</v>
      </c>
      <c r="O60" s="7"/>
      <c r="P60" s="7"/>
    </row>
    <row r="61" spans="1:16">
      <c r="A61" s="7"/>
      <c r="B61" s="18"/>
      <c r="C61" s="18"/>
      <c r="D61" s="18"/>
      <c r="E61" s="7" t="s">
        <v>143</v>
      </c>
      <c r="F61" s="7" t="s">
        <v>144</v>
      </c>
      <c r="G61" s="7">
        <v>7</v>
      </c>
      <c r="H61" s="11">
        <v>4.6</v>
      </c>
      <c r="I61" s="27">
        <f t="shared" si="12"/>
        <v>0.657142857142857</v>
      </c>
      <c r="J61" s="28" t="s">
        <v>25</v>
      </c>
      <c r="K61" s="32"/>
      <c r="L61" s="30">
        <f>(294.5-35-H50-H54)*(G61/(419.5-G50-G54))</f>
        <v>4.07865168539326</v>
      </c>
      <c r="M61" s="30">
        <f t="shared" si="13"/>
        <v>0.521348314606741</v>
      </c>
      <c r="N61" s="27">
        <f t="shared" si="14"/>
        <v>0.582664526484751</v>
      </c>
      <c r="O61" s="7"/>
      <c r="P61" s="7"/>
    </row>
    <row r="62" spans="1:16">
      <c r="A62" s="7"/>
      <c r="B62" s="18"/>
      <c r="C62" s="18"/>
      <c r="D62" s="18"/>
      <c r="E62" s="11" t="s">
        <v>145</v>
      </c>
      <c r="F62" s="22" t="s">
        <v>146</v>
      </c>
      <c r="G62" s="11">
        <v>5</v>
      </c>
      <c r="H62" s="11">
        <v>3.5</v>
      </c>
      <c r="I62" s="27">
        <f t="shared" si="12"/>
        <v>0.7</v>
      </c>
      <c r="J62" s="28" t="s">
        <v>25</v>
      </c>
      <c r="K62" s="32"/>
      <c r="L62" s="30">
        <f>(294.5-35-H50-H54)*(G62/(419.5-G50-G54))</f>
        <v>2.91332263242376</v>
      </c>
      <c r="M62" s="30">
        <f t="shared" si="13"/>
        <v>0.586677367576244</v>
      </c>
      <c r="N62" s="27">
        <f t="shared" si="14"/>
        <v>0.582664526484751</v>
      </c>
      <c r="O62" s="7"/>
      <c r="P62" s="7"/>
    </row>
    <row r="63" spans="1:16">
      <c r="A63" s="7"/>
      <c r="B63" s="18"/>
      <c r="C63" s="18"/>
      <c r="D63" s="18"/>
      <c r="E63" s="11" t="s">
        <v>147</v>
      </c>
      <c r="F63" s="22" t="s">
        <v>148</v>
      </c>
      <c r="G63" s="11">
        <v>5</v>
      </c>
      <c r="H63" s="11">
        <v>3.6</v>
      </c>
      <c r="I63" s="27">
        <f t="shared" si="12"/>
        <v>0.72</v>
      </c>
      <c r="J63" s="28" t="s">
        <v>25</v>
      </c>
      <c r="K63" s="32"/>
      <c r="L63" s="30">
        <f>(294.5-35-H50-H54)*(G63/(419.5-G50-G54))</f>
        <v>2.91332263242376</v>
      </c>
      <c r="M63" s="30">
        <f t="shared" si="13"/>
        <v>0.686677367576245</v>
      </c>
      <c r="N63" s="27">
        <f t="shared" si="14"/>
        <v>0.582664526484751</v>
      </c>
      <c r="O63" s="7"/>
      <c r="P63" s="7"/>
    </row>
    <row r="64" spans="1:16">
      <c r="A64" s="7"/>
      <c r="B64" s="18"/>
      <c r="C64" s="18"/>
      <c r="D64" s="18"/>
      <c r="E64" s="11" t="s">
        <v>149</v>
      </c>
      <c r="F64" s="22" t="s">
        <v>150</v>
      </c>
      <c r="G64" s="11">
        <v>5.6</v>
      </c>
      <c r="H64" s="11">
        <v>4.2</v>
      </c>
      <c r="I64" s="27">
        <f t="shared" si="12"/>
        <v>0.75</v>
      </c>
      <c r="J64" s="28" t="s">
        <v>25</v>
      </c>
      <c r="K64" s="32"/>
      <c r="L64" s="30">
        <f>(294.5-35-H50-H54)*(G64/(419.5-G50-G54))</f>
        <v>3.26292134831461</v>
      </c>
      <c r="M64" s="30">
        <f t="shared" si="13"/>
        <v>0.937078651685394</v>
      </c>
      <c r="N64" s="27">
        <f t="shared" si="14"/>
        <v>0.582664526484751</v>
      </c>
      <c r="O64" s="7"/>
      <c r="P64" s="7"/>
    </row>
    <row r="65" spans="1:16">
      <c r="A65" s="7"/>
      <c r="B65" s="18"/>
      <c r="C65" s="18"/>
      <c r="D65" s="18"/>
      <c r="E65" s="11" t="s">
        <v>151</v>
      </c>
      <c r="F65" s="22" t="s">
        <v>152</v>
      </c>
      <c r="G65" s="11">
        <v>7.5</v>
      </c>
      <c r="H65" s="11">
        <v>4</v>
      </c>
      <c r="I65" s="27">
        <f t="shared" si="12"/>
        <v>0.533333333333333</v>
      </c>
      <c r="J65" s="28" t="s">
        <v>25</v>
      </c>
      <c r="K65" s="32"/>
      <c r="L65" s="30">
        <f>(294.5-35-H50-H54)*(G65/(419.5-G50-G54))</f>
        <v>4.36998394863563</v>
      </c>
      <c r="M65" s="30">
        <f t="shared" si="13"/>
        <v>-0.369983948635634</v>
      </c>
      <c r="N65" s="27">
        <f t="shared" si="14"/>
        <v>0.582664526484751</v>
      </c>
      <c r="O65" s="7"/>
      <c r="P65" s="7"/>
    </row>
    <row r="66" spans="1:16">
      <c r="A66" s="7"/>
      <c r="B66" s="18"/>
      <c r="C66" s="18"/>
      <c r="D66" s="18"/>
      <c r="E66" s="11" t="s">
        <v>153</v>
      </c>
      <c r="F66" s="22" t="s">
        <v>154</v>
      </c>
      <c r="G66" s="11">
        <v>10</v>
      </c>
      <c r="H66" s="11">
        <v>6</v>
      </c>
      <c r="I66" s="27">
        <f t="shared" si="12"/>
        <v>0.6</v>
      </c>
      <c r="J66" s="28" t="s">
        <v>25</v>
      </c>
      <c r="K66" s="32"/>
      <c r="L66" s="30">
        <f>(294.5-35-H50-H54)*(G66/(419.5-G50-G54))</f>
        <v>5.82664526484751</v>
      </c>
      <c r="M66" s="30">
        <f t="shared" si="13"/>
        <v>0.173354735152489</v>
      </c>
      <c r="N66" s="27">
        <f t="shared" si="14"/>
        <v>0.582664526484751</v>
      </c>
      <c r="O66" s="7"/>
      <c r="P66" s="7"/>
    </row>
    <row r="67" spans="1:16">
      <c r="A67" s="7"/>
      <c r="B67" s="18"/>
      <c r="C67" s="18"/>
      <c r="D67" s="18"/>
      <c r="E67" s="11" t="s">
        <v>155</v>
      </c>
      <c r="F67" s="22" t="s">
        <v>156</v>
      </c>
      <c r="G67" s="11">
        <v>4</v>
      </c>
      <c r="H67" s="11">
        <v>2.4</v>
      </c>
      <c r="I67" s="27">
        <f t="shared" si="12"/>
        <v>0.6</v>
      </c>
      <c r="J67" s="28" t="s">
        <v>25</v>
      </c>
      <c r="K67" s="32"/>
      <c r="L67" s="30">
        <f>(294.5-35-H50-H54)*(G67/(419.5-G50-G54))</f>
        <v>2.330658105939</v>
      </c>
      <c r="M67" s="30">
        <f t="shared" si="13"/>
        <v>0.0693418940609951</v>
      </c>
      <c r="N67" s="27">
        <f t="shared" si="14"/>
        <v>0.582664526484751</v>
      </c>
      <c r="O67" s="7"/>
      <c r="P67" s="7"/>
    </row>
    <row r="68" spans="1:16">
      <c r="A68" s="7"/>
      <c r="B68" s="18"/>
      <c r="C68" s="18"/>
      <c r="D68" s="18"/>
      <c r="E68" s="11" t="s">
        <v>157</v>
      </c>
      <c r="F68" s="22" t="s">
        <v>158</v>
      </c>
      <c r="G68" s="11">
        <v>6.4</v>
      </c>
      <c r="H68" s="11">
        <v>5</v>
      </c>
      <c r="I68" s="27">
        <f t="shared" si="12"/>
        <v>0.78125</v>
      </c>
      <c r="J68" s="28" t="s">
        <v>25</v>
      </c>
      <c r="K68" s="32"/>
      <c r="L68" s="30">
        <f>(294.5-35-H50-H54)*(G68/(419.5-G50-G54))</f>
        <v>3.72905296950241</v>
      </c>
      <c r="M68" s="30">
        <f t="shared" si="13"/>
        <v>1.27094703049759</v>
      </c>
      <c r="N68" s="27">
        <f t="shared" si="14"/>
        <v>0.582664526484751</v>
      </c>
      <c r="O68" s="7"/>
      <c r="P68" s="7"/>
    </row>
    <row r="69" spans="1:16">
      <c r="A69" s="7"/>
      <c r="B69" s="18"/>
      <c r="C69" s="18"/>
      <c r="D69" s="18"/>
      <c r="E69" s="44" t="s">
        <v>159</v>
      </c>
      <c r="F69" s="44" t="s">
        <v>160</v>
      </c>
      <c r="G69" s="11">
        <v>18.9</v>
      </c>
      <c r="H69" s="11">
        <v>13.4</v>
      </c>
      <c r="I69" s="27">
        <f t="shared" si="12"/>
        <v>0.708994708994709</v>
      </c>
      <c r="J69" s="28" t="s">
        <v>25</v>
      </c>
      <c r="K69" s="32"/>
      <c r="L69" s="30">
        <f>(294.5-35-H50-H54)*(G69/(419.5-G50-G54))</f>
        <v>11.0123595505618</v>
      </c>
      <c r="M69" s="30">
        <f t="shared" si="13"/>
        <v>2.3876404494382</v>
      </c>
      <c r="N69" s="27">
        <f t="shared" si="14"/>
        <v>0.582664526484751</v>
      </c>
      <c r="O69" s="7"/>
      <c r="P69" s="7"/>
    </row>
    <row r="70" spans="1:16">
      <c r="A70" s="7"/>
      <c r="B70" s="18"/>
      <c r="C70" s="18"/>
      <c r="D70" s="18"/>
      <c r="E70" s="44" t="s">
        <v>161</v>
      </c>
      <c r="F70" s="44" t="s">
        <v>162</v>
      </c>
      <c r="G70" s="11">
        <v>69</v>
      </c>
      <c r="H70" s="11">
        <v>48</v>
      </c>
      <c r="I70" s="27">
        <f t="shared" si="12"/>
        <v>0.695652173913043</v>
      </c>
      <c r="J70" s="28" t="s">
        <v>25</v>
      </c>
      <c r="K70" s="32"/>
      <c r="L70" s="30">
        <f>(294.5-35-H50-H54)*(G70/(419.5-G50-G54))</f>
        <v>40.2038523274478</v>
      </c>
      <c r="M70" s="30">
        <f t="shared" si="13"/>
        <v>7.79614767255217</v>
      </c>
      <c r="N70" s="27">
        <f t="shared" si="14"/>
        <v>0.582664526484751</v>
      </c>
      <c r="O70" s="7"/>
      <c r="P70" s="7"/>
    </row>
    <row r="71" spans="1:16">
      <c r="A71" s="7"/>
      <c r="B71" s="45"/>
      <c r="C71" s="45"/>
      <c r="D71" s="45"/>
      <c r="E71" s="44" t="s">
        <v>163</v>
      </c>
      <c r="F71" s="44" t="s">
        <v>164</v>
      </c>
      <c r="G71" s="46">
        <v>7</v>
      </c>
      <c r="H71" s="11">
        <v>4.9</v>
      </c>
      <c r="I71" s="27">
        <f t="shared" si="12"/>
        <v>0.7</v>
      </c>
      <c r="J71" s="28" t="s">
        <v>25</v>
      </c>
      <c r="K71" s="35"/>
      <c r="L71" s="30">
        <f>(294.5-35-H50-H54)*(G71/(419.5-G50-G54))</f>
        <v>4.07865168539326</v>
      </c>
      <c r="M71" s="30">
        <f t="shared" si="13"/>
        <v>0.821348314606742</v>
      </c>
      <c r="N71" s="27">
        <f t="shared" si="14"/>
        <v>0.582664526484751</v>
      </c>
      <c r="O71" s="7"/>
      <c r="P71" s="7"/>
    </row>
    <row r="72" spans="1:16">
      <c r="A72" s="7">
        <v>37</v>
      </c>
      <c r="B72" s="7"/>
      <c r="C72" s="7"/>
      <c r="D72" s="7"/>
      <c r="E72" s="7"/>
      <c r="F72" s="7"/>
      <c r="G72" s="7"/>
      <c r="H72" s="11"/>
      <c r="I72" s="27"/>
      <c r="J72" s="7"/>
      <c r="K72" s="37" t="s">
        <v>64</v>
      </c>
      <c r="L72" s="37">
        <f>SUM(L43:L71)</f>
        <v>259.5</v>
      </c>
      <c r="M72" s="41">
        <f>SUM(M43:M71)</f>
        <v>35</v>
      </c>
      <c r="N72" s="42">
        <f>L72/419.5</f>
        <v>0.618593563766389</v>
      </c>
      <c r="O72" s="7"/>
      <c r="P72" s="7"/>
    </row>
    <row r="73" spans="1:16">
      <c r="A73" s="7"/>
      <c r="B73" s="8"/>
      <c r="C73" s="8"/>
      <c r="D73" s="8"/>
      <c r="E73" s="7"/>
      <c r="F73" s="7"/>
      <c r="G73" s="10"/>
      <c r="H73" s="11"/>
      <c r="I73" s="27"/>
      <c r="J73" s="50"/>
      <c r="K73" s="50"/>
      <c r="L73" s="30"/>
      <c r="M73" s="30"/>
      <c r="N73" s="7"/>
      <c r="O73" s="7"/>
      <c r="P73" s="7"/>
    </row>
    <row r="74" spans="1:16">
      <c r="A74" s="7">
        <v>38</v>
      </c>
      <c r="B74" s="8" t="s">
        <v>165</v>
      </c>
      <c r="C74" s="8" t="s">
        <v>166</v>
      </c>
      <c r="D74" s="8" t="s">
        <v>167</v>
      </c>
      <c r="E74" s="7" t="s">
        <v>106</v>
      </c>
      <c r="F74" s="7" t="s">
        <v>107</v>
      </c>
      <c r="G74" s="10">
        <v>34.5</v>
      </c>
      <c r="H74" s="11">
        <v>24.5</v>
      </c>
      <c r="I74" s="27">
        <f t="shared" ref="I74:I80" si="15">H74/G74</f>
        <v>0.710144927536232</v>
      </c>
      <c r="J74" s="28" t="s">
        <v>25</v>
      </c>
      <c r="K74" s="50" t="s">
        <v>168</v>
      </c>
      <c r="L74" s="30">
        <f t="shared" ref="L74:L80" si="16">(56.1-(-20))*(G74/86)</f>
        <v>30.528488372093</v>
      </c>
      <c r="M74" s="30">
        <f t="shared" ref="M74:M80" si="17">H74-L74</f>
        <v>-6.02848837209302</v>
      </c>
      <c r="N74" s="27">
        <f t="shared" ref="N74:N80" si="18">L74/G74</f>
        <v>0.884883720930232</v>
      </c>
      <c r="O74" s="7" t="s">
        <v>18</v>
      </c>
      <c r="P74" s="7"/>
    </row>
    <row r="75" spans="1:16">
      <c r="A75" s="7">
        <v>39</v>
      </c>
      <c r="B75" s="7"/>
      <c r="C75" s="7"/>
      <c r="D75" s="8"/>
      <c r="E75" s="7" t="s">
        <v>109</v>
      </c>
      <c r="F75" s="7" t="s">
        <v>110</v>
      </c>
      <c r="G75" s="7">
        <v>8</v>
      </c>
      <c r="H75" s="11">
        <v>5</v>
      </c>
      <c r="I75" s="27">
        <f t="shared" si="15"/>
        <v>0.625</v>
      </c>
      <c r="J75" s="28" t="s">
        <v>25</v>
      </c>
      <c r="K75" s="7"/>
      <c r="L75" s="30">
        <f t="shared" si="16"/>
        <v>7.07906976744186</v>
      </c>
      <c r="M75" s="30">
        <f t="shared" si="17"/>
        <v>-2.07906976744186</v>
      </c>
      <c r="N75" s="27">
        <f t="shared" si="18"/>
        <v>0.884883720930232</v>
      </c>
      <c r="O75" s="7"/>
      <c r="P75" s="7"/>
    </row>
    <row r="76" spans="1:16">
      <c r="A76" s="7">
        <v>40</v>
      </c>
      <c r="B76" s="7"/>
      <c r="C76" s="7"/>
      <c r="D76" s="8"/>
      <c r="E76" s="7" t="s">
        <v>111</v>
      </c>
      <c r="F76" s="7" t="s">
        <v>112</v>
      </c>
      <c r="G76" s="7">
        <v>4</v>
      </c>
      <c r="H76" s="11">
        <v>3</v>
      </c>
      <c r="I76" s="27">
        <f t="shared" si="15"/>
        <v>0.75</v>
      </c>
      <c r="J76" s="28" t="s">
        <v>25</v>
      </c>
      <c r="K76" s="7"/>
      <c r="L76" s="30">
        <f t="shared" si="16"/>
        <v>3.53953488372093</v>
      </c>
      <c r="M76" s="30">
        <f t="shared" si="17"/>
        <v>-0.53953488372093</v>
      </c>
      <c r="N76" s="27">
        <f t="shared" si="18"/>
        <v>0.884883720930232</v>
      </c>
      <c r="O76" s="7"/>
      <c r="P76" s="7"/>
    </row>
    <row r="77" spans="1:16">
      <c r="A77" s="7">
        <v>41</v>
      </c>
      <c r="B77" s="7"/>
      <c r="C77" s="7"/>
      <c r="D77" s="8"/>
      <c r="E77" s="7" t="s">
        <v>113</v>
      </c>
      <c r="F77" s="12" t="s">
        <v>114</v>
      </c>
      <c r="G77" s="12">
        <v>12</v>
      </c>
      <c r="H77" s="11">
        <v>6.3</v>
      </c>
      <c r="I77" s="27">
        <f t="shared" si="15"/>
        <v>0.525</v>
      </c>
      <c r="J77" s="28" t="s">
        <v>25</v>
      </c>
      <c r="K77" s="7"/>
      <c r="L77" s="30">
        <f t="shared" si="16"/>
        <v>10.6186046511628</v>
      </c>
      <c r="M77" s="30">
        <f t="shared" si="17"/>
        <v>-4.31860465116279</v>
      </c>
      <c r="N77" s="27">
        <f t="shared" si="18"/>
        <v>0.884883720930232</v>
      </c>
      <c r="O77" s="7"/>
      <c r="P77" s="7"/>
    </row>
    <row r="78" spans="1:16">
      <c r="A78" s="7">
        <v>42</v>
      </c>
      <c r="B78" s="7"/>
      <c r="C78" s="7"/>
      <c r="D78" s="8"/>
      <c r="E78" s="7" t="s">
        <v>115</v>
      </c>
      <c r="F78" s="12" t="s">
        <v>116</v>
      </c>
      <c r="G78" s="12">
        <v>12</v>
      </c>
      <c r="H78" s="11">
        <v>6.8</v>
      </c>
      <c r="I78" s="27">
        <f t="shared" si="15"/>
        <v>0.566666666666667</v>
      </c>
      <c r="J78" s="28" t="s">
        <v>25</v>
      </c>
      <c r="K78" s="7"/>
      <c r="L78" s="30">
        <f t="shared" si="16"/>
        <v>10.6186046511628</v>
      </c>
      <c r="M78" s="30">
        <f t="shared" si="17"/>
        <v>-3.81860465116279</v>
      </c>
      <c r="N78" s="27">
        <f t="shared" si="18"/>
        <v>0.884883720930232</v>
      </c>
      <c r="O78" s="7"/>
      <c r="P78" s="7"/>
    </row>
    <row r="79" spans="1:16">
      <c r="A79" s="7">
        <v>43</v>
      </c>
      <c r="B79" s="7"/>
      <c r="C79" s="7"/>
      <c r="D79" s="8"/>
      <c r="E79" s="7" t="s">
        <v>117</v>
      </c>
      <c r="F79" s="12" t="s">
        <v>118</v>
      </c>
      <c r="G79" s="12">
        <v>10.5</v>
      </c>
      <c r="H79" s="11">
        <v>6.7</v>
      </c>
      <c r="I79" s="27">
        <f t="shared" si="15"/>
        <v>0.638095238095238</v>
      </c>
      <c r="J79" s="28" t="s">
        <v>25</v>
      </c>
      <c r="K79" s="7"/>
      <c r="L79" s="30">
        <f t="shared" si="16"/>
        <v>9.29127906976744</v>
      </c>
      <c r="M79" s="30">
        <f t="shared" si="17"/>
        <v>-2.59127906976744</v>
      </c>
      <c r="N79" s="27">
        <f t="shared" si="18"/>
        <v>0.884883720930232</v>
      </c>
      <c r="O79" s="7"/>
      <c r="P79" s="7"/>
    </row>
    <row r="80" spans="1:16">
      <c r="A80" s="7">
        <v>44</v>
      </c>
      <c r="B80" s="7"/>
      <c r="C80" s="7"/>
      <c r="D80" s="8"/>
      <c r="E80" s="7" t="s">
        <v>119</v>
      </c>
      <c r="F80" s="12" t="s">
        <v>120</v>
      </c>
      <c r="G80" s="12">
        <v>5</v>
      </c>
      <c r="H80" s="11">
        <v>3.8</v>
      </c>
      <c r="I80" s="27">
        <f t="shared" si="15"/>
        <v>0.76</v>
      </c>
      <c r="J80" s="28" t="s">
        <v>25</v>
      </c>
      <c r="K80" s="7"/>
      <c r="L80" s="30">
        <f t="shared" si="16"/>
        <v>4.42441860465116</v>
      </c>
      <c r="M80" s="30">
        <f t="shared" si="17"/>
        <v>-0.624418604651162</v>
      </c>
      <c r="N80" s="27">
        <f t="shared" si="18"/>
        <v>0.884883720930232</v>
      </c>
      <c r="O80" s="7"/>
      <c r="P80" s="7"/>
    </row>
    <row r="81" spans="1:16">
      <c r="A81" s="7">
        <v>45</v>
      </c>
      <c r="B81" s="7"/>
      <c r="C81" s="7"/>
      <c r="D81" s="7"/>
      <c r="E81" s="7"/>
      <c r="F81" s="7"/>
      <c r="G81" s="7"/>
      <c r="H81" s="11"/>
      <c r="I81" s="27"/>
      <c r="J81" s="28"/>
      <c r="K81" s="37" t="s">
        <v>64</v>
      </c>
      <c r="L81" s="37">
        <f>SUM(L74:L80)</f>
        <v>76.1</v>
      </c>
      <c r="M81" s="41">
        <f>SUM(M74:M80)</f>
        <v>-20</v>
      </c>
      <c r="N81" s="42">
        <f>L81/86</f>
        <v>0.884883720930233</v>
      </c>
      <c r="O81" s="7"/>
      <c r="P81" s="7"/>
    </row>
    <row r="82" spans="1:16">
      <c r="A82" s="7"/>
      <c r="B82" s="8"/>
      <c r="C82" s="16"/>
      <c r="D82" s="8"/>
      <c r="E82" s="47"/>
      <c r="F82" s="11"/>
      <c r="G82" s="11"/>
      <c r="H82" s="11"/>
      <c r="I82" s="27"/>
      <c r="J82" s="28"/>
      <c r="K82" s="50"/>
      <c r="L82" s="7"/>
      <c r="M82" s="30"/>
      <c r="N82" s="7"/>
      <c r="O82" s="7"/>
      <c r="P82" s="7"/>
    </row>
    <row r="83" spans="1:16">
      <c r="A83" s="7">
        <v>46</v>
      </c>
      <c r="B83" s="16" t="s">
        <v>169</v>
      </c>
      <c r="C83" s="8" t="s">
        <v>170</v>
      </c>
      <c r="D83" s="16" t="s">
        <v>171</v>
      </c>
      <c r="E83" s="47" t="s">
        <v>172</v>
      </c>
      <c r="F83" s="11" t="s">
        <v>173</v>
      </c>
      <c r="G83" s="11">
        <v>30</v>
      </c>
      <c r="H83" s="11">
        <v>25</v>
      </c>
      <c r="I83" s="27">
        <f t="shared" ref="I83:I88" si="19">H83/G83</f>
        <v>0.833333333333333</v>
      </c>
      <c r="J83" s="28" t="s">
        <v>25</v>
      </c>
      <c r="K83" s="29" t="s">
        <v>174</v>
      </c>
      <c r="L83" s="7">
        <f t="shared" ref="L83:L88" si="20">G83*0.9</f>
        <v>27</v>
      </c>
      <c r="M83" s="30">
        <f t="shared" ref="M83:M88" si="21">H83-L83</f>
        <v>-2</v>
      </c>
      <c r="N83" s="27">
        <f t="shared" ref="N83:N88" si="22">L83/G83</f>
        <v>0.9</v>
      </c>
      <c r="O83" s="7" t="s">
        <v>18</v>
      </c>
      <c r="P83" s="7"/>
    </row>
    <row r="84" spans="1:16">
      <c r="A84" s="7">
        <v>47</v>
      </c>
      <c r="B84" s="18"/>
      <c r="C84" s="8"/>
      <c r="D84" s="18"/>
      <c r="E84" s="48" t="s">
        <v>175</v>
      </c>
      <c r="F84" s="49" t="s">
        <v>176</v>
      </c>
      <c r="G84" s="49">
        <v>24</v>
      </c>
      <c r="H84" s="49">
        <v>20</v>
      </c>
      <c r="I84" s="27">
        <f t="shared" si="19"/>
        <v>0.833333333333333</v>
      </c>
      <c r="J84" s="28" t="s">
        <v>25</v>
      </c>
      <c r="K84" s="32"/>
      <c r="L84" s="7">
        <f t="shared" si="20"/>
        <v>21.6</v>
      </c>
      <c r="M84" s="30">
        <f t="shared" si="21"/>
        <v>-1.6</v>
      </c>
      <c r="N84" s="27">
        <f t="shared" si="22"/>
        <v>0.9</v>
      </c>
      <c r="O84" s="7"/>
      <c r="P84" s="7"/>
    </row>
    <row r="85" spans="1:16">
      <c r="A85" s="7">
        <v>48</v>
      </c>
      <c r="B85" s="18"/>
      <c r="C85" s="8"/>
      <c r="D85" s="18"/>
      <c r="E85" s="47" t="s">
        <v>177</v>
      </c>
      <c r="F85" s="11" t="s">
        <v>178</v>
      </c>
      <c r="G85" s="11">
        <v>36</v>
      </c>
      <c r="H85" s="11">
        <v>36</v>
      </c>
      <c r="I85" s="27">
        <f t="shared" si="19"/>
        <v>1</v>
      </c>
      <c r="J85" s="28" t="s">
        <v>25</v>
      </c>
      <c r="K85" s="32"/>
      <c r="L85" s="7">
        <f t="shared" si="20"/>
        <v>32.4</v>
      </c>
      <c r="M85" s="30">
        <f t="shared" si="21"/>
        <v>3.6</v>
      </c>
      <c r="N85" s="27">
        <f t="shared" si="22"/>
        <v>0.9</v>
      </c>
      <c r="O85" s="7"/>
      <c r="P85" s="7"/>
    </row>
    <row r="86" spans="1:16">
      <c r="A86" s="7"/>
      <c r="B86" s="18"/>
      <c r="C86" s="8"/>
      <c r="D86" s="18"/>
      <c r="E86" s="47" t="s">
        <v>179</v>
      </c>
      <c r="F86" s="11" t="s">
        <v>180</v>
      </c>
      <c r="G86" s="11">
        <v>21</v>
      </c>
      <c r="H86" s="11">
        <v>15</v>
      </c>
      <c r="I86" s="27">
        <f t="shared" si="19"/>
        <v>0.714285714285714</v>
      </c>
      <c r="J86" s="28" t="s">
        <v>25</v>
      </c>
      <c r="K86" s="32"/>
      <c r="L86" s="7">
        <f t="shared" si="20"/>
        <v>18.9</v>
      </c>
      <c r="M86" s="30">
        <f t="shared" si="21"/>
        <v>-3.9</v>
      </c>
      <c r="N86" s="27">
        <f t="shared" si="22"/>
        <v>0.9</v>
      </c>
      <c r="O86" s="7"/>
      <c r="P86" s="7"/>
    </row>
    <row r="87" spans="1:16">
      <c r="A87" s="7"/>
      <c r="B87" s="18"/>
      <c r="C87" s="8"/>
      <c r="D87" s="18"/>
      <c r="E87" s="47" t="s">
        <v>181</v>
      </c>
      <c r="F87" s="11" t="s">
        <v>182</v>
      </c>
      <c r="G87" s="11">
        <v>21</v>
      </c>
      <c r="H87" s="11">
        <v>10</v>
      </c>
      <c r="I87" s="27">
        <f t="shared" si="19"/>
        <v>0.476190476190476</v>
      </c>
      <c r="J87" s="28" t="s">
        <v>25</v>
      </c>
      <c r="K87" s="32"/>
      <c r="L87" s="7">
        <f t="shared" si="20"/>
        <v>18.9</v>
      </c>
      <c r="M87" s="30">
        <f t="shared" si="21"/>
        <v>-8.9</v>
      </c>
      <c r="N87" s="27">
        <f t="shared" si="22"/>
        <v>0.9</v>
      </c>
      <c r="O87" s="7"/>
      <c r="P87" s="7"/>
    </row>
    <row r="88" spans="1:16">
      <c r="A88" s="7"/>
      <c r="B88" s="45"/>
      <c r="C88" s="8"/>
      <c r="D88" s="45"/>
      <c r="E88" s="47" t="s">
        <v>183</v>
      </c>
      <c r="F88" s="11" t="s">
        <v>184</v>
      </c>
      <c r="G88" s="11">
        <v>12.6</v>
      </c>
      <c r="H88" s="11">
        <v>10</v>
      </c>
      <c r="I88" s="27">
        <f t="shared" si="19"/>
        <v>0.793650793650794</v>
      </c>
      <c r="J88" s="28" t="s">
        <v>25</v>
      </c>
      <c r="K88" s="35"/>
      <c r="L88" s="7">
        <f t="shared" si="20"/>
        <v>11.34</v>
      </c>
      <c r="M88" s="30">
        <f t="shared" si="21"/>
        <v>-1.34</v>
      </c>
      <c r="N88" s="27">
        <f t="shared" si="22"/>
        <v>0.9</v>
      </c>
      <c r="O88" s="7"/>
      <c r="P88" s="7"/>
    </row>
    <row r="89" spans="1:16">
      <c r="A89" s="7"/>
      <c r="B89" s="8"/>
      <c r="C89" s="18"/>
      <c r="D89" s="8"/>
      <c r="E89" s="21"/>
      <c r="F89" s="12"/>
      <c r="G89" s="7"/>
      <c r="H89" s="11"/>
      <c r="I89" s="27"/>
      <c r="J89" s="28"/>
      <c r="K89" s="37" t="s">
        <v>64</v>
      </c>
      <c r="L89" s="37">
        <f>SUM(L83:L88)</f>
        <v>130.14</v>
      </c>
      <c r="M89" s="41">
        <f>SUM(M83:M88)</f>
        <v>-14.14</v>
      </c>
      <c r="N89" s="42">
        <f>L89/144.6</f>
        <v>0.9</v>
      </c>
      <c r="O89" s="7"/>
      <c r="P89" s="7"/>
    </row>
    <row r="90" spans="1:16">
      <c r="A90" s="7"/>
      <c r="B90" s="8"/>
      <c r="C90" s="18"/>
      <c r="D90" s="8"/>
      <c r="E90" s="21"/>
      <c r="F90" s="12"/>
      <c r="G90" s="7"/>
      <c r="H90" s="11"/>
      <c r="I90" s="27"/>
      <c r="J90" s="28"/>
      <c r="K90" s="50"/>
      <c r="L90" s="7"/>
      <c r="M90" s="30"/>
      <c r="N90" s="7"/>
      <c r="O90" s="7"/>
      <c r="P90" s="7"/>
    </row>
    <row r="91" spans="1:16">
      <c r="A91" s="7">
        <v>49</v>
      </c>
      <c r="B91" s="8" t="s">
        <v>185</v>
      </c>
      <c r="C91" s="18" t="s">
        <v>186</v>
      </c>
      <c r="D91" s="8" t="s">
        <v>187</v>
      </c>
      <c r="E91" s="21" t="s">
        <v>101</v>
      </c>
      <c r="F91" s="12" t="s">
        <v>102</v>
      </c>
      <c r="G91" s="7">
        <v>5</v>
      </c>
      <c r="H91" s="11">
        <v>4</v>
      </c>
      <c r="I91" s="27">
        <f>H91/G91</f>
        <v>0.8</v>
      </c>
      <c r="J91" s="28" t="s">
        <v>25</v>
      </c>
      <c r="K91" s="50" t="s">
        <v>174</v>
      </c>
      <c r="L91" s="7">
        <f>G91*0.9</f>
        <v>4.5</v>
      </c>
      <c r="M91" s="30">
        <f>H91-L91</f>
        <v>-0.5</v>
      </c>
      <c r="N91" s="27">
        <f>L91/G91</f>
        <v>0.9</v>
      </c>
      <c r="O91" s="7" t="s">
        <v>18</v>
      </c>
      <c r="P91" s="7"/>
    </row>
    <row r="92" spans="1:16">
      <c r="A92" s="7">
        <v>50</v>
      </c>
      <c r="B92" s="8"/>
      <c r="C92" s="18"/>
      <c r="D92" s="8"/>
      <c r="E92" s="8"/>
      <c r="F92" s="7"/>
      <c r="G92" s="7"/>
      <c r="H92" s="11"/>
      <c r="I92" s="27"/>
      <c r="J92" s="51"/>
      <c r="K92" s="51"/>
      <c r="L92" s="7"/>
      <c r="M92" s="30"/>
      <c r="N92" s="7"/>
      <c r="O92" s="7"/>
      <c r="P92" s="7"/>
    </row>
    <row r="93" spans="1:16">
      <c r="A93" s="7">
        <v>51</v>
      </c>
      <c r="B93" s="8"/>
      <c r="C93" s="45"/>
      <c r="D93" s="8"/>
      <c r="E93" s="8"/>
      <c r="F93" s="7"/>
      <c r="G93" s="7"/>
      <c r="H93" s="11"/>
      <c r="I93" s="27"/>
      <c r="J93" s="51"/>
      <c r="K93" s="51"/>
      <c r="L93" s="7"/>
      <c r="M93" s="30"/>
      <c r="N93" s="7"/>
      <c r="O93" s="7"/>
      <c r="P93" s="7"/>
    </row>
    <row r="94" spans="11:14">
      <c r="K94" s="37" t="s">
        <v>64</v>
      </c>
      <c r="L94" s="37">
        <f>SUM(L91:L93)</f>
        <v>4.5</v>
      </c>
      <c r="M94" s="41">
        <f>SUM(M91:M93)</f>
        <v>-0.5</v>
      </c>
      <c r="N94" s="42">
        <f>L94/5</f>
        <v>0.9</v>
      </c>
    </row>
  </sheetData>
  <mergeCells count="39">
    <mergeCell ref="A1:C1"/>
    <mergeCell ref="R1:S1"/>
    <mergeCell ref="B3:B22"/>
    <mergeCell ref="B24:B30"/>
    <mergeCell ref="B33:B42"/>
    <mergeCell ref="B43:B71"/>
    <mergeCell ref="B74:B80"/>
    <mergeCell ref="B83:B88"/>
    <mergeCell ref="B91:B93"/>
    <mergeCell ref="C3:C22"/>
    <mergeCell ref="C24:C30"/>
    <mergeCell ref="C33:C42"/>
    <mergeCell ref="C43:C71"/>
    <mergeCell ref="C74:C80"/>
    <mergeCell ref="C83:C88"/>
    <mergeCell ref="C91:C93"/>
    <mergeCell ref="D3:D22"/>
    <mergeCell ref="D24:D30"/>
    <mergeCell ref="D33:D42"/>
    <mergeCell ref="D43:D71"/>
    <mergeCell ref="D74:D80"/>
    <mergeCell ref="D83:D88"/>
    <mergeCell ref="D91:D93"/>
    <mergeCell ref="K3:K20"/>
    <mergeCell ref="K24:K30"/>
    <mergeCell ref="K33:K40"/>
    <mergeCell ref="K43:K71"/>
    <mergeCell ref="K74:K80"/>
    <mergeCell ref="K83:K88"/>
    <mergeCell ref="K91:K93"/>
    <mergeCell ref="O3:O20"/>
    <mergeCell ref="O24:O30"/>
    <mergeCell ref="O33:O42"/>
    <mergeCell ref="O43:O49"/>
    <mergeCell ref="O74:O80"/>
    <mergeCell ref="O83:O85"/>
    <mergeCell ref="O91:O93"/>
    <mergeCell ref="R3:R29"/>
    <mergeCell ref="Y3:Y2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系统模型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86184</dc:creator>
  <cp:lastModifiedBy>塞罗凹凸曼（共</cp:lastModifiedBy>
  <dcterms:created xsi:type="dcterms:W3CDTF">2025-09-01T06:32:21Z</dcterms:created>
  <dcterms:modified xsi:type="dcterms:W3CDTF">2025-09-01T06:32:21Z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63C02782B0B1453E8A5BCACF90D13EBF_11</vt:lpwstr>
  </property>
  <property fmtid="{D5CDD505-2E9C-101B-9397-08002B2CF9AE}" pid="3" name="KSOProductBuildVer">
    <vt:lpwstr>2052-12.1.0.22529</vt:lpwstr>
  </property>
</Properties>
</file>