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2"/>
  </bookViews>
  <sheets>
    <sheet name="商品" sheetId="1" r:id="rId1"/>
    <sheet name="职业" sheetId="2" r:id="rId2"/>
    <sheet name="生产方式推算表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<sst xmlns="http://schemas.openxmlformats.org/spreadsheetml/2006/main" count="532" uniqueCount="174">
  <si>
    <t>good</t>
  </si>
  <si>
    <t>cost</t>
  </si>
  <si>
    <t>商品</t>
  </si>
  <si>
    <t>花费</t>
  </si>
  <si>
    <t>布料</t>
  </si>
  <si>
    <t>衣服</t>
  </si>
  <si>
    <t>木材</t>
  </si>
  <si>
    <t>家具</t>
  </si>
  <si>
    <t>谷物</t>
  </si>
  <si>
    <t>鱼</t>
  </si>
  <si>
    <t>肉</t>
  </si>
  <si>
    <t>水果</t>
  </si>
  <si>
    <t>罐头</t>
  </si>
  <si>
    <t>煤</t>
  </si>
  <si>
    <t>电</t>
  </si>
  <si>
    <t>服务</t>
  </si>
  <si>
    <t>烈酒</t>
  </si>
  <si>
    <t>烟草</t>
  </si>
  <si>
    <t>茶</t>
  </si>
  <si>
    <t>咖啡</t>
  </si>
  <si>
    <t>葡萄酒</t>
  </si>
  <si>
    <t>运力</t>
  </si>
  <si>
    <t>拖拉机</t>
  </si>
  <si>
    <t>电话</t>
  </si>
  <si>
    <t>糖</t>
  </si>
  <si>
    <t>奢侈衣服</t>
  </si>
  <si>
    <t>奢侈家具</t>
  </si>
  <si>
    <t>无线电</t>
  </si>
  <si>
    <t>艺术品</t>
  </si>
  <si>
    <t>纸</t>
  </si>
  <si>
    <t>丝绸</t>
  </si>
  <si>
    <t>染料</t>
  </si>
  <si>
    <t>硫磺</t>
  </si>
  <si>
    <t>铁</t>
  </si>
  <si>
    <t>铅</t>
  </si>
  <si>
    <t>硬木</t>
  </si>
  <si>
    <t>橡胶</t>
  </si>
  <si>
    <t>石油</t>
  </si>
  <si>
    <t>引擎</t>
  </si>
  <si>
    <t>钢</t>
  </si>
  <si>
    <t>玻璃</t>
  </si>
  <si>
    <t>化肥</t>
  </si>
  <si>
    <t>工具</t>
  </si>
  <si>
    <t>炸药</t>
  </si>
  <si>
    <t>瓷器</t>
  </si>
  <si>
    <t>鸦片</t>
  </si>
  <si>
    <t>黄金</t>
  </si>
  <si>
    <t>职业名称</t>
  </si>
  <si>
    <t>阶级</t>
  </si>
  <si>
    <t>期待生活水平</t>
  </si>
  <si>
    <t>期待生活花费
放缩</t>
  </si>
  <si>
    <t>期待生活花费</t>
  </si>
  <si>
    <t>工资权重</t>
  </si>
  <si>
    <t>最低生活水平</t>
  </si>
  <si>
    <t>最低生活花费
放缩</t>
  </si>
  <si>
    <t>最低生活花费</t>
  </si>
  <si>
    <t>最低权重</t>
  </si>
  <si>
    <t>定位说明</t>
  </si>
  <si>
    <t>贵族</t>
  </si>
  <si>
    <t>rich</t>
  </si>
  <si>
    <t>资本家</t>
  </si>
  <si>
    <t>官僚</t>
  </si>
  <si>
    <t>middle</t>
  </si>
  <si>
    <t>教士</t>
  </si>
  <si>
    <t>工程师</t>
  </si>
  <si>
    <t>军官</t>
  </si>
  <si>
    <t>学者</t>
  </si>
  <si>
    <t>店主</t>
  </si>
  <si>
    <t>劳工</t>
  </si>
  <si>
    <t>poor</t>
  </si>
  <si>
    <t>士兵</t>
  </si>
  <si>
    <t>农民</t>
  </si>
  <si>
    <t>职员</t>
  </si>
  <si>
    <t>技工</t>
  </si>
  <si>
    <t>建筑</t>
  </si>
  <si>
    <t>生产方式组</t>
  </si>
  <si>
    <t>生产方式</t>
  </si>
  <si>
    <t>等级</t>
  </si>
  <si>
    <t>消耗1</t>
  </si>
  <si>
    <t>数量</t>
  </si>
  <si>
    <t>消耗2</t>
  </si>
  <si>
    <t>消耗3</t>
  </si>
  <si>
    <t>雇佣1</t>
  </si>
  <si>
    <t>雇佣2</t>
  </si>
  <si>
    <t>雇佣3</t>
  </si>
  <si>
    <t>产出1</t>
  </si>
  <si>
    <t>产出2</t>
  </si>
  <si>
    <t>消耗</t>
  </si>
  <si>
    <t>雇佣</t>
  </si>
  <si>
    <t>产出</t>
  </si>
  <si>
    <t>生产力</t>
  </si>
  <si>
    <t>利润</t>
  </si>
  <si>
    <t>农场</t>
  </si>
  <si>
    <t>基础生产方式</t>
  </si>
  <si>
    <t>简单农业</t>
  </si>
  <si>
    <t>土壤改良农业</t>
  </si>
  <si>
    <t>肥料</t>
  </si>
  <si>
    <t>次级生产方式</t>
  </si>
  <si>
    <t>保持单一作物</t>
  </si>
  <si>
    <t>柑橘果园</t>
  </si>
  <si>
    <t>葡萄园</t>
  </si>
  <si>
    <t>收获方式</t>
  </si>
  <si>
    <t>牛拉犁</t>
  </si>
  <si>
    <t>收割工具</t>
  </si>
  <si>
    <t>蒸汽动力脱粒机</t>
  </si>
  <si>
    <t>压燃拖拉机</t>
  </si>
  <si>
    <t>煤矿</t>
  </si>
  <si>
    <t>采矿设备</t>
  </si>
  <si>
    <t>炸药生产方式</t>
  </si>
  <si>
    <t>蒸汽自动化</t>
  </si>
  <si>
    <t>伐木营地</t>
  </si>
  <si>
    <t>硬木生产</t>
  </si>
  <si>
    <t>特殊设备</t>
  </si>
  <si>
    <t>运输</t>
  </si>
  <si>
    <t>食品厂</t>
  </si>
  <si>
    <t>罐头制造</t>
  </si>
  <si>
    <t>酿酒厂</t>
  </si>
  <si>
    <t>自动化</t>
  </si>
  <si>
    <t>工具作坊</t>
  </si>
  <si>
    <t>粗制工具</t>
  </si>
  <si>
    <t>生铁工具</t>
  </si>
  <si>
    <t>钢制工具</t>
  </si>
  <si>
    <t>手工装配</t>
  </si>
  <si>
    <t>水管锅炉</t>
  </si>
  <si>
    <t>旋转阀发动机</t>
  </si>
  <si>
    <t>流水线</t>
  </si>
  <si>
    <t>人口群</t>
  </si>
  <si>
    <t>劳动力</t>
  </si>
  <si>
    <t>总人口</t>
  </si>
  <si>
    <t>财富水平</t>
  </si>
  <si>
    <t>折算人口</t>
  </si>
  <si>
    <t>总需求耗费</t>
  </si>
  <si>
    <t>万人均消费</t>
  </si>
  <si>
    <t>饮品</t>
  </si>
  <si>
    <t>自耕农</t>
  </si>
  <si>
    <t>价格</t>
  </si>
  <si>
    <t>供给</t>
  </si>
  <si>
    <t>需求</t>
  </si>
  <si>
    <t>价格波动</t>
  </si>
  <si>
    <t>消费税</t>
  </si>
  <si>
    <t>总价格</t>
  </si>
  <si>
    <t>总需求</t>
  </si>
  <si>
    <t>谷物原价20</t>
  </si>
  <si>
    <t>布料原价20</t>
  </si>
  <si>
    <t>消费占比</t>
  </si>
  <si>
    <t>商品耗费</t>
  </si>
  <si>
    <t>消耗单位</t>
  </si>
  <si>
    <t>财富等级</t>
  </si>
  <si>
    <t>总耗费</t>
  </si>
  <si>
    <t>简单衣物</t>
  </si>
  <si>
    <t>简单物品</t>
  </si>
  <si>
    <t>基础食物</t>
  </si>
  <si>
    <t>标准衣物</t>
  </si>
  <si>
    <t>家庭物品</t>
  </si>
  <si>
    <t>取暖</t>
  </si>
  <si>
    <t>奢侈饮品</t>
  </si>
  <si>
    <t>自由出行</t>
  </si>
  <si>
    <t>交流</t>
  </si>
  <si>
    <t>奢侈食物</t>
  </si>
  <si>
    <t>奢侈物品</t>
  </si>
  <si>
    <t>简单衣物
价值</t>
  </si>
  <si>
    <t>简单物品
价值</t>
  </si>
  <si>
    <t>基础食物
价值</t>
  </si>
  <si>
    <t>标准衣物
价值</t>
  </si>
  <si>
    <t>家庭物品
价值</t>
  </si>
  <si>
    <t>取暖价值</t>
  </si>
  <si>
    <t>饮品价值</t>
  </si>
  <si>
    <t>服务价值</t>
  </si>
  <si>
    <t>奢侈饮品
价值</t>
  </si>
  <si>
    <t>自由出行
价值</t>
  </si>
  <si>
    <t>交流价值</t>
  </si>
  <si>
    <t>奢侈食物
价值</t>
  </si>
  <si>
    <t>奢侈物品
价值</t>
  </si>
  <si>
    <t/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</si>
</sst>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sz val="12"/>
      <color theme="0"/>
      <name val="宋体"/>
      <charset val="134"/>
      <scheme val="major"/>
    </font>
    <font>
      <b/>
      <sz val="12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6" fillId="14" borderId="4" applyNumberFormat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4" borderId="0" xfId="0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3:D48"/>
  <sheetViews>
    <sheetView showGridLines="0" workbookViewId="0">
      <selection activeCell="A15" sqref="A15"/>
    </sheetView>
  </sheetViews>
  <sheetFormatPr defaultColWidth="9" defaultRowHeight="20" customHeight="1" outlineLevelCol="3"/>
  <cols>
    <col min="1" max="3" width="18.25" style="15" customWidth="1"/>
    <col min="4" max="4" width="9" style="15"/>
  </cols>
  <sheetData>
    <row r="3" customHeight="1" spans="1:4">
      <c r="A3" s="36" t="s">
        <v>0</v>
      </c>
      <c r="B3" s="36"/>
      <c r="C3" s="36"/>
      <c r="D3" s="36" t="s">
        <v>1</v>
      </c>
    </row>
    <row r="4" customHeight="1" spans="1:4">
      <c r="A4" s="36" t="s">
        <v>2</v>
      </c>
      <c r="B4" s="36"/>
      <c r="C4" s="36"/>
      <c r="D4" s="36" t="s">
        <v>3</v>
      </c>
    </row>
    <row r="5" customHeight="1" spans="1:4">
      <c r="A5" s="37" t="s">
        <v>4</v>
      </c>
      <c r="B5" s="14"/>
      <c r="C5" s="14"/>
      <c r="D5" s="14">
        <v>20</v>
      </c>
    </row>
    <row r="6" customHeight="1" spans="1:4">
      <c r="A6" s="38" t="s">
        <v>5</v>
      </c>
      <c r="B6" s="14"/>
      <c r="C6" s="14"/>
      <c r="D6" s="14">
        <v>30</v>
      </c>
    </row>
    <row r="7" customHeight="1" spans="1:4">
      <c r="A7" s="37" t="s">
        <v>6</v>
      </c>
      <c r="B7" s="14"/>
      <c r="C7" s="14"/>
      <c r="D7" s="14">
        <v>20</v>
      </c>
    </row>
    <row r="8" customHeight="1" spans="1:4">
      <c r="A8" s="38" t="s">
        <v>7</v>
      </c>
      <c r="B8" s="14"/>
      <c r="C8" s="14"/>
      <c r="D8" s="14">
        <v>30</v>
      </c>
    </row>
    <row r="9" customHeight="1" spans="1:4">
      <c r="A9" s="37" t="s">
        <v>8</v>
      </c>
      <c r="B9" s="14"/>
      <c r="C9" s="14"/>
      <c r="D9" s="14">
        <v>20</v>
      </c>
    </row>
    <row r="10" customHeight="1" spans="1:4">
      <c r="A10" s="38" t="s">
        <v>9</v>
      </c>
      <c r="B10" s="14"/>
      <c r="C10" s="14"/>
      <c r="D10" s="14">
        <v>20</v>
      </c>
    </row>
    <row r="11" customHeight="1" spans="1:4">
      <c r="A11" s="37" t="s">
        <v>10</v>
      </c>
      <c r="B11" s="14"/>
      <c r="C11" s="14"/>
      <c r="D11" s="14">
        <v>30</v>
      </c>
    </row>
    <row r="12" customHeight="1" spans="1:4">
      <c r="A12" s="38" t="s">
        <v>11</v>
      </c>
      <c r="B12" s="14"/>
      <c r="C12" s="14"/>
      <c r="D12" s="14">
        <v>30</v>
      </c>
    </row>
    <row r="13" customHeight="1" spans="1:4">
      <c r="A13" s="37" t="s">
        <v>12</v>
      </c>
      <c r="B13" s="14"/>
      <c r="C13" s="14"/>
      <c r="D13" s="14">
        <v>30</v>
      </c>
    </row>
    <row r="14" customHeight="1" spans="1:4">
      <c r="A14" s="38" t="s">
        <v>13</v>
      </c>
      <c r="B14" s="14"/>
      <c r="C14" s="14"/>
      <c r="D14" s="14">
        <v>30</v>
      </c>
    </row>
    <row r="15" customHeight="1" spans="1:4">
      <c r="A15" s="37" t="s">
        <v>14</v>
      </c>
      <c r="B15" s="14"/>
      <c r="C15" s="14"/>
      <c r="D15" s="14">
        <v>30</v>
      </c>
    </row>
    <row r="16" customHeight="1" spans="1:4">
      <c r="A16" s="38" t="s">
        <v>15</v>
      </c>
      <c r="B16" s="14"/>
      <c r="C16" s="14"/>
      <c r="D16" s="14">
        <v>30</v>
      </c>
    </row>
    <row r="17" customHeight="1" spans="1:4">
      <c r="A17" s="37" t="s">
        <v>16</v>
      </c>
      <c r="B17" s="14"/>
      <c r="C17" s="14"/>
      <c r="D17" s="14">
        <v>30</v>
      </c>
    </row>
    <row r="18" customHeight="1" spans="1:4">
      <c r="A18" s="38" t="s">
        <v>17</v>
      </c>
      <c r="B18" s="14"/>
      <c r="C18" s="14"/>
      <c r="D18" s="14">
        <v>40</v>
      </c>
    </row>
    <row r="19" customHeight="1" spans="1:4">
      <c r="A19" s="37" t="s">
        <v>18</v>
      </c>
      <c r="B19" s="14"/>
      <c r="C19" s="14"/>
      <c r="D19" s="14">
        <v>50</v>
      </c>
    </row>
    <row r="20" customHeight="1" spans="1:4">
      <c r="A20" s="38" t="s">
        <v>19</v>
      </c>
      <c r="B20" s="14"/>
      <c r="C20" s="14"/>
      <c r="D20" s="14">
        <v>50</v>
      </c>
    </row>
    <row r="21" customHeight="1" spans="1:4">
      <c r="A21" s="37" t="s">
        <v>20</v>
      </c>
      <c r="B21" s="14"/>
      <c r="C21" s="14"/>
      <c r="D21" s="14">
        <v>50</v>
      </c>
    </row>
    <row r="22" customHeight="1" spans="1:4">
      <c r="A22" s="38" t="s">
        <v>21</v>
      </c>
      <c r="B22" s="14"/>
      <c r="C22" s="14"/>
      <c r="D22" s="14">
        <v>30</v>
      </c>
    </row>
    <row r="23" customHeight="1" spans="1:4">
      <c r="A23" s="37" t="s">
        <v>22</v>
      </c>
      <c r="B23" s="14"/>
      <c r="C23" s="14"/>
      <c r="D23" s="14">
        <v>70</v>
      </c>
    </row>
    <row r="24" customHeight="1" spans="1:4">
      <c r="A24" s="38" t="s">
        <v>23</v>
      </c>
      <c r="B24" s="14"/>
      <c r="C24" s="14"/>
      <c r="D24" s="14">
        <v>70</v>
      </c>
    </row>
    <row r="25" customHeight="1" spans="1:4">
      <c r="A25" s="37" t="s">
        <v>24</v>
      </c>
      <c r="B25" s="14"/>
      <c r="C25" s="14"/>
      <c r="D25" s="14">
        <v>30</v>
      </c>
    </row>
    <row r="26" customHeight="1" spans="1:4">
      <c r="A26" s="38" t="s">
        <v>25</v>
      </c>
      <c r="B26" s="14"/>
      <c r="C26" s="14"/>
      <c r="D26" s="14">
        <v>60</v>
      </c>
    </row>
    <row r="27" customHeight="1" spans="1:4">
      <c r="A27" s="37" t="s">
        <v>26</v>
      </c>
      <c r="B27" s="14"/>
      <c r="C27" s="14"/>
      <c r="D27" s="14">
        <v>60</v>
      </c>
    </row>
    <row r="28" customHeight="1" spans="1:4">
      <c r="A28" s="38" t="s">
        <v>27</v>
      </c>
      <c r="B28" s="14"/>
      <c r="C28" s="14"/>
      <c r="D28" s="14">
        <v>80</v>
      </c>
    </row>
    <row r="29" customHeight="1" spans="1:4">
      <c r="A29" s="37" t="s">
        <v>28</v>
      </c>
      <c r="B29" s="14"/>
      <c r="C29" s="14"/>
      <c r="D29" s="14">
        <v>200</v>
      </c>
    </row>
    <row r="30" customHeight="1" spans="1:4">
      <c r="A30" s="38" t="s">
        <v>29</v>
      </c>
      <c r="D30" s="15">
        <v>30</v>
      </c>
    </row>
    <row r="31" customHeight="1" spans="1:4">
      <c r="A31" s="37" t="s">
        <v>30</v>
      </c>
      <c r="D31" s="15">
        <v>40</v>
      </c>
    </row>
    <row r="32" customHeight="1" spans="1:4">
      <c r="A32" s="38" t="s">
        <v>31</v>
      </c>
      <c r="D32" s="15">
        <v>40</v>
      </c>
    </row>
    <row r="33" customHeight="1" spans="1:4">
      <c r="A33" s="37" t="s">
        <v>32</v>
      </c>
      <c r="D33" s="15">
        <v>50</v>
      </c>
    </row>
    <row r="34" customHeight="1" spans="1:4">
      <c r="A34" s="38" t="s">
        <v>33</v>
      </c>
      <c r="D34" s="15">
        <v>40</v>
      </c>
    </row>
    <row r="35" customHeight="1" spans="1:4">
      <c r="A35" s="37" t="s">
        <v>34</v>
      </c>
      <c r="D35" s="15">
        <v>40</v>
      </c>
    </row>
    <row r="36" customHeight="1" spans="1:4">
      <c r="A36" s="38" t="s">
        <v>35</v>
      </c>
      <c r="D36" s="15">
        <v>40</v>
      </c>
    </row>
    <row r="37" customHeight="1" spans="1:4">
      <c r="A37" s="37" t="s">
        <v>36</v>
      </c>
      <c r="D37" s="15">
        <v>40</v>
      </c>
    </row>
    <row r="38" customHeight="1" spans="1:4">
      <c r="A38" s="38" t="s">
        <v>37</v>
      </c>
      <c r="D38" s="15">
        <v>40</v>
      </c>
    </row>
    <row r="39" customHeight="1" spans="1:4">
      <c r="A39" s="37" t="s">
        <v>38</v>
      </c>
      <c r="D39" s="15">
        <v>60</v>
      </c>
    </row>
    <row r="40" customHeight="1" spans="1:4">
      <c r="A40" s="38" t="s">
        <v>39</v>
      </c>
      <c r="D40" s="15">
        <v>50</v>
      </c>
    </row>
    <row r="41" customHeight="1" spans="1:4">
      <c r="A41" s="37" t="s">
        <v>40</v>
      </c>
      <c r="D41" s="15">
        <v>40</v>
      </c>
    </row>
    <row r="42" customHeight="1" spans="1:4">
      <c r="A42" s="38" t="s">
        <v>41</v>
      </c>
      <c r="D42" s="15">
        <v>30</v>
      </c>
    </row>
    <row r="43" customHeight="1" spans="1:4">
      <c r="A43" s="37" t="s">
        <v>42</v>
      </c>
      <c r="D43" s="15">
        <v>40</v>
      </c>
    </row>
    <row r="44" customHeight="1" spans="1:4">
      <c r="A44" s="38" t="s">
        <v>43</v>
      </c>
      <c r="D44" s="15">
        <v>50</v>
      </c>
    </row>
    <row r="45" customHeight="1" spans="1:4">
      <c r="A45" s="37" t="s">
        <v>44</v>
      </c>
      <c r="D45" s="15">
        <v>70</v>
      </c>
    </row>
    <row r="46" customHeight="1" spans="1:4">
      <c r="A46" s="38" t="s">
        <v>45</v>
      </c>
      <c r="D46" s="15">
        <v>50</v>
      </c>
    </row>
    <row r="47" customHeight="1" spans="1:4">
      <c r="A47" s="37" t="s">
        <v>46</v>
      </c>
      <c r="D47" s="15">
        <v>100</v>
      </c>
    </row>
    <row r="48" customHeight="1" spans="1:1">
      <c r="A48" s="38"/>
    </row>
  </sheetData>
  <conditionalFormatting sqref="A5:A48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4:K18"/>
  <sheetViews>
    <sheetView showGridLines="0" workbookViewId="0">
      <selection activeCell="H18" sqref="H18"/>
    </sheetView>
  </sheetViews>
  <sheetFormatPr defaultColWidth="9" defaultRowHeight="20" customHeight="1"/>
  <cols>
    <col min="1" max="1" width="9.875" customWidth="1"/>
    <col min="2" max="2" width="7.375" customWidth="1"/>
    <col min="3" max="3" width="14.625" customWidth="1"/>
    <col min="4" max="4" width="13.375" customWidth="1"/>
    <col min="5" max="5" width="14.625" customWidth="1"/>
    <col min="6" max="6" width="9.875" customWidth="1"/>
    <col min="7" max="7" width="14.625" customWidth="1"/>
    <col min="8" max="8" width="13.375" customWidth="1"/>
    <col min="9" max="9" width="14.625" customWidth="1"/>
    <col min="10" max="11" width="9.875" customWidth="1"/>
  </cols>
  <sheetData>
    <row r="4" ht="38" customHeight="1" spans="1:11">
      <c r="A4" s="16" t="s">
        <v>47</v>
      </c>
      <c r="B4" s="16" t="s">
        <v>48</v>
      </c>
      <c r="C4" s="16" t="s">
        <v>49</v>
      </c>
      <c r="D4" s="25" t="s">
        <v>50</v>
      </c>
      <c r="E4" s="16" t="s">
        <v>51</v>
      </c>
      <c r="F4" s="16" t="s">
        <v>52</v>
      </c>
      <c r="G4" s="16" t="s">
        <v>53</v>
      </c>
      <c r="H4" s="25" t="s">
        <v>54</v>
      </c>
      <c r="I4" s="16" t="s">
        <v>55</v>
      </c>
      <c r="J4" s="16" t="s">
        <v>56</v>
      </c>
      <c r="K4" s="16" t="s">
        <v>57</v>
      </c>
    </row>
    <row r="5" customHeight="1" spans="1:11">
      <c r="A5" s="32" t="s">
        <v>58</v>
      </c>
      <c r="B5" s="32" t="s">
        <v>59</v>
      </c>
      <c r="C5" s="33">
        <v>20</v>
      </c>
      <c r="D5" s="33">
        <f>E5/10000</f>
        <v>0.0934</v>
      </c>
      <c r="E5" s="33">
        <v>934</v>
      </c>
      <c r="F5" s="32">
        <v>6</v>
      </c>
      <c r="G5" s="32"/>
      <c r="H5" s="34">
        <f>I5/10000</f>
        <v>0.1326</v>
      </c>
      <c r="I5" s="34">
        <f t="shared" ref="I5:I18" si="0">F5*J5</f>
        <v>1326</v>
      </c>
      <c r="J5" s="34">
        <v>221</v>
      </c>
      <c r="K5" s="32"/>
    </row>
    <row r="6" customHeight="1" spans="1:11">
      <c r="A6" s="32" t="s">
        <v>60</v>
      </c>
      <c r="B6" s="32" t="s">
        <v>59</v>
      </c>
      <c r="C6" s="33">
        <v>20</v>
      </c>
      <c r="D6" s="33">
        <f>E6/10000</f>
        <v>0.0934</v>
      </c>
      <c r="E6" s="33">
        <v>934</v>
      </c>
      <c r="F6" s="32">
        <v>18</v>
      </c>
      <c r="G6" s="32"/>
      <c r="H6" s="34">
        <f t="shared" ref="H5:H18" si="1">I6/10000</f>
        <v>0.3978</v>
      </c>
      <c r="I6" s="34">
        <f t="shared" si="0"/>
        <v>3978</v>
      </c>
      <c r="J6" s="34">
        <v>221</v>
      </c>
      <c r="K6" s="32"/>
    </row>
    <row r="7" customHeight="1" spans="1:11">
      <c r="A7" s="32" t="s">
        <v>61</v>
      </c>
      <c r="B7" s="32" t="s">
        <v>62</v>
      </c>
      <c r="C7" s="33">
        <v>10</v>
      </c>
      <c r="D7" s="33">
        <f t="shared" ref="D7:D12" si="2">E7/10000</f>
        <v>0.0354</v>
      </c>
      <c r="E7" s="33">
        <v>354</v>
      </c>
      <c r="F7" s="32">
        <v>5</v>
      </c>
      <c r="G7" s="32"/>
      <c r="H7" s="34">
        <f t="shared" si="1"/>
        <v>0.1105</v>
      </c>
      <c r="I7" s="34">
        <f t="shared" si="0"/>
        <v>1105</v>
      </c>
      <c r="J7" s="34">
        <v>221</v>
      </c>
      <c r="K7" s="32"/>
    </row>
    <row r="8" customHeight="1" spans="1:11">
      <c r="A8" s="32" t="s">
        <v>63</v>
      </c>
      <c r="B8" s="32" t="s">
        <v>62</v>
      </c>
      <c r="C8" s="33">
        <v>10</v>
      </c>
      <c r="D8" s="33">
        <f t="shared" si="2"/>
        <v>0.0354</v>
      </c>
      <c r="E8" s="33">
        <v>354</v>
      </c>
      <c r="F8" s="32">
        <v>2.5</v>
      </c>
      <c r="G8" s="32"/>
      <c r="H8" s="34">
        <f t="shared" si="1"/>
        <v>0.05525</v>
      </c>
      <c r="I8" s="34">
        <f t="shared" si="0"/>
        <v>552.5</v>
      </c>
      <c r="J8" s="34">
        <v>221</v>
      </c>
      <c r="K8" s="32"/>
    </row>
    <row r="9" customHeight="1" spans="1:11">
      <c r="A9" s="32" t="s">
        <v>64</v>
      </c>
      <c r="B9" s="32" t="s">
        <v>62</v>
      </c>
      <c r="C9" s="33">
        <v>10</v>
      </c>
      <c r="D9" s="33">
        <f t="shared" si="2"/>
        <v>0.0354</v>
      </c>
      <c r="E9" s="33">
        <v>354</v>
      </c>
      <c r="F9" s="32">
        <v>3</v>
      </c>
      <c r="G9" s="32"/>
      <c r="H9" s="34">
        <f t="shared" si="1"/>
        <v>0.0663</v>
      </c>
      <c r="I9" s="34">
        <f t="shared" si="0"/>
        <v>663</v>
      </c>
      <c r="J9" s="34">
        <v>221</v>
      </c>
      <c r="K9" s="32"/>
    </row>
    <row r="10" customHeight="1" spans="1:11">
      <c r="A10" s="32" t="s">
        <v>65</v>
      </c>
      <c r="B10" s="32" t="s">
        <v>62</v>
      </c>
      <c r="C10" s="33">
        <v>10</v>
      </c>
      <c r="D10" s="33">
        <f t="shared" si="2"/>
        <v>0.0354</v>
      </c>
      <c r="E10" s="33">
        <v>354</v>
      </c>
      <c r="F10" s="32">
        <v>5</v>
      </c>
      <c r="G10" s="32"/>
      <c r="H10" s="34">
        <f t="shared" si="1"/>
        <v>0.1105</v>
      </c>
      <c r="I10" s="34">
        <f t="shared" si="0"/>
        <v>1105</v>
      </c>
      <c r="J10" s="34">
        <v>221</v>
      </c>
      <c r="K10" s="32"/>
    </row>
    <row r="11" customHeight="1" spans="1:11">
      <c r="A11" s="32" t="s">
        <v>66</v>
      </c>
      <c r="B11" s="32" t="s">
        <v>62</v>
      </c>
      <c r="C11" s="33">
        <v>10</v>
      </c>
      <c r="D11" s="33">
        <f t="shared" si="2"/>
        <v>0.0354</v>
      </c>
      <c r="E11" s="33">
        <v>354</v>
      </c>
      <c r="F11" s="32">
        <v>3</v>
      </c>
      <c r="G11" s="32"/>
      <c r="H11" s="34">
        <f t="shared" si="1"/>
        <v>0.0663</v>
      </c>
      <c r="I11" s="34">
        <f t="shared" si="0"/>
        <v>663</v>
      </c>
      <c r="J11" s="34">
        <v>221</v>
      </c>
      <c r="K11" s="32"/>
    </row>
    <row r="12" customHeight="1" spans="1:11">
      <c r="A12" s="32" t="s">
        <v>67</v>
      </c>
      <c r="B12" s="32" t="s">
        <v>62</v>
      </c>
      <c r="C12" s="33">
        <v>10</v>
      </c>
      <c r="D12" s="33">
        <f t="shared" si="2"/>
        <v>0.0354</v>
      </c>
      <c r="E12" s="33">
        <v>354</v>
      </c>
      <c r="F12" s="32">
        <v>2</v>
      </c>
      <c r="G12" s="32"/>
      <c r="H12" s="34">
        <f t="shared" si="1"/>
        <v>0.0442</v>
      </c>
      <c r="I12" s="34">
        <f t="shared" si="0"/>
        <v>442</v>
      </c>
      <c r="J12" s="34">
        <v>221</v>
      </c>
      <c r="K12" s="32"/>
    </row>
    <row r="13" customHeight="1" spans="1:11">
      <c r="A13" s="32" t="s">
        <v>68</v>
      </c>
      <c r="B13" s="32" t="s">
        <v>69</v>
      </c>
      <c r="C13" s="33">
        <v>5</v>
      </c>
      <c r="D13" s="33">
        <f>E13/10000</f>
        <v>0.0221</v>
      </c>
      <c r="E13" s="33">
        <v>221</v>
      </c>
      <c r="F13" s="32">
        <v>1</v>
      </c>
      <c r="G13" s="32"/>
      <c r="H13" s="34">
        <f>I13/10000</f>
        <v>0.0221</v>
      </c>
      <c r="I13" s="34">
        <f>F13*J13</f>
        <v>221</v>
      </c>
      <c r="J13" s="34">
        <v>221</v>
      </c>
      <c r="K13" s="32"/>
    </row>
    <row r="14" customHeight="1" spans="1:11">
      <c r="A14" s="32" t="s">
        <v>70</v>
      </c>
      <c r="B14" s="32" t="s">
        <v>69</v>
      </c>
      <c r="C14" s="33">
        <v>7</v>
      </c>
      <c r="D14" s="33">
        <f>E14/10000</f>
        <v>0.0263</v>
      </c>
      <c r="E14" s="33">
        <v>263</v>
      </c>
      <c r="F14" s="32">
        <v>2</v>
      </c>
      <c r="G14" s="32"/>
      <c r="H14" s="34">
        <f>I14/10000</f>
        <v>0.0442</v>
      </c>
      <c r="I14" s="34">
        <f>F14*J14</f>
        <v>442</v>
      </c>
      <c r="J14" s="34">
        <v>221</v>
      </c>
      <c r="K14" s="32"/>
    </row>
    <row r="15" customHeight="1" spans="1:11">
      <c r="A15" s="32" t="s">
        <v>71</v>
      </c>
      <c r="B15" s="32" t="s">
        <v>69</v>
      </c>
      <c r="C15" s="33">
        <v>7</v>
      </c>
      <c r="D15" s="33">
        <f>E15/10000</f>
        <v>0.0263</v>
      </c>
      <c r="E15" s="33">
        <v>263</v>
      </c>
      <c r="F15" s="32">
        <v>1.5</v>
      </c>
      <c r="G15" s="32"/>
      <c r="H15" s="34">
        <f>I15/10000</f>
        <v>0.03315</v>
      </c>
      <c r="I15" s="34">
        <f>F15*J15</f>
        <v>331.5</v>
      </c>
      <c r="J15" s="34">
        <v>221</v>
      </c>
      <c r="K15" s="32"/>
    </row>
    <row r="16" customHeight="1" spans="1:10">
      <c r="A16" t="s">
        <v>72</v>
      </c>
      <c r="B16" s="32" t="s">
        <v>69</v>
      </c>
      <c r="C16" s="35">
        <v>7</v>
      </c>
      <c r="D16" s="33">
        <f>E16/10000</f>
        <v>0.0263</v>
      </c>
      <c r="E16" s="33">
        <v>263</v>
      </c>
      <c r="F16">
        <v>1.5</v>
      </c>
      <c r="H16" s="34">
        <f t="shared" si="1"/>
        <v>0.03315</v>
      </c>
      <c r="I16" s="34">
        <f t="shared" si="0"/>
        <v>331.5</v>
      </c>
      <c r="J16" s="34">
        <v>221</v>
      </c>
    </row>
    <row r="17" customHeight="1" spans="1:10">
      <c r="A17" t="s">
        <v>73</v>
      </c>
      <c r="B17" s="32" t="s">
        <v>69</v>
      </c>
      <c r="C17" s="35">
        <v>7</v>
      </c>
      <c r="D17" s="33">
        <f>E17/10000</f>
        <v>0.0263</v>
      </c>
      <c r="E17" s="33">
        <v>263</v>
      </c>
      <c r="F17">
        <v>1.5</v>
      </c>
      <c r="H17" s="34">
        <f t="shared" si="1"/>
        <v>0.03315</v>
      </c>
      <c r="I17" s="34">
        <f t="shared" si="0"/>
        <v>331.5</v>
      </c>
      <c r="J17" s="34">
        <v>221</v>
      </c>
    </row>
    <row r="18" customHeight="1" spans="1:10">
      <c r="A18" t="s">
        <v>70</v>
      </c>
      <c r="B18" s="32" t="s">
        <v>69</v>
      </c>
      <c r="C18" s="35">
        <v>7</v>
      </c>
      <c r="D18" s="33">
        <f>E18/10000</f>
        <v>0.0263</v>
      </c>
      <c r="E18" s="33">
        <v>263</v>
      </c>
      <c r="F18" s="32">
        <v>1.5</v>
      </c>
      <c r="G18" s="32"/>
      <c r="H18" s="34">
        <f t="shared" si="1"/>
        <v>0.03315</v>
      </c>
      <c r="I18" s="34">
        <f t="shared" si="0"/>
        <v>331.5</v>
      </c>
      <c r="J18" s="34">
        <v>221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4:AH54"/>
  <sheetViews>
    <sheetView showGridLines="0" tabSelected="1" workbookViewId="0">
      <pane xSplit="4" ySplit="4" topLeftCell="F5" activePane="bottomRight" state="frozen"/>
      <selection/>
      <selection pane="topRight"/>
      <selection pane="bottomLeft"/>
      <selection pane="bottomRight" activeCell="R34" sqref="R34"/>
    </sheetView>
  </sheetViews>
  <sheetFormatPr defaultColWidth="9" defaultRowHeight="20" customHeight="1"/>
  <cols>
    <col min="1" max="1" width="9.375" style="15" customWidth="1"/>
    <col min="2" max="2" width="12.875" style="15" customWidth="1"/>
    <col min="3" max="3" width="15" style="15" customWidth="1"/>
    <col min="4" max="4" width="5.625" style="15" customWidth="1"/>
    <col min="5" max="5" width="6.75" style="15" customWidth="1"/>
    <col min="6" max="6" width="5.625" style="15" customWidth="1"/>
    <col min="7" max="7" width="6.75" style="15" customWidth="1"/>
    <col min="8" max="8" width="5.625" style="15" customWidth="1"/>
    <col min="9" max="9" width="6.75" style="15" customWidth="1"/>
    <col min="10" max="10" width="5.625" style="15" customWidth="1"/>
    <col min="11" max="11" width="6.75" style="15" customWidth="1"/>
    <col min="12" max="12" width="6.375" style="15" customWidth="1"/>
    <col min="13" max="13" width="6.75" style="15" customWidth="1"/>
    <col min="14" max="14" width="5.625" style="15" customWidth="1"/>
    <col min="15" max="15" width="6.75" style="15" customWidth="1"/>
    <col min="16" max="16" width="5.625" style="15" customWidth="1"/>
    <col min="17" max="17" width="7" style="15" customWidth="1"/>
    <col min="18" max="18" width="5.625" style="15" customWidth="1"/>
    <col min="19" max="19" width="6.75" style="15" customWidth="1"/>
    <col min="20" max="21" width="5.625" style="15" customWidth="1"/>
    <col min="22" max="23" width="6.375" style="15" customWidth="1"/>
    <col min="24" max="24" width="7.75" style="15" customWidth="1"/>
    <col min="25" max="25" width="6.375" style="15" customWidth="1"/>
    <col min="26" max="33" width="6.75" style="15" customWidth="1"/>
  </cols>
  <sheetData>
    <row r="4" s="14" customFormat="1" ht="36" customHeight="1" spans="1:34">
      <c r="A4" s="16" t="s">
        <v>74</v>
      </c>
      <c r="B4" s="16" t="s">
        <v>75</v>
      </c>
      <c r="C4" s="16" t="s">
        <v>76</v>
      </c>
      <c r="D4" s="17" t="s">
        <v>77</v>
      </c>
      <c r="E4" s="18" t="s">
        <v>78</v>
      </c>
      <c r="F4" s="18" t="s">
        <v>79</v>
      </c>
      <c r="G4" s="18" t="s">
        <v>80</v>
      </c>
      <c r="H4" s="18" t="s">
        <v>79</v>
      </c>
      <c r="I4" s="18" t="s">
        <v>81</v>
      </c>
      <c r="J4" s="18" t="s">
        <v>79</v>
      </c>
      <c r="K4" s="16" t="s">
        <v>82</v>
      </c>
      <c r="L4" s="16" t="s">
        <v>79</v>
      </c>
      <c r="M4" s="16" t="s">
        <v>83</v>
      </c>
      <c r="N4" s="16" t="s">
        <v>79</v>
      </c>
      <c r="O4" s="16" t="s">
        <v>84</v>
      </c>
      <c r="P4" s="16" t="s">
        <v>79</v>
      </c>
      <c r="Q4" s="24" t="s">
        <v>85</v>
      </c>
      <c r="R4" s="24" t="s">
        <v>79</v>
      </c>
      <c r="S4" s="24" t="s">
        <v>86</v>
      </c>
      <c r="T4" s="24" t="s">
        <v>79</v>
      </c>
      <c r="U4" s="18" t="s">
        <v>87</v>
      </c>
      <c r="V4" s="25" t="s">
        <v>88</v>
      </c>
      <c r="W4" s="26" t="s">
        <v>89</v>
      </c>
      <c r="X4" s="26" t="s">
        <v>90</v>
      </c>
      <c r="Y4" s="28" t="s">
        <v>91</v>
      </c>
      <c r="Z4" s="18" t="s">
        <v>78</v>
      </c>
      <c r="AA4" s="18" t="s">
        <v>80</v>
      </c>
      <c r="AB4" s="18" t="s">
        <v>81</v>
      </c>
      <c r="AC4" s="16" t="s">
        <v>82</v>
      </c>
      <c r="AD4" s="16" t="s">
        <v>83</v>
      </c>
      <c r="AE4" s="16" t="s">
        <v>84</v>
      </c>
      <c r="AF4" s="24" t="s">
        <v>85</v>
      </c>
      <c r="AG4" s="24" t="s">
        <v>86</v>
      </c>
      <c r="AH4" s="31"/>
    </row>
    <row r="5" s="14" customFormat="1" customHeight="1" spans="1:33">
      <c r="A5" s="19" t="s">
        <v>92</v>
      </c>
      <c r="B5" s="20" t="s">
        <v>93</v>
      </c>
      <c r="C5" s="21" t="s">
        <v>94</v>
      </c>
      <c r="D5" s="14">
        <v>1</v>
      </c>
      <c r="E5" s="14" t="s">
        <v>8</v>
      </c>
      <c r="F5" s="14">
        <v>0</v>
      </c>
      <c r="K5" s="14" t="s">
        <v>68</v>
      </c>
      <c r="L5" s="14">
        <v>4000</v>
      </c>
      <c r="M5" s="14" t="s">
        <v>63</v>
      </c>
      <c r="N5" s="14">
        <v>150</v>
      </c>
      <c r="O5" s="14" t="s">
        <v>71</v>
      </c>
      <c r="P5" s="14">
        <v>750</v>
      </c>
      <c r="Q5" s="14" t="s">
        <v>8</v>
      </c>
      <c r="R5" s="14">
        <v>30</v>
      </c>
      <c r="U5" s="14">
        <f>SUM(Z5:AB5)</f>
        <v>0</v>
      </c>
      <c r="V5" s="14">
        <f>SUM(AC5:AE5)</f>
        <v>121</v>
      </c>
      <c r="W5" s="27">
        <f>SUM(AF5:AG5)</f>
        <v>600</v>
      </c>
      <c r="X5" s="27" t="str">
        <f t="shared" ref="X5:X55" si="0">IFERROR(ROUND(W5/U5,2),"")</f>
        <v/>
      </c>
      <c r="Y5" s="29">
        <f t="shared" ref="Y5:Y8" si="1">W5-U5-V5</f>
        <v>479</v>
      </c>
      <c r="Z5" s="14">
        <f>IFERROR(ROUND(F5*VLOOKUP(E5,商品!$A$5:$D$47,4,FALSE),0),"")</f>
        <v>0</v>
      </c>
      <c r="AA5" s="14" t="str">
        <f>IFERROR(ROUND(H5*VLOOKUP(G5,商品!$A$5:$D$47,4,FALSE),0),"")</f>
        <v/>
      </c>
      <c r="AB5" s="14" t="str">
        <f>IFERROR(ROUND(J5*VLOOKUP(I5,商品!$A$5:$D$47,4,FALSE),0),"")</f>
        <v/>
      </c>
      <c r="AC5" s="14">
        <f>IFERROR(ROUND(L5*VLOOKUP(K5,职业!$A$5:$K$18,8,FALSE),0),"")</f>
        <v>88</v>
      </c>
      <c r="AD5" s="14">
        <f>IFERROR(ROUND(N5*VLOOKUP(M5,职业!$A$5:$K$18,8,FALSE),0),"")</f>
        <v>8</v>
      </c>
      <c r="AE5" s="14">
        <f>IFERROR(ROUND(P5*VLOOKUP(O5,职业!$A$5:$K$18,8,FALSE),0),"")</f>
        <v>25</v>
      </c>
      <c r="AF5" s="14">
        <f>IFERROR(ROUND(R5*VLOOKUP(Q5,商品!$A$5:$D$47,4,FALSE),0),"")</f>
        <v>600</v>
      </c>
      <c r="AG5" s="14" t="str">
        <f>IFERROR(ROUND(T5*VLOOKUP(S5,商品!$A$5:$D$47,4,FALSE),0),"")</f>
        <v/>
      </c>
    </row>
    <row r="6" s="14" customFormat="1" customHeight="1" spans="1:33">
      <c r="A6" s="19" t="s">
        <v>92</v>
      </c>
      <c r="B6" s="20" t="s">
        <v>93</v>
      </c>
      <c r="C6" s="14" t="s">
        <v>95</v>
      </c>
      <c r="D6" s="14">
        <v>2</v>
      </c>
      <c r="E6" s="14" t="s">
        <v>41</v>
      </c>
      <c r="F6" s="14">
        <v>10</v>
      </c>
      <c r="K6" s="14" t="s">
        <v>68</v>
      </c>
      <c r="L6" s="14">
        <v>3750</v>
      </c>
      <c r="M6" s="14" t="s">
        <v>63</v>
      </c>
      <c r="N6" s="14">
        <v>150</v>
      </c>
      <c r="O6" s="14" t="s">
        <v>71</v>
      </c>
      <c r="P6" s="14">
        <v>1000</v>
      </c>
      <c r="Q6" s="14" t="s">
        <v>8</v>
      </c>
      <c r="R6" s="14">
        <v>50</v>
      </c>
      <c r="U6" s="14">
        <f t="shared" ref="U5:U8" si="2">SUM(Z6:AB6)</f>
        <v>300</v>
      </c>
      <c r="V6" s="14">
        <f t="shared" ref="V5:V55" si="3">SUM(AC6:AE6)</f>
        <v>124</v>
      </c>
      <c r="W6" s="27">
        <f t="shared" ref="W5:W8" si="4">SUM(AF6:AG6)</f>
        <v>1000</v>
      </c>
      <c r="X6" s="27">
        <f t="shared" si="0"/>
        <v>3.33</v>
      </c>
      <c r="Y6" s="29">
        <f t="shared" si="1"/>
        <v>576</v>
      </c>
      <c r="Z6" s="14">
        <f>IFERROR(ROUND(F6*VLOOKUP(E6,商品!$A$5:$D$47,4,FALSE),0),"")</f>
        <v>300</v>
      </c>
      <c r="AA6" s="14" t="str">
        <f>IFERROR(ROUND(H6*VLOOKUP(G6,商品!$A$5:$D$47,4,FALSE),0),"")</f>
        <v/>
      </c>
      <c r="AB6" s="14" t="str">
        <f>IFERROR(ROUND(J6*VLOOKUP(I6,商品!$A$5:$D$47,4,FALSE),0),"")</f>
        <v/>
      </c>
      <c r="AC6" s="14">
        <f>IFERROR(ROUND(L6*VLOOKUP(K6,职业!$A$5:$K$18,8,FALSE),0),"")</f>
        <v>83</v>
      </c>
      <c r="AD6" s="14">
        <f>IFERROR(ROUND(N6*VLOOKUP(M6,职业!$A$5:$K$18,8,FALSE),0),"")</f>
        <v>8</v>
      </c>
      <c r="AE6" s="14">
        <f>IFERROR(ROUND(P6*VLOOKUP(O6,职业!$A$5:$K$18,8,FALSE),0),"")</f>
        <v>33</v>
      </c>
      <c r="AF6" s="14">
        <f>IFERROR(ROUND(R6*VLOOKUP(Q6,商品!$A$5:$D$47,4,FALSE),0),"")</f>
        <v>1000</v>
      </c>
      <c r="AG6" s="14" t="str">
        <f>IFERROR(ROUND(T6*VLOOKUP(S6,商品!$A$5:$D$47,4,FALSE),0),"")</f>
        <v/>
      </c>
    </row>
    <row r="7" s="14" customFormat="1" customHeight="1" spans="1:33">
      <c r="A7" s="19" t="s">
        <v>92</v>
      </c>
      <c r="B7" s="20" t="s">
        <v>93</v>
      </c>
      <c r="C7" s="14" t="s">
        <v>96</v>
      </c>
      <c r="D7" s="14">
        <v>3</v>
      </c>
      <c r="E7" s="14" t="s">
        <v>41</v>
      </c>
      <c r="F7" s="14">
        <v>20</v>
      </c>
      <c r="K7" s="14" t="s">
        <v>68</v>
      </c>
      <c r="L7" s="14">
        <v>3500</v>
      </c>
      <c r="M7" s="14" t="s">
        <v>63</v>
      </c>
      <c r="N7" s="14">
        <v>150</v>
      </c>
      <c r="O7" s="14" t="s">
        <v>71</v>
      </c>
      <c r="P7" s="14">
        <v>1250</v>
      </c>
      <c r="Q7" s="14" t="s">
        <v>8</v>
      </c>
      <c r="R7" s="14">
        <v>75</v>
      </c>
      <c r="U7" s="14">
        <f t="shared" si="2"/>
        <v>600</v>
      </c>
      <c r="V7" s="14">
        <f t="shared" si="3"/>
        <v>126</v>
      </c>
      <c r="W7" s="27">
        <f t="shared" si="4"/>
        <v>1500</v>
      </c>
      <c r="X7" s="27">
        <f t="shared" si="0"/>
        <v>2.5</v>
      </c>
      <c r="Y7" s="29">
        <f t="shared" si="1"/>
        <v>774</v>
      </c>
      <c r="Z7" s="14">
        <f>IFERROR(ROUND(F7*VLOOKUP(E7,商品!$A$5:$D$47,4,FALSE),0),"")</f>
        <v>600</v>
      </c>
      <c r="AA7" s="14" t="str">
        <f>IFERROR(ROUND(H7*VLOOKUP(G7,商品!$A$5:$D$47,4,FALSE),0),"")</f>
        <v/>
      </c>
      <c r="AB7" s="14" t="str">
        <f>IFERROR(ROUND(J7*VLOOKUP(I7,商品!$A$5:$D$47,4,FALSE),0),"")</f>
        <v/>
      </c>
      <c r="AC7" s="14">
        <f>IFERROR(ROUND(L7*VLOOKUP(K7,职业!$A$5:$K$18,8,FALSE),0),"")</f>
        <v>77</v>
      </c>
      <c r="AD7" s="14">
        <f>IFERROR(ROUND(N7*VLOOKUP(M7,职业!$A$5:$K$18,8,FALSE),0),"")</f>
        <v>8</v>
      </c>
      <c r="AE7" s="14">
        <f>IFERROR(ROUND(P7*VLOOKUP(O7,职业!$A$5:$K$18,8,FALSE),0),"")</f>
        <v>41</v>
      </c>
      <c r="AF7" s="14">
        <f>IFERROR(ROUND(R7*VLOOKUP(Q7,商品!$A$5:$D$47,4,FALSE),0),"")</f>
        <v>1500</v>
      </c>
      <c r="AG7" s="14" t="str">
        <f>IFERROR(ROUND(T7*VLOOKUP(S7,商品!$A$5:$D$47,4,FALSE),0),"")</f>
        <v/>
      </c>
    </row>
    <row r="8" s="14" customFormat="1" customHeight="1" spans="1:33">
      <c r="A8" s="19" t="s">
        <v>92</v>
      </c>
      <c r="B8" s="20" t="s">
        <v>93</v>
      </c>
      <c r="C8" s="14" t="s">
        <v>41</v>
      </c>
      <c r="D8" s="14">
        <v>4</v>
      </c>
      <c r="E8" s="14" t="s">
        <v>41</v>
      </c>
      <c r="F8" s="14">
        <v>30</v>
      </c>
      <c r="K8" s="14" t="s">
        <v>68</v>
      </c>
      <c r="L8" s="14">
        <v>3250</v>
      </c>
      <c r="M8" s="14" t="s">
        <v>63</v>
      </c>
      <c r="N8" s="14">
        <v>150</v>
      </c>
      <c r="O8" s="14" t="s">
        <v>71</v>
      </c>
      <c r="P8" s="14">
        <v>1500</v>
      </c>
      <c r="Q8" s="14" t="s">
        <v>8</v>
      </c>
      <c r="R8" s="14">
        <v>100</v>
      </c>
      <c r="U8" s="14">
        <f t="shared" si="2"/>
        <v>900</v>
      </c>
      <c r="V8" s="14">
        <f t="shared" si="3"/>
        <v>130</v>
      </c>
      <c r="W8" s="27">
        <f t="shared" si="4"/>
        <v>2000</v>
      </c>
      <c r="X8" s="27">
        <f t="shared" si="0"/>
        <v>2.22</v>
      </c>
      <c r="Y8" s="29">
        <f t="shared" si="1"/>
        <v>970</v>
      </c>
      <c r="Z8" s="14">
        <f>IFERROR(ROUND(F8*VLOOKUP(E8,商品!$A$5:$D$47,4,FALSE),0),"")</f>
        <v>900</v>
      </c>
      <c r="AA8" s="14" t="str">
        <f>IFERROR(ROUND(H8*VLOOKUP(G8,商品!$A$5:$D$47,4,FALSE),0),"")</f>
        <v/>
      </c>
      <c r="AB8" s="14" t="str">
        <f>IFERROR(ROUND(J8*VLOOKUP(I8,商品!$A$5:$D$47,4,FALSE),0),"")</f>
        <v/>
      </c>
      <c r="AC8" s="14">
        <f>IFERROR(ROUND(L8*VLOOKUP(K8,职业!$A$5:$K$18,8,FALSE),0),"")</f>
        <v>72</v>
      </c>
      <c r="AD8" s="14">
        <f>IFERROR(ROUND(N8*VLOOKUP(M8,职业!$A$5:$K$18,8,FALSE),0),"")</f>
        <v>8</v>
      </c>
      <c r="AE8" s="14">
        <f>IFERROR(ROUND(P8*VLOOKUP(O8,职业!$A$5:$K$18,8,FALSE),0),"")</f>
        <v>50</v>
      </c>
      <c r="AF8" s="14">
        <f>IFERROR(ROUND(R8*VLOOKUP(Q8,商品!$A$5:$D$47,4,FALSE),0),"")</f>
        <v>2000</v>
      </c>
      <c r="AG8" s="14" t="str">
        <f>IFERROR(ROUND(T8*VLOOKUP(S8,商品!$A$5:$D$47,4,FALSE),0),"")</f>
        <v/>
      </c>
    </row>
    <row r="9" s="14" customFormat="1" customHeight="1" spans="1:33">
      <c r="A9" s="19" t="s">
        <v>92</v>
      </c>
      <c r="B9" s="22" t="s">
        <v>97</v>
      </c>
      <c r="C9" s="14" t="s">
        <v>98</v>
      </c>
      <c r="D9" s="14">
        <v>1</v>
      </c>
      <c r="V9" s="14">
        <f t="shared" si="3"/>
        <v>0</v>
      </c>
      <c r="X9" s="27" t="str">
        <f t="shared" si="0"/>
        <v/>
      </c>
      <c r="Y9" s="30"/>
      <c r="Z9" s="14" t="str">
        <f>IFERROR(ROUND(F9*VLOOKUP(E9,商品!$A$5:$D$47,4,FALSE),0),"")</f>
        <v/>
      </c>
      <c r="AA9" s="14" t="str">
        <f>IFERROR(ROUND(H9*VLOOKUP(G9,商品!$A$5:$D$47,4,FALSE),0),"")</f>
        <v/>
      </c>
      <c r="AB9" s="14" t="str">
        <f>IFERROR(ROUND(J9*VLOOKUP(I9,商品!$A$5:$D$47,4,FALSE),0),"")</f>
        <v/>
      </c>
      <c r="AC9" s="14" t="str">
        <f>IFERROR(ROUND(L9*VLOOKUP(K9,职业!$A$5:$K$18,8,FALSE),0),"")</f>
        <v/>
      </c>
      <c r="AD9" s="14" t="str">
        <f>IFERROR(ROUND(N9*VLOOKUP(M9,职业!$A$5:$K$18,8,FALSE),0),"")</f>
        <v/>
      </c>
      <c r="AE9" s="14" t="str">
        <f>IFERROR(ROUND(P9*VLOOKUP(O9,职业!$A$5:$K$18,8,FALSE),0),"")</f>
        <v/>
      </c>
      <c r="AF9" s="14" t="str">
        <f>IFERROR(ROUND(R9*VLOOKUP(Q9,商品!$A$5:$D$47,4,FALSE),0),"")</f>
        <v/>
      </c>
      <c r="AG9" s="14" t="str">
        <f>IFERROR(ROUND(T9*VLOOKUP(S9,商品!$A$5:$D$47,4,FALSE),0),"")</f>
        <v/>
      </c>
    </row>
    <row r="10" s="14" customFormat="1" customHeight="1" spans="1:33">
      <c r="A10" s="19" t="s">
        <v>92</v>
      </c>
      <c r="B10" s="22" t="s">
        <v>97</v>
      </c>
      <c r="C10" s="14" t="s">
        <v>99</v>
      </c>
      <c r="D10" s="14">
        <v>2</v>
      </c>
      <c r="E10" s="14" t="s">
        <v>8</v>
      </c>
      <c r="F10" s="14">
        <v>15</v>
      </c>
      <c r="Q10" s="14" t="s">
        <v>11</v>
      </c>
      <c r="R10" s="14">
        <v>6</v>
      </c>
      <c r="S10" s="14" t="s">
        <v>24</v>
      </c>
      <c r="T10" s="14">
        <v>4</v>
      </c>
      <c r="U10" s="14">
        <f t="shared" ref="U10:U55" si="5">SUM(Z10:AB10)</f>
        <v>300</v>
      </c>
      <c r="V10" s="14">
        <f t="shared" si="3"/>
        <v>0</v>
      </c>
      <c r="W10" s="27">
        <f t="shared" ref="W10:W55" si="6">SUM(AF10:AG10)</f>
        <v>300</v>
      </c>
      <c r="X10" s="27">
        <f t="shared" si="0"/>
        <v>1</v>
      </c>
      <c r="Y10" s="29">
        <f>W10-U10-V10</f>
        <v>0</v>
      </c>
      <c r="Z10" s="14">
        <f>IFERROR(ROUND(F10*VLOOKUP(E10,商品!$A$5:$D$47,4,FALSE),0),"")</f>
        <v>300</v>
      </c>
      <c r="AA10" s="14" t="str">
        <f>IFERROR(ROUND(H10*VLOOKUP(G10,商品!$A$5:$D$47,4,FALSE),0),"")</f>
        <v/>
      </c>
      <c r="AB10" s="14" t="str">
        <f>IFERROR(ROUND(J10*VLOOKUP(I10,商品!$A$5:$D$47,4,FALSE),0),"")</f>
        <v/>
      </c>
      <c r="AC10" s="14" t="str">
        <f>IFERROR(ROUND(L10*VLOOKUP(K10,职业!$A$5:$K$18,8,FALSE),0),"")</f>
        <v/>
      </c>
      <c r="AD10" s="14" t="str">
        <f>IFERROR(ROUND(N10*VLOOKUP(M10,职业!$A$5:$K$18,8,FALSE),0),"")</f>
        <v/>
      </c>
      <c r="AE10" s="14" t="str">
        <f>IFERROR(ROUND(P10*VLOOKUP(O10,职业!$A$5:$K$18,8,FALSE),0),"")</f>
        <v/>
      </c>
      <c r="AF10" s="14">
        <f>IFERROR(ROUND(R10*VLOOKUP(Q10,商品!$A$5:$D$47,4,FALSE),0),"")</f>
        <v>180</v>
      </c>
      <c r="AG10" s="14">
        <f>IFERROR(ROUND(T10*VLOOKUP(S10,商品!$A$5:$D$47,4,FALSE),0),"")</f>
        <v>120</v>
      </c>
    </row>
    <row r="11" s="14" customFormat="1" customHeight="1" spans="1:33">
      <c r="A11" s="19" t="s">
        <v>92</v>
      </c>
      <c r="B11" s="22" t="s">
        <v>97</v>
      </c>
      <c r="C11" s="14" t="s">
        <v>100</v>
      </c>
      <c r="D11" s="14">
        <v>3</v>
      </c>
      <c r="E11" s="14" t="s">
        <v>8</v>
      </c>
      <c r="F11" s="14">
        <v>20</v>
      </c>
      <c r="Q11" s="14" t="s">
        <v>20</v>
      </c>
      <c r="R11" s="14">
        <v>8</v>
      </c>
      <c r="U11" s="14">
        <f t="shared" si="5"/>
        <v>400</v>
      </c>
      <c r="V11" s="14">
        <f t="shared" si="3"/>
        <v>0</v>
      </c>
      <c r="W11" s="27">
        <f t="shared" si="6"/>
        <v>400</v>
      </c>
      <c r="X11" s="27">
        <f t="shared" si="0"/>
        <v>1</v>
      </c>
      <c r="Y11" s="29">
        <f t="shared" ref="Y10:Y55" si="7">W11-U11-V11</f>
        <v>0</v>
      </c>
      <c r="Z11" s="14">
        <f>IFERROR(ROUND(F11*VLOOKUP(E11,商品!$A$5:$D$47,4,FALSE),0),"")</f>
        <v>400</v>
      </c>
      <c r="AA11" s="14" t="str">
        <f>IFERROR(ROUND(H11*VLOOKUP(G11,商品!$A$5:$D$47,4,FALSE),0),"")</f>
        <v/>
      </c>
      <c r="AB11" s="14" t="str">
        <f>IFERROR(ROUND(J11*VLOOKUP(I11,商品!$A$5:$D$47,4,FALSE),0),"")</f>
        <v/>
      </c>
      <c r="AC11" s="14" t="str">
        <f>IFERROR(ROUND(L11*VLOOKUP(K11,职业!$A$5:$K$18,8,FALSE),0),"")</f>
        <v/>
      </c>
      <c r="AD11" s="14" t="str">
        <f>IFERROR(ROUND(N11*VLOOKUP(M11,职业!$A$5:$K$18,8,FALSE),0),"")</f>
        <v/>
      </c>
      <c r="AE11" s="14" t="str">
        <f>IFERROR(ROUND(P11*VLOOKUP(O11,职业!$A$5:$K$18,8,FALSE),0),"")</f>
        <v/>
      </c>
      <c r="AF11" s="14">
        <f>IFERROR(ROUND(R11*VLOOKUP(Q11,商品!$A$5:$D$47,4,FALSE),0),"")</f>
        <v>400</v>
      </c>
      <c r="AG11" s="14" t="str">
        <f>IFERROR(ROUND(T11*VLOOKUP(S11,商品!$A$5:$D$47,4,FALSE),0),"")</f>
        <v/>
      </c>
    </row>
    <row r="12" s="14" customFormat="1" customHeight="1" spans="1:33">
      <c r="A12" s="19" t="s">
        <v>92</v>
      </c>
      <c r="B12" s="20" t="s">
        <v>101</v>
      </c>
      <c r="C12" s="14" t="s">
        <v>102</v>
      </c>
      <c r="D12" s="14">
        <v>1</v>
      </c>
      <c r="V12" s="14">
        <f t="shared" si="3"/>
        <v>0</v>
      </c>
      <c r="X12" s="27" t="str">
        <f t="shared" si="0"/>
        <v/>
      </c>
      <c r="Y12" s="30"/>
      <c r="Z12" s="14" t="str">
        <f>IFERROR(ROUND(F12*VLOOKUP(E12,商品!$A$5:$D$47,4,FALSE),0),"")</f>
        <v/>
      </c>
      <c r="AA12" s="14" t="str">
        <f>IFERROR(ROUND(H12*VLOOKUP(G12,商品!$A$5:$D$47,4,FALSE),0),"")</f>
        <v/>
      </c>
      <c r="AB12" s="14" t="str">
        <f>IFERROR(ROUND(J12*VLOOKUP(I12,商品!$A$5:$D$47,4,FALSE),0),"")</f>
        <v/>
      </c>
      <c r="AC12" s="14" t="str">
        <f>IFERROR(ROUND(L12*VLOOKUP(K12,职业!$A$5:$K$18,8,FALSE),0),"")</f>
        <v/>
      </c>
      <c r="AD12" s="14" t="str">
        <f>IFERROR(ROUND(N12*VLOOKUP(M12,职业!$A$5:$K$18,8,FALSE),0),"")</f>
        <v/>
      </c>
      <c r="AE12" s="14" t="str">
        <f>IFERROR(ROUND(P12*VLOOKUP(O12,职业!$A$5:$K$18,8,FALSE),0),"")</f>
        <v/>
      </c>
      <c r="AF12" s="14" t="str">
        <f>IFERROR(ROUND(R12*VLOOKUP(Q12,商品!$A$5:$D$47,4,FALSE),0),"")</f>
        <v/>
      </c>
      <c r="AG12" s="14" t="str">
        <f>IFERROR(ROUND(T12*VLOOKUP(S12,商品!$A$5:$D$47,4,FALSE),0),"")</f>
        <v/>
      </c>
    </row>
    <row r="13" s="14" customFormat="1" customHeight="1" spans="1:33">
      <c r="A13" s="19" t="s">
        <v>92</v>
      </c>
      <c r="B13" s="20" t="s">
        <v>101</v>
      </c>
      <c r="C13" s="14" t="s">
        <v>103</v>
      </c>
      <c r="D13" s="14">
        <v>2</v>
      </c>
      <c r="E13" s="14" t="s">
        <v>42</v>
      </c>
      <c r="F13" s="14">
        <v>5</v>
      </c>
      <c r="K13" s="14" t="s">
        <v>68</v>
      </c>
      <c r="L13" s="14">
        <v>-1000</v>
      </c>
      <c r="M13" s="14" t="s">
        <v>71</v>
      </c>
      <c r="N13" s="14">
        <v>200</v>
      </c>
      <c r="U13" s="14">
        <f t="shared" si="5"/>
        <v>200</v>
      </c>
      <c r="V13" s="14">
        <f t="shared" si="3"/>
        <v>-15</v>
      </c>
      <c r="W13" s="27">
        <f t="shared" si="6"/>
        <v>0</v>
      </c>
      <c r="X13" s="27">
        <f t="shared" si="0"/>
        <v>0</v>
      </c>
      <c r="Y13" s="29">
        <f t="shared" si="7"/>
        <v>-185</v>
      </c>
      <c r="Z13" s="14">
        <f>IFERROR(ROUND(F13*VLOOKUP(E13,商品!$A$5:$D$47,4,FALSE),0),"")</f>
        <v>200</v>
      </c>
      <c r="AA13" s="14" t="str">
        <f>IFERROR(ROUND(H13*VLOOKUP(G13,商品!$A$5:$D$47,4,FALSE),0),"")</f>
        <v/>
      </c>
      <c r="AB13" s="14" t="str">
        <f>IFERROR(ROUND(J13*VLOOKUP(I13,商品!$A$5:$D$47,4,FALSE),0),"")</f>
        <v/>
      </c>
      <c r="AC13" s="14">
        <f>IFERROR(ROUND(L13*VLOOKUP(K13,职业!$A$5:$K$18,8,FALSE),0),"")</f>
        <v>-22</v>
      </c>
      <c r="AD13" s="14">
        <f>IFERROR(ROUND(N13*VLOOKUP(M13,职业!$A$5:$K$18,8,FALSE),0),"")</f>
        <v>7</v>
      </c>
      <c r="AE13" s="14" t="str">
        <f>IFERROR(ROUND(P13*VLOOKUP(O13,职业!$A$5:$K$18,8,FALSE),0),"")</f>
        <v/>
      </c>
      <c r="AF13" s="14" t="str">
        <f>IFERROR(ROUND(R13*VLOOKUP(Q13,商品!$A$5:$D$47,4,FALSE),0),"")</f>
        <v/>
      </c>
      <c r="AG13" s="14" t="str">
        <f>IFERROR(ROUND(T13*VLOOKUP(S13,商品!$A$5:$D$47,4,FALSE),0),"")</f>
        <v/>
      </c>
    </row>
    <row r="14" s="14" customFormat="1" customHeight="1" spans="1:33">
      <c r="A14" s="19" t="s">
        <v>92</v>
      </c>
      <c r="B14" s="20" t="s">
        <v>101</v>
      </c>
      <c r="C14" s="14" t="s">
        <v>104</v>
      </c>
      <c r="D14" s="14">
        <v>3</v>
      </c>
      <c r="E14" s="14" t="s">
        <v>42</v>
      </c>
      <c r="F14" s="14">
        <v>5</v>
      </c>
      <c r="G14" s="14" t="s">
        <v>13</v>
      </c>
      <c r="H14" s="14">
        <v>5</v>
      </c>
      <c r="K14" s="14" t="s">
        <v>68</v>
      </c>
      <c r="L14" s="14">
        <v>-2000</v>
      </c>
      <c r="M14" s="14" t="s">
        <v>71</v>
      </c>
      <c r="N14" s="14">
        <v>400</v>
      </c>
      <c r="U14" s="14">
        <f t="shared" si="5"/>
        <v>350</v>
      </c>
      <c r="V14" s="14">
        <f t="shared" si="3"/>
        <v>-31</v>
      </c>
      <c r="W14" s="27">
        <f t="shared" si="6"/>
        <v>0</v>
      </c>
      <c r="X14" s="27">
        <f t="shared" si="0"/>
        <v>0</v>
      </c>
      <c r="Y14" s="29">
        <f t="shared" si="7"/>
        <v>-319</v>
      </c>
      <c r="Z14" s="14">
        <f>IFERROR(ROUND(F14*VLOOKUP(E14,商品!$A$5:$D$47,4,FALSE),0),"")</f>
        <v>200</v>
      </c>
      <c r="AA14" s="14">
        <f>IFERROR(ROUND(H14*VLOOKUP(G14,商品!$A$5:$D$47,4,FALSE),0),"")</f>
        <v>150</v>
      </c>
      <c r="AB14" s="14" t="str">
        <f>IFERROR(ROUND(J14*VLOOKUP(I14,商品!$A$5:$D$47,4,FALSE),0),"")</f>
        <v/>
      </c>
      <c r="AC14" s="14">
        <f>IFERROR(ROUND(L14*VLOOKUP(K14,职业!$A$5:$K$18,8,FALSE),0),"")</f>
        <v>-44</v>
      </c>
      <c r="AD14" s="14">
        <f>IFERROR(ROUND(N14*VLOOKUP(M14,职业!$A$5:$K$18,8,FALSE),0),"")</f>
        <v>13</v>
      </c>
      <c r="AE14" s="14" t="str">
        <f>IFERROR(ROUND(P14*VLOOKUP(O14,职业!$A$5:$K$18,8,FALSE),0),"")</f>
        <v/>
      </c>
      <c r="AF14" s="14" t="str">
        <f>IFERROR(ROUND(R14*VLOOKUP(Q14,商品!$A$5:$D$47,4,FALSE),0),"")</f>
        <v/>
      </c>
      <c r="AG14" s="14" t="str">
        <f>IFERROR(ROUND(T14*VLOOKUP(S14,商品!$A$5:$D$47,4,FALSE),0),"")</f>
        <v/>
      </c>
    </row>
    <row r="15" s="14" customFormat="1" customHeight="1" spans="1:33">
      <c r="A15" s="19" t="s">
        <v>92</v>
      </c>
      <c r="B15" s="20" t="s">
        <v>101</v>
      </c>
      <c r="C15" s="14" t="s">
        <v>22</v>
      </c>
      <c r="D15" s="14">
        <v>4</v>
      </c>
      <c r="E15" s="14" t="s">
        <v>13</v>
      </c>
      <c r="F15" s="14">
        <v>10</v>
      </c>
      <c r="G15" s="14" t="s">
        <v>38</v>
      </c>
      <c r="H15" s="14">
        <v>1</v>
      </c>
      <c r="K15" s="14" t="s">
        <v>68</v>
      </c>
      <c r="L15" s="14">
        <v>-2500</v>
      </c>
      <c r="M15" s="14" t="s">
        <v>71</v>
      </c>
      <c r="N15" s="14">
        <v>-500</v>
      </c>
      <c r="O15" s="14" t="s">
        <v>73</v>
      </c>
      <c r="P15" s="14">
        <v>150</v>
      </c>
      <c r="U15" s="14">
        <f t="shared" si="5"/>
        <v>360</v>
      </c>
      <c r="V15" s="14">
        <f t="shared" si="3"/>
        <v>-67</v>
      </c>
      <c r="W15" s="27">
        <f t="shared" si="6"/>
        <v>0</v>
      </c>
      <c r="X15" s="27">
        <f t="shared" si="0"/>
        <v>0</v>
      </c>
      <c r="Y15" s="29">
        <f t="shared" si="7"/>
        <v>-293</v>
      </c>
      <c r="Z15" s="14">
        <f>IFERROR(ROUND(F15*VLOOKUP(E15,商品!$A$5:$D$47,4,FALSE),0),"")</f>
        <v>300</v>
      </c>
      <c r="AA15" s="14">
        <f>IFERROR(ROUND(H15*VLOOKUP(G15,商品!$A$5:$D$47,4,FALSE),0),"")</f>
        <v>60</v>
      </c>
      <c r="AB15" s="14" t="str">
        <f>IFERROR(ROUND(J15*VLOOKUP(I15,商品!$A$5:$D$47,4,FALSE),0),"")</f>
        <v/>
      </c>
      <c r="AC15" s="14">
        <f>IFERROR(ROUND(L15*VLOOKUP(K15,职业!$A$5:$K$18,8,FALSE),0),"")</f>
        <v>-55</v>
      </c>
      <c r="AD15" s="14">
        <f>IFERROR(ROUND(N15*VLOOKUP(M15,职业!$A$5:$K$18,8,FALSE),0),"")</f>
        <v>-17</v>
      </c>
      <c r="AE15" s="14">
        <f>IFERROR(ROUND(P15*VLOOKUP(O15,职业!$A$5:$K$18,8,FALSE),0),"")</f>
        <v>5</v>
      </c>
      <c r="AF15" s="14" t="str">
        <f>IFERROR(ROUND(R15*VLOOKUP(Q15,商品!$A$5:$D$47,4,FALSE),0),"")</f>
        <v/>
      </c>
      <c r="AG15" s="14" t="str">
        <f>IFERROR(ROUND(T15*VLOOKUP(S15,商品!$A$5:$D$47,4,FALSE),0),"")</f>
        <v/>
      </c>
    </row>
    <row r="16" s="14" customFormat="1" customHeight="1" spans="1:33">
      <c r="A16" s="19" t="s">
        <v>92</v>
      </c>
      <c r="B16" s="20" t="s">
        <v>101</v>
      </c>
      <c r="C16" s="14" t="s">
        <v>105</v>
      </c>
      <c r="D16" s="14">
        <v>5</v>
      </c>
      <c r="E16" s="14" t="s">
        <v>38</v>
      </c>
      <c r="F16" s="14">
        <v>1</v>
      </c>
      <c r="G16" s="14" t="s">
        <v>37</v>
      </c>
      <c r="H16" s="14">
        <v>5</v>
      </c>
      <c r="K16" s="14" t="s">
        <v>68</v>
      </c>
      <c r="L16" s="14">
        <v>-3000</v>
      </c>
      <c r="M16" s="14" t="s">
        <v>71</v>
      </c>
      <c r="N16" s="14">
        <v>-750</v>
      </c>
      <c r="O16" s="14" t="s">
        <v>73</v>
      </c>
      <c r="P16" s="14">
        <v>300</v>
      </c>
      <c r="U16" s="14">
        <f t="shared" si="5"/>
        <v>260</v>
      </c>
      <c r="V16" s="14">
        <f t="shared" si="3"/>
        <v>-81</v>
      </c>
      <c r="W16" s="27">
        <f t="shared" si="6"/>
        <v>0</v>
      </c>
      <c r="X16" s="27">
        <f t="shared" si="0"/>
        <v>0</v>
      </c>
      <c r="Y16" s="29">
        <f t="shared" si="7"/>
        <v>-179</v>
      </c>
      <c r="Z16" s="14">
        <f>IFERROR(ROUND(F16*VLOOKUP(E16,商品!$A$5:$D$47,4,FALSE),0),"")</f>
        <v>60</v>
      </c>
      <c r="AA16" s="14">
        <f>IFERROR(ROUND(H16*VLOOKUP(G16,商品!$A$5:$D$47,4,FALSE),0),"")</f>
        <v>200</v>
      </c>
      <c r="AB16" s="14" t="str">
        <f>IFERROR(ROUND(J16*VLOOKUP(I16,商品!$A$5:$D$47,4,FALSE),0),"")</f>
        <v/>
      </c>
      <c r="AC16" s="14">
        <f>IFERROR(ROUND(L16*VLOOKUP(K16,职业!$A$5:$K$18,8,FALSE),0),"")</f>
        <v>-66</v>
      </c>
      <c r="AD16" s="14">
        <f>IFERROR(ROUND(N16*VLOOKUP(M16,职业!$A$5:$K$18,8,FALSE),0),"")</f>
        <v>-25</v>
      </c>
      <c r="AE16" s="14">
        <f>IFERROR(ROUND(P16*VLOOKUP(O16,职业!$A$5:$K$18,8,FALSE),0),"")</f>
        <v>10</v>
      </c>
      <c r="AF16" s="14" t="str">
        <f>IFERROR(ROUND(R16*VLOOKUP(Q16,商品!$A$5:$D$47,4,FALSE),0),"")</f>
        <v/>
      </c>
      <c r="AG16" s="14" t="str">
        <f>IFERROR(ROUND(T16*VLOOKUP(S16,商品!$A$5:$D$47,4,FALSE),0),"")</f>
        <v/>
      </c>
    </row>
    <row r="17" customHeight="1" spans="1:33">
      <c r="A17" s="23" t="s">
        <v>106</v>
      </c>
      <c r="B17" s="22" t="s">
        <v>107</v>
      </c>
      <c r="E17" s="15" t="s">
        <v>42</v>
      </c>
      <c r="F17" s="15">
        <v>5</v>
      </c>
      <c r="K17" s="15" t="s">
        <v>68</v>
      </c>
      <c r="L17" s="15">
        <v>4500</v>
      </c>
      <c r="Q17" s="15" t="s">
        <v>13</v>
      </c>
      <c r="R17" s="15">
        <v>25</v>
      </c>
      <c r="U17" s="14">
        <f t="shared" si="5"/>
        <v>200</v>
      </c>
      <c r="V17" s="14">
        <f t="shared" si="3"/>
        <v>99</v>
      </c>
      <c r="W17" s="27">
        <f t="shared" si="6"/>
        <v>750</v>
      </c>
      <c r="X17" s="27">
        <f t="shared" si="0"/>
        <v>3.75</v>
      </c>
      <c r="Y17" s="29">
        <f t="shared" si="7"/>
        <v>451</v>
      </c>
      <c r="Z17" s="14">
        <f>IFERROR(ROUND(F17*VLOOKUP(E17,商品!$A$5:$D$47,4,FALSE),0),"")</f>
        <v>200</v>
      </c>
      <c r="AA17" s="14" t="str">
        <f>IFERROR(ROUND(H17*VLOOKUP(G17,商品!$A$5:$D$47,4,FALSE),0),"")</f>
        <v/>
      </c>
      <c r="AB17" s="14" t="str">
        <f>IFERROR(ROUND(J17*VLOOKUP(I17,商品!$A$5:$D$47,4,FALSE),0),"")</f>
        <v/>
      </c>
      <c r="AC17" s="14">
        <f>IFERROR(ROUND(L17*VLOOKUP(K17,职业!$A$5:$K$18,8,FALSE),0),"")</f>
        <v>99</v>
      </c>
      <c r="AD17" s="14" t="str">
        <f>IFERROR(ROUND(N17*VLOOKUP(M17,职业!$A$5:$K$18,8,FALSE),0),"")</f>
        <v/>
      </c>
      <c r="AE17" s="14" t="str">
        <f>IFERROR(ROUND(P17*VLOOKUP(O17,职业!$A$5:$K$18,8,FALSE),0),"")</f>
        <v/>
      </c>
      <c r="AF17" s="14">
        <f>IFERROR(ROUND(R17*VLOOKUP(Q17,商品!$A$5:$D$47,4,FALSE),0),"")</f>
        <v>750</v>
      </c>
      <c r="AG17" s="14" t="str">
        <f>IFERROR(ROUND(T17*VLOOKUP(S17,商品!$A$5:$D$47,4,FALSE),0),"")</f>
        <v/>
      </c>
    </row>
    <row r="18" customHeight="1" spans="1:33">
      <c r="A18" s="23" t="s">
        <v>106</v>
      </c>
      <c r="B18" s="22" t="s">
        <v>107</v>
      </c>
      <c r="E18" s="15" t="s">
        <v>42</v>
      </c>
      <c r="F18" s="15">
        <v>10</v>
      </c>
      <c r="K18" s="15" t="s">
        <v>68</v>
      </c>
      <c r="L18" s="15">
        <v>4000</v>
      </c>
      <c r="M18" s="15" t="s">
        <v>73</v>
      </c>
      <c r="N18" s="15">
        <v>750</v>
      </c>
      <c r="O18" s="15" t="s">
        <v>64</v>
      </c>
      <c r="P18" s="15">
        <v>150</v>
      </c>
      <c r="Q18" s="15" t="s">
        <v>13</v>
      </c>
      <c r="R18" s="15">
        <v>40</v>
      </c>
      <c r="U18" s="14">
        <f t="shared" si="5"/>
        <v>400</v>
      </c>
      <c r="V18" s="14">
        <f t="shared" si="3"/>
        <v>123</v>
      </c>
      <c r="W18" s="27">
        <f t="shared" si="6"/>
        <v>1200</v>
      </c>
      <c r="X18" s="27">
        <f t="shared" si="0"/>
        <v>3</v>
      </c>
      <c r="Y18" s="29">
        <f t="shared" si="7"/>
        <v>677</v>
      </c>
      <c r="Z18" s="14">
        <f>IFERROR(ROUND(F18*VLOOKUP(E18,商品!$A$5:$D$47,4,FALSE),0),"")</f>
        <v>400</v>
      </c>
      <c r="AA18" s="14" t="str">
        <f>IFERROR(ROUND(H18*VLOOKUP(G18,商品!$A$5:$D$47,4,FALSE),0),"")</f>
        <v/>
      </c>
      <c r="AB18" s="14" t="str">
        <f>IFERROR(ROUND(J18*VLOOKUP(I18,商品!$A$5:$D$47,4,FALSE),0),"")</f>
        <v/>
      </c>
      <c r="AC18" s="14">
        <f>IFERROR(ROUND(L18*VLOOKUP(K18,职业!$A$5:$K$18,8,FALSE),0),"")</f>
        <v>88</v>
      </c>
      <c r="AD18" s="14">
        <f>IFERROR(ROUND(N18*VLOOKUP(M18,职业!$A$5:$K$18,8,FALSE),0),"")</f>
        <v>25</v>
      </c>
      <c r="AE18" s="14">
        <f>IFERROR(ROUND(P18*VLOOKUP(O18,职业!$A$5:$K$18,8,FALSE),0),"")</f>
        <v>10</v>
      </c>
      <c r="AF18" s="14">
        <f>IFERROR(ROUND(R18*VLOOKUP(Q18,商品!$A$5:$D$47,4,FALSE),0),"")</f>
        <v>1200</v>
      </c>
      <c r="AG18" s="14" t="str">
        <f>IFERROR(ROUND(T18*VLOOKUP(S18,商品!$A$5:$D$47,4,FALSE),0),"")</f>
        <v/>
      </c>
    </row>
    <row r="19" customHeight="1" spans="1:33">
      <c r="A19" s="23" t="s">
        <v>106</v>
      </c>
      <c r="B19" s="22" t="s">
        <v>107</v>
      </c>
      <c r="E19" s="15" t="s">
        <v>42</v>
      </c>
      <c r="F19" s="15">
        <v>10</v>
      </c>
      <c r="K19" s="15" t="s">
        <v>68</v>
      </c>
      <c r="L19" s="15">
        <v>3750</v>
      </c>
      <c r="M19" s="15" t="s">
        <v>73</v>
      </c>
      <c r="N19" s="15">
        <v>900</v>
      </c>
      <c r="O19" s="15" t="s">
        <v>64</v>
      </c>
      <c r="P19" s="15">
        <v>250</v>
      </c>
      <c r="Q19" s="15" t="s">
        <v>13</v>
      </c>
      <c r="R19" s="15">
        <v>60</v>
      </c>
      <c r="U19" s="14">
        <f t="shared" si="5"/>
        <v>400</v>
      </c>
      <c r="V19" s="14">
        <f t="shared" si="3"/>
        <v>130</v>
      </c>
      <c r="W19" s="27">
        <f t="shared" si="6"/>
        <v>1800</v>
      </c>
      <c r="X19" s="27">
        <f t="shared" si="0"/>
        <v>4.5</v>
      </c>
      <c r="Y19" s="29">
        <f t="shared" si="7"/>
        <v>1270</v>
      </c>
      <c r="Z19" s="14">
        <f>IFERROR(ROUND(F19*VLOOKUP(E19,商品!$A$5:$D$47,4,FALSE),0),"")</f>
        <v>400</v>
      </c>
      <c r="AA19" s="14" t="str">
        <f>IFERROR(ROUND(H19*VLOOKUP(G19,商品!$A$5:$D$47,4,FALSE),0),"")</f>
        <v/>
      </c>
      <c r="AB19" s="14" t="str">
        <f>IFERROR(ROUND(J19*VLOOKUP(I19,商品!$A$5:$D$47,4,FALSE),0),"")</f>
        <v/>
      </c>
      <c r="AC19" s="14">
        <f>IFERROR(ROUND(L19*VLOOKUP(K19,职业!$A$5:$K$18,8,FALSE),0),"")</f>
        <v>83</v>
      </c>
      <c r="AD19" s="14">
        <f>IFERROR(ROUND(N19*VLOOKUP(M19,职业!$A$5:$K$18,8,FALSE),0),"")</f>
        <v>30</v>
      </c>
      <c r="AE19" s="14">
        <f>IFERROR(ROUND(P19*VLOOKUP(O19,职业!$A$5:$K$18,8,FALSE),0),"")</f>
        <v>17</v>
      </c>
      <c r="AF19" s="14">
        <f>IFERROR(ROUND(R19*VLOOKUP(Q19,商品!$A$5:$D$47,4,FALSE),0),"")</f>
        <v>1800</v>
      </c>
      <c r="AG19" s="14" t="str">
        <f>IFERROR(ROUND(T19*VLOOKUP(S19,商品!$A$5:$D$47,4,FALSE),0),"")</f>
        <v/>
      </c>
    </row>
    <row r="20" customHeight="1" spans="1:33">
      <c r="A20" s="23" t="s">
        <v>106</v>
      </c>
      <c r="B20" s="22" t="s">
        <v>107</v>
      </c>
      <c r="E20" s="15" t="s">
        <v>42</v>
      </c>
      <c r="F20" s="15">
        <v>10</v>
      </c>
      <c r="G20" s="15" t="s">
        <v>37</v>
      </c>
      <c r="H20" s="15">
        <v>10</v>
      </c>
      <c r="K20" s="15" t="s">
        <v>68</v>
      </c>
      <c r="L20" s="15">
        <v>3400</v>
      </c>
      <c r="M20" s="15" t="s">
        <v>73</v>
      </c>
      <c r="N20" s="15">
        <v>1000</v>
      </c>
      <c r="O20" s="15" t="s">
        <v>64</v>
      </c>
      <c r="P20" s="15">
        <v>500</v>
      </c>
      <c r="Q20" s="15" t="s">
        <v>13</v>
      </c>
      <c r="R20" s="15">
        <v>90</v>
      </c>
      <c r="U20" s="14">
        <f t="shared" si="5"/>
        <v>800</v>
      </c>
      <c r="V20" s="14">
        <f t="shared" si="3"/>
        <v>141</v>
      </c>
      <c r="W20" s="27">
        <f t="shared" si="6"/>
        <v>2700</v>
      </c>
      <c r="X20" s="27">
        <f t="shared" si="0"/>
        <v>3.38</v>
      </c>
      <c r="Y20" s="29">
        <f t="shared" si="7"/>
        <v>1759</v>
      </c>
      <c r="Z20" s="14">
        <f>IFERROR(ROUND(F20*VLOOKUP(E20,商品!$A$5:$D$47,4,FALSE),0),"")</f>
        <v>400</v>
      </c>
      <c r="AA20" s="14">
        <f>IFERROR(ROUND(H20*VLOOKUP(G20,商品!$A$5:$D$47,4,FALSE),0),"")</f>
        <v>400</v>
      </c>
      <c r="AB20" s="14" t="str">
        <f>IFERROR(ROUND(J20*VLOOKUP(I20,商品!$A$5:$D$47,4,FALSE),0),"")</f>
        <v/>
      </c>
      <c r="AC20" s="14">
        <f>IFERROR(ROUND(L20*VLOOKUP(K20,职业!$A$5:$K$18,8,FALSE),0),"")</f>
        <v>75</v>
      </c>
      <c r="AD20" s="14">
        <f>IFERROR(ROUND(N20*VLOOKUP(M20,职业!$A$5:$K$18,8,FALSE),0),"")</f>
        <v>33</v>
      </c>
      <c r="AE20" s="14">
        <f>IFERROR(ROUND(P20*VLOOKUP(O20,职业!$A$5:$K$18,8,FALSE),0),"")</f>
        <v>33</v>
      </c>
      <c r="AF20" s="14">
        <f>IFERROR(ROUND(R20*VLOOKUP(Q20,商品!$A$5:$D$47,4,FALSE),0),"")</f>
        <v>2700</v>
      </c>
      <c r="AG20" s="14" t="str">
        <f>IFERROR(ROUND(T20*VLOOKUP(S20,商品!$A$5:$D$47,4,FALSE),0),"")</f>
        <v/>
      </c>
    </row>
    <row r="21" customHeight="1" spans="1:33">
      <c r="A21" s="23" t="s">
        <v>106</v>
      </c>
      <c r="B21" s="20" t="s">
        <v>108</v>
      </c>
      <c r="U21" s="14">
        <f t="shared" si="5"/>
        <v>0</v>
      </c>
      <c r="V21" s="14">
        <f t="shared" si="3"/>
        <v>0</v>
      </c>
      <c r="W21" s="27">
        <f t="shared" si="6"/>
        <v>0</v>
      </c>
      <c r="X21" s="27" t="str">
        <f t="shared" si="0"/>
        <v/>
      </c>
      <c r="Y21" s="29">
        <f t="shared" si="7"/>
        <v>0</v>
      </c>
      <c r="Z21" s="14" t="str">
        <f>IFERROR(ROUND(F21*VLOOKUP(E21,商品!$A$5:$D$47,4,FALSE),0),"")</f>
        <v/>
      </c>
      <c r="AA21" s="14" t="str">
        <f>IFERROR(ROUND(H21*VLOOKUP(G21,商品!$A$5:$D$47,4,FALSE),0),"")</f>
        <v/>
      </c>
      <c r="AB21" s="14" t="str">
        <f>IFERROR(ROUND(J21*VLOOKUP(I21,商品!$A$5:$D$47,4,FALSE),0),"")</f>
        <v/>
      </c>
      <c r="AC21" s="14" t="str">
        <f>IFERROR(ROUND(L21*VLOOKUP(K21,职业!$A$5:$K$18,8,FALSE),0),"")</f>
        <v/>
      </c>
      <c r="AD21" s="14" t="str">
        <f>IFERROR(ROUND(N21*VLOOKUP(M21,职业!$A$5:$K$18,8,FALSE),0),"")</f>
        <v/>
      </c>
      <c r="AE21" s="14" t="str">
        <f>IFERROR(ROUND(P21*VLOOKUP(O21,职业!$A$5:$K$18,8,FALSE),0),"")</f>
        <v/>
      </c>
      <c r="AF21" s="14" t="str">
        <f>IFERROR(ROUND(R21*VLOOKUP(Q21,商品!$A$5:$D$47,4,FALSE),0),"")</f>
        <v/>
      </c>
      <c r="AG21" s="14" t="str">
        <f>IFERROR(ROUND(T21*VLOOKUP(S21,商品!$A$5:$D$47,4,FALSE),0),"")</f>
        <v/>
      </c>
    </row>
    <row r="22" customHeight="1" spans="1:33">
      <c r="A22" s="23" t="s">
        <v>106</v>
      </c>
      <c r="B22" s="20" t="s">
        <v>108</v>
      </c>
      <c r="E22" s="15" t="s">
        <v>43</v>
      </c>
      <c r="F22" s="15">
        <v>5</v>
      </c>
      <c r="K22" s="15" t="s">
        <v>68</v>
      </c>
      <c r="L22" s="15">
        <v>-200</v>
      </c>
      <c r="M22" s="15" t="s">
        <v>73</v>
      </c>
      <c r="N22" s="15">
        <v>200</v>
      </c>
      <c r="Q22" s="15" t="s">
        <v>13</v>
      </c>
      <c r="R22" s="15">
        <v>10</v>
      </c>
      <c r="U22" s="14">
        <f t="shared" si="5"/>
        <v>250</v>
      </c>
      <c r="V22" s="14">
        <f t="shared" si="3"/>
        <v>3</v>
      </c>
      <c r="W22" s="27">
        <f t="shared" si="6"/>
        <v>300</v>
      </c>
      <c r="X22" s="27">
        <f t="shared" si="0"/>
        <v>1.2</v>
      </c>
      <c r="Y22" s="29">
        <f t="shared" si="7"/>
        <v>47</v>
      </c>
      <c r="Z22" s="14">
        <f>IFERROR(ROUND(F22*VLOOKUP(E22,商品!$A$5:$D$47,4,FALSE),0),"")</f>
        <v>250</v>
      </c>
      <c r="AA22" s="14" t="str">
        <f>IFERROR(ROUND(H22*VLOOKUP(G22,商品!$A$5:$D$47,4,FALSE),0),"")</f>
        <v/>
      </c>
      <c r="AB22" s="14" t="str">
        <f>IFERROR(ROUND(J22*VLOOKUP(I22,商品!$A$5:$D$47,4,FALSE),0),"")</f>
        <v/>
      </c>
      <c r="AC22" s="14">
        <f>IFERROR(ROUND(L22*VLOOKUP(K22,职业!$A$5:$K$18,8,FALSE),0),"")</f>
        <v>-4</v>
      </c>
      <c r="AD22" s="14">
        <f>IFERROR(ROUND(N22*VLOOKUP(M22,职业!$A$5:$K$18,8,FALSE),0),"")</f>
        <v>7</v>
      </c>
      <c r="AE22" s="14" t="str">
        <f>IFERROR(ROUND(P22*VLOOKUP(O22,职业!$A$5:$K$18,8,FALSE),0),"")</f>
        <v/>
      </c>
      <c r="AF22" s="14">
        <f>IFERROR(ROUND(R22*VLOOKUP(Q22,商品!$A$5:$D$47,4,FALSE),0),"")</f>
        <v>300</v>
      </c>
      <c r="AG22" s="14" t="str">
        <f>IFERROR(ROUND(T22*VLOOKUP(S22,商品!$A$5:$D$47,4,FALSE),0),"")</f>
        <v/>
      </c>
    </row>
    <row r="23" customHeight="1" spans="1:33">
      <c r="A23" s="23" t="s">
        <v>106</v>
      </c>
      <c r="B23" s="20" t="s">
        <v>108</v>
      </c>
      <c r="E23" s="15" t="s">
        <v>43</v>
      </c>
      <c r="F23" s="15">
        <v>10</v>
      </c>
      <c r="K23" s="15" t="s">
        <v>68</v>
      </c>
      <c r="L23" s="15">
        <v>-500</v>
      </c>
      <c r="M23" s="15" t="s">
        <v>73</v>
      </c>
      <c r="N23" s="15">
        <v>350</v>
      </c>
      <c r="O23" s="15" t="s">
        <v>64</v>
      </c>
      <c r="P23" s="15">
        <v>150</v>
      </c>
      <c r="Q23" s="15" t="s">
        <v>13</v>
      </c>
      <c r="R23" s="15">
        <v>20</v>
      </c>
      <c r="U23" s="14">
        <f t="shared" si="5"/>
        <v>500</v>
      </c>
      <c r="V23" s="14">
        <f t="shared" si="3"/>
        <v>11</v>
      </c>
      <c r="W23" s="27">
        <f t="shared" si="6"/>
        <v>600</v>
      </c>
      <c r="X23" s="27">
        <f t="shared" si="0"/>
        <v>1.2</v>
      </c>
      <c r="Y23" s="29">
        <f t="shared" si="7"/>
        <v>89</v>
      </c>
      <c r="Z23" s="14">
        <f>IFERROR(ROUND(F23*VLOOKUP(E23,商品!$A$5:$D$47,4,FALSE),0),"")</f>
        <v>500</v>
      </c>
      <c r="AA23" s="14" t="str">
        <f>IFERROR(ROUND(H23*VLOOKUP(G23,商品!$A$5:$D$47,4,FALSE),0),"")</f>
        <v/>
      </c>
      <c r="AB23" s="14" t="str">
        <f>IFERROR(ROUND(J23*VLOOKUP(I23,商品!$A$5:$D$47,4,FALSE),0),"")</f>
        <v/>
      </c>
      <c r="AC23" s="14">
        <f>IFERROR(ROUND(L23*VLOOKUP(K23,职业!$A$5:$K$18,8,FALSE),0),"")</f>
        <v>-11</v>
      </c>
      <c r="AD23" s="14">
        <f>IFERROR(ROUND(N23*VLOOKUP(M23,职业!$A$5:$K$18,8,FALSE),0),"")</f>
        <v>12</v>
      </c>
      <c r="AE23" s="14">
        <f>IFERROR(ROUND(P23*VLOOKUP(O23,职业!$A$5:$K$18,8,FALSE),0),"")</f>
        <v>10</v>
      </c>
      <c r="AF23" s="14">
        <f>IFERROR(ROUND(R23*VLOOKUP(Q23,商品!$A$5:$D$47,4,FALSE),0),"")</f>
        <v>600</v>
      </c>
      <c r="AG23" s="14" t="str">
        <f>IFERROR(ROUND(T23*VLOOKUP(S23,商品!$A$5:$D$47,4,FALSE),0),"")</f>
        <v/>
      </c>
    </row>
    <row r="24" customHeight="1" spans="1:33">
      <c r="A24" s="23" t="s">
        <v>106</v>
      </c>
      <c r="B24" s="22" t="s">
        <v>109</v>
      </c>
      <c r="U24" s="14">
        <f t="shared" si="5"/>
        <v>0</v>
      </c>
      <c r="V24" s="14">
        <f t="shared" si="3"/>
        <v>0</v>
      </c>
      <c r="W24" s="27">
        <f t="shared" si="6"/>
        <v>0</v>
      </c>
      <c r="X24" s="27" t="str">
        <f t="shared" si="0"/>
        <v/>
      </c>
      <c r="Y24" s="29">
        <f t="shared" si="7"/>
        <v>0</v>
      </c>
      <c r="Z24" s="14" t="str">
        <f>IFERROR(ROUND(F24*VLOOKUP(E24,商品!$A$5:$D$47,4,FALSE),0),"")</f>
        <v/>
      </c>
      <c r="AA24" s="14" t="str">
        <f>IFERROR(ROUND(H24*VLOOKUP(G24,商品!$A$5:$D$47,4,FALSE),0),"")</f>
        <v/>
      </c>
      <c r="AB24" s="14" t="str">
        <f>IFERROR(ROUND(J24*VLOOKUP(I24,商品!$A$5:$D$47,4,FALSE),0),"")</f>
        <v/>
      </c>
      <c r="AC24" s="14" t="str">
        <f>IFERROR(ROUND(L24*VLOOKUP(K24,职业!$A$5:$K$18,8,FALSE),0),"")</f>
        <v/>
      </c>
      <c r="AD24" s="14" t="str">
        <f>IFERROR(ROUND(N24*VLOOKUP(M24,职业!$A$5:$K$18,8,FALSE),0),"")</f>
        <v/>
      </c>
      <c r="AE24" s="14" t="str">
        <f>IFERROR(ROUND(P24*VLOOKUP(O24,职业!$A$5:$K$18,8,FALSE),0),"")</f>
        <v/>
      </c>
      <c r="AF24" s="14" t="str">
        <f>IFERROR(ROUND(R24*VLOOKUP(Q24,商品!$A$5:$D$47,4,FALSE),0),"")</f>
        <v/>
      </c>
      <c r="AG24" s="14" t="str">
        <f>IFERROR(ROUND(T24*VLOOKUP(S24,商品!$A$5:$D$47,4,FALSE),0),"")</f>
        <v/>
      </c>
    </row>
    <row r="25" customHeight="1" spans="1:33">
      <c r="A25" s="23" t="s">
        <v>106</v>
      </c>
      <c r="B25" s="22" t="s">
        <v>109</v>
      </c>
      <c r="E25" s="15" t="s">
        <v>13</v>
      </c>
      <c r="F25" s="15">
        <v>5</v>
      </c>
      <c r="G25" s="15" t="s">
        <v>38</v>
      </c>
      <c r="H25" s="15">
        <v>1</v>
      </c>
      <c r="K25" s="15" t="s">
        <v>68</v>
      </c>
      <c r="L25" s="15">
        <v>-1500</v>
      </c>
      <c r="M25" s="15" t="s">
        <v>73</v>
      </c>
      <c r="N25" s="15">
        <v>350</v>
      </c>
      <c r="U25" s="14">
        <f t="shared" si="5"/>
        <v>210</v>
      </c>
      <c r="V25" s="14">
        <f t="shared" si="3"/>
        <v>-21</v>
      </c>
      <c r="W25" s="27">
        <f t="shared" si="6"/>
        <v>0</v>
      </c>
      <c r="X25" s="27">
        <f t="shared" si="0"/>
        <v>0</v>
      </c>
      <c r="Y25" s="29">
        <f t="shared" si="7"/>
        <v>-189</v>
      </c>
      <c r="Z25" s="14">
        <f>IFERROR(ROUND(F25*VLOOKUP(E25,商品!$A$5:$D$47,4,FALSE),0),"")</f>
        <v>150</v>
      </c>
      <c r="AA25" s="14">
        <f>IFERROR(ROUND(H25*VLOOKUP(G25,商品!$A$5:$D$47,4,FALSE),0),"")</f>
        <v>60</v>
      </c>
      <c r="AB25" s="14" t="str">
        <f>IFERROR(ROUND(J25*VLOOKUP(I25,商品!$A$5:$D$47,4,FALSE),0),"")</f>
        <v/>
      </c>
      <c r="AC25" s="14">
        <f>IFERROR(ROUND(L25*VLOOKUP(K25,职业!$A$5:$K$18,8,FALSE),0),"")</f>
        <v>-33</v>
      </c>
      <c r="AD25" s="14">
        <f>IFERROR(ROUND(N25*VLOOKUP(M25,职业!$A$5:$K$18,8,FALSE),0),"")</f>
        <v>12</v>
      </c>
      <c r="AE25" s="14" t="str">
        <f>IFERROR(ROUND(P25*VLOOKUP(O25,职业!$A$5:$K$18,8,FALSE),0),"")</f>
        <v/>
      </c>
      <c r="AF25" s="14" t="str">
        <f>IFERROR(ROUND(R25*VLOOKUP(Q25,商品!$A$5:$D$47,4,FALSE),0),"")</f>
        <v/>
      </c>
      <c r="AG25" s="14" t="str">
        <f>IFERROR(ROUND(T25*VLOOKUP(S25,商品!$A$5:$D$47,4,FALSE),0),"")</f>
        <v/>
      </c>
    </row>
    <row r="26" customHeight="1" spans="1:33">
      <c r="A26" s="19" t="s">
        <v>110</v>
      </c>
      <c r="B26" s="20" t="s">
        <v>93</v>
      </c>
      <c r="E26" s="14"/>
      <c r="K26" s="15" t="s">
        <v>68</v>
      </c>
      <c r="L26" s="15">
        <v>4500</v>
      </c>
      <c r="Q26" s="15" t="s">
        <v>6</v>
      </c>
      <c r="R26" s="15">
        <v>30</v>
      </c>
      <c r="U26" s="14">
        <f t="shared" si="5"/>
        <v>0</v>
      </c>
      <c r="V26" s="14">
        <f t="shared" si="3"/>
        <v>99</v>
      </c>
      <c r="W26" s="27">
        <f t="shared" si="6"/>
        <v>600</v>
      </c>
      <c r="X26" s="27" t="str">
        <f t="shared" si="0"/>
        <v/>
      </c>
      <c r="Y26" s="29">
        <f t="shared" si="7"/>
        <v>501</v>
      </c>
      <c r="Z26" s="14" t="str">
        <f>IFERROR(ROUND(F26*VLOOKUP(E26,商品!$A$5:$D$47,4,FALSE),0),"")</f>
        <v/>
      </c>
      <c r="AA26" s="14" t="str">
        <f>IFERROR(ROUND(H26*VLOOKUP(G26,商品!$A$5:$D$47,4,FALSE),0),"")</f>
        <v/>
      </c>
      <c r="AB26" s="14" t="str">
        <f>IFERROR(ROUND(J26*VLOOKUP(I26,商品!$A$5:$D$47,4,FALSE),0),"")</f>
        <v/>
      </c>
      <c r="AC26" s="14">
        <f>IFERROR(ROUND(L26*VLOOKUP(K26,职业!$A$5:$K$18,8,FALSE),0),"")</f>
        <v>99</v>
      </c>
      <c r="AD26" s="14" t="str">
        <f>IFERROR(ROUND(N26*VLOOKUP(M26,职业!$A$5:$K$18,8,FALSE),0),"")</f>
        <v/>
      </c>
      <c r="AE26" s="14" t="str">
        <f>IFERROR(ROUND(P26*VLOOKUP(O26,职业!$A$5:$K$18,8,FALSE),0),"")</f>
        <v/>
      </c>
      <c r="AF26" s="14">
        <f>IFERROR(ROUND(R26*VLOOKUP(Q26,商品!$A$5:$D$47,4,FALSE),0),"")</f>
        <v>600</v>
      </c>
      <c r="AG26" s="14" t="str">
        <f>IFERROR(ROUND(T26*VLOOKUP(S26,商品!$A$5:$D$47,4,FALSE),0),"")</f>
        <v/>
      </c>
    </row>
    <row r="27" customHeight="1" spans="1:33">
      <c r="A27" s="19" t="s">
        <v>110</v>
      </c>
      <c r="B27" s="20" t="s">
        <v>93</v>
      </c>
      <c r="E27" s="14" t="s">
        <v>42</v>
      </c>
      <c r="F27" s="15">
        <v>10</v>
      </c>
      <c r="K27" s="15" t="s">
        <v>68</v>
      </c>
      <c r="L27" s="15">
        <v>4000</v>
      </c>
      <c r="M27" s="15" t="s">
        <v>73</v>
      </c>
      <c r="N27" s="15">
        <v>750</v>
      </c>
      <c r="O27" s="15" t="s">
        <v>64</v>
      </c>
      <c r="P27" s="15">
        <v>150</v>
      </c>
      <c r="Q27" s="15" t="s">
        <v>6</v>
      </c>
      <c r="R27" s="15">
        <v>60</v>
      </c>
      <c r="U27" s="14">
        <f t="shared" si="5"/>
        <v>400</v>
      </c>
      <c r="V27" s="14">
        <f t="shared" si="3"/>
        <v>123</v>
      </c>
      <c r="W27" s="27">
        <f t="shared" si="6"/>
        <v>1200</v>
      </c>
      <c r="X27" s="27">
        <f t="shared" si="0"/>
        <v>3</v>
      </c>
      <c r="Y27" s="29">
        <f t="shared" si="7"/>
        <v>677</v>
      </c>
      <c r="Z27" s="14">
        <f>IFERROR(ROUND(F27*VLOOKUP(E27,商品!$A$5:$D$47,4,FALSE),0),"")</f>
        <v>400</v>
      </c>
      <c r="AA27" s="14" t="str">
        <f>IFERROR(ROUND(H27*VLOOKUP(G27,商品!$A$5:$D$47,4,FALSE),0),"")</f>
        <v/>
      </c>
      <c r="AB27" s="14" t="str">
        <f>IFERROR(ROUND(J27*VLOOKUP(I27,商品!$A$5:$D$47,4,FALSE),0),"")</f>
        <v/>
      </c>
      <c r="AC27" s="14">
        <f>IFERROR(ROUND(L27*VLOOKUP(K27,职业!$A$5:$K$18,8,FALSE),0),"")</f>
        <v>88</v>
      </c>
      <c r="AD27" s="14">
        <f>IFERROR(ROUND(N27*VLOOKUP(M27,职业!$A$5:$K$18,8,FALSE),0),"")</f>
        <v>25</v>
      </c>
      <c r="AE27" s="14">
        <f>IFERROR(ROUND(P27*VLOOKUP(O27,职业!$A$5:$K$18,8,FALSE),0),"")</f>
        <v>10</v>
      </c>
      <c r="AF27" s="14">
        <f>IFERROR(ROUND(R27*VLOOKUP(Q27,商品!$A$5:$D$47,4,FALSE),0),"")</f>
        <v>1200</v>
      </c>
      <c r="AG27" s="14" t="str">
        <f>IFERROR(ROUND(T27*VLOOKUP(S27,商品!$A$5:$D$47,4,FALSE),0),"")</f>
        <v/>
      </c>
    </row>
    <row r="28" customHeight="1" spans="1:33">
      <c r="A28" s="19" t="s">
        <v>110</v>
      </c>
      <c r="B28" s="20" t="s">
        <v>93</v>
      </c>
      <c r="E28" s="14" t="s">
        <v>42</v>
      </c>
      <c r="F28" s="15">
        <v>20</v>
      </c>
      <c r="G28" s="15" t="s">
        <v>14</v>
      </c>
      <c r="H28" s="15">
        <v>10</v>
      </c>
      <c r="K28" s="15" t="s">
        <v>68</v>
      </c>
      <c r="L28" s="15">
        <v>3750</v>
      </c>
      <c r="M28" s="15" t="s">
        <v>73</v>
      </c>
      <c r="N28" s="15">
        <v>900</v>
      </c>
      <c r="O28" s="15" t="s">
        <v>64</v>
      </c>
      <c r="P28" s="15">
        <v>250</v>
      </c>
      <c r="Q28" s="15" t="s">
        <v>6</v>
      </c>
      <c r="R28" s="15">
        <v>100</v>
      </c>
      <c r="U28" s="14">
        <f t="shared" si="5"/>
        <v>1100</v>
      </c>
      <c r="V28" s="14">
        <f t="shared" si="3"/>
        <v>130</v>
      </c>
      <c r="W28" s="27">
        <f t="shared" si="6"/>
        <v>2000</v>
      </c>
      <c r="X28" s="27">
        <f t="shared" si="0"/>
        <v>1.82</v>
      </c>
      <c r="Y28" s="29">
        <f t="shared" si="7"/>
        <v>770</v>
      </c>
      <c r="Z28" s="14">
        <f>IFERROR(ROUND(F28*VLOOKUP(E28,商品!$A$5:$D$47,4,FALSE),0),"")</f>
        <v>800</v>
      </c>
      <c r="AA28" s="14">
        <f>IFERROR(ROUND(H28*VLOOKUP(G28,商品!$A$5:$D$47,4,FALSE),0),"")</f>
        <v>300</v>
      </c>
      <c r="AB28" s="14" t="str">
        <f>IFERROR(ROUND(J28*VLOOKUP(I28,商品!$A$5:$D$47,4,FALSE),0),"")</f>
        <v/>
      </c>
      <c r="AC28" s="14">
        <f>IFERROR(ROUND(L28*VLOOKUP(K28,职业!$A$5:$K$18,8,FALSE),0),"")</f>
        <v>83</v>
      </c>
      <c r="AD28" s="14">
        <f>IFERROR(ROUND(N28*VLOOKUP(M28,职业!$A$5:$K$18,8,FALSE),0),"")</f>
        <v>30</v>
      </c>
      <c r="AE28" s="14">
        <f>IFERROR(ROUND(P28*VLOOKUP(O28,职业!$A$5:$K$18,8,FALSE),0),"")</f>
        <v>17</v>
      </c>
      <c r="AF28" s="14">
        <f>IFERROR(ROUND(R28*VLOOKUP(Q28,商品!$A$5:$D$47,4,FALSE),0),"")</f>
        <v>2000</v>
      </c>
      <c r="AG28" s="14" t="str">
        <f>IFERROR(ROUND(T28*VLOOKUP(S28,商品!$A$5:$D$47,4,FALSE),0),"")</f>
        <v/>
      </c>
    </row>
    <row r="29" customHeight="1" spans="1:33">
      <c r="A29" s="19" t="s">
        <v>110</v>
      </c>
      <c r="B29" s="22" t="s">
        <v>111</v>
      </c>
      <c r="U29" s="14">
        <f t="shared" si="5"/>
        <v>0</v>
      </c>
      <c r="V29" s="14">
        <f t="shared" si="3"/>
        <v>0</v>
      </c>
      <c r="W29" s="27">
        <f t="shared" si="6"/>
        <v>0</v>
      </c>
      <c r="X29" s="27" t="str">
        <f t="shared" si="0"/>
        <v/>
      </c>
      <c r="Y29" s="29">
        <f t="shared" si="7"/>
        <v>0</v>
      </c>
      <c r="Z29" s="14" t="str">
        <f>IFERROR(ROUND(F29*VLOOKUP(E29,商品!$A$5:$D$47,4,FALSE),0),"")</f>
        <v/>
      </c>
      <c r="AA29" s="14" t="str">
        <f>IFERROR(ROUND(H29*VLOOKUP(G29,商品!$A$5:$D$47,4,FALSE),0),"")</f>
        <v/>
      </c>
      <c r="AB29" s="14" t="str">
        <f>IFERROR(ROUND(J29*VLOOKUP(I29,商品!$A$5:$D$47,4,FALSE),0),"")</f>
        <v/>
      </c>
      <c r="AC29" s="14" t="str">
        <f>IFERROR(ROUND(L29*VLOOKUP(K29,职业!$A$5:$K$18,8,FALSE),0),"")</f>
        <v/>
      </c>
      <c r="AD29" s="14" t="str">
        <f>IFERROR(ROUND(N29*VLOOKUP(M29,职业!$A$5:$K$18,8,FALSE),0),"")</f>
        <v/>
      </c>
      <c r="AE29" s="14" t="str">
        <f>IFERROR(ROUND(P29*VLOOKUP(O29,职业!$A$5:$K$18,8,FALSE),0),"")</f>
        <v/>
      </c>
      <c r="AF29" s="14" t="str">
        <f>IFERROR(ROUND(R29*VLOOKUP(Q29,商品!$A$5:$D$47,4,FALSE),0),"")</f>
        <v/>
      </c>
      <c r="AG29" s="14" t="str">
        <f>IFERROR(ROUND(T29*VLOOKUP(S29,商品!$A$5:$D$47,4,FALSE),0),"")</f>
        <v/>
      </c>
    </row>
    <row r="30" customHeight="1" spans="1:33">
      <c r="A30" s="19" t="s">
        <v>110</v>
      </c>
      <c r="B30" s="22" t="s">
        <v>111</v>
      </c>
      <c r="E30" s="14"/>
      <c r="K30" s="15" t="s">
        <v>68</v>
      </c>
      <c r="L30" s="15">
        <v>-250</v>
      </c>
      <c r="M30" s="15" t="s">
        <v>73</v>
      </c>
      <c r="N30" s="15">
        <v>250</v>
      </c>
      <c r="Q30" s="15" t="s">
        <v>6</v>
      </c>
      <c r="R30" s="15">
        <v>-20</v>
      </c>
      <c r="S30" s="15" t="s">
        <v>35</v>
      </c>
      <c r="T30" s="15">
        <v>10</v>
      </c>
      <c r="U30" s="14">
        <f t="shared" si="5"/>
        <v>0</v>
      </c>
      <c r="V30" s="14">
        <f t="shared" si="3"/>
        <v>2</v>
      </c>
      <c r="W30" s="27">
        <f t="shared" si="6"/>
        <v>0</v>
      </c>
      <c r="X30" s="27" t="str">
        <f t="shared" si="0"/>
        <v/>
      </c>
      <c r="Y30" s="29">
        <f t="shared" si="7"/>
        <v>-2</v>
      </c>
      <c r="Z30" s="14" t="str">
        <f>IFERROR(ROUND(F30*VLOOKUP(E30,商品!$A$5:$D$47,4,FALSE),0),"")</f>
        <v/>
      </c>
      <c r="AA30" s="14" t="str">
        <f>IFERROR(ROUND(H30*VLOOKUP(G30,商品!$A$5:$D$47,4,FALSE),0),"")</f>
        <v/>
      </c>
      <c r="AB30" s="14" t="str">
        <f>IFERROR(ROUND(J30*VLOOKUP(I30,商品!$A$5:$D$47,4,FALSE),0),"")</f>
        <v/>
      </c>
      <c r="AC30" s="14">
        <f>IFERROR(ROUND(L30*VLOOKUP(K30,职业!$A$5:$K$18,8,FALSE),0),"")</f>
        <v>-6</v>
      </c>
      <c r="AD30" s="14">
        <f>IFERROR(ROUND(N30*VLOOKUP(M30,职业!$A$5:$K$18,8,FALSE),0),"")</f>
        <v>8</v>
      </c>
      <c r="AE30" s="14" t="str">
        <f>IFERROR(ROUND(P30*VLOOKUP(O30,职业!$A$5:$K$18,8,FALSE),0),"")</f>
        <v/>
      </c>
      <c r="AF30" s="14">
        <f>IFERROR(ROUND(R30*VLOOKUP(Q30,商品!$A$5:$D$47,4,FALSE),0),"")</f>
        <v>-400</v>
      </c>
      <c r="AG30" s="14">
        <f>IFERROR(ROUND(T30*VLOOKUP(S30,商品!$A$5:$D$47,4,FALSE),0),"")</f>
        <v>400</v>
      </c>
    </row>
    <row r="31" customHeight="1" spans="1:33">
      <c r="A31" s="19" t="s">
        <v>110</v>
      </c>
      <c r="B31" s="20" t="s">
        <v>112</v>
      </c>
      <c r="U31" s="14">
        <f t="shared" si="5"/>
        <v>0</v>
      </c>
      <c r="V31" s="14">
        <f t="shared" si="3"/>
        <v>0</v>
      </c>
      <c r="W31" s="27">
        <f t="shared" si="6"/>
        <v>0</v>
      </c>
      <c r="X31" s="27" t="str">
        <f t="shared" si="0"/>
        <v/>
      </c>
      <c r="Y31" s="29">
        <f t="shared" si="7"/>
        <v>0</v>
      </c>
      <c r="Z31" s="14" t="str">
        <f>IFERROR(ROUND(F31*VLOOKUP(E31,商品!$A$5:$D$47,4,FALSE),0),"")</f>
        <v/>
      </c>
      <c r="AA31" s="14" t="str">
        <f>IFERROR(ROUND(H31*VLOOKUP(G31,商品!$A$5:$D$47,4,FALSE),0),"")</f>
        <v/>
      </c>
      <c r="AB31" s="14" t="str">
        <f>IFERROR(ROUND(J31*VLOOKUP(I31,商品!$A$5:$D$47,4,FALSE),0),"")</f>
        <v/>
      </c>
      <c r="AC31" s="14" t="str">
        <f>IFERROR(ROUND(L31*VLOOKUP(K31,职业!$A$5:$K$18,8,FALSE),0),"")</f>
        <v/>
      </c>
      <c r="AD31" s="14" t="str">
        <f>IFERROR(ROUND(N31*VLOOKUP(M31,职业!$A$5:$K$18,8,FALSE),0),"")</f>
        <v/>
      </c>
      <c r="AE31" s="14" t="str">
        <f>IFERROR(ROUND(P31*VLOOKUP(O31,职业!$A$5:$K$18,8,FALSE),0),"")</f>
        <v/>
      </c>
      <c r="AF31" s="14" t="str">
        <f>IFERROR(ROUND(R31*VLOOKUP(Q31,商品!$A$5:$D$47,4,FALSE),0),"")</f>
        <v/>
      </c>
      <c r="AG31" s="14" t="str">
        <f>IFERROR(ROUND(T31*VLOOKUP(S31,商品!$A$5:$D$47,4,FALSE),0),"")</f>
        <v/>
      </c>
    </row>
    <row r="32" customHeight="1" spans="1:33">
      <c r="A32" s="19" t="s">
        <v>110</v>
      </c>
      <c r="B32" s="20" t="s">
        <v>112</v>
      </c>
      <c r="E32" s="14" t="s">
        <v>13</v>
      </c>
      <c r="F32" s="15">
        <v>5</v>
      </c>
      <c r="G32" s="15" t="s">
        <v>38</v>
      </c>
      <c r="H32" s="15">
        <v>1</v>
      </c>
      <c r="K32" s="15" t="s">
        <v>68</v>
      </c>
      <c r="L32" s="15">
        <v>-1500</v>
      </c>
      <c r="M32" s="15" t="s">
        <v>73</v>
      </c>
      <c r="N32" s="15">
        <v>250</v>
      </c>
      <c r="Q32" s="15" t="s">
        <v>6</v>
      </c>
      <c r="R32" s="15">
        <v>20</v>
      </c>
      <c r="U32" s="14">
        <f t="shared" si="5"/>
        <v>210</v>
      </c>
      <c r="V32" s="14">
        <f t="shared" si="3"/>
        <v>-25</v>
      </c>
      <c r="W32" s="27">
        <f t="shared" si="6"/>
        <v>400</v>
      </c>
      <c r="X32" s="27">
        <f t="shared" si="0"/>
        <v>1.9</v>
      </c>
      <c r="Y32" s="29">
        <f t="shared" si="7"/>
        <v>215</v>
      </c>
      <c r="Z32" s="14">
        <f>IFERROR(ROUND(F32*VLOOKUP(E32,商品!$A$5:$D$47,4,FALSE),0),"")</f>
        <v>150</v>
      </c>
      <c r="AA32" s="14">
        <f>IFERROR(ROUND(H32*VLOOKUP(G32,商品!$A$5:$D$47,4,FALSE),0),"")</f>
        <v>60</v>
      </c>
      <c r="AB32" s="14" t="str">
        <f>IFERROR(ROUND(J32*VLOOKUP(I32,商品!$A$5:$D$47,4,FALSE),0),"")</f>
        <v/>
      </c>
      <c r="AC32" s="14">
        <f>IFERROR(ROUND(L32*VLOOKUP(K32,职业!$A$5:$K$18,8,FALSE),0),"")</f>
        <v>-33</v>
      </c>
      <c r="AD32" s="14">
        <f>IFERROR(ROUND(N32*VLOOKUP(M32,职业!$A$5:$K$18,8,FALSE),0),"")</f>
        <v>8</v>
      </c>
      <c r="AE32" s="14" t="str">
        <f>IFERROR(ROUND(P32*VLOOKUP(O32,职业!$A$5:$K$18,8,FALSE),0),"")</f>
        <v/>
      </c>
      <c r="AF32" s="14">
        <f>IFERROR(ROUND(R32*VLOOKUP(Q32,商品!$A$5:$D$47,4,FALSE),0),"")</f>
        <v>400</v>
      </c>
      <c r="AG32" s="14" t="str">
        <f>IFERROR(ROUND(T32*VLOOKUP(S32,商品!$A$5:$D$47,4,FALSE),0),"")</f>
        <v/>
      </c>
    </row>
    <row r="33" customHeight="1" spans="1:33">
      <c r="A33" s="19" t="s">
        <v>110</v>
      </c>
      <c r="B33" s="20" t="s">
        <v>112</v>
      </c>
      <c r="E33" s="14" t="s">
        <v>42</v>
      </c>
      <c r="F33" s="15">
        <v>10</v>
      </c>
      <c r="G33" s="15" t="s">
        <v>37</v>
      </c>
      <c r="H33" s="15">
        <v>10</v>
      </c>
      <c r="K33" s="15" t="s">
        <v>68</v>
      </c>
      <c r="L33" s="15">
        <v>-1500</v>
      </c>
      <c r="M33" s="15" t="s">
        <v>73</v>
      </c>
      <c r="N33" s="15">
        <v>200</v>
      </c>
      <c r="O33" s="15" t="s">
        <v>64</v>
      </c>
      <c r="P33" s="15">
        <v>200</v>
      </c>
      <c r="Q33" s="15" t="s">
        <v>6</v>
      </c>
      <c r="R33" s="15">
        <v>120</v>
      </c>
      <c r="U33" s="14">
        <f t="shared" si="5"/>
        <v>800</v>
      </c>
      <c r="V33" s="14">
        <f t="shared" si="3"/>
        <v>-13</v>
      </c>
      <c r="W33" s="27">
        <f t="shared" si="6"/>
        <v>2400</v>
      </c>
      <c r="X33" s="27">
        <f t="shared" si="0"/>
        <v>3</v>
      </c>
      <c r="Y33" s="29">
        <f t="shared" si="7"/>
        <v>1613</v>
      </c>
      <c r="Z33" s="14">
        <f>IFERROR(ROUND(F33*VLOOKUP(E33,商品!$A$5:$D$47,4,FALSE),0),"")</f>
        <v>400</v>
      </c>
      <c r="AA33" s="14">
        <f>IFERROR(ROUND(H33*VLOOKUP(G33,商品!$A$5:$D$47,4,FALSE),0),"")</f>
        <v>400</v>
      </c>
      <c r="AB33" s="14" t="str">
        <f>IFERROR(ROUND(J33*VLOOKUP(I33,商品!$A$5:$D$47,4,FALSE),0),"")</f>
        <v/>
      </c>
      <c r="AC33" s="14">
        <f>IFERROR(ROUND(L33*VLOOKUP(K33,职业!$A$5:$K$18,8,FALSE),0),"")</f>
        <v>-33</v>
      </c>
      <c r="AD33" s="14">
        <f>IFERROR(ROUND(N33*VLOOKUP(M33,职业!$A$5:$K$18,8,FALSE),0),"")</f>
        <v>7</v>
      </c>
      <c r="AE33" s="14">
        <f>IFERROR(ROUND(P33*VLOOKUP(O33,职业!$A$5:$K$18,8,FALSE),0),"")</f>
        <v>13</v>
      </c>
      <c r="AF33" s="14">
        <f>IFERROR(ROUND(R33*VLOOKUP(Q33,商品!$A$5:$D$47,4,FALSE),0),"")</f>
        <v>2400</v>
      </c>
      <c r="AG33" s="14" t="str">
        <f>IFERROR(ROUND(T33*VLOOKUP(S33,商品!$A$5:$D$47,4,FALSE),0),"")</f>
        <v/>
      </c>
    </row>
    <row r="34" customHeight="1" spans="1:33">
      <c r="A34" s="19" t="s">
        <v>110</v>
      </c>
      <c r="B34" s="22" t="s">
        <v>113</v>
      </c>
      <c r="U34" s="14">
        <f t="shared" si="5"/>
        <v>0</v>
      </c>
      <c r="V34" s="14">
        <f t="shared" si="3"/>
        <v>0</v>
      </c>
      <c r="W34" s="27">
        <f t="shared" si="6"/>
        <v>0</v>
      </c>
      <c r="X34" s="27" t="str">
        <f t="shared" si="0"/>
        <v/>
      </c>
      <c r="Y34" s="29">
        <f t="shared" si="7"/>
        <v>0</v>
      </c>
      <c r="Z34" s="14" t="str">
        <f>IFERROR(ROUND(F34*VLOOKUP(E34,商品!$A$5:$D$47,4,FALSE),0),"")</f>
        <v/>
      </c>
      <c r="AA34" s="14" t="str">
        <f>IFERROR(ROUND(H34*VLOOKUP(G34,商品!$A$5:$D$47,4,FALSE),0),"")</f>
        <v/>
      </c>
      <c r="AB34" s="14" t="str">
        <f>IFERROR(ROUND(J34*VLOOKUP(I34,商品!$A$5:$D$47,4,FALSE),0),"")</f>
        <v/>
      </c>
      <c r="AC34" s="14" t="str">
        <f>IFERROR(ROUND(L34*VLOOKUP(K34,职业!$A$5:$K$18,8,FALSE),0),"")</f>
        <v/>
      </c>
      <c r="AD34" s="14" t="str">
        <f>IFERROR(ROUND(N34*VLOOKUP(M34,职业!$A$5:$K$18,8,FALSE),0),"")</f>
        <v/>
      </c>
      <c r="AE34" s="14" t="str">
        <f>IFERROR(ROUND(P34*VLOOKUP(O34,职业!$A$5:$K$18,8,FALSE),0),"")</f>
        <v/>
      </c>
      <c r="AF34" s="14" t="str">
        <f>IFERROR(ROUND(R34*VLOOKUP(Q34,商品!$A$5:$D$47,4,FALSE),0),"")</f>
        <v/>
      </c>
      <c r="AG34" s="14" t="str">
        <f>IFERROR(ROUND(T34*VLOOKUP(S34,商品!$A$5:$D$47,4,FALSE),0),"")</f>
        <v/>
      </c>
    </row>
    <row r="35" customHeight="1" spans="1:33">
      <c r="A35" s="19" t="s">
        <v>110</v>
      </c>
      <c r="B35" s="22" t="s">
        <v>113</v>
      </c>
      <c r="E35" s="14" t="s">
        <v>21</v>
      </c>
      <c r="F35" s="15">
        <v>5</v>
      </c>
      <c r="K35" s="15" t="s">
        <v>68</v>
      </c>
      <c r="L35" s="15">
        <v>-500</v>
      </c>
      <c r="Q35" s="15" t="s">
        <v>6</v>
      </c>
      <c r="R35" s="15">
        <v>10</v>
      </c>
      <c r="U35" s="14">
        <f t="shared" si="5"/>
        <v>150</v>
      </c>
      <c r="V35" s="14">
        <f t="shared" si="3"/>
        <v>-11</v>
      </c>
      <c r="W35" s="27">
        <f t="shared" si="6"/>
        <v>200</v>
      </c>
      <c r="X35" s="27">
        <f t="shared" si="0"/>
        <v>1.33</v>
      </c>
      <c r="Y35" s="29">
        <f t="shared" si="7"/>
        <v>61</v>
      </c>
      <c r="Z35" s="14">
        <f>IFERROR(ROUND(F35*VLOOKUP(E35,商品!$A$5:$D$47,4,FALSE),0),"")</f>
        <v>150</v>
      </c>
      <c r="AA35" s="14" t="str">
        <f>IFERROR(ROUND(H35*VLOOKUP(G35,商品!$A$5:$D$47,4,FALSE),0),"")</f>
        <v/>
      </c>
      <c r="AB35" s="14" t="str">
        <f>IFERROR(ROUND(J35*VLOOKUP(I35,商品!$A$5:$D$47,4,FALSE),0),"")</f>
        <v/>
      </c>
      <c r="AC35" s="14">
        <f>IFERROR(ROUND(L35*VLOOKUP(K35,职业!$A$5:$K$18,8,FALSE),0),"")</f>
        <v>-11</v>
      </c>
      <c r="AD35" s="14" t="str">
        <f>IFERROR(ROUND(N35*VLOOKUP(M35,职业!$A$5:$K$18,8,FALSE),0),"")</f>
        <v/>
      </c>
      <c r="AE35" s="14" t="str">
        <f>IFERROR(ROUND(P35*VLOOKUP(O35,职业!$A$5:$K$18,8,FALSE),0),"")</f>
        <v/>
      </c>
      <c r="AF35" s="14">
        <f>IFERROR(ROUND(R35*VLOOKUP(Q35,商品!$A$5:$D$47,4,FALSE),0),"")</f>
        <v>200</v>
      </c>
      <c r="AG35" s="14" t="str">
        <f>IFERROR(ROUND(T35*VLOOKUP(S35,商品!$A$5:$D$47,4,FALSE),0),"")</f>
        <v/>
      </c>
    </row>
    <row r="36" customHeight="1" spans="1:33">
      <c r="A36" s="19" t="s">
        <v>110</v>
      </c>
      <c r="B36" s="22" t="s">
        <v>113</v>
      </c>
      <c r="E36" s="14" t="s">
        <v>21</v>
      </c>
      <c r="F36" s="15">
        <v>10</v>
      </c>
      <c r="K36" s="15" t="s">
        <v>68</v>
      </c>
      <c r="L36" s="15">
        <v>-1000</v>
      </c>
      <c r="Q36" s="15" t="s">
        <v>6</v>
      </c>
      <c r="R36" s="15">
        <v>25</v>
      </c>
      <c r="U36" s="14">
        <f t="shared" si="5"/>
        <v>300</v>
      </c>
      <c r="V36" s="14">
        <f t="shared" si="3"/>
        <v>-22</v>
      </c>
      <c r="W36" s="27">
        <f t="shared" si="6"/>
        <v>500</v>
      </c>
      <c r="X36" s="27">
        <f t="shared" si="0"/>
        <v>1.67</v>
      </c>
      <c r="Y36" s="29">
        <f t="shared" si="7"/>
        <v>222</v>
      </c>
      <c r="Z36" s="14">
        <f>IFERROR(ROUND(F36*VLOOKUP(E36,商品!$A$5:$D$47,4,FALSE),0),"")</f>
        <v>300</v>
      </c>
      <c r="AA36" s="14" t="str">
        <f>IFERROR(ROUND(H36*VLOOKUP(G36,商品!$A$5:$D$47,4,FALSE),0),"")</f>
        <v/>
      </c>
      <c r="AB36" s="14" t="str">
        <f>IFERROR(ROUND(J36*VLOOKUP(I36,商品!$A$5:$D$47,4,FALSE),0),"")</f>
        <v/>
      </c>
      <c r="AC36" s="14">
        <f>IFERROR(ROUND(L36*VLOOKUP(K36,职业!$A$5:$K$18,8,FALSE),0),"")</f>
        <v>-22</v>
      </c>
      <c r="AD36" s="14" t="str">
        <f>IFERROR(ROUND(N36*VLOOKUP(M36,职业!$A$5:$K$18,8,FALSE),0),"")</f>
        <v/>
      </c>
      <c r="AE36" s="14" t="str">
        <f>IFERROR(ROUND(P36*VLOOKUP(O36,职业!$A$5:$K$18,8,FALSE),0),"")</f>
        <v/>
      </c>
      <c r="AF36" s="14">
        <f>IFERROR(ROUND(R36*VLOOKUP(Q36,商品!$A$5:$D$47,4,FALSE),0),"")</f>
        <v>500</v>
      </c>
      <c r="AG36" s="14" t="str">
        <f>IFERROR(ROUND(T36*VLOOKUP(S36,商品!$A$5:$D$47,4,FALSE),0),"")</f>
        <v/>
      </c>
    </row>
    <row r="37" customHeight="1" spans="1:33">
      <c r="A37" s="23" t="s">
        <v>114</v>
      </c>
      <c r="B37" s="20" t="s">
        <v>93</v>
      </c>
      <c r="E37" s="15" t="s">
        <v>8</v>
      </c>
      <c r="F37" s="15">
        <v>40</v>
      </c>
      <c r="K37" s="15" t="s">
        <v>68</v>
      </c>
      <c r="L37" s="15">
        <v>4500</v>
      </c>
      <c r="Q37" s="14" t="s">
        <v>12</v>
      </c>
      <c r="R37" s="14">
        <v>45</v>
      </c>
      <c r="U37" s="14">
        <f t="shared" si="5"/>
        <v>800</v>
      </c>
      <c r="V37" s="14">
        <f t="shared" si="3"/>
        <v>99</v>
      </c>
      <c r="W37" s="27">
        <f t="shared" si="6"/>
        <v>1350</v>
      </c>
      <c r="X37" s="27">
        <f t="shared" si="0"/>
        <v>1.69</v>
      </c>
      <c r="Y37" s="29">
        <f t="shared" si="7"/>
        <v>451</v>
      </c>
      <c r="Z37" s="14">
        <f>IFERROR(ROUND(F37*VLOOKUP(E37,商品!$A$5:$D$47,4,FALSE),0),"")</f>
        <v>800</v>
      </c>
      <c r="AA37" s="14" t="str">
        <f>IFERROR(ROUND(H37*VLOOKUP(G37,商品!$A$5:$D$47,4,FALSE),0),"")</f>
        <v/>
      </c>
      <c r="AB37" s="14" t="str">
        <f>IFERROR(ROUND(J37*VLOOKUP(I37,商品!$A$5:$D$47,4,FALSE),0),"")</f>
        <v/>
      </c>
      <c r="AC37" s="14">
        <f>IFERROR(ROUND(L37*VLOOKUP(K37,职业!$A$5:$K$18,8,FALSE),0),"")</f>
        <v>99</v>
      </c>
      <c r="AD37" s="14" t="str">
        <f>IFERROR(ROUND(N37*VLOOKUP(M37,职业!$A$5:$K$18,8,FALSE),0),"")</f>
        <v/>
      </c>
      <c r="AE37" s="14" t="str">
        <f>IFERROR(ROUND(P37*VLOOKUP(O37,职业!$A$5:$K$18,8,FALSE),0),"")</f>
        <v/>
      </c>
      <c r="AF37" s="14">
        <f>IFERROR(ROUND(R37*VLOOKUP(Q37,商品!$A$5:$D$47,4,FALSE),0),"")</f>
        <v>1350</v>
      </c>
      <c r="AG37" s="14" t="str">
        <f>IFERROR(ROUND(T37*VLOOKUP(S37,商品!$A$5:$D$47,4,FALSE),0),"")</f>
        <v/>
      </c>
    </row>
    <row r="38" customHeight="1" spans="1:33">
      <c r="A38" s="23" t="s">
        <v>114</v>
      </c>
      <c r="B38" s="20" t="s">
        <v>93</v>
      </c>
      <c r="E38" s="15" t="s">
        <v>8</v>
      </c>
      <c r="F38" s="15">
        <v>40</v>
      </c>
      <c r="G38" s="15" t="s">
        <v>24</v>
      </c>
      <c r="H38" s="15">
        <v>15</v>
      </c>
      <c r="K38" s="15" t="s">
        <v>68</v>
      </c>
      <c r="L38" s="15">
        <v>4100</v>
      </c>
      <c r="M38" s="15" t="s">
        <v>73</v>
      </c>
      <c r="N38" s="15">
        <v>400</v>
      </c>
      <c r="Q38" s="14" t="s">
        <v>12</v>
      </c>
      <c r="R38" s="14">
        <v>65</v>
      </c>
      <c r="U38" s="14">
        <f t="shared" si="5"/>
        <v>1250</v>
      </c>
      <c r="V38" s="14">
        <f t="shared" si="3"/>
        <v>104</v>
      </c>
      <c r="W38" s="27">
        <f t="shared" si="6"/>
        <v>1950</v>
      </c>
      <c r="X38" s="27">
        <f t="shared" si="0"/>
        <v>1.56</v>
      </c>
      <c r="Y38" s="29">
        <f t="shared" si="7"/>
        <v>596</v>
      </c>
      <c r="Z38" s="14">
        <f>IFERROR(ROUND(F38*VLOOKUP(E38,商品!$A$5:$D$47,4,FALSE),0),"")</f>
        <v>800</v>
      </c>
      <c r="AA38" s="14">
        <f>IFERROR(ROUND(H38*VLOOKUP(G38,商品!$A$5:$D$47,4,FALSE),0),"")</f>
        <v>450</v>
      </c>
      <c r="AB38" s="14" t="str">
        <f>IFERROR(ROUND(J38*VLOOKUP(I38,商品!$A$5:$D$47,4,FALSE),0),"")</f>
        <v/>
      </c>
      <c r="AC38" s="14">
        <f>IFERROR(ROUND(L38*VLOOKUP(K38,职业!$A$5:$K$18,8,FALSE),0),"")</f>
        <v>91</v>
      </c>
      <c r="AD38" s="14">
        <f>IFERROR(ROUND(N38*VLOOKUP(M38,职业!$A$5:$K$18,8,FALSE),0),"")</f>
        <v>13</v>
      </c>
      <c r="AE38" s="14" t="str">
        <f>IFERROR(ROUND(P38*VLOOKUP(O38,职业!$A$5:$K$18,8,FALSE),0),"")</f>
        <v/>
      </c>
      <c r="AF38" s="14">
        <f>IFERROR(ROUND(R38*VLOOKUP(Q38,商品!$A$5:$D$47,4,FALSE),0),"")</f>
        <v>1950</v>
      </c>
      <c r="AG38" s="14" t="str">
        <f>IFERROR(ROUND(T38*VLOOKUP(S38,商品!$A$5:$D$47,4,FALSE),0),"")</f>
        <v/>
      </c>
    </row>
    <row r="39" customHeight="1" spans="1:33">
      <c r="A39" s="23" t="s">
        <v>114</v>
      </c>
      <c r="B39" s="20" t="s">
        <v>93</v>
      </c>
      <c r="E39" s="15" t="s">
        <v>8</v>
      </c>
      <c r="F39" s="15">
        <v>75</v>
      </c>
      <c r="G39" s="15" t="s">
        <v>24</v>
      </c>
      <c r="H39" s="15">
        <v>40</v>
      </c>
      <c r="K39" s="15" t="s">
        <v>68</v>
      </c>
      <c r="L39" s="15">
        <v>4000</v>
      </c>
      <c r="M39" s="15" t="s">
        <v>73</v>
      </c>
      <c r="N39" s="15">
        <v>700</v>
      </c>
      <c r="O39" s="15" t="s">
        <v>64</v>
      </c>
      <c r="P39" s="15">
        <v>200</v>
      </c>
      <c r="Q39" s="14" t="s">
        <v>12</v>
      </c>
      <c r="R39" s="14">
        <v>100</v>
      </c>
      <c r="U39" s="14">
        <f t="shared" si="5"/>
        <v>2700</v>
      </c>
      <c r="V39" s="14">
        <f t="shared" si="3"/>
        <v>124</v>
      </c>
      <c r="W39" s="27">
        <f t="shared" si="6"/>
        <v>3000</v>
      </c>
      <c r="X39" s="27">
        <f t="shared" si="0"/>
        <v>1.11</v>
      </c>
      <c r="Y39" s="29">
        <f t="shared" si="7"/>
        <v>176</v>
      </c>
      <c r="Z39" s="14">
        <f>IFERROR(ROUND(F39*VLOOKUP(E39,商品!$A$5:$D$47,4,FALSE),0),"")</f>
        <v>1500</v>
      </c>
      <c r="AA39" s="14">
        <f>IFERROR(ROUND(H39*VLOOKUP(G39,商品!$A$5:$D$47,4,FALSE),0),"")</f>
        <v>1200</v>
      </c>
      <c r="AB39" s="14" t="str">
        <f>IFERROR(ROUND(J39*VLOOKUP(I39,商品!$A$5:$D$47,4,FALSE),0),"")</f>
        <v/>
      </c>
      <c r="AC39" s="14">
        <f>IFERROR(ROUND(L39*VLOOKUP(K39,职业!$A$5:$K$18,8,FALSE),0),"")</f>
        <v>88</v>
      </c>
      <c r="AD39" s="14">
        <f>IFERROR(ROUND(N39*VLOOKUP(M39,职业!$A$5:$K$18,8,FALSE),0),"")</f>
        <v>23</v>
      </c>
      <c r="AE39" s="14">
        <f>IFERROR(ROUND(P39*VLOOKUP(O39,职业!$A$5:$K$18,8,FALSE),0),"")</f>
        <v>13</v>
      </c>
      <c r="AF39" s="14">
        <f>IFERROR(ROUND(R39*VLOOKUP(Q39,商品!$A$5:$D$47,4,FALSE),0),"")</f>
        <v>3000</v>
      </c>
      <c r="AG39" s="14" t="str">
        <f>IFERROR(ROUND(T39*VLOOKUP(S39,商品!$A$5:$D$47,4,FALSE),0),"")</f>
        <v/>
      </c>
    </row>
    <row r="40" customHeight="1" spans="1:33">
      <c r="A40" s="23" t="s">
        <v>114</v>
      </c>
      <c r="B40" s="22" t="s">
        <v>115</v>
      </c>
      <c r="U40" s="14">
        <f t="shared" si="5"/>
        <v>0</v>
      </c>
      <c r="V40" s="14">
        <f t="shared" si="3"/>
        <v>0</v>
      </c>
      <c r="W40" s="27">
        <f t="shared" si="6"/>
        <v>0</v>
      </c>
      <c r="X40" s="27" t="str">
        <f t="shared" si="0"/>
        <v/>
      </c>
      <c r="Y40" s="29">
        <f t="shared" si="7"/>
        <v>0</v>
      </c>
      <c r="Z40" s="14" t="str">
        <f>IFERROR(ROUND(F40*VLOOKUP(E40,商品!$A$5:$D$47,4,FALSE),0),"")</f>
        <v/>
      </c>
      <c r="AA40" s="14" t="str">
        <f>IFERROR(ROUND(H40*VLOOKUP(G40,商品!$A$5:$D$47,4,FALSE),0),"")</f>
        <v/>
      </c>
      <c r="AB40" s="14" t="str">
        <f>IFERROR(ROUND(J40*VLOOKUP(I40,商品!$A$5:$D$47,4,FALSE),0),"")</f>
        <v/>
      </c>
      <c r="AC40" s="14" t="str">
        <f>IFERROR(ROUND(L40*VLOOKUP(K40,职业!$A$5:$K$18,8,FALSE),0),"")</f>
        <v/>
      </c>
      <c r="AD40" s="14" t="str">
        <f>IFERROR(ROUND(N40*VLOOKUP(M40,职业!$A$5:$K$18,8,FALSE),0),"")</f>
        <v/>
      </c>
      <c r="AE40" s="14" t="str">
        <f>IFERROR(ROUND(P40*VLOOKUP(O40,职业!$A$5:$K$18,8,FALSE),0),"")</f>
        <v/>
      </c>
      <c r="AF40" s="14" t="str">
        <f>IFERROR(ROUND(R40*VLOOKUP(Q40,商品!$A$5:$D$47,4,FALSE),0),"")</f>
        <v/>
      </c>
      <c r="AG40" s="14" t="str">
        <f>IFERROR(ROUND(T40*VLOOKUP(S40,商品!$A$5:$D$47,4,FALSE),0),"")</f>
        <v/>
      </c>
    </row>
    <row r="41" customHeight="1" spans="1:33">
      <c r="A41" s="23" t="s">
        <v>114</v>
      </c>
      <c r="B41" s="22" t="s">
        <v>115</v>
      </c>
      <c r="E41" s="15" t="s">
        <v>33</v>
      </c>
      <c r="F41" s="15">
        <v>10</v>
      </c>
      <c r="G41" s="15" t="s">
        <v>9</v>
      </c>
      <c r="H41" s="15">
        <v>25</v>
      </c>
      <c r="K41" s="15" t="s">
        <v>68</v>
      </c>
      <c r="L41" s="15">
        <v>-1000</v>
      </c>
      <c r="M41" s="15" t="s">
        <v>73</v>
      </c>
      <c r="N41" s="15">
        <v>750</v>
      </c>
      <c r="O41" s="15" t="s">
        <v>64</v>
      </c>
      <c r="P41" s="15">
        <v>250</v>
      </c>
      <c r="Q41" s="14" t="s">
        <v>12</v>
      </c>
      <c r="R41" s="14">
        <v>40</v>
      </c>
      <c r="U41" s="14">
        <f t="shared" si="5"/>
        <v>900</v>
      </c>
      <c r="V41" s="14">
        <f t="shared" si="3"/>
        <v>20</v>
      </c>
      <c r="W41" s="27">
        <f t="shared" si="6"/>
        <v>1200</v>
      </c>
      <c r="X41" s="27">
        <f t="shared" si="0"/>
        <v>1.33</v>
      </c>
      <c r="Y41" s="29">
        <f t="shared" si="7"/>
        <v>280</v>
      </c>
      <c r="Z41" s="14">
        <f>IFERROR(ROUND(F41*VLOOKUP(E41,商品!$A$5:$D$47,4,FALSE),0),"")</f>
        <v>400</v>
      </c>
      <c r="AA41" s="14">
        <f>IFERROR(ROUND(H41*VLOOKUP(G41,商品!$A$5:$D$47,4,FALSE),0),"")</f>
        <v>500</v>
      </c>
      <c r="AB41" s="14" t="str">
        <f>IFERROR(ROUND(J41*VLOOKUP(I41,商品!$A$5:$D$47,4,FALSE),0),"")</f>
        <v/>
      </c>
      <c r="AC41" s="14">
        <f>IFERROR(ROUND(L41*VLOOKUP(K41,职业!$A$5:$K$18,8,FALSE),0),"")</f>
        <v>-22</v>
      </c>
      <c r="AD41" s="14">
        <f>IFERROR(ROUND(N41*VLOOKUP(M41,职业!$A$5:$K$18,8,FALSE),0),"")</f>
        <v>25</v>
      </c>
      <c r="AE41" s="14">
        <f>IFERROR(ROUND(P41*VLOOKUP(O41,职业!$A$5:$K$18,8,FALSE),0),"")</f>
        <v>17</v>
      </c>
      <c r="AF41" s="14">
        <f>IFERROR(ROUND(R41*VLOOKUP(Q41,商品!$A$5:$D$47,4,FALSE),0),"")</f>
        <v>1200</v>
      </c>
      <c r="AG41" s="14" t="str">
        <f>IFERROR(ROUND(T41*VLOOKUP(S41,商品!$A$5:$D$47,4,FALSE),0),"")</f>
        <v/>
      </c>
    </row>
    <row r="42" customHeight="1" spans="1:33">
      <c r="A42" s="23" t="s">
        <v>114</v>
      </c>
      <c r="B42" s="22" t="s">
        <v>115</v>
      </c>
      <c r="E42" s="15" t="s">
        <v>33</v>
      </c>
      <c r="F42" s="15">
        <v>15</v>
      </c>
      <c r="G42" s="15" t="s">
        <v>9</v>
      </c>
      <c r="H42" s="15">
        <v>30</v>
      </c>
      <c r="I42" s="15" t="s">
        <v>40</v>
      </c>
      <c r="J42" s="15">
        <v>10</v>
      </c>
      <c r="K42" s="15" t="s">
        <v>68</v>
      </c>
      <c r="L42" s="15">
        <v>-1500</v>
      </c>
      <c r="M42" s="15" t="s">
        <v>73</v>
      </c>
      <c r="N42" s="15">
        <v>1000</v>
      </c>
      <c r="O42" s="15" t="s">
        <v>64</v>
      </c>
      <c r="P42" s="15">
        <v>500</v>
      </c>
      <c r="Q42" s="14" t="s">
        <v>12</v>
      </c>
      <c r="R42" s="14">
        <v>60</v>
      </c>
      <c r="U42" s="14">
        <f t="shared" si="5"/>
        <v>1600</v>
      </c>
      <c r="V42" s="14">
        <f t="shared" si="3"/>
        <v>33</v>
      </c>
      <c r="W42" s="27">
        <f t="shared" si="6"/>
        <v>1800</v>
      </c>
      <c r="X42" s="27">
        <f t="shared" si="0"/>
        <v>1.13</v>
      </c>
      <c r="Y42" s="29">
        <f t="shared" si="7"/>
        <v>167</v>
      </c>
      <c r="Z42" s="14">
        <f>IFERROR(ROUND(F42*VLOOKUP(E42,商品!$A$5:$D$47,4,FALSE),0),"")</f>
        <v>600</v>
      </c>
      <c r="AA42" s="14">
        <f>IFERROR(ROUND(H42*VLOOKUP(G42,商品!$A$5:$D$47,4,FALSE),0),"")</f>
        <v>600</v>
      </c>
      <c r="AB42" s="14">
        <f>IFERROR(ROUND(J42*VLOOKUP(I42,商品!$A$5:$D$47,4,FALSE),0),"")</f>
        <v>400</v>
      </c>
      <c r="AC42" s="14">
        <f>IFERROR(ROUND(L42*VLOOKUP(K42,职业!$A$5:$K$18,8,FALSE),0),"")</f>
        <v>-33</v>
      </c>
      <c r="AD42" s="14">
        <f>IFERROR(ROUND(N42*VLOOKUP(M42,职业!$A$5:$K$18,8,FALSE),0),"")</f>
        <v>33</v>
      </c>
      <c r="AE42" s="14">
        <f>IFERROR(ROUND(P42*VLOOKUP(O42,职业!$A$5:$K$18,8,FALSE),0),"")</f>
        <v>33</v>
      </c>
      <c r="AF42" s="14">
        <f>IFERROR(ROUND(R42*VLOOKUP(Q42,商品!$A$5:$D$47,4,FALSE),0),"")</f>
        <v>1800</v>
      </c>
      <c r="AG42" s="14" t="str">
        <f>IFERROR(ROUND(T42*VLOOKUP(S42,商品!$A$5:$D$47,4,FALSE),0),"")</f>
        <v/>
      </c>
    </row>
    <row r="43" customHeight="1" spans="1:33">
      <c r="A43" s="23" t="s">
        <v>114</v>
      </c>
      <c r="B43" s="20" t="s">
        <v>116</v>
      </c>
      <c r="U43" s="14">
        <f t="shared" si="5"/>
        <v>0</v>
      </c>
      <c r="V43" s="14">
        <f t="shared" si="3"/>
        <v>0</v>
      </c>
      <c r="W43" s="27">
        <f t="shared" si="6"/>
        <v>0</v>
      </c>
      <c r="X43" s="27" t="str">
        <f t="shared" si="0"/>
        <v/>
      </c>
      <c r="Y43" s="29">
        <f t="shared" si="7"/>
        <v>0</v>
      </c>
      <c r="Z43" s="14" t="str">
        <f>IFERROR(ROUND(F43*VLOOKUP(E43,商品!$A$5:$D$47,4,FALSE),0),"")</f>
        <v/>
      </c>
      <c r="AA43" s="14" t="str">
        <f>IFERROR(ROUND(H43*VLOOKUP(G43,商品!$A$5:$D$47,4,FALSE),0),"")</f>
        <v/>
      </c>
      <c r="AB43" s="14" t="str">
        <f>IFERROR(ROUND(J43*VLOOKUP(I43,商品!$A$5:$D$47,4,FALSE),0),"")</f>
        <v/>
      </c>
      <c r="AC43" s="14" t="str">
        <f>IFERROR(ROUND(L43*VLOOKUP(K43,职业!$A$5:$K$18,8,FALSE),0),"")</f>
        <v/>
      </c>
      <c r="AD43" s="14" t="str">
        <f>IFERROR(ROUND(N43*VLOOKUP(M43,职业!$A$5:$K$18,8,FALSE),0),"")</f>
        <v/>
      </c>
      <c r="AE43" s="14" t="str">
        <f>IFERROR(ROUND(P43*VLOOKUP(O43,职业!$A$5:$K$18,8,FALSE),0),"")</f>
        <v/>
      </c>
      <c r="AF43" s="14" t="str">
        <f>IFERROR(ROUND(R43*VLOOKUP(Q43,商品!$A$5:$D$47,4,FALSE),0),"")</f>
        <v/>
      </c>
      <c r="AG43" s="14" t="str">
        <f>IFERROR(ROUND(T43*VLOOKUP(S43,商品!$A$5:$D$47,4,FALSE),0),"")</f>
        <v/>
      </c>
    </row>
    <row r="44" customHeight="1" spans="1:33">
      <c r="A44" s="23" t="s">
        <v>114</v>
      </c>
      <c r="B44" s="20" t="s">
        <v>116</v>
      </c>
      <c r="E44" s="15" t="s">
        <v>8</v>
      </c>
      <c r="F44" s="15">
        <v>-10</v>
      </c>
      <c r="G44" s="15" t="s">
        <v>24</v>
      </c>
      <c r="H44" s="15">
        <v>25</v>
      </c>
      <c r="K44" s="15" t="s">
        <v>68</v>
      </c>
      <c r="L44" s="15">
        <v>-500</v>
      </c>
      <c r="M44" s="15" t="s">
        <v>73</v>
      </c>
      <c r="N44" s="15">
        <v>500</v>
      </c>
      <c r="Q44" s="14" t="s">
        <v>12</v>
      </c>
      <c r="R44" s="14">
        <v>-30</v>
      </c>
      <c r="S44" s="15" t="s">
        <v>16</v>
      </c>
      <c r="T44" s="15">
        <v>60</v>
      </c>
      <c r="U44" s="14">
        <f t="shared" si="5"/>
        <v>550</v>
      </c>
      <c r="V44" s="14">
        <f>SUM(AC44:AE44)</f>
        <v>6</v>
      </c>
      <c r="W44" s="27">
        <f t="shared" si="6"/>
        <v>900</v>
      </c>
      <c r="X44" s="27">
        <f t="shared" si="0"/>
        <v>1.64</v>
      </c>
      <c r="Y44" s="29">
        <f t="shared" si="7"/>
        <v>344</v>
      </c>
      <c r="Z44" s="14">
        <f>IFERROR(ROUND(F44*VLOOKUP(E44,商品!$A$5:$D$47,4,FALSE),0),"")</f>
        <v>-200</v>
      </c>
      <c r="AA44" s="14">
        <f>IFERROR(ROUND(H44*VLOOKUP(G44,商品!$A$5:$D$47,4,FALSE),0),"")</f>
        <v>750</v>
      </c>
      <c r="AB44" s="14" t="str">
        <f>IFERROR(ROUND(J44*VLOOKUP(I44,商品!$A$5:$D$47,4,FALSE),0),"")</f>
        <v/>
      </c>
      <c r="AC44" s="14">
        <f>IFERROR(ROUND(L44*VLOOKUP(K44,职业!$A$5:$K$18,8,FALSE),0),"")</f>
        <v>-11</v>
      </c>
      <c r="AD44" s="14">
        <f>IFERROR(ROUND(N44*VLOOKUP(M44,职业!$A$5:$K$18,8,FALSE),0),"")</f>
        <v>17</v>
      </c>
      <c r="AE44" s="14" t="str">
        <f>IFERROR(ROUND(P44*VLOOKUP(O44,职业!$A$5:$K$18,8,FALSE),0),"")</f>
        <v/>
      </c>
      <c r="AF44" s="14">
        <f>IFERROR(ROUND(R44*VLOOKUP(Q44,商品!$A$5:$D$47,4,FALSE),0),"")</f>
        <v>-900</v>
      </c>
      <c r="AG44" s="14">
        <f>IFERROR(ROUND(T44*VLOOKUP(S44,商品!$A$5:$D$47,4,FALSE),0),"")</f>
        <v>1800</v>
      </c>
    </row>
    <row r="45" customHeight="1" spans="1:33">
      <c r="A45" s="23" t="s">
        <v>114</v>
      </c>
      <c r="B45" s="20" t="s">
        <v>116</v>
      </c>
      <c r="E45" s="15" t="s">
        <v>8</v>
      </c>
      <c r="F45" s="15">
        <v>-20</v>
      </c>
      <c r="G45" s="15" t="s">
        <v>24</v>
      </c>
      <c r="H45" s="15">
        <v>25</v>
      </c>
      <c r="I45" s="15" t="s">
        <v>40</v>
      </c>
      <c r="J45" s="15">
        <v>10</v>
      </c>
      <c r="K45" s="15" t="s">
        <v>68</v>
      </c>
      <c r="L45" s="15">
        <v>-1000</v>
      </c>
      <c r="M45" s="15" t="s">
        <v>73</v>
      </c>
      <c r="N45" s="15">
        <v>750</v>
      </c>
      <c r="O45" s="15" t="s">
        <v>64</v>
      </c>
      <c r="P45" s="15">
        <v>250</v>
      </c>
      <c r="Q45" s="14" t="s">
        <v>12</v>
      </c>
      <c r="R45" s="14">
        <v>-50</v>
      </c>
      <c r="S45" s="15" t="s">
        <v>16</v>
      </c>
      <c r="T45" s="15">
        <v>100</v>
      </c>
      <c r="U45" s="14">
        <f t="shared" si="5"/>
        <v>750</v>
      </c>
      <c r="V45" s="14">
        <f t="shared" si="3"/>
        <v>20</v>
      </c>
      <c r="W45" s="27">
        <f t="shared" si="6"/>
        <v>1500</v>
      </c>
      <c r="X45" s="27">
        <f t="shared" si="0"/>
        <v>2</v>
      </c>
      <c r="Y45" s="29">
        <f t="shared" si="7"/>
        <v>730</v>
      </c>
      <c r="Z45" s="14">
        <f>IFERROR(ROUND(F45*VLOOKUP(E45,商品!$A$5:$D$47,4,FALSE),0),"")</f>
        <v>-400</v>
      </c>
      <c r="AA45" s="14">
        <f>IFERROR(ROUND(H45*VLOOKUP(G45,商品!$A$5:$D$47,4,FALSE),0),"")</f>
        <v>750</v>
      </c>
      <c r="AB45" s="14">
        <f>IFERROR(ROUND(J45*VLOOKUP(I45,商品!$A$5:$D$47,4,FALSE),0),"")</f>
        <v>400</v>
      </c>
      <c r="AC45" s="14">
        <f>IFERROR(ROUND(L45*VLOOKUP(K45,职业!$A$5:$K$18,8,FALSE),0),"")</f>
        <v>-22</v>
      </c>
      <c r="AD45" s="14">
        <f>IFERROR(ROUND(N45*VLOOKUP(M45,职业!$A$5:$K$18,8,FALSE),0),"")</f>
        <v>25</v>
      </c>
      <c r="AE45" s="14">
        <f>IFERROR(ROUND(P45*VLOOKUP(O45,职业!$A$5:$K$18,8,FALSE),0),"")</f>
        <v>17</v>
      </c>
      <c r="AF45" s="14">
        <f>IFERROR(ROUND(R45*VLOOKUP(Q45,商品!$A$5:$D$47,4,FALSE),0),"")</f>
        <v>-1500</v>
      </c>
      <c r="AG45" s="14">
        <f>IFERROR(ROUND(T45*VLOOKUP(S45,商品!$A$5:$D$47,4,FALSE),0),"")</f>
        <v>3000</v>
      </c>
    </row>
    <row r="46" customHeight="1" spans="1:33">
      <c r="A46" s="23" t="s">
        <v>114</v>
      </c>
      <c r="B46" s="22" t="s">
        <v>117</v>
      </c>
      <c r="U46" s="14">
        <f t="shared" si="5"/>
        <v>0</v>
      </c>
      <c r="V46" s="14">
        <f t="shared" si="3"/>
        <v>0</v>
      </c>
      <c r="W46" s="27">
        <f t="shared" si="6"/>
        <v>0</v>
      </c>
      <c r="X46" s="27" t="str">
        <f t="shared" si="0"/>
        <v/>
      </c>
      <c r="Y46" s="29">
        <f t="shared" si="7"/>
        <v>0</v>
      </c>
      <c r="Z46" s="14" t="str">
        <f>IFERROR(ROUND(F46*VLOOKUP(E46,商品!$A$5:$D$47,4,FALSE),0),"")</f>
        <v/>
      </c>
      <c r="AA46" s="14" t="str">
        <f>IFERROR(ROUND(H46*VLOOKUP(G46,商品!$A$5:$D$47,4,FALSE),0),"")</f>
        <v/>
      </c>
      <c r="AB46" s="14" t="str">
        <f>IFERROR(ROUND(J46*VLOOKUP(I46,商品!$A$5:$D$47,4,FALSE),0),"")</f>
        <v/>
      </c>
      <c r="AC46" s="14" t="str">
        <f>IFERROR(ROUND(L46*VLOOKUP(K46,职业!$A$5:$K$18,8,FALSE),0),"")</f>
        <v/>
      </c>
      <c r="AD46" s="14" t="str">
        <f>IFERROR(ROUND(N46*VLOOKUP(M46,职业!$A$5:$K$18,8,FALSE),0),"")</f>
        <v/>
      </c>
      <c r="AE46" s="14" t="str">
        <f>IFERROR(ROUND(P46*VLOOKUP(O46,职业!$A$5:$K$18,8,FALSE),0),"")</f>
        <v/>
      </c>
      <c r="AF46" s="14" t="str">
        <f>IFERROR(ROUND(R46*VLOOKUP(Q46,商品!$A$5:$D$47,4,FALSE),0),"")</f>
        <v/>
      </c>
      <c r="AG46" s="14" t="str">
        <f>IFERROR(ROUND(T46*VLOOKUP(S46,商品!$A$5:$D$47,4,FALSE),0),"")</f>
        <v/>
      </c>
    </row>
    <row r="47" customHeight="1" spans="1:33">
      <c r="A47" s="23" t="s">
        <v>114</v>
      </c>
      <c r="B47" s="22" t="s">
        <v>117</v>
      </c>
      <c r="E47" s="15" t="s">
        <v>42</v>
      </c>
      <c r="F47" s="15">
        <v>10</v>
      </c>
      <c r="K47" s="15" t="s">
        <v>68</v>
      </c>
      <c r="L47" s="15">
        <v>-1000</v>
      </c>
      <c r="M47" s="15" t="s">
        <v>73</v>
      </c>
      <c r="N47" s="15">
        <v>150</v>
      </c>
      <c r="O47" s="15" t="s">
        <v>64</v>
      </c>
      <c r="P47" s="15">
        <v>100</v>
      </c>
      <c r="Q47" s="14" t="s">
        <v>12</v>
      </c>
      <c r="R47" s="14">
        <v>10</v>
      </c>
      <c r="U47" s="14">
        <f t="shared" si="5"/>
        <v>400</v>
      </c>
      <c r="V47" s="14">
        <f t="shared" si="3"/>
        <v>-10</v>
      </c>
      <c r="W47" s="27">
        <f t="shared" si="6"/>
        <v>300</v>
      </c>
      <c r="X47" s="27">
        <f t="shared" si="0"/>
        <v>0.75</v>
      </c>
      <c r="Y47" s="29">
        <f t="shared" si="7"/>
        <v>-90</v>
      </c>
      <c r="Z47" s="14">
        <f>IFERROR(ROUND(F47*VLOOKUP(E47,商品!$A$5:$D$47,4,FALSE),0),"")</f>
        <v>400</v>
      </c>
      <c r="AA47" s="14" t="str">
        <f>IFERROR(ROUND(H47*VLOOKUP(G47,商品!$A$5:$D$47,4,FALSE),0),"")</f>
        <v/>
      </c>
      <c r="AB47" s="14" t="str">
        <f>IFERROR(ROUND(J47*VLOOKUP(I47,商品!$A$5:$D$47,4,FALSE),0),"")</f>
        <v/>
      </c>
      <c r="AC47" s="14">
        <f>IFERROR(ROUND(L47*VLOOKUP(K47,职业!$A$5:$K$18,8,FALSE),0),"")</f>
        <v>-22</v>
      </c>
      <c r="AD47" s="14">
        <f>IFERROR(ROUND(N47*VLOOKUP(M47,职业!$A$5:$K$18,8,FALSE),0),"")</f>
        <v>5</v>
      </c>
      <c r="AE47" s="14">
        <f>IFERROR(ROUND(P47*VLOOKUP(O47,职业!$A$5:$K$18,8,FALSE),0),"")</f>
        <v>7</v>
      </c>
      <c r="AF47" s="14">
        <f>IFERROR(ROUND(R47*VLOOKUP(Q47,商品!$A$5:$D$47,4,FALSE),0),"")</f>
        <v>300</v>
      </c>
      <c r="AG47" s="14" t="str">
        <f>IFERROR(ROUND(T47*VLOOKUP(S47,商品!$A$5:$D$47,4,FALSE),0),"")</f>
        <v/>
      </c>
    </row>
    <row r="48" customHeight="1" spans="1:33">
      <c r="A48" s="19" t="s">
        <v>118</v>
      </c>
      <c r="B48" s="20" t="s">
        <v>93</v>
      </c>
      <c r="C48" s="15" t="s">
        <v>119</v>
      </c>
      <c r="D48" s="15">
        <v>1</v>
      </c>
      <c r="E48" s="15" t="s">
        <v>6</v>
      </c>
      <c r="F48" s="15">
        <v>40</v>
      </c>
      <c r="K48" s="15" t="s">
        <v>68</v>
      </c>
      <c r="L48" s="15">
        <v>4500</v>
      </c>
      <c r="Q48" s="15" t="s">
        <v>42</v>
      </c>
      <c r="R48" s="15">
        <v>35</v>
      </c>
      <c r="U48" s="14">
        <f t="shared" si="5"/>
        <v>800</v>
      </c>
      <c r="V48" s="14">
        <f t="shared" si="3"/>
        <v>99</v>
      </c>
      <c r="W48" s="27">
        <f t="shared" si="6"/>
        <v>1400</v>
      </c>
      <c r="X48" s="27">
        <f t="shared" si="0"/>
        <v>1.75</v>
      </c>
      <c r="Y48" s="29">
        <f t="shared" si="7"/>
        <v>501</v>
      </c>
      <c r="Z48" s="14">
        <f>IFERROR(ROUND(F48*VLOOKUP(E48,商品!$A$5:$D$47,4,FALSE),0),"")</f>
        <v>800</v>
      </c>
      <c r="AA48" s="14" t="str">
        <f>IFERROR(ROUND(H48*VLOOKUP(G48,商品!$A$5:$D$47,4,FALSE),0),"")</f>
        <v/>
      </c>
      <c r="AB48" s="14" t="str">
        <f>IFERROR(ROUND(J48*VLOOKUP(I48,商品!$A$5:$D$47,4,FALSE),0),"")</f>
        <v/>
      </c>
      <c r="AC48" s="14">
        <f>IFERROR(ROUND(L48*VLOOKUP(K48,职业!$A$5:$K$18,8,FALSE),0),"")</f>
        <v>99</v>
      </c>
      <c r="AD48" s="14" t="str">
        <f>IFERROR(ROUND(N48*VLOOKUP(M48,职业!$A$5:$K$18,8,FALSE),0),"")</f>
        <v/>
      </c>
      <c r="AE48" s="14" t="str">
        <f>IFERROR(ROUND(P48*VLOOKUP(O48,职业!$A$5:$K$18,8,FALSE),0),"")</f>
        <v/>
      </c>
      <c r="AF48" s="14">
        <f>IFERROR(ROUND(R48*VLOOKUP(Q48,商品!$A$5:$D$47,4,FALSE),0),"")</f>
        <v>1400</v>
      </c>
      <c r="AG48" s="14" t="str">
        <f>IFERROR(ROUND(T48*VLOOKUP(S48,商品!$A$5:$D$47,4,FALSE),0),"")</f>
        <v/>
      </c>
    </row>
    <row r="49" customHeight="1" spans="1:33">
      <c r="A49" s="19" t="s">
        <v>118</v>
      </c>
      <c r="B49" s="20" t="s">
        <v>93</v>
      </c>
      <c r="C49" s="15" t="s">
        <v>120</v>
      </c>
      <c r="D49" s="15">
        <v>2</v>
      </c>
      <c r="E49" s="15" t="s">
        <v>6</v>
      </c>
      <c r="F49" s="15">
        <v>45</v>
      </c>
      <c r="G49" s="15" t="s">
        <v>33</v>
      </c>
      <c r="H49" s="15">
        <v>20</v>
      </c>
      <c r="K49" s="15" t="s">
        <v>68</v>
      </c>
      <c r="L49" s="15">
        <v>4000</v>
      </c>
      <c r="M49" s="15" t="s">
        <v>73</v>
      </c>
      <c r="N49" s="15">
        <v>900</v>
      </c>
      <c r="Q49" s="15" t="s">
        <v>42</v>
      </c>
      <c r="R49" s="15">
        <v>65</v>
      </c>
      <c r="U49" s="14">
        <f t="shared" si="5"/>
        <v>1700</v>
      </c>
      <c r="V49" s="14">
        <f t="shared" si="3"/>
        <v>118</v>
      </c>
      <c r="W49" s="27">
        <f t="shared" si="6"/>
        <v>2600</v>
      </c>
      <c r="X49" s="27">
        <f t="shared" si="0"/>
        <v>1.53</v>
      </c>
      <c r="Y49" s="29">
        <f t="shared" si="7"/>
        <v>782</v>
      </c>
      <c r="Z49" s="14">
        <f>IFERROR(ROUND(F49*VLOOKUP(E49,商品!$A$5:$D$47,4,FALSE),0),"")</f>
        <v>900</v>
      </c>
      <c r="AA49" s="14">
        <f>IFERROR(ROUND(H49*VLOOKUP(G49,商品!$A$5:$D$47,4,FALSE),0),"")</f>
        <v>800</v>
      </c>
      <c r="AB49" s="14" t="str">
        <f>IFERROR(ROUND(J49*VLOOKUP(I49,商品!$A$5:$D$47,4,FALSE),0),"")</f>
        <v/>
      </c>
      <c r="AC49" s="14">
        <f>IFERROR(ROUND(L49*VLOOKUP(K49,职业!$A$5:$K$18,8,FALSE),0),"")</f>
        <v>88</v>
      </c>
      <c r="AD49" s="14">
        <f>IFERROR(ROUND(N49*VLOOKUP(M49,职业!$A$5:$K$18,8,FALSE),0),"")</f>
        <v>30</v>
      </c>
      <c r="AE49" s="14" t="str">
        <f>IFERROR(ROUND(P49*VLOOKUP(O49,职业!$A$5:$K$18,8,FALSE),0),"")</f>
        <v/>
      </c>
      <c r="AF49" s="14">
        <f>IFERROR(ROUND(R49*VLOOKUP(Q49,商品!$A$5:$D$47,4,FALSE),0),"")</f>
        <v>2600</v>
      </c>
      <c r="AG49" s="14" t="str">
        <f>IFERROR(ROUND(T49*VLOOKUP(S49,商品!$A$5:$D$47,4,FALSE),0),"")</f>
        <v/>
      </c>
    </row>
    <row r="50" customHeight="1" spans="1:33">
      <c r="A50" s="19" t="s">
        <v>118</v>
      </c>
      <c r="B50" s="20" t="s">
        <v>93</v>
      </c>
      <c r="C50" s="15" t="s">
        <v>121</v>
      </c>
      <c r="D50" s="15">
        <v>3</v>
      </c>
      <c r="E50" s="15" t="s">
        <v>6</v>
      </c>
      <c r="F50" s="15">
        <v>50</v>
      </c>
      <c r="G50" s="15" t="s">
        <v>39</v>
      </c>
      <c r="H50" s="15">
        <v>35</v>
      </c>
      <c r="K50" s="15" t="s">
        <v>68</v>
      </c>
      <c r="L50" s="15">
        <v>3000</v>
      </c>
      <c r="M50" s="15" t="s">
        <v>73</v>
      </c>
      <c r="N50" s="15">
        <v>1250</v>
      </c>
      <c r="O50" s="15" t="s">
        <v>64</v>
      </c>
      <c r="P50" s="15">
        <v>650</v>
      </c>
      <c r="Q50" s="15" t="s">
        <v>42</v>
      </c>
      <c r="R50" s="15">
        <v>105</v>
      </c>
      <c r="U50" s="14">
        <f t="shared" si="5"/>
        <v>2750</v>
      </c>
      <c r="V50" s="14">
        <f t="shared" si="3"/>
        <v>150</v>
      </c>
      <c r="W50" s="27">
        <f t="shared" si="6"/>
        <v>4200</v>
      </c>
      <c r="X50" s="27">
        <f t="shared" si="0"/>
        <v>1.53</v>
      </c>
      <c r="Y50" s="29">
        <f t="shared" si="7"/>
        <v>1300</v>
      </c>
      <c r="Z50" s="14">
        <f>IFERROR(ROUND(F50*VLOOKUP(E50,商品!$A$5:$D$47,4,FALSE),0),"")</f>
        <v>1000</v>
      </c>
      <c r="AA50" s="14">
        <f>IFERROR(ROUND(H50*VLOOKUP(G50,商品!$A$5:$D$47,4,FALSE),0),"")</f>
        <v>1750</v>
      </c>
      <c r="AB50" s="14" t="str">
        <f>IFERROR(ROUND(J50*VLOOKUP(I50,商品!$A$5:$D$47,4,FALSE),0),"")</f>
        <v/>
      </c>
      <c r="AC50" s="14">
        <f>IFERROR(ROUND(L50*VLOOKUP(K50,职业!$A$5:$K$18,8,FALSE),0),"")</f>
        <v>66</v>
      </c>
      <c r="AD50" s="14">
        <f>IFERROR(ROUND(N50*VLOOKUP(M50,职业!$A$5:$K$18,8,FALSE),0),"")</f>
        <v>41</v>
      </c>
      <c r="AE50" s="14">
        <f>IFERROR(ROUND(P50*VLOOKUP(O50,职业!$A$5:$K$18,8,FALSE),0),"")</f>
        <v>43</v>
      </c>
      <c r="AF50" s="14">
        <f>IFERROR(ROUND(R50*VLOOKUP(Q50,商品!$A$5:$D$47,4,FALSE),0),"")</f>
        <v>4200</v>
      </c>
      <c r="AG50" s="14" t="str">
        <f>IFERROR(ROUND(T50*VLOOKUP(S50,商品!$A$5:$D$47,4,FALSE),0),"")</f>
        <v/>
      </c>
    </row>
    <row r="51" customHeight="1" spans="1:33">
      <c r="A51" s="19" t="s">
        <v>118</v>
      </c>
      <c r="B51" s="22" t="s">
        <v>117</v>
      </c>
      <c r="C51" s="15" t="s">
        <v>122</v>
      </c>
      <c r="D51" s="15">
        <v>1</v>
      </c>
      <c r="U51" s="14">
        <f t="shared" si="5"/>
        <v>0</v>
      </c>
      <c r="V51" s="14">
        <f t="shared" si="3"/>
        <v>0</v>
      </c>
      <c r="W51" s="27">
        <f t="shared" si="6"/>
        <v>0</v>
      </c>
      <c r="X51" s="27" t="str">
        <f t="shared" si="0"/>
        <v/>
      </c>
      <c r="Y51" s="29">
        <f t="shared" si="7"/>
        <v>0</v>
      </c>
      <c r="Z51" s="14" t="str">
        <f>IFERROR(ROUND(F51*VLOOKUP(E51,商品!$A$5:$D$47,4,FALSE),0),"")</f>
        <v/>
      </c>
      <c r="AA51" s="14" t="str">
        <f>IFERROR(ROUND(H51*VLOOKUP(G51,商品!$A$5:$D$47,4,FALSE),0),"")</f>
        <v/>
      </c>
      <c r="AB51" s="14" t="str">
        <f>IFERROR(ROUND(J51*VLOOKUP(I51,商品!$A$5:$D$47,4,FALSE),0),"")</f>
        <v/>
      </c>
      <c r="AC51" s="14" t="str">
        <f>IFERROR(ROUND(L51*VLOOKUP(K51,职业!$A$5:$K$18,8,FALSE),0),"")</f>
        <v/>
      </c>
      <c r="AD51" s="14" t="str">
        <f>IFERROR(ROUND(N51*VLOOKUP(M51,职业!$A$5:$K$18,8,FALSE),0),"")</f>
        <v/>
      </c>
      <c r="AE51" s="14" t="str">
        <f>IFERROR(ROUND(P51*VLOOKUP(O51,职业!$A$5:$K$18,8,FALSE),0),"")</f>
        <v/>
      </c>
      <c r="AF51" s="14" t="str">
        <f>IFERROR(ROUND(R51*VLOOKUP(Q51,商品!$A$5:$D$47,4,FALSE),0),"")</f>
        <v/>
      </c>
      <c r="AG51" s="14" t="str">
        <f>IFERROR(ROUND(T51*VLOOKUP(S51,商品!$A$5:$D$47,4,FALSE),0),"")</f>
        <v/>
      </c>
    </row>
    <row r="52" customHeight="1" spans="1:33">
      <c r="A52" s="19" t="s">
        <v>118</v>
      </c>
      <c r="B52" s="22" t="s">
        <v>117</v>
      </c>
      <c r="C52" s="15" t="s">
        <v>123</v>
      </c>
      <c r="D52" s="15">
        <v>2</v>
      </c>
      <c r="E52" s="15" t="s">
        <v>13</v>
      </c>
      <c r="F52" s="15">
        <v>15</v>
      </c>
      <c r="K52" s="15" t="s">
        <v>68</v>
      </c>
      <c r="L52" s="15">
        <v>-1500</v>
      </c>
      <c r="M52" s="15" t="s">
        <v>73</v>
      </c>
      <c r="N52" s="15">
        <v>350</v>
      </c>
      <c r="O52" s="15" t="s">
        <v>64</v>
      </c>
      <c r="P52" s="15">
        <v>150</v>
      </c>
      <c r="U52" s="14">
        <f t="shared" si="5"/>
        <v>450</v>
      </c>
      <c r="V52" s="14">
        <f t="shared" si="3"/>
        <v>-11</v>
      </c>
      <c r="W52" s="27">
        <f t="shared" si="6"/>
        <v>0</v>
      </c>
      <c r="X52" s="27">
        <f t="shared" si="0"/>
        <v>0</v>
      </c>
      <c r="Y52" s="29">
        <f t="shared" si="7"/>
        <v>-439</v>
      </c>
      <c r="Z52" s="14">
        <f>IFERROR(ROUND(F52*VLOOKUP(E52,商品!$A$5:$D$47,4,FALSE),0),"")</f>
        <v>450</v>
      </c>
      <c r="AA52" s="14" t="str">
        <f>IFERROR(ROUND(H52*VLOOKUP(G52,商品!$A$5:$D$47,4,FALSE),0),"")</f>
        <v/>
      </c>
      <c r="AB52" s="14" t="str">
        <f>IFERROR(ROUND(J52*VLOOKUP(I52,商品!$A$5:$D$47,4,FALSE),0),"")</f>
        <v/>
      </c>
      <c r="AC52" s="14">
        <f>IFERROR(ROUND(L52*VLOOKUP(K52,职业!$A$5:$K$18,8,FALSE),0),"")</f>
        <v>-33</v>
      </c>
      <c r="AD52" s="14">
        <f>IFERROR(ROUND(N52*VLOOKUP(M52,职业!$A$5:$K$18,8,FALSE),0),"")</f>
        <v>12</v>
      </c>
      <c r="AE52" s="14">
        <f>IFERROR(ROUND(P52*VLOOKUP(O52,职业!$A$5:$K$18,8,FALSE),0),"")</f>
        <v>10</v>
      </c>
      <c r="AF52" s="14" t="str">
        <f>IFERROR(ROUND(R52*VLOOKUP(Q52,商品!$A$5:$D$47,4,FALSE),0),"")</f>
        <v/>
      </c>
      <c r="AG52" s="14" t="str">
        <f>IFERROR(ROUND(T52*VLOOKUP(S52,商品!$A$5:$D$47,4,FALSE),0),"")</f>
        <v/>
      </c>
    </row>
    <row r="53" customHeight="1" spans="1:33">
      <c r="A53" s="19" t="s">
        <v>118</v>
      </c>
      <c r="B53" s="22" t="s">
        <v>117</v>
      </c>
      <c r="C53" s="15" t="s">
        <v>124</v>
      </c>
      <c r="D53" s="15">
        <v>3</v>
      </c>
      <c r="E53" s="15" t="s">
        <v>13</v>
      </c>
      <c r="F53" s="15">
        <v>35</v>
      </c>
      <c r="K53" s="15" t="s">
        <v>68</v>
      </c>
      <c r="L53" s="15">
        <v>-2000</v>
      </c>
      <c r="M53" s="15" t="s">
        <v>73</v>
      </c>
      <c r="N53" s="15">
        <v>250</v>
      </c>
      <c r="O53" s="15" t="s">
        <v>64</v>
      </c>
      <c r="P53" s="15">
        <v>250</v>
      </c>
      <c r="U53" s="14">
        <f t="shared" si="5"/>
        <v>1050</v>
      </c>
      <c r="V53" s="14">
        <f t="shared" si="3"/>
        <v>-19</v>
      </c>
      <c r="W53" s="27">
        <f t="shared" si="6"/>
        <v>0</v>
      </c>
      <c r="X53" s="27">
        <f t="shared" si="0"/>
        <v>0</v>
      </c>
      <c r="Y53" s="29">
        <f t="shared" si="7"/>
        <v>-1031</v>
      </c>
      <c r="Z53" s="14">
        <f>IFERROR(ROUND(F53*VLOOKUP(E53,商品!$A$5:$D$47,4,FALSE),0),"")</f>
        <v>1050</v>
      </c>
      <c r="AA53" s="14" t="str">
        <f>IFERROR(ROUND(H53*VLOOKUP(G53,商品!$A$5:$D$47,4,FALSE),0),"")</f>
        <v/>
      </c>
      <c r="AB53" s="14" t="str">
        <f>IFERROR(ROUND(J53*VLOOKUP(I53,商品!$A$5:$D$47,4,FALSE),0),"")</f>
        <v/>
      </c>
      <c r="AC53" s="14">
        <f>IFERROR(ROUND(L53*VLOOKUP(K53,职业!$A$5:$K$18,8,FALSE),0),"")</f>
        <v>-44</v>
      </c>
      <c r="AD53" s="14">
        <f>IFERROR(ROUND(N53*VLOOKUP(M53,职业!$A$5:$K$18,8,FALSE),0),"")</f>
        <v>8</v>
      </c>
      <c r="AE53" s="14">
        <f>IFERROR(ROUND(P53*VLOOKUP(O53,职业!$A$5:$K$18,8,FALSE),0),"")</f>
        <v>17</v>
      </c>
      <c r="AF53" s="14" t="str">
        <f>IFERROR(ROUND(R53*VLOOKUP(Q53,商品!$A$5:$D$47,4,FALSE),0),"")</f>
        <v/>
      </c>
      <c r="AG53" s="14" t="str">
        <f>IFERROR(ROUND(T53*VLOOKUP(S53,商品!$A$5:$D$47,4,FALSE),0),"")</f>
        <v/>
      </c>
    </row>
    <row r="54" customHeight="1" spans="1:33">
      <c r="A54" s="19" t="s">
        <v>118</v>
      </c>
      <c r="B54" s="22" t="s">
        <v>117</v>
      </c>
      <c r="C54" s="15" t="s">
        <v>125</v>
      </c>
      <c r="D54" s="15">
        <v>4</v>
      </c>
      <c r="E54" s="15" t="s">
        <v>37</v>
      </c>
      <c r="F54" s="15">
        <v>20</v>
      </c>
      <c r="G54" s="15" t="s">
        <v>14</v>
      </c>
      <c r="H54" s="15">
        <v>35</v>
      </c>
      <c r="K54" s="15" t="s">
        <v>68</v>
      </c>
      <c r="L54" s="15">
        <v>-3000</v>
      </c>
      <c r="M54" s="15" t="s">
        <v>73</v>
      </c>
      <c r="N54" s="15">
        <v>150</v>
      </c>
      <c r="O54" s="15" t="s">
        <v>64</v>
      </c>
      <c r="P54" s="15">
        <v>350</v>
      </c>
      <c r="Q54" s="15" t="s">
        <v>42</v>
      </c>
      <c r="R54" s="15">
        <v>50</v>
      </c>
      <c r="U54" s="14">
        <f t="shared" si="5"/>
        <v>1850</v>
      </c>
      <c r="V54" s="14">
        <f t="shared" si="3"/>
        <v>-38</v>
      </c>
      <c r="W54" s="27">
        <f t="shared" si="6"/>
        <v>2000</v>
      </c>
      <c r="X54" s="27">
        <f t="shared" si="0"/>
        <v>1.08</v>
      </c>
      <c r="Y54" s="29">
        <f t="shared" si="7"/>
        <v>188</v>
      </c>
      <c r="Z54" s="14">
        <f>IFERROR(ROUND(F54*VLOOKUP(E54,商品!$A$5:$D$47,4,FALSE),0),"")</f>
        <v>800</v>
      </c>
      <c r="AA54" s="14">
        <f>IFERROR(ROUND(H54*VLOOKUP(G54,商品!$A$5:$D$47,4,FALSE),0),"")</f>
        <v>1050</v>
      </c>
      <c r="AB54" s="14" t="str">
        <f>IFERROR(ROUND(J54*VLOOKUP(I54,商品!$A$5:$D$47,4,FALSE),0),"")</f>
        <v/>
      </c>
      <c r="AC54" s="14">
        <f>IFERROR(ROUND(L54*VLOOKUP(K54,职业!$A$5:$K$18,8,FALSE),0),"")</f>
        <v>-66</v>
      </c>
      <c r="AD54" s="14">
        <f>IFERROR(ROUND(N54*VLOOKUP(M54,职业!$A$5:$K$18,8,FALSE),0),"")</f>
        <v>5</v>
      </c>
      <c r="AE54" s="14">
        <f>IFERROR(ROUND(P54*VLOOKUP(O54,职业!$A$5:$K$18,8,FALSE),0),"")</f>
        <v>23</v>
      </c>
      <c r="AF54" s="14">
        <f>IFERROR(ROUND(R54*VLOOKUP(Q54,商品!$A$5:$D$47,4,FALSE),0),"")</f>
        <v>2000</v>
      </c>
      <c r="AG54" s="14" t="str">
        <f>IFERROR(ROUND(T54*VLOOKUP(S54,商品!$A$5:$D$47,4,FALSE),0),"")</f>
        <v/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2:Q39"/>
  <sheetViews>
    <sheetView showGridLines="0" workbookViewId="0">
      <selection activeCell="F18" sqref="F18"/>
    </sheetView>
  </sheetViews>
  <sheetFormatPr defaultColWidth="9" defaultRowHeight="19" customHeight="1"/>
  <cols>
    <col min="1" max="3" width="8.875" customWidth="1"/>
    <col min="4" max="5" width="11.5" customWidth="1"/>
    <col min="6" max="6" width="12.625"/>
    <col min="7" max="7" width="12.625" customWidth="1"/>
    <col min="8" max="8" width="12.625"/>
    <col min="12" max="14" width="12.625"/>
    <col min="16" max="16" width="12.625"/>
  </cols>
  <sheetData>
    <row r="2" customHeight="1" spans="1:12">
      <c r="A2" s="2" t="s">
        <v>126</v>
      </c>
      <c r="B2" s="2" t="s">
        <v>127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J2" t="s">
        <v>4</v>
      </c>
      <c r="L2" t="s">
        <v>133</v>
      </c>
    </row>
    <row r="3" customHeight="1" spans="1:14">
      <c r="A3" s="3" t="s">
        <v>134</v>
      </c>
      <c r="B3" s="3">
        <v>26700</v>
      </c>
      <c r="C3" s="3">
        <v>107000</v>
      </c>
      <c r="D3" s="3">
        <v>7</v>
      </c>
      <c r="E3">
        <f>B3+(C3-B3)*0.5</f>
        <v>66850</v>
      </c>
      <c r="F3">
        <v>1810</v>
      </c>
      <c r="G3">
        <f>F3/E3*10000</f>
        <v>270.755422587883</v>
      </c>
      <c r="H3">
        <f>ROUND(I3/G3,2)</f>
        <v>19.51</v>
      </c>
      <c r="I3">
        <v>5282</v>
      </c>
      <c r="J3">
        <v>1.88</v>
      </c>
      <c r="K3">
        <f>J3*18</f>
        <v>33.84</v>
      </c>
      <c r="L3">
        <f>J3/27*23</f>
        <v>1.60148148148148</v>
      </c>
      <c r="M3">
        <f>45*L3</f>
        <v>72.0666666666667</v>
      </c>
      <c r="N3">
        <f>M3/0.12</f>
        <v>600.555555555556</v>
      </c>
    </row>
    <row r="4" customHeight="1" spans="1:9">
      <c r="A4" s="3" t="s">
        <v>63</v>
      </c>
      <c r="B4" s="3">
        <v>1080</v>
      </c>
      <c r="C4" s="3">
        <v>4320</v>
      </c>
      <c r="D4" s="3">
        <v>16</v>
      </c>
      <c r="E4">
        <f>B4+(C4-B4)*0.5</f>
        <v>2700</v>
      </c>
      <c r="F4">
        <v>205</v>
      </c>
      <c r="G4">
        <f>F4/E4*10000</f>
        <v>759.259259259259</v>
      </c>
      <c r="H4">
        <f>ROUND(I4/G4,2)</f>
        <v>29.38</v>
      </c>
      <c r="I4">
        <v>22308</v>
      </c>
    </row>
    <row r="5" customHeight="1" spans="1:9">
      <c r="A5" s="3" t="s">
        <v>58</v>
      </c>
      <c r="B5" s="3">
        <v>1080</v>
      </c>
      <c r="C5" s="3">
        <v>5140</v>
      </c>
      <c r="D5" s="3">
        <v>20</v>
      </c>
      <c r="E5">
        <f>B5+(C5-B5)*0.5</f>
        <v>3110</v>
      </c>
      <c r="F5">
        <v>373</v>
      </c>
      <c r="G5">
        <f>F5/E5*10000</f>
        <v>1199.35691318328</v>
      </c>
      <c r="H5">
        <f>ROUND(I5/G5,2)</f>
        <v>34</v>
      </c>
      <c r="I5">
        <v>40776</v>
      </c>
    </row>
    <row r="7" customHeight="1" spans="1:17">
      <c r="A7" s="2" t="s">
        <v>2</v>
      </c>
      <c r="B7" s="2" t="s">
        <v>135</v>
      </c>
      <c r="C7" s="2" t="s">
        <v>136</v>
      </c>
      <c r="D7" s="2" t="s">
        <v>137</v>
      </c>
      <c r="E7" s="2" t="s">
        <v>138</v>
      </c>
      <c r="J7" s="2" t="s">
        <v>139</v>
      </c>
      <c r="K7" s="2" t="s">
        <v>140</v>
      </c>
      <c r="L7" s="2" t="s">
        <v>141</v>
      </c>
      <c r="O7" s="2" t="s">
        <v>139</v>
      </c>
      <c r="P7" s="2" t="s">
        <v>140</v>
      </c>
      <c r="Q7" s="2" t="s">
        <v>141</v>
      </c>
    </row>
    <row r="8" customHeight="1" spans="1:17">
      <c r="A8" t="s">
        <v>16</v>
      </c>
      <c r="B8">
        <v>45</v>
      </c>
      <c r="C8">
        <v>1</v>
      </c>
      <c r="D8">
        <v>2</v>
      </c>
      <c r="E8">
        <v>50</v>
      </c>
      <c r="H8" t="s">
        <v>142</v>
      </c>
      <c r="I8" s="3" t="s">
        <v>134</v>
      </c>
      <c r="J8">
        <v>191</v>
      </c>
      <c r="K8">
        <f t="shared" ref="K8:K10" si="0">J8*5</f>
        <v>955</v>
      </c>
      <c r="L8">
        <f t="shared" ref="L8:L10" si="1">K8/20</f>
        <v>47.75</v>
      </c>
      <c r="M8" t="s">
        <v>143</v>
      </c>
      <c r="N8" s="3" t="s">
        <v>134</v>
      </c>
      <c r="O8">
        <v>41.1</v>
      </c>
      <c r="P8">
        <f t="shared" ref="P8:P10" si="2">O8*5</f>
        <v>205.5</v>
      </c>
      <c r="Q8">
        <f t="shared" ref="Q8:Q10" si="3">P8/20</f>
        <v>10.275</v>
      </c>
    </row>
    <row r="9" customHeight="1" spans="1:17">
      <c r="A9" t="s">
        <v>4</v>
      </c>
      <c r="B9">
        <v>18</v>
      </c>
      <c r="C9">
        <v>2</v>
      </c>
      <c r="D9">
        <v>1</v>
      </c>
      <c r="E9">
        <v>-7</v>
      </c>
      <c r="I9" s="3" t="s">
        <v>63</v>
      </c>
      <c r="J9">
        <v>9.82</v>
      </c>
      <c r="K9">
        <f t="shared" si="0"/>
        <v>49.1</v>
      </c>
      <c r="L9">
        <f t="shared" si="1"/>
        <v>2.455</v>
      </c>
      <c r="N9" s="3" t="s">
        <v>63</v>
      </c>
      <c r="O9">
        <v>0.78</v>
      </c>
      <c r="P9">
        <f t="shared" si="2"/>
        <v>3.9</v>
      </c>
      <c r="Q9">
        <f t="shared" si="3"/>
        <v>0.195</v>
      </c>
    </row>
    <row r="10" customHeight="1" spans="1:17">
      <c r="A10" t="s">
        <v>6</v>
      </c>
      <c r="B10">
        <v>14</v>
      </c>
      <c r="C10">
        <v>2</v>
      </c>
      <c r="D10">
        <v>1</v>
      </c>
      <c r="E10">
        <v>-25</v>
      </c>
      <c r="I10" s="3" t="s">
        <v>58</v>
      </c>
      <c r="J10">
        <v>11.3</v>
      </c>
      <c r="K10">
        <f t="shared" si="0"/>
        <v>56.5</v>
      </c>
      <c r="L10">
        <f t="shared" si="1"/>
        <v>2.825</v>
      </c>
      <c r="N10" s="3" t="s">
        <v>58</v>
      </c>
      <c r="O10">
        <v>0.9</v>
      </c>
      <c r="P10">
        <f t="shared" si="2"/>
        <v>4.5</v>
      </c>
      <c r="Q10">
        <f t="shared" si="3"/>
        <v>0.225</v>
      </c>
    </row>
    <row r="11" customHeight="1" spans="1:17">
      <c r="A11" t="s">
        <v>44</v>
      </c>
      <c r="B11">
        <v>105</v>
      </c>
      <c r="D11">
        <v>0</v>
      </c>
      <c r="E11">
        <v>50</v>
      </c>
      <c r="L11">
        <f>SUM(L8:L10)</f>
        <v>53.03</v>
      </c>
      <c r="Q11">
        <f>SUM(Q8:Q10)</f>
        <v>10.695</v>
      </c>
    </row>
    <row r="12" customHeight="1" spans="1:17">
      <c r="A12" t="s">
        <v>7</v>
      </c>
      <c r="B12">
        <v>33</v>
      </c>
      <c r="C12">
        <v>2</v>
      </c>
      <c r="D12">
        <v>2</v>
      </c>
      <c r="E12">
        <v>11</v>
      </c>
      <c r="L12">
        <v>12.4</v>
      </c>
      <c r="Q12">
        <v>1.89</v>
      </c>
    </row>
    <row r="13" customHeight="1" spans="1:17">
      <c r="A13" t="s">
        <v>26</v>
      </c>
      <c r="B13">
        <v>90</v>
      </c>
      <c r="D13">
        <v>0</v>
      </c>
      <c r="E13">
        <v>50</v>
      </c>
      <c r="L13">
        <f>L11/L12</f>
        <v>4.27661290322581</v>
      </c>
      <c r="Q13">
        <f>Q11/Q12</f>
        <v>5.65873015873016</v>
      </c>
    </row>
    <row r="14" customHeight="1" spans="1:5">
      <c r="A14" t="s">
        <v>15</v>
      </c>
      <c r="B14">
        <v>45</v>
      </c>
      <c r="D14">
        <v>1</v>
      </c>
      <c r="E14">
        <v>50</v>
      </c>
    </row>
    <row r="15" customHeight="1" spans="1:5">
      <c r="A15" t="s">
        <v>25</v>
      </c>
      <c r="B15">
        <v>90</v>
      </c>
      <c r="D15">
        <v>0</v>
      </c>
      <c r="E15">
        <v>50</v>
      </c>
    </row>
    <row r="16" customHeight="1" spans="1:5">
      <c r="A16" t="s">
        <v>5</v>
      </c>
      <c r="B16">
        <v>36</v>
      </c>
      <c r="C16">
        <v>2</v>
      </c>
      <c r="D16">
        <v>3</v>
      </c>
      <c r="E16">
        <v>22</v>
      </c>
    </row>
    <row r="17" customHeight="1" spans="1:5">
      <c r="A17" t="s">
        <v>18</v>
      </c>
      <c r="B17">
        <v>75</v>
      </c>
      <c r="D17">
        <v>0</v>
      </c>
      <c r="E17">
        <v>50</v>
      </c>
    </row>
    <row r="18" customHeight="1" spans="1:5">
      <c r="A18" t="s">
        <v>8</v>
      </c>
      <c r="B18">
        <v>19</v>
      </c>
      <c r="C18">
        <v>12</v>
      </c>
      <c r="D18">
        <v>12</v>
      </c>
      <c r="E18">
        <v>-2</v>
      </c>
    </row>
    <row r="19" customHeight="1" spans="1:5">
      <c r="A19" t="s">
        <v>21</v>
      </c>
      <c r="B19">
        <v>45</v>
      </c>
      <c r="D19">
        <v>0</v>
      </c>
      <c r="E19">
        <v>50</v>
      </c>
    </row>
    <row r="20" customHeight="1" spans="1:5">
      <c r="A20" t="s">
        <v>10</v>
      </c>
      <c r="B20">
        <v>45</v>
      </c>
      <c r="D20">
        <v>0</v>
      </c>
      <c r="E20">
        <v>50</v>
      </c>
    </row>
    <row r="22" customHeight="1" spans="1:6">
      <c r="A22" s="2" t="s">
        <v>2</v>
      </c>
      <c r="B22" s="2" t="s">
        <v>135</v>
      </c>
      <c r="C22" s="2" t="s">
        <v>144</v>
      </c>
      <c r="D22" s="2" t="s">
        <v>131</v>
      </c>
      <c r="E22" s="2" t="s">
        <v>145</v>
      </c>
      <c r="F22" s="2" t="s">
        <v>146</v>
      </c>
    </row>
    <row r="23" customHeight="1" spans="1:6">
      <c r="A23" t="s">
        <v>16</v>
      </c>
      <c r="B23">
        <v>45</v>
      </c>
      <c r="C23">
        <v>0.12</v>
      </c>
      <c r="D23">
        <v>1810</v>
      </c>
      <c r="E23">
        <f>D23*C23</f>
        <v>217.2</v>
      </c>
      <c r="F23">
        <f t="shared" ref="F23:F25" si="4">E23/B23</f>
        <v>4.82666666666667</v>
      </c>
    </row>
    <row r="24" customHeight="1" spans="1:6">
      <c r="A24" t="s">
        <v>5</v>
      </c>
      <c r="B24">
        <v>36.6</v>
      </c>
      <c r="C24">
        <v>0.11</v>
      </c>
      <c r="D24">
        <v>1810</v>
      </c>
      <c r="E24">
        <f t="shared" ref="E23:E25" si="5">D24*C24</f>
        <v>199.1</v>
      </c>
      <c r="F24">
        <f t="shared" si="4"/>
        <v>5.43989071038251</v>
      </c>
    </row>
    <row r="25" customHeight="1" spans="1:6">
      <c r="A25" t="s">
        <v>6</v>
      </c>
      <c r="B25">
        <v>14.8</v>
      </c>
      <c r="C25">
        <v>0.06</v>
      </c>
      <c r="D25">
        <v>1810</v>
      </c>
      <c r="E25">
        <f t="shared" si="5"/>
        <v>108.6</v>
      </c>
      <c r="F25">
        <f t="shared" si="4"/>
        <v>7.33783783783784</v>
      </c>
    </row>
    <row r="27" s="1" customFormat="1" ht="20" customHeight="1" spans="1:15">
      <c r="A27" s="2"/>
      <c r="B27" s="2"/>
      <c r="C27" s="2">
        <v>18</v>
      </c>
      <c r="D27" s="2">
        <v>14</v>
      </c>
      <c r="E27" s="2">
        <v>19</v>
      </c>
      <c r="F27" s="2">
        <v>36</v>
      </c>
      <c r="G27" s="2">
        <v>33</v>
      </c>
      <c r="H27" s="2">
        <v>14</v>
      </c>
      <c r="I27" s="2">
        <v>45</v>
      </c>
      <c r="J27" s="2">
        <v>45</v>
      </c>
      <c r="K27" s="2">
        <v>75</v>
      </c>
      <c r="L27" s="2">
        <v>45</v>
      </c>
      <c r="M27" s="2">
        <v>45</v>
      </c>
      <c r="N27" s="2">
        <v>45</v>
      </c>
      <c r="O27" s="2">
        <v>90</v>
      </c>
    </row>
    <row r="28" s="1" customFormat="1" ht="20" customHeight="1" spans="1:15">
      <c r="A28" s="2" t="s">
        <v>147</v>
      </c>
      <c r="B28" s="2" t="s">
        <v>148</v>
      </c>
      <c r="C28" s="2" t="s">
        <v>149</v>
      </c>
      <c r="D28" s="2" t="s">
        <v>150</v>
      </c>
      <c r="E28" s="2" t="s">
        <v>151</v>
      </c>
      <c r="F28" s="2" t="s">
        <v>152</v>
      </c>
      <c r="G28" s="2" t="s">
        <v>153</v>
      </c>
      <c r="H28" s="2" t="s">
        <v>154</v>
      </c>
      <c r="I28" s="2" t="s">
        <v>133</v>
      </c>
      <c r="J28" s="2" t="s">
        <v>15</v>
      </c>
      <c r="K28" s="2" t="s">
        <v>155</v>
      </c>
      <c r="L28" s="2" t="s">
        <v>156</v>
      </c>
      <c r="M28" s="2" t="s">
        <v>157</v>
      </c>
      <c r="N28" s="2" t="s">
        <v>158</v>
      </c>
      <c r="O28" s="2" t="s">
        <v>159</v>
      </c>
    </row>
    <row r="29" ht="20" customHeight="1" spans="1:15">
      <c r="A29" s="4">
        <v>7</v>
      </c>
      <c r="B29" s="4">
        <f t="shared" ref="B29:B31" si="6">SUM(C29:O29)</f>
        <v>263</v>
      </c>
      <c r="C29" s="5">
        <v>43</v>
      </c>
      <c r="D29" s="5">
        <v>27</v>
      </c>
      <c r="E29" s="5">
        <v>143</v>
      </c>
      <c r="F29" s="5"/>
      <c r="G29" s="5"/>
      <c r="H29" s="5">
        <v>27</v>
      </c>
      <c r="I29" s="5">
        <v>23</v>
      </c>
      <c r="J29" s="5"/>
      <c r="K29" s="5"/>
      <c r="L29" s="5"/>
      <c r="M29" s="5"/>
      <c r="N29" s="5"/>
      <c r="O29" s="5"/>
    </row>
    <row r="30" ht="20" customHeight="1" spans="1:15">
      <c r="A30" s="6">
        <v>16</v>
      </c>
      <c r="B30" s="4">
        <f t="shared" si="6"/>
        <v>629</v>
      </c>
      <c r="C30" s="7"/>
      <c r="D30" s="7"/>
      <c r="E30" s="7">
        <v>182</v>
      </c>
      <c r="F30" s="7">
        <v>110</v>
      </c>
      <c r="G30" s="7">
        <v>98</v>
      </c>
      <c r="H30" s="7">
        <v>29</v>
      </c>
      <c r="I30" s="7">
        <v>61</v>
      </c>
      <c r="J30" s="7">
        <v>77</v>
      </c>
      <c r="K30" s="7">
        <v>24</v>
      </c>
      <c r="L30" s="7">
        <v>24</v>
      </c>
      <c r="M30" s="7"/>
      <c r="N30" s="7"/>
      <c r="O30" s="7">
        <v>24</v>
      </c>
    </row>
    <row r="31" ht="20" customHeight="1" spans="1:15">
      <c r="A31" s="8">
        <v>20</v>
      </c>
      <c r="B31" s="4">
        <f t="shared" si="6"/>
        <v>934</v>
      </c>
      <c r="C31" s="9"/>
      <c r="D31" s="9"/>
      <c r="E31" s="9">
        <v>182</v>
      </c>
      <c r="F31" s="9">
        <v>127</v>
      </c>
      <c r="G31" s="9">
        <v>135</v>
      </c>
      <c r="H31" s="9">
        <v>29</v>
      </c>
      <c r="I31" s="9">
        <v>85</v>
      </c>
      <c r="J31" s="9">
        <v>122</v>
      </c>
      <c r="K31" s="9">
        <v>85</v>
      </c>
      <c r="L31" s="9">
        <v>42</v>
      </c>
      <c r="M31" s="9">
        <v>17</v>
      </c>
      <c r="N31" s="9">
        <v>8</v>
      </c>
      <c r="O31" s="9">
        <v>102</v>
      </c>
    </row>
    <row r="32" ht="36" customHeight="1" spans="1:15">
      <c r="A32" s="10" t="s">
        <v>147</v>
      </c>
      <c r="B32" s="10" t="s">
        <v>148</v>
      </c>
      <c r="C32" s="11" t="s">
        <v>160</v>
      </c>
      <c r="D32" s="11" t="s">
        <v>161</v>
      </c>
      <c r="E32" s="11" t="s">
        <v>162</v>
      </c>
      <c r="F32" s="11" t="s">
        <v>163</v>
      </c>
      <c r="G32" s="11" t="s">
        <v>164</v>
      </c>
      <c r="H32" s="10" t="s">
        <v>165</v>
      </c>
      <c r="I32" s="10" t="s">
        <v>166</v>
      </c>
      <c r="J32" s="10" t="s">
        <v>167</v>
      </c>
      <c r="K32" s="11" t="s">
        <v>168</v>
      </c>
      <c r="L32" s="11" t="s">
        <v>169</v>
      </c>
      <c r="M32" s="10" t="s">
        <v>170</v>
      </c>
      <c r="N32" s="11" t="s">
        <v>171</v>
      </c>
      <c r="O32" s="11" t="s">
        <v>172</v>
      </c>
    </row>
    <row r="33" customHeight="1" spans="1:9">
      <c r="A33" s="4">
        <v>7</v>
      </c>
      <c r="B33" s="4">
        <f t="shared" ref="B33:B35" si="7">SUM(C33:O33)</f>
        <v>5282</v>
      </c>
      <c r="C33">
        <f>C29*C$27</f>
        <v>774</v>
      </c>
      <c r="D33">
        <f>D29*D$27</f>
        <v>378</v>
      </c>
      <c r="E33">
        <f>E29*E$27</f>
        <v>2717</v>
      </c>
      <c r="H33">
        <f>H29*H$27</f>
        <v>378</v>
      </c>
      <c r="I33">
        <f>I29*I$27</f>
        <v>1035</v>
      </c>
    </row>
    <row r="34" customHeight="1" spans="1:15">
      <c r="A34" s="6">
        <v>16</v>
      </c>
      <c r="B34" s="6">
        <f t="shared" si="7"/>
        <v>22308</v>
      </c>
      <c r="E34">
        <f t="shared" ref="C34:O34" si="8">E30*E$27</f>
        <v>3458</v>
      </c>
      <c r="F34">
        <f t="shared" si="8"/>
        <v>3960</v>
      </c>
      <c r="G34">
        <f t="shared" si="8"/>
        <v>3234</v>
      </c>
      <c r="H34">
        <f t="shared" si="8"/>
        <v>406</v>
      </c>
      <c r="I34">
        <f t="shared" si="8"/>
        <v>2745</v>
      </c>
      <c r="J34">
        <f t="shared" si="8"/>
        <v>3465</v>
      </c>
      <c r="K34">
        <f t="shared" si="8"/>
        <v>1800</v>
      </c>
      <c r="L34">
        <f t="shared" si="8"/>
        <v>1080</v>
      </c>
      <c r="O34">
        <f t="shared" si="8"/>
        <v>2160</v>
      </c>
    </row>
    <row r="35" customHeight="1" spans="1:15">
      <c r="A35" s="8">
        <v>20</v>
      </c>
      <c r="B35" s="8">
        <f t="shared" si="7"/>
        <v>40776</v>
      </c>
      <c r="E35">
        <f t="shared" ref="C35:O35" si="9">E31*E$27</f>
        <v>3458</v>
      </c>
      <c r="F35">
        <f t="shared" si="9"/>
        <v>4572</v>
      </c>
      <c r="G35">
        <f t="shared" si="9"/>
        <v>4455</v>
      </c>
      <c r="H35">
        <f t="shared" si="9"/>
        <v>406</v>
      </c>
      <c r="I35">
        <f t="shared" si="9"/>
        <v>3825</v>
      </c>
      <c r="J35">
        <f t="shared" si="9"/>
        <v>5490</v>
      </c>
      <c r="K35">
        <f t="shared" si="9"/>
        <v>6375</v>
      </c>
      <c r="L35">
        <f t="shared" si="9"/>
        <v>1890</v>
      </c>
      <c r="M35">
        <f t="shared" si="9"/>
        <v>765</v>
      </c>
      <c r="N35">
        <f t="shared" si="9"/>
        <v>360</v>
      </c>
      <c r="O35">
        <f t="shared" si="9"/>
        <v>9180</v>
      </c>
    </row>
    <row r="36" ht="38" customHeight="1" spans="1:15">
      <c r="A36" s="12" t="s">
        <v>147</v>
      </c>
      <c r="B36" s="12" t="s">
        <v>148</v>
      </c>
      <c r="C36" s="13" t="s">
        <v>160</v>
      </c>
      <c r="D36" s="13" t="s">
        <v>161</v>
      </c>
      <c r="E36" s="13" t="s">
        <v>162</v>
      </c>
      <c r="F36" s="13" t="s">
        <v>163</v>
      </c>
      <c r="G36" s="13" t="s">
        <v>164</v>
      </c>
      <c r="H36" s="12" t="s">
        <v>165</v>
      </c>
      <c r="I36" s="12" t="s">
        <v>166</v>
      </c>
      <c r="J36" s="12" t="s">
        <v>167</v>
      </c>
      <c r="K36" s="13" t="s">
        <v>168</v>
      </c>
      <c r="L36" s="13" t="s">
        <v>169</v>
      </c>
      <c r="M36" s="12" t="s">
        <v>170</v>
      </c>
      <c r="N36" s="13" t="s">
        <v>171</v>
      </c>
      <c r="O36" s="13" t="s">
        <v>172</v>
      </c>
    </row>
    <row r="37" customHeight="1" spans="1:15">
      <c r="A37" s="4">
        <v>7</v>
      </c>
      <c r="B37" s="4">
        <v>5490</v>
      </c>
      <c r="C37">
        <v>860</v>
      </c>
      <c r="D37">
        <v>540</v>
      </c>
      <c r="E37">
        <v>2860</v>
      </c>
      <c r="F37" t="s">
        <v>173</v>
      </c>
      <c r="G37" t="s">
        <v>173</v>
      </c>
      <c r="H37">
        <v>540</v>
      </c>
      <c r="I37">
        <v>690</v>
      </c>
      <c r="J37" t="s">
        <v>173</v>
      </c>
      <c r="K37" t="s">
        <v>173</v>
      </c>
      <c r="L37" t="s">
        <v>173</v>
      </c>
      <c r="M37" t="s">
        <v>173</v>
      </c>
      <c r="N37" t="s">
        <v>173</v>
      </c>
      <c r="O37" t="s">
        <v>173</v>
      </c>
    </row>
    <row r="38" customHeight="1" spans="1:15">
      <c r="A38" s="6">
        <v>16</v>
      </c>
      <c r="B38" s="6">
        <v>17960</v>
      </c>
      <c r="C38" t="s">
        <v>173</v>
      </c>
      <c r="D38" t="s">
        <v>173</v>
      </c>
      <c r="E38">
        <v>3640</v>
      </c>
      <c r="F38">
        <v>3300</v>
      </c>
      <c r="G38">
        <v>2940</v>
      </c>
      <c r="H38">
        <v>580</v>
      </c>
      <c r="I38">
        <v>1830</v>
      </c>
      <c r="J38">
        <v>2310</v>
      </c>
      <c r="K38">
        <v>1200</v>
      </c>
      <c r="L38">
        <v>720</v>
      </c>
      <c r="M38" t="s">
        <v>173</v>
      </c>
      <c r="N38" t="s">
        <v>173</v>
      </c>
      <c r="O38">
        <v>1440</v>
      </c>
    </row>
    <row r="39" customHeight="1" spans="1:15">
      <c r="A39" s="8">
        <v>20</v>
      </c>
      <c r="B39" s="8">
        <v>30670</v>
      </c>
      <c r="C39" t="s">
        <v>173</v>
      </c>
      <c r="D39" t="s">
        <v>173</v>
      </c>
      <c r="E39">
        <v>3640</v>
      </c>
      <c r="F39">
        <v>3810</v>
      </c>
      <c r="G39">
        <v>4050</v>
      </c>
      <c r="H39">
        <v>580</v>
      </c>
      <c r="I39">
        <v>2550</v>
      </c>
      <c r="J39">
        <v>3660</v>
      </c>
      <c r="K39">
        <v>4250</v>
      </c>
      <c r="L39">
        <v>1260</v>
      </c>
      <c r="M39">
        <v>510</v>
      </c>
      <c r="N39">
        <v>240</v>
      </c>
      <c r="O39">
        <v>6120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商品</vt:lpstr>
      <vt:lpstr>职业</vt:lpstr>
      <vt:lpstr>生产方式推算表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稿子写完了吗</cp:lastModifiedBy>
  <dcterms:created xsi:type="dcterms:W3CDTF">2022-06-19T16:06:00Z</dcterms:created>
  <dcterms:modified xsi:type="dcterms:W3CDTF">2022-06-20T18:12:07Z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F2606F3E88244C6885DEDC96995D524E</vt:lpwstr>
  </property>
  <property fmtid="{D5CDD505-2E9C-101B-9397-08002B2CF9AE}" pid="3" name="KSOProductBuildVer">
    <vt:lpwstr>2052-11.1.0.11744</vt:lpwstr>
  </property>
</Properties>
</file>