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reate-react-app\HERE mapathon\MapData\"/>
    </mc:Choice>
  </mc:AlternateContent>
  <bookViews>
    <workbookView xWindow="0" yWindow="0" windowWidth="28800" windowHeight="11835"/>
  </bookViews>
  <sheets>
    <sheet name="WHO index values by state-Alex" sheetId="1" r:id="rId1"/>
  </sheets>
  <definedNames>
    <definedName name="_xlnm._FilterDatabase" localSheetId="0" hidden="1">'WHO index values by state-Alex'!$A$1:$AG$18</definedName>
  </definedNames>
  <calcPr calcId="152511"/>
</workbook>
</file>

<file path=xl/calcChain.xml><?xml version="1.0" encoding="utf-8"?>
<calcChain xmlns="http://schemas.openxmlformats.org/spreadsheetml/2006/main">
  <c r="AU19" i="1" l="1"/>
  <c r="AT19" i="1"/>
  <c r="AM19" i="1"/>
  <c r="BD36" i="1"/>
  <c r="BE36" i="1"/>
  <c r="BF36" i="1"/>
  <c r="BD37" i="1"/>
  <c r="BE37" i="1"/>
  <c r="BF37" i="1"/>
  <c r="BE35" i="1"/>
  <c r="BF35" i="1"/>
  <c r="BD35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2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" i="1"/>
  <c r="AN3" i="1" l="1"/>
  <c r="AO3" i="1"/>
  <c r="AP3" i="1"/>
  <c r="AQ3" i="1"/>
  <c r="AR3" i="1"/>
  <c r="AS3" i="1"/>
  <c r="AN4" i="1"/>
  <c r="AO4" i="1"/>
  <c r="AP4" i="1"/>
  <c r="AQ4" i="1"/>
  <c r="AR4" i="1"/>
  <c r="AS4" i="1"/>
  <c r="AN5" i="1"/>
  <c r="AO5" i="1"/>
  <c r="AP5" i="1"/>
  <c r="AQ5" i="1"/>
  <c r="AR5" i="1"/>
  <c r="AS5" i="1"/>
  <c r="AN6" i="1"/>
  <c r="AO6" i="1"/>
  <c r="AP6" i="1"/>
  <c r="AQ6" i="1"/>
  <c r="AR6" i="1"/>
  <c r="AS6" i="1"/>
  <c r="AN7" i="1"/>
  <c r="AO7" i="1"/>
  <c r="AP7" i="1"/>
  <c r="AQ7" i="1"/>
  <c r="AR7" i="1"/>
  <c r="AS7" i="1"/>
  <c r="AN8" i="1"/>
  <c r="AO8" i="1"/>
  <c r="AP8" i="1"/>
  <c r="AQ8" i="1"/>
  <c r="AR8" i="1"/>
  <c r="AS8" i="1"/>
  <c r="AN9" i="1"/>
  <c r="AO9" i="1"/>
  <c r="AP9" i="1"/>
  <c r="AQ9" i="1"/>
  <c r="AR9" i="1"/>
  <c r="AS9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S12" i="1"/>
  <c r="AN13" i="1"/>
  <c r="AO13" i="1"/>
  <c r="AP13" i="1"/>
  <c r="AQ13" i="1"/>
  <c r="AR13" i="1"/>
  <c r="AS13" i="1"/>
  <c r="AN14" i="1"/>
  <c r="AO14" i="1"/>
  <c r="AP14" i="1"/>
  <c r="AQ14" i="1"/>
  <c r="AR14" i="1"/>
  <c r="AS14" i="1"/>
  <c r="AN15" i="1"/>
  <c r="AO15" i="1"/>
  <c r="AP15" i="1"/>
  <c r="AQ15" i="1"/>
  <c r="AR15" i="1"/>
  <c r="AS15" i="1"/>
  <c r="AN16" i="1"/>
  <c r="AO16" i="1"/>
  <c r="AP16" i="1"/>
  <c r="AQ16" i="1"/>
  <c r="AR16" i="1"/>
  <c r="AS16" i="1"/>
  <c r="AN17" i="1"/>
  <c r="AO17" i="1"/>
  <c r="AP17" i="1"/>
  <c r="AQ17" i="1"/>
  <c r="AR17" i="1"/>
  <c r="AS17" i="1"/>
  <c r="AN18" i="1"/>
  <c r="AP18" i="1"/>
  <c r="AQ18" i="1"/>
  <c r="AR18" i="1"/>
  <c r="AS18" i="1"/>
  <c r="AO2" i="1"/>
  <c r="AP2" i="1"/>
  <c r="AQ2" i="1"/>
  <c r="AR2" i="1"/>
  <c r="AS2" i="1"/>
  <c r="AN2" i="1"/>
  <c r="AJ2" i="1"/>
  <c r="AK2" i="1"/>
  <c r="AL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" i="1"/>
  <c r="J10" i="1"/>
  <c r="I18" i="1"/>
  <c r="J18" i="1" s="1"/>
  <c r="H18" i="1"/>
  <c r="H17" i="1"/>
  <c r="I17" i="1" s="1"/>
  <c r="J17" i="1" s="1"/>
  <c r="H16" i="1"/>
  <c r="I16" i="1" s="1"/>
  <c r="J16" i="1" s="1"/>
  <c r="H15" i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H9" i="1"/>
  <c r="H8" i="1"/>
  <c r="H7" i="1"/>
  <c r="H6" i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AD10" i="1"/>
  <c r="AA10" i="1"/>
  <c r="O10" i="1"/>
  <c r="AD18" i="1"/>
  <c r="AA18" i="1"/>
  <c r="O18" i="1"/>
  <c r="N18" i="1"/>
  <c r="AD17" i="1"/>
  <c r="AA17" i="1"/>
  <c r="O17" i="1"/>
  <c r="P17" i="1" s="1"/>
  <c r="Q17" i="1" s="1"/>
  <c r="R17" i="1" s="1"/>
  <c r="S17" i="1" s="1"/>
  <c r="N17" i="1"/>
  <c r="AD16" i="1"/>
  <c r="AA16" i="1"/>
  <c r="O16" i="1"/>
  <c r="N16" i="1"/>
  <c r="AD15" i="1"/>
  <c r="AA15" i="1"/>
  <c r="O15" i="1"/>
  <c r="N15" i="1"/>
  <c r="I15" i="1"/>
  <c r="J15" i="1" s="1"/>
  <c r="AD14" i="1"/>
  <c r="AA14" i="1"/>
  <c r="O14" i="1"/>
  <c r="N14" i="1"/>
  <c r="D14" i="1"/>
  <c r="AD13" i="1"/>
  <c r="AA13" i="1"/>
  <c r="O13" i="1"/>
  <c r="N13" i="1"/>
  <c r="AD12" i="1"/>
  <c r="AA12" i="1"/>
  <c r="O12" i="1"/>
  <c r="N12" i="1"/>
  <c r="D12" i="1"/>
  <c r="AD9" i="1"/>
  <c r="AA9" i="1"/>
  <c r="O9" i="1"/>
  <c r="N9" i="1"/>
  <c r="P9" i="1" s="1"/>
  <c r="Q9" i="1" s="1"/>
  <c r="R9" i="1" s="1"/>
  <c r="S9" i="1" s="1"/>
  <c r="I9" i="1"/>
  <c r="J9" i="1" s="1"/>
  <c r="N10" i="1"/>
  <c r="I10" i="1"/>
  <c r="AD11" i="1"/>
  <c r="AA11" i="1"/>
  <c r="O11" i="1"/>
  <c r="N11" i="1"/>
  <c r="AD8" i="1"/>
  <c r="AA8" i="1"/>
  <c r="O8" i="1"/>
  <c r="N8" i="1"/>
  <c r="I8" i="1"/>
  <c r="J8" i="1" s="1"/>
  <c r="AD7" i="1"/>
  <c r="AA7" i="1"/>
  <c r="O7" i="1"/>
  <c r="N7" i="1"/>
  <c r="P7" i="1" s="1"/>
  <c r="Q7" i="1" s="1"/>
  <c r="R7" i="1" s="1"/>
  <c r="S7" i="1" s="1"/>
  <c r="I7" i="1"/>
  <c r="J7" i="1" s="1"/>
  <c r="AD6" i="1"/>
  <c r="AA6" i="1"/>
  <c r="O6" i="1"/>
  <c r="N6" i="1"/>
  <c r="I6" i="1"/>
  <c r="J6" i="1" s="1"/>
  <c r="AD5" i="1"/>
  <c r="AA5" i="1"/>
  <c r="O5" i="1"/>
  <c r="N5" i="1"/>
  <c r="AD4" i="1"/>
  <c r="AA4" i="1"/>
  <c r="O4" i="1"/>
  <c r="N4" i="1"/>
  <c r="AD3" i="1"/>
  <c r="AA3" i="1"/>
  <c r="O3" i="1"/>
  <c r="N3" i="1"/>
  <c r="AD2" i="1"/>
  <c r="AA2" i="1"/>
  <c r="O2" i="1"/>
  <c r="N2" i="1"/>
  <c r="P6" i="1" l="1"/>
  <c r="Q6" i="1" s="1"/>
  <c r="R6" i="1" s="1"/>
  <c r="S6" i="1" s="1"/>
  <c r="P15" i="1"/>
  <c r="Q15" i="1" s="1"/>
  <c r="R15" i="1" s="1"/>
  <c r="S15" i="1" s="1"/>
  <c r="P12" i="1"/>
  <c r="Q12" i="1" s="1"/>
  <c r="R12" i="1" s="1"/>
  <c r="S12" i="1" s="1"/>
  <c r="P5" i="1"/>
  <c r="Q5" i="1" s="1"/>
  <c r="R5" i="1" s="1"/>
  <c r="S5" i="1" s="1"/>
  <c r="X5" i="1" s="1"/>
  <c r="P8" i="1"/>
  <c r="Q8" i="1" s="1"/>
  <c r="R8" i="1" s="1"/>
  <c r="S8" i="1" s="1"/>
  <c r="X8" i="1" s="1"/>
  <c r="P2" i="1"/>
  <c r="Q2" i="1" s="1"/>
  <c r="R2" i="1" s="1"/>
  <c r="S2" i="1" s="1"/>
  <c r="P11" i="1"/>
  <c r="P18" i="1"/>
  <c r="X17" i="1"/>
  <c r="X6" i="1"/>
  <c r="P16" i="1"/>
  <c r="Q16" i="1" s="1"/>
  <c r="R16" i="1" s="1"/>
  <c r="S16" i="1" s="1"/>
  <c r="X16" i="1" s="1"/>
  <c r="P3" i="1"/>
  <c r="Q3" i="1" s="1"/>
  <c r="R3" i="1" s="1"/>
  <c r="P4" i="1"/>
  <c r="Q4" i="1" s="1"/>
  <c r="R4" i="1" s="1"/>
  <c r="S4" i="1" s="1"/>
  <c r="P10" i="1"/>
  <c r="Q10" i="1" s="1"/>
  <c r="R10" i="1" s="1"/>
  <c r="P14" i="1"/>
  <c r="Q14" i="1" s="1"/>
  <c r="R14" i="1" s="1"/>
  <c r="P13" i="1"/>
  <c r="Q13" i="1" s="1"/>
  <c r="R13" i="1" s="1"/>
  <c r="N19" i="1"/>
  <c r="P19" i="1" s="1"/>
  <c r="X15" i="1"/>
  <c r="X9" i="1"/>
  <c r="X2" i="1"/>
  <c r="X4" i="1"/>
  <c r="X12" i="1"/>
  <c r="X7" i="1"/>
  <c r="Q18" i="1" l="1"/>
  <c r="R18" i="1" s="1"/>
  <c r="S18" i="1" s="1"/>
  <c r="X18" i="1" s="1"/>
  <c r="AM18" i="1"/>
  <c r="S14" i="1"/>
  <c r="X14" i="1" s="1"/>
  <c r="S3" i="1"/>
  <c r="X3" i="1" s="1"/>
  <c r="S13" i="1"/>
  <c r="X13" i="1" s="1"/>
  <c r="Q11" i="1"/>
  <c r="R11" i="1" s="1"/>
  <c r="S11" i="1" s="1"/>
  <c r="X11" i="1" s="1"/>
  <c r="S10" i="1"/>
  <c r="X10" i="1" s="1"/>
</calcChain>
</file>

<file path=xl/comments1.xml><?xml version="1.0" encoding="utf-8"?>
<comments xmlns="http://schemas.openxmlformats.org/spreadsheetml/2006/main">
  <authors>
    <author>deSniper 2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Basically:
(no of docs/pop)*10,000 people
The end result scales up the doctors per population number to 10,000 people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set same pop for island and mainland to calculate same score for both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set same pop for island and mainland to calculate same score for both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how was it 29??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generalists and specialists together</t>
        </r>
      </text>
    </comment>
    <comment ref="AT20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public, private, general, and specialist hospitals</t>
        </r>
      </text>
    </comment>
    <comment ref="AU20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nurses AND midwives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generalists and specialists together</t>
        </r>
      </text>
    </comment>
    <comment ref="AT21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public, private, general, and specialist hospitals</t>
        </r>
      </text>
    </comment>
    <comment ref="AU21" authorId="0" shapeId="0">
      <text>
        <r>
          <rPr>
            <b/>
            <sz val="9"/>
            <color indexed="81"/>
            <rFont val="Tahoma"/>
            <family val="2"/>
          </rPr>
          <t>deSniper 2:</t>
        </r>
        <r>
          <rPr>
            <sz val="9"/>
            <color indexed="81"/>
            <rFont val="Tahoma"/>
            <family val="2"/>
          </rPr>
          <t xml:space="preserve">
nurses AND midwives</t>
        </r>
      </text>
    </comment>
  </commentList>
</comments>
</file>

<file path=xl/sharedStrings.xml><?xml version="1.0" encoding="utf-8"?>
<sst xmlns="http://schemas.openxmlformats.org/spreadsheetml/2006/main" count="109" uniqueCount="87">
  <si>
    <t>latitude</t>
  </si>
  <si>
    <t>longitude</t>
  </si>
  <si>
    <t>state</t>
  </si>
  <si>
    <t>population</t>
  </si>
  <si>
    <t>Population (Rounded to nearest 10000)</t>
  </si>
  <si>
    <t>Life Expectancy Male (Years)</t>
  </si>
  <si>
    <t>Life Expectancy Female</t>
  </si>
  <si>
    <t>Average Life Expectancy of both Sexes</t>
  </si>
  <si>
    <t>*0.25</t>
  </si>
  <si>
    <t>Doctors in Public Hospitals</t>
  </si>
  <si>
    <t>Doctors In Private Hospitals</t>
  </si>
  <si>
    <t>Total Doctors In Hospitals</t>
  </si>
  <si>
    <t>Doctors in Clinics</t>
  </si>
  <si>
    <t>Total Doctors Per State</t>
  </si>
  <si>
    <t>No. of Doctors in Each State per 10000</t>
  </si>
  <si>
    <t>Responsiveness Level</t>
  </si>
  <si>
    <t>Responsiveness Distribution</t>
  </si>
  <si>
    <t>Fairness In Financing</t>
  </si>
  <si>
    <t>WHO Index Value</t>
  </si>
  <si>
    <t>Public Hospital</t>
  </si>
  <si>
    <t>Total Hospitals</t>
  </si>
  <si>
    <t>Public Clinic</t>
  </si>
  <si>
    <t>Total Clinics</t>
  </si>
  <si>
    <t>Total Government Hospital Beds</t>
  </si>
  <si>
    <t>Total Nurses, Private and Public</t>
  </si>
  <si>
    <t>Johor</t>
  </si>
  <si>
    <t>Kedah</t>
  </si>
  <si>
    <t>Kelantan</t>
  </si>
  <si>
    <t>Melaka</t>
  </si>
  <si>
    <t>Negeri Sembilan</t>
  </si>
  <si>
    <t>Pahang</t>
  </si>
  <si>
    <t>Perak</t>
  </si>
  <si>
    <t>Pulau Pinang (mainland)</t>
  </si>
  <si>
    <t>Pulau Pinang (island)</t>
  </si>
  <si>
    <t>Perlis</t>
  </si>
  <si>
    <t>Sabah (Including Labuan)</t>
  </si>
  <si>
    <t>Sarawak</t>
  </si>
  <si>
    <t>Selangor (Including Putrajaya)</t>
  </si>
  <si>
    <t>Terengganu</t>
  </si>
  <si>
    <t>W.P. Kuala Lumpur</t>
  </si>
  <si>
    <t>W.P. Labuan</t>
  </si>
  <si>
    <t>W.P. Putrajaya</t>
  </si>
  <si>
    <t>Assumptions:</t>
  </si>
  <si>
    <t>Scoring for Penang island and mainland the same</t>
  </si>
  <si>
    <t>Life expectancy of Sabah = Labuan, for Putrajaya = Selangor</t>
  </si>
  <si>
    <t>Health Level (Using Japan, 85.3. Oldest @ Monaco -89.4 years)</t>
  </si>
  <si>
    <t xml:space="preserve">WHO index value: Assume max scores for resp level, resp distribution, fairness in financing based on Malaysia's upper mid-income level of development </t>
  </si>
  <si>
    <t xml:space="preserve">Sabah </t>
  </si>
  <si>
    <t>Selangor</t>
  </si>
  <si>
    <t>Only 1 hospital in Putrajaya, and it's public: Hospital Putrajaya. Based off annual report, there's 94 in 'jumlah keseluruhan pakar'</t>
  </si>
  <si>
    <t>Source: Annual report</t>
  </si>
  <si>
    <t>Private Hospitals</t>
  </si>
  <si>
    <t>Private Clinics</t>
  </si>
  <si>
    <t>Doctors in public hospitals per 10,000 people</t>
  </si>
  <si>
    <t>Doctors in private hospitals per 10,000 people</t>
  </si>
  <si>
    <t>Doctors in hospitals per 10,000 people</t>
  </si>
  <si>
    <t>Doctors in clinics per 10,000 people</t>
  </si>
  <si>
    <t>Health Distribution (Benchmark: Japan at 20.63. vs Qatar- 77.4 per 10000, Monaco:71.7 is Monaco)</t>
  </si>
  <si>
    <t>Population served per public hospital</t>
  </si>
  <si>
    <t>Population served by each hospital</t>
  </si>
  <si>
    <t>Population served per private hospital</t>
  </si>
  <si>
    <t>People served per public clinic</t>
  </si>
  <si>
    <t>People served per private clinic</t>
  </si>
  <si>
    <t xml:space="preserve">People served by all clinics </t>
  </si>
  <si>
    <t>Beds in public hospitals per 10,000 people</t>
  </si>
  <si>
    <t>Nurses per 10,000 people</t>
  </si>
  <si>
    <t>Global figure</t>
  </si>
  <si>
    <t>All doctors per 10,000 people</t>
  </si>
  <si>
    <t>Developed nation (Japan)</t>
  </si>
  <si>
    <t>Aww, swt!</t>
  </si>
  <si>
    <t>Cannot get exact data to match WHO…</t>
  </si>
  <si>
    <t>But…I can just pinch it!</t>
  </si>
  <si>
    <t>Malaysia now: (from World Bank)</t>
  </si>
  <si>
    <t>Link to source</t>
  </si>
  <si>
    <t>Issue is what's the point? No comparison with data we have</t>
  </si>
  <si>
    <t>Just for show?</t>
  </si>
  <si>
    <t>Malaysia's numbers:</t>
  </si>
  <si>
    <t>Nurses +midwives</t>
  </si>
  <si>
    <t>Physicians of all specialities (no public vs private)</t>
  </si>
  <si>
    <t>Beds at all medical institutions, public+private</t>
  </si>
  <si>
    <t>Global</t>
  </si>
  <si>
    <t>Japan</t>
  </si>
  <si>
    <t>M'sia</t>
  </si>
  <si>
    <t>Per 1000 people</t>
  </si>
  <si>
    <t>Per 10,000 people</t>
  </si>
  <si>
    <t>My data is accurate for doctors and beds in all institutions vs global averages</t>
  </si>
  <si>
    <t>It's off for nurses + midwives though, because no public data on midwives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</si>
</sst>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000"/>
    <numFmt numFmtId="166" formatCode="0.000"/>
    <numFmt numFmtId="167" formatCode="_-* #,##0_-;\-* #,##0_-;_-* &quot;-&quot;??_-;_-@_-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/>
    <xf numFmtId="0" fontId="6" fillId="0" borderId="0" xfId="2"/>
    <xf numFmtId="167" fontId="2" fillId="0" borderId="0" xfId="1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165" fontId="0" fillId="3" borderId="0" xfId="0" applyNumberFormat="1" applyFill="1"/>
    <xf numFmtId="164" fontId="0" fillId="2" borderId="0" xfId="0" applyNumberFormat="1" applyFill="1"/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SH.MED.PHYS.ZS" TargetMode="External"/><Relationship Id="rId2" Type="http://schemas.openxmlformats.org/officeDocument/2006/relationships/hyperlink" Target="http://www.hpj.gov.my/portalv11/index.php/en/2014-06-24-03-38-57/publication/annual-report" TargetMode="External"/><Relationship Id="rId1" Type="http://schemas.openxmlformats.org/officeDocument/2006/relationships/hyperlink" Target="http://www.hpj.gov.my/portalv11/index.php/en/2014-06-24-03-38-57/publication/annual-report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65536"/>
  <sheetViews>
    <sheetView tabSelected="1" zoomScaleNormal="100" workbookViewId="0">
      <pane xSplit="3" ySplit="1" topLeftCell="AJ14" activePane="bottomRight" state="frozen"/>
      <selection pane="topRight" activeCell="D1" sqref="D1"/>
      <selection pane="bottomLeft" activeCell="A2" sqref="A2"/>
      <selection pane="bottomRight" activeCell="AM15" sqref="AM15"/>
    </sheetView>
  </sheetViews>
  <sheetFormatPr defaultRowHeight="15" x14ac:dyDescent="0.25"/>
  <cols>
    <col min="1" max="2" width="9" customWidth="1"/>
    <col min="3" max="3" width="22.28515625" customWidth="1"/>
    <col min="4" max="4" width="17.28515625" customWidth="1"/>
    <col min="5" max="5" width="14.85546875" customWidth="1"/>
    <col min="6" max="33" width="9" customWidth="1"/>
    <col min="34" max="38" width="9"/>
    <col min="40" max="40" width="9.7109375" bestFit="1" customWidth="1"/>
    <col min="41" max="41" width="9.5703125" bestFit="1" customWidth="1"/>
    <col min="46" max="1025" width="9"/>
  </cols>
  <sheetData>
    <row r="1" spans="1:47" ht="99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45</v>
      </c>
      <c r="J1" s="6" t="s">
        <v>8</v>
      </c>
      <c r="K1" s="6"/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13" t="s">
        <v>57</v>
      </c>
      <c r="S1" s="6" t="s">
        <v>8</v>
      </c>
      <c r="T1" s="6"/>
      <c r="U1" s="13" t="s">
        <v>15</v>
      </c>
      <c r="V1" s="13" t="s">
        <v>16</v>
      </c>
      <c r="W1" s="13" t="s">
        <v>17</v>
      </c>
      <c r="X1" s="13" t="s">
        <v>18</v>
      </c>
      <c r="Y1" s="11" t="s">
        <v>19</v>
      </c>
      <c r="Z1" s="11" t="s">
        <v>51</v>
      </c>
      <c r="AA1" s="11" t="s">
        <v>20</v>
      </c>
      <c r="AB1" s="11" t="s">
        <v>21</v>
      </c>
      <c r="AC1" s="11" t="s">
        <v>52</v>
      </c>
      <c r="AD1" s="11" t="s">
        <v>22</v>
      </c>
      <c r="AE1" s="6"/>
      <c r="AF1" s="11" t="s">
        <v>23</v>
      </c>
      <c r="AG1" s="11" t="s">
        <v>24</v>
      </c>
      <c r="AI1" s="6" t="s">
        <v>53</v>
      </c>
      <c r="AJ1" s="6" t="s">
        <v>54</v>
      </c>
      <c r="AK1" s="6" t="s">
        <v>55</v>
      </c>
      <c r="AL1" s="6" t="s">
        <v>56</v>
      </c>
      <c r="AM1" s="6" t="s">
        <v>67</v>
      </c>
      <c r="AN1" s="6" t="s">
        <v>58</v>
      </c>
      <c r="AO1" s="6" t="s">
        <v>60</v>
      </c>
      <c r="AP1" s="6" t="s">
        <v>59</v>
      </c>
      <c r="AQ1" s="6" t="s">
        <v>61</v>
      </c>
      <c r="AR1" s="6" t="s">
        <v>62</v>
      </c>
      <c r="AS1" s="6" t="s">
        <v>63</v>
      </c>
      <c r="AT1" s="6" t="s">
        <v>64</v>
      </c>
      <c r="AU1" s="6" t="s">
        <v>65</v>
      </c>
    </row>
    <row r="2" spans="1:47" ht="15" customHeight="1" x14ac:dyDescent="0.25">
      <c r="A2">
        <v>1.9484239999999999</v>
      </c>
      <c r="B2">
        <v>103.47339599999999</v>
      </c>
      <c r="C2" t="s">
        <v>25</v>
      </c>
      <c r="D2" s="10">
        <v>3756800</v>
      </c>
      <c r="E2" s="10">
        <v>3760000</v>
      </c>
      <c r="F2">
        <v>71.7</v>
      </c>
      <c r="G2">
        <v>77.3</v>
      </c>
      <c r="H2" s="4">
        <f>AVERAGE(F2:G2)</f>
        <v>74.5</v>
      </c>
      <c r="I2" s="15">
        <f t="shared" ref="I2:I16" si="0">H2/85.3</f>
        <v>0.87338804220398591</v>
      </c>
      <c r="J2" s="5">
        <f>0.25*I2</f>
        <v>0.21834701055099648</v>
      </c>
      <c r="L2">
        <v>2287</v>
      </c>
      <c r="M2">
        <v>1496</v>
      </c>
      <c r="N2">
        <f t="shared" ref="N2:N18" si="1">L2+M2</f>
        <v>3783</v>
      </c>
      <c r="O2">
        <f t="shared" ref="O2:O18" si="2">AB2+AC2</f>
        <v>755</v>
      </c>
      <c r="P2">
        <f t="shared" ref="P2:P19" si="3">N2+O2</f>
        <v>4538</v>
      </c>
      <c r="Q2" s="4">
        <f t="shared" ref="Q2:Q10" si="4">P2/(E2/10000)</f>
        <v>12.069148936170214</v>
      </c>
      <c r="R2" s="14">
        <f t="shared" ref="R2:R18" si="5">Q2/20.63</f>
        <v>0.58502903229133374</v>
      </c>
      <c r="S2" s="7">
        <f>0.25*R2</f>
        <v>0.14625725807283343</v>
      </c>
      <c r="T2" s="7"/>
      <c r="U2" s="14">
        <v>0.125</v>
      </c>
      <c r="V2" s="14">
        <v>0.125</v>
      </c>
      <c r="W2" s="14">
        <v>0.25</v>
      </c>
      <c r="X2" s="15">
        <f t="shared" ref="X2:X18" si="6">W2+V2+U2+S2+J2</f>
        <v>0.86460426862382989</v>
      </c>
      <c r="Y2" s="12">
        <v>12</v>
      </c>
      <c r="Z2" s="12">
        <v>15</v>
      </c>
      <c r="AA2" s="12">
        <f t="shared" ref="AA2:AA18" si="7">Z2+Y2</f>
        <v>27</v>
      </c>
      <c r="AB2" s="12">
        <v>88</v>
      </c>
      <c r="AC2" s="12">
        <v>667</v>
      </c>
      <c r="AD2" s="12">
        <f t="shared" ref="AD2:AD18" si="8">AB2+AC2</f>
        <v>755</v>
      </c>
      <c r="AE2" t="s">
        <v>25</v>
      </c>
      <c r="AF2" s="12">
        <v>5185</v>
      </c>
      <c r="AG2" s="12">
        <v>6721</v>
      </c>
      <c r="AI2" s="8">
        <f>(L2/$E2)*10000</f>
        <v>6.0824468085106389</v>
      </c>
      <c r="AJ2" s="8">
        <f t="shared" ref="AJ2:AM17" si="9">(M2/$E2)*10000</f>
        <v>3.978723404255319</v>
      </c>
      <c r="AK2" s="8">
        <f t="shared" si="9"/>
        <v>10.061170212765957</v>
      </c>
      <c r="AL2" s="8">
        <f t="shared" si="9"/>
        <v>2.0079787234042556</v>
      </c>
      <c r="AM2" s="8">
        <f t="shared" si="9"/>
        <v>12.069148936170212</v>
      </c>
      <c r="AN2" s="3">
        <f>$E2/Y2</f>
        <v>313333.33333333331</v>
      </c>
      <c r="AO2" s="3">
        <f t="shared" ref="AO2:AS2" si="10">$E2/Z2</f>
        <v>250666.66666666666</v>
      </c>
      <c r="AP2" s="3">
        <f t="shared" si="10"/>
        <v>139259.25925925927</v>
      </c>
      <c r="AQ2" s="3">
        <f t="shared" si="10"/>
        <v>42727.272727272728</v>
      </c>
      <c r="AR2" s="3">
        <f t="shared" si="10"/>
        <v>5637.1814092953528</v>
      </c>
      <c r="AS2" s="3">
        <f t="shared" si="10"/>
        <v>4980.1324503311262</v>
      </c>
      <c r="AT2" s="4">
        <f>(AF2/$E2)*10000</f>
        <v>13.789893617021276</v>
      </c>
      <c r="AU2" s="4">
        <f>(AG2/$E2)*10000</f>
        <v>17.875</v>
      </c>
    </row>
    <row r="3" spans="1:47" ht="15" customHeight="1" x14ac:dyDescent="0.25">
      <c r="A3">
        <v>5.982475</v>
      </c>
      <c r="B3">
        <v>100.664901</v>
      </c>
      <c r="C3" t="s">
        <v>26</v>
      </c>
      <c r="D3" s="10">
        <v>2171800</v>
      </c>
      <c r="E3" s="10">
        <v>2180000</v>
      </c>
      <c r="F3">
        <v>70.2</v>
      </c>
      <c r="G3">
        <v>75.900000000000006</v>
      </c>
      <c r="H3" s="4">
        <f t="shared" ref="H3:H18" si="11">AVERAGE(F3:G3)</f>
        <v>73.050000000000011</v>
      </c>
      <c r="I3" s="15">
        <f t="shared" si="0"/>
        <v>0.85638921453692862</v>
      </c>
      <c r="J3" s="5">
        <f t="shared" ref="J3:J18" si="12">0.25*I3</f>
        <v>0.21409730363423216</v>
      </c>
      <c r="L3">
        <v>2166</v>
      </c>
      <c r="M3">
        <v>593</v>
      </c>
      <c r="N3">
        <f t="shared" si="1"/>
        <v>2759</v>
      </c>
      <c r="O3">
        <f t="shared" si="2"/>
        <v>345</v>
      </c>
      <c r="P3">
        <f t="shared" si="3"/>
        <v>3104</v>
      </c>
      <c r="Q3" s="4">
        <f t="shared" si="4"/>
        <v>14.238532110091743</v>
      </c>
      <c r="R3" s="14">
        <f t="shared" si="5"/>
        <v>0.69018575424584316</v>
      </c>
      <c r="S3" s="7">
        <f t="shared" ref="S3:S18" si="13">0.25*R3</f>
        <v>0.17254643856146079</v>
      </c>
      <c r="T3" s="7"/>
      <c r="U3" s="14">
        <v>0.125</v>
      </c>
      <c r="V3" s="14">
        <v>0.125</v>
      </c>
      <c r="W3" s="14">
        <v>0.25</v>
      </c>
      <c r="X3" s="15">
        <f t="shared" si="6"/>
        <v>0.88664374219569297</v>
      </c>
      <c r="Y3" s="12">
        <v>9</v>
      </c>
      <c r="Z3" s="12">
        <v>5</v>
      </c>
      <c r="AA3" s="12">
        <f t="shared" si="7"/>
        <v>14</v>
      </c>
      <c r="AB3" s="12">
        <v>52</v>
      </c>
      <c r="AC3" s="12">
        <v>293</v>
      </c>
      <c r="AD3" s="12">
        <f t="shared" si="8"/>
        <v>345</v>
      </c>
      <c r="AE3" t="s">
        <v>26</v>
      </c>
      <c r="AF3" s="12">
        <v>2689</v>
      </c>
      <c r="AG3" s="12">
        <v>4650</v>
      </c>
      <c r="AI3" s="8">
        <f t="shared" ref="AI3:AI18" si="14">(L3/$E3)*10000</f>
        <v>9.9357798165137616</v>
      </c>
      <c r="AJ3" s="8">
        <f t="shared" si="9"/>
        <v>2.7201834862385321</v>
      </c>
      <c r="AK3" s="8">
        <f t="shared" si="9"/>
        <v>12.655963302752294</v>
      </c>
      <c r="AL3" s="8">
        <f t="shared" ref="AL3:AL18" si="15">(O3/$E3)*10000</f>
        <v>1.5825688073394495</v>
      </c>
      <c r="AM3" s="8">
        <f t="shared" ref="AM3:AM18" si="16">(P3/$E3)*10000</f>
        <v>14.238532110091741</v>
      </c>
      <c r="AN3" s="3">
        <f t="shared" ref="AN3:AN18" si="17">$E3/Y3</f>
        <v>242222.22222222222</v>
      </c>
      <c r="AO3" s="3">
        <f t="shared" ref="AO3:AO17" si="18">$E3/Z3</f>
        <v>436000</v>
      </c>
      <c r="AP3" s="3">
        <f t="shared" ref="AP3:AP18" si="19">$E3/AA3</f>
        <v>155714.28571428571</v>
      </c>
      <c r="AQ3" s="3">
        <f t="shared" ref="AQ3:AQ18" si="20">$E3/AB3</f>
        <v>41923.076923076922</v>
      </c>
      <c r="AR3" s="3">
        <f t="shared" ref="AR3:AR18" si="21">$E3/AC3</f>
        <v>7440.2730375426618</v>
      </c>
      <c r="AS3" s="3">
        <f t="shared" ref="AS3:AS18" si="22">$E3/AD3</f>
        <v>6318.840579710145</v>
      </c>
      <c r="AT3" s="4">
        <f t="shared" ref="AT3:AU18" si="23">(AF3/$E3)*10000</f>
        <v>12.334862385321101</v>
      </c>
      <c r="AU3" s="4">
        <f t="shared" si="23"/>
        <v>21.330275229357799</v>
      </c>
    </row>
    <row r="4" spans="1:47" ht="15" customHeight="1" x14ac:dyDescent="0.25">
      <c r="A4">
        <v>5.3468010000000001</v>
      </c>
      <c r="B4">
        <v>101.97946399999999</v>
      </c>
      <c r="C4" t="s">
        <v>27</v>
      </c>
      <c r="D4" s="10">
        <v>1873100</v>
      </c>
      <c r="E4" s="10">
        <v>1880000</v>
      </c>
      <c r="F4">
        <v>69.7</v>
      </c>
      <c r="G4">
        <v>75.8</v>
      </c>
      <c r="H4" s="4">
        <f t="shared" si="11"/>
        <v>72.75</v>
      </c>
      <c r="I4" s="15">
        <f t="shared" si="0"/>
        <v>0.85287221570926142</v>
      </c>
      <c r="J4" s="5">
        <f t="shared" si="12"/>
        <v>0.21321805392731535</v>
      </c>
      <c r="L4">
        <v>1732</v>
      </c>
      <c r="M4">
        <v>290</v>
      </c>
      <c r="N4">
        <f t="shared" si="1"/>
        <v>2022</v>
      </c>
      <c r="O4">
        <f t="shared" si="2"/>
        <v>223</v>
      </c>
      <c r="P4">
        <f t="shared" si="3"/>
        <v>2245</v>
      </c>
      <c r="Q4" s="4">
        <f t="shared" si="4"/>
        <v>11.941489361702128</v>
      </c>
      <c r="R4" s="14">
        <f t="shared" si="5"/>
        <v>0.57884097730015172</v>
      </c>
      <c r="S4" s="7">
        <f t="shared" si="13"/>
        <v>0.14471024432503793</v>
      </c>
      <c r="T4" s="7"/>
      <c r="U4" s="14">
        <v>0.125</v>
      </c>
      <c r="V4" s="14">
        <v>0.125</v>
      </c>
      <c r="W4" s="14">
        <v>0.25</v>
      </c>
      <c r="X4" s="15">
        <f t="shared" si="6"/>
        <v>0.85792829825235328</v>
      </c>
      <c r="Y4" s="12">
        <v>10</v>
      </c>
      <c r="Z4" s="12">
        <v>5</v>
      </c>
      <c r="AA4" s="12">
        <f t="shared" si="7"/>
        <v>15</v>
      </c>
      <c r="AB4" s="12">
        <v>53</v>
      </c>
      <c r="AC4" s="12">
        <v>170</v>
      </c>
      <c r="AD4" s="12">
        <f t="shared" si="8"/>
        <v>223</v>
      </c>
      <c r="AE4" t="s">
        <v>27</v>
      </c>
      <c r="AF4" s="12">
        <v>2589</v>
      </c>
      <c r="AG4" s="12">
        <v>3478</v>
      </c>
      <c r="AI4" s="8">
        <f t="shared" si="14"/>
        <v>9.212765957446809</v>
      </c>
      <c r="AJ4" s="8">
        <f t="shared" si="9"/>
        <v>1.5425531914893618</v>
      </c>
      <c r="AK4" s="8">
        <f t="shared" si="9"/>
        <v>10.75531914893617</v>
      </c>
      <c r="AL4" s="8">
        <f t="shared" si="15"/>
        <v>1.1861702127659575</v>
      </c>
      <c r="AM4" s="8">
        <f t="shared" si="16"/>
        <v>11.941489361702127</v>
      </c>
      <c r="AN4" s="3">
        <f t="shared" si="17"/>
        <v>188000</v>
      </c>
      <c r="AO4" s="3">
        <f t="shared" si="18"/>
        <v>376000</v>
      </c>
      <c r="AP4" s="3">
        <f t="shared" si="19"/>
        <v>125333.33333333333</v>
      </c>
      <c r="AQ4" s="3">
        <f t="shared" si="20"/>
        <v>35471.698113207545</v>
      </c>
      <c r="AR4" s="3">
        <f t="shared" si="21"/>
        <v>11058.823529411764</v>
      </c>
      <c r="AS4" s="3">
        <f t="shared" si="22"/>
        <v>8430.4932735426009</v>
      </c>
      <c r="AT4" s="4">
        <f t="shared" si="23"/>
        <v>13.771276595744681</v>
      </c>
      <c r="AU4" s="4">
        <f t="shared" si="23"/>
        <v>18.5</v>
      </c>
    </row>
    <row r="5" spans="1:47" ht="15" customHeight="1" x14ac:dyDescent="0.25">
      <c r="A5">
        <v>2.3018740000000002</v>
      </c>
      <c r="B5">
        <v>102.30943000000001</v>
      </c>
      <c r="C5" t="s">
        <v>28</v>
      </c>
      <c r="D5" s="10">
        <v>926600</v>
      </c>
      <c r="E5" s="10">
        <v>930000</v>
      </c>
      <c r="F5">
        <v>71.8</v>
      </c>
      <c r="G5">
        <v>77.900000000000006</v>
      </c>
      <c r="H5" s="4">
        <f t="shared" si="11"/>
        <v>74.849999999999994</v>
      </c>
      <c r="I5" s="15">
        <f t="shared" si="0"/>
        <v>0.87749120750293075</v>
      </c>
      <c r="J5" s="5">
        <f t="shared" si="12"/>
        <v>0.21937280187573269</v>
      </c>
      <c r="L5">
        <v>1175</v>
      </c>
      <c r="M5">
        <v>532</v>
      </c>
      <c r="N5">
        <f t="shared" si="1"/>
        <v>1707</v>
      </c>
      <c r="O5">
        <f t="shared" si="2"/>
        <v>198</v>
      </c>
      <c r="P5">
        <f t="shared" si="3"/>
        <v>1905</v>
      </c>
      <c r="Q5" s="4">
        <f t="shared" si="4"/>
        <v>20.483870967741936</v>
      </c>
      <c r="R5" s="14">
        <f t="shared" si="5"/>
        <v>0.99291667318186805</v>
      </c>
      <c r="S5" s="7">
        <f t="shared" si="13"/>
        <v>0.24822916829546701</v>
      </c>
      <c r="T5" s="7"/>
      <c r="U5" s="14">
        <v>0.125</v>
      </c>
      <c r="V5" s="14">
        <v>0.125</v>
      </c>
      <c r="W5" s="14">
        <v>0.25</v>
      </c>
      <c r="X5" s="15">
        <f t="shared" si="6"/>
        <v>0.96760197017119975</v>
      </c>
      <c r="Y5" s="12">
        <v>3</v>
      </c>
      <c r="Z5" s="12">
        <v>3</v>
      </c>
      <c r="AA5" s="12">
        <f t="shared" si="7"/>
        <v>6</v>
      </c>
      <c r="AB5" s="12">
        <v>26</v>
      </c>
      <c r="AC5" s="12">
        <v>172</v>
      </c>
      <c r="AD5" s="12">
        <f t="shared" si="8"/>
        <v>198</v>
      </c>
      <c r="AE5" t="s">
        <v>28</v>
      </c>
      <c r="AF5" s="12">
        <v>1420</v>
      </c>
      <c r="AG5" s="12">
        <v>2106</v>
      </c>
      <c r="AI5" s="8">
        <f t="shared" si="14"/>
        <v>12.634408602150538</v>
      </c>
      <c r="AJ5" s="8">
        <f t="shared" si="9"/>
        <v>5.720430107526882</v>
      </c>
      <c r="AK5" s="8">
        <f t="shared" si="9"/>
        <v>18.35483870967742</v>
      </c>
      <c r="AL5" s="8">
        <f t="shared" si="15"/>
        <v>2.1290322580645165</v>
      </c>
      <c r="AM5" s="8">
        <f t="shared" si="16"/>
        <v>20.483870967741936</v>
      </c>
      <c r="AN5" s="3">
        <f t="shared" si="17"/>
        <v>310000</v>
      </c>
      <c r="AO5" s="3">
        <f t="shared" si="18"/>
        <v>310000</v>
      </c>
      <c r="AP5" s="3">
        <f t="shared" si="19"/>
        <v>155000</v>
      </c>
      <c r="AQ5" s="3">
        <f t="shared" si="20"/>
        <v>35769.230769230766</v>
      </c>
      <c r="AR5" s="3">
        <f t="shared" si="21"/>
        <v>5406.9767441860467</v>
      </c>
      <c r="AS5" s="3">
        <f t="shared" si="22"/>
        <v>4696.969696969697</v>
      </c>
      <c r="AT5" s="4">
        <f t="shared" si="23"/>
        <v>15.268817204301076</v>
      </c>
      <c r="AU5" s="4">
        <f t="shared" si="23"/>
        <v>22.645161290322584</v>
      </c>
    </row>
    <row r="6" spans="1:47" ht="15" customHeight="1" x14ac:dyDescent="0.25">
      <c r="A6">
        <v>2.7820860000000001</v>
      </c>
      <c r="B6">
        <v>102.24624900000001</v>
      </c>
      <c r="C6" t="s">
        <v>29</v>
      </c>
      <c r="D6" s="10">
        <v>1126600</v>
      </c>
      <c r="E6" s="10">
        <v>1130000</v>
      </c>
      <c r="F6">
        <v>70.7</v>
      </c>
      <c r="G6">
        <v>76.8</v>
      </c>
      <c r="H6" s="4">
        <f t="shared" si="11"/>
        <v>73.75</v>
      </c>
      <c r="I6" s="15">
        <f t="shared" si="0"/>
        <v>0.86459554513481829</v>
      </c>
      <c r="J6" s="5">
        <f t="shared" si="12"/>
        <v>0.21614888628370457</v>
      </c>
      <c r="L6">
        <v>1619</v>
      </c>
      <c r="M6">
        <v>489</v>
      </c>
      <c r="N6">
        <f t="shared" si="1"/>
        <v>2108</v>
      </c>
      <c r="O6">
        <f t="shared" si="2"/>
        <v>270</v>
      </c>
      <c r="P6">
        <f t="shared" si="3"/>
        <v>2378</v>
      </c>
      <c r="Q6" s="4">
        <f t="shared" si="4"/>
        <v>21.044247787610619</v>
      </c>
      <c r="R6" s="14">
        <f t="shared" si="5"/>
        <v>1.020079873369395</v>
      </c>
      <c r="S6" s="7">
        <f t="shared" si="13"/>
        <v>0.25501996834234875</v>
      </c>
      <c r="T6" s="7"/>
      <c r="U6" s="14">
        <v>0.125</v>
      </c>
      <c r="V6" s="14">
        <v>0.125</v>
      </c>
      <c r="W6" s="14">
        <v>0.25</v>
      </c>
      <c r="X6" s="15">
        <f t="shared" si="6"/>
        <v>0.97116885462605329</v>
      </c>
      <c r="Y6" s="12">
        <v>6</v>
      </c>
      <c r="Z6" s="12">
        <v>4</v>
      </c>
      <c r="AA6" s="12">
        <f t="shared" si="7"/>
        <v>10</v>
      </c>
      <c r="AB6" s="12">
        <v>38</v>
      </c>
      <c r="AC6" s="12">
        <v>232</v>
      </c>
      <c r="AD6" s="12">
        <f t="shared" si="8"/>
        <v>270</v>
      </c>
      <c r="AE6" t="s">
        <v>29</v>
      </c>
      <c r="AF6" s="12">
        <v>1825</v>
      </c>
      <c r="AG6" s="12">
        <v>2616</v>
      </c>
      <c r="AI6" s="8">
        <f t="shared" si="14"/>
        <v>14.327433628318582</v>
      </c>
      <c r="AJ6" s="8">
        <f t="shared" si="9"/>
        <v>4.3274336283185839</v>
      </c>
      <c r="AK6" s="8">
        <f t="shared" si="9"/>
        <v>18.654867256637168</v>
      </c>
      <c r="AL6" s="8">
        <f t="shared" si="15"/>
        <v>2.3893805309734515</v>
      </c>
      <c r="AM6" s="8">
        <f t="shared" si="16"/>
        <v>21.044247787610619</v>
      </c>
      <c r="AN6" s="3">
        <f t="shared" si="17"/>
        <v>188333.33333333334</v>
      </c>
      <c r="AO6" s="3">
        <f t="shared" si="18"/>
        <v>282500</v>
      </c>
      <c r="AP6" s="3">
        <f t="shared" si="19"/>
        <v>113000</v>
      </c>
      <c r="AQ6" s="3">
        <f t="shared" si="20"/>
        <v>29736.842105263157</v>
      </c>
      <c r="AR6" s="3">
        <f t="shared" si="21"/>
        <v>4870.6896551724139</v>
      </c>
      <c r="AS6" s="3">
        <f t="shared" si="22"/>
        <v>4185.1851851851852</v>
      </c>
      <c r="AT6" s="4">
        <f t="shared" si="23"/>
        <v>16.150442477876108</v>
      </c>
      <c r="AU6" s="4">
        <f t="shared" si="23"/>
        <v>23.150442477876108</v>
      </c>
    </row>
    <row r="7" spans="1:47" ht="15" customHeight="1" x14ac:dyDescent="0.25">
      <c r="A7">
        <v>3.580066</v>
      </c>
      <c r="B7">
        <v>102.740679</v>
      </c>
      <c r="C7" t="s">
        <v>30</v>
      </c>
      <c r="D7" s="10">
        <v>1669700</v>
      </c>
      <c r="E7" s="10">
        <v>1670000</v>
      </c>
      <c r="F7">
        <v>70.900000000000006</v>
      </c>
      <c r="G7">
        <v>76.400000000000006</v>
      </c>
      <c r="H7" s="4">
        <f t="shared" si="11"/>
        <v>73.650000000000006</v>
      </c>
      <c r="I7" s="15">
        <f t="shared" si="0"/>
        <v>0.8634232121922627</v>
      </c>
      <c r="J7" s="5">
        <f t="shared" si="12"/>
        <v>0.21585580304806568</v>
      </c>
      <c r="L7">
        <v>1691</v>
      </c>
      <c r="M7">
        <v>354</v>
      </c>
      <c r="N7">
        <f t="shared" si="1"/>
        <v>2045</v>
      </c>
      <c r="O7">
        <f t="shared" si="2"/>
        <v>272</v>
      </c>
      <c r="P7">
        <f t="shared" si="3"/>
        <v>2317</v>
      </c>
      <c r="Q7" s="4">
        <f t="shared" si="4"/>
        <v>13.874251497005988</v>
      </c>
      <c r="R7" s="14">
        <f t="shared" si="5"/>
        <v>0.67252794459553988</v>
      </c>
      <c r="S7" s="7">
        <f t="shared" si="13"/>
        <v>0.16813198614888497</v>
      </c>
      <c r="T7" s="7"/>
      <c r="U7" s="14">
        <v>0.125</v>
      </c>
      <c r="V7" s="14">
        <v>0.125</v>
      </c>
      <c r="W7" s="14">
        <v>0.25</v>
      </c>
      <c r="X7" s="15">
        <f t="shared" si="6"/>
        <v>0.88398778919695076</v>
      </c>
      <c r="Y7" s="12">
        <v>11</v>
      </c>
      <c r="Z7" s="12">
        <v>10</v>
      </c>
      <c r="AA7" s="12">
        <f t="shared" si="7"/>
        <v>21</v>
      </c>
      <c r="AB7" s="12">
        <v>63</v>
      </c>
      <c r="AC7" s="12">
        <v>209</v>
      </c>
      <c r="AD7" s="12">
        <f t="shared" si="8"/>
        <v>272</v>
      </c>
      <c r="AE7" t="s">
        <v>30</v>
      </c>
      <c r="AF7" s="12">
        <v>2316</v>
      </c>
      <c r="AG7" s="12">
        <v>4031</v>
      </c>
      <c r="AI7" s="8">
        <f t="shared" si="14"/>
        <v>10.125748502994012</v>
      </c>
      <c r="AJ7" s="8">
        <f t="shared" si="9"/>
        <v>2.1197604790419162</v>
      </c>
      <c r="AK7" s="8">
        <f t="shared" si="9"/>
        <v>12.245508982035929</v>
      </c>
      <c r="AL7" s="8">
        <f t="shared" si="15"/>
        <v>1.6287425149700601</v>
      </c>
      <c r="AM7" s="8">
        <f t="shared" si="16"/>
        <v>13.874251497005988</v>
      </c>
      <c r="AN7" s="3">
        <f t="shared" si="17"/>
        <v>151818.18181818182</v>
      </c>
      <c r="AO7" s="3">
        <f t="shared" si="18"/>
        <v>167000</v>
      </c>
      <c r="AP7" s="3">
        <f t="shared" si="19"/>
        <v>79523.809523809527</v>
      </c>
      <c r="AQ7" s="3">
        <f t="shared" si="20"/>
        <v>26507.936507936509</v>
      </c>
      <c r="AR7" s="3">
        <f t="shared" si="21"/>
        <v>7990.4306220095696</v>
      </c>
      <c r="AS7" s="3">
        <f t="shared" si="22"/>
        <v>6139.7058823529414</v>
      </c>
      <c r="AT7" s="4">
        <f t="shared" si="23"/>
        <v>13.868263473053892</v>
      </c>
      <c r="AU7" s="4">
        <f t="shared" si="23"/>
        <v>24.137724550898202</v>
      </c>
    </row>
    <row r="8" spans="1:47" ht="15" customHeight="1" x14ac:dyDescent="0.25">
      <c r="A8">
        <v>4.5418050000000001</v>
      </c>
      <c r="B8">
        <v>101.062068</v>
      </c>
      <c r="C8" t="s">
        <v>31</v>
      </c>
      <c r="D8" s="10">
        <v>2507800</v>
      </c>
      <c r="E8" s="10">
        <v>2510000</v>
      </c>
      <c r="F8">
        <v>71</v>
      </c>
      <c r="G8">
        <v>77.2</v>
      </c>
      <c r="H8" s="4">
        <f t="shared" si="11"/>
        <v>74.099999999999994</v>
      </c>
      <c r="I8" s="15">
        <f t="shared" si="0"/>
        <v>0.86869871043376312</v>
      </c>
      <c r="J8" s="5">
        <f t="shared" si="12"/>
        <v>0.21717467760844078</v>
      </c>
      <c r="L8">
        <v>2544</v>
      </c>
      <c r="M8">
        <v>1060</v>
      </c>
      <c r="N8">
        <f t="shared" si="1"/>
        <v>3604</v>
      </c>
      <c r="O8">
        <f t="shared" si="2"/>
        <v>567</v>
      </c>
      <c r="P8">
        <f t="shared" si="3"/>
        <v>4171</v>
      </c>
      <c r="Q8" s="4">
        <f t="shared" si="4"/>
        <v>16.617529880478088</v>
      </c>
      <c r="R8" s="14">
        <f t="shared" si="5"/>
        <v>0.80550314495773578</v>
      </c>
      <c r="S8" s="7">
        <f t="shared" si="13"/>
        <v>0.20137578623943395</v>
      </c>
      <c r="T8" s="7"/>
      <c r="U8" s="14">
        <v>0.125</v>
      </c>
      <c r="V8" s="14">
        <v>0.125</v>
      </c>
      <c r="W8" s="14">
        <v>0.25</v>
      </c>
      <c r="X8" s="15">
        <f t="shared" si="6"/>
        <v>0.91855046384787475</v>
      </c>
      <c r="Y8" s="12">
        <v>15</v>
      </c>
      <c r="Z8" s="12">
        <v>14</v>
      </c>
      <c r="AA8" s="12">
        <f t="shared" si="7"/>
        <v>29</v>
      </c>
      <c r="AB8" s="12">
        <v>73</v>
      </c>
      <c r="AC8" s="12">
        <v>494</v>
      </c>
      <c r="AD8" s="12">
        <f t="shared" si="8"/>
        <v>567</v>
      </c>
      <c r="AE8" t="s">
        <v>31</v>
      </c>
      <c r="AF8" s="12">
        <v>5542</v>
      </c>
      <c r="AG8" s="12">
        <v>5881</v>
      </c>
      <c r="AI8" s="8">
        <f t="shared" si="14"/>
        <v>10.135458167330677</v>
      </c>
      <c r="AJ8" s="8">
        <f t="shared" si="9"/>
        <v>4.2231075697211162</v>
      </c>
      <c r="AK8" s="8">
        <f t="shared" si="9"/>
        <v>14.358565737051793</v>
      </c>
      <c r="AL8" s="8">
        <f t="shared" si="15"/>
        <v>2.258964143426295</v>
      </c>
      <c r="AM8" s="8">
        <f t="shared" si="16"/>
        <v>16.617529880478088</v>
      </c>
      <c r="AN8" s="3">
        <f t="shared" si="17"/>
        <v>167333.33333333334</v>
      </c>
      <c r="AO8" s="3">
        <f t="shared" si="18"/>
        <v>179285.71428571429</v>
      </c>
      <c r="AP8" s="3">
        <f t="shared" si="19"/>
        <v>86551.724137931029</v>
      </c>
      <c r="AQ8" s="3">
        <f t="shared" si="20"/>
        <v>34383.561643835616</v>
      </c>
      <c r="AR8" s="3">
        <f t="shared" si="21"/>
        <v>5080.9716599190288</v>
      </c>
      <c r="AS8" s="3">
        <f t="shared" si="22"/>
        <v>4426.8077601410932</v>
      </c>
      <c r="AT8" s="4">
        <f t="shared" si="23"/>
        <v>22.079681274900402</v>
      </c>
      <c r="AU8" s="4">
        <f t="shared" si="23"/>
        <v>23.430278884462151</v>
      </c>
    </row>
    <row r="9" spans="1:47" ht="15" customHeight="1" x14ac:dyDescent="0.25">
      <c r="A9">
        <v>6.6539349999999997</v>
      </c>
      <c r="B9">
        <v>100.274061</v>
      </c>
      <c r="C9" t="s">
        <v>34</v>
      </c>
      <c r="D9" s="10">
        <v>259200</v>
      </c>
      <c r="E9" s="10">
        <v>260000</v>
      </c>
      <c r="F9">
        <v>69.599999999999994</v>
      </c>
      <c r="G9">
        <v>74.7</v>
      </c>
      <c r="H9" s="4">
        <f t="shared" si="11"/>
        <v>72.150000000000006</v>
      </c>
      <c r="I9" s="15">
        <f t="shared" si="0"/>
        <v>0.84583821805392745</v>
      </c>
      <c r="J9" s="5">
        <f t="shared" si="12"/>
        <v>0.21145955451348186</v>
      </c>
      <c r="L9">
        <v>483</v>
      </c>
      <c r="M9">
        <v>44</v>
      </c>
      <c r="N9">
        <f t="shared" si="1"/>
        <v>527</v>
      </c>
      <c r="O9">
        <f t="shared" si="2"/>
        <v>38</v>
      </c>
      <c r="P9">
        <f t="shared" si="3"/>
        <v>565</v>
      </c>
      <c r="Q9" s="4">
        <f t="shared" si="4"/>
        <v>21.73076923076923</v>
      </c>
      <c r="R9" s="14">
        <f t="shared" si="5"/>
        <v>1.0533576941720422</v>
      </c>
      <c r="S9" s="7">
        <f t="shared" si="13"/>
        <v>0.26333942354301054</v>
      </c>
      <c r="T9" s="7"/>
      <c r="U9" s="14">
        <v>0.125</v>
      </c>
      <c r="V9" s="14">
        <v>0.125</v>
      </c>
      <c r="W9" s="14">
        <v>0.25</v>
      </c>
      <c r="X9" s="15">
        <f t="shared" si="6"/>
        <v>0.9747989780564924</v>
      </c>
      <c r="Y9" s="12">
        <v>4</v>
      </c>
      <c r="Z9" s="12">
        <v>1</v>
      </c>
      <c r="AA9" s="12">
        <f t="shared" si="7"/>
        <v>5</v>
      </c>
      <c r="AB9" s="12">
        <v>9</v>
      </c>
      <c r="AC9" s="12">
        <v>29</v>
      </c>
      <c r="AD9" s="12">
        <f t="shared" si="8"/>
        <v>38</v>
      </c>
      <c r="AE9" t="s">
        <v>34</v>
      </c>
      <c r="AF9" s="12">
        <v>408</v>
      </c>
      <c r="AG9" s="12">
        <v>893</v>
      </c>
      <c r="AI9" s="8">
        <f t="shared" si="14"/>
        <v>18.576923076923077</v>
      </c>
      <c r="AJ9" s="8">
        <f t="shared" si="9"/>
        <v>1.6923076923076923</v>
      </c>
      <c r="AK9" s="8">
        <f t="shared" si="9"/>
        <v>20.269230769230766</v>
      </c>
      <c r="AL9" s="8">
        <f t="shared" si="15"/>
        <v>1.4615384615384615</v>
      </c>
      <c r="AM9" s="8">
        <f t="shared" si="16"/>
        <v>21.73076923076923</v>
      </c>
      <c r="AN9" s="3">
        <f t="shared" si="17"/>
        <v>65000</v>
      </c>
      <c r="AO9" s="3">
        <f t="shared" si="18"/>
        <v>260000</v>
      </c>
      <c r="AP9" s="3">
        <f t="shared" si="19"/>
        <v>52000</v>
      </c>
      <c r="AQ9" s="3">
        <f t="shared" si="20"/>
        <v>28888.888888888891</v>
      </c>
      <c r="AR9" s="3">
        <f t="shared" si="21"/>
        <v>8965.5172413793098</v>
      </c>
      <c r="AS9" s="3">
        <f t="shared" si="22"/>
        <v>6842.105263157895</v>
      </c>
      <c r="AT9" s="4">
        <f t="shared" si="23"/>
        <v>15.692307692307692</v>
      </c>
      <c r="AU9" s="4">
        <f t="shared" si="23"/>
        <v>34.346153846153847</v>
      </c>
    </row>
    <row r="10" spans="1:47" ht="15" customHeight="1" x14ac:dyDescent="0.25">
      <c r="A10">
        <v>5.386393</v>
      </c>
      <c r="B10">
        <v>100.253896</v>
      </c>
      <c r="C10" t="s">
        <v>33</v>
      </c>
      <c r="D10" s="10">
        <v>1767100</v>
      </c>
      <c r="E10" s="10">
        <v>1770000</v>
      </c>
      <c r="F10">
        <v>72.5</v>
      </c>
      <c r="G10">
        <v>77.8</v>
      </c>
      <c r="H10" s="4">
        <f t="shared" si="11"/>
        <v>75.150000000000006</v>
      </c>
      <c r="I10" s="15">
        <f t="shared" si="0"/>
        <v>0.88100820633059795</v>
      </c>
      <c r="J10" s="5">
        <f t="shared" si="12"/>
        <v>0.22025205158264949</v>
      </c>
      <c r="L10">
        <v>1939</v>
      </c>
      <c r="M10">
        <v>1167</v>
      </c>
      <c r="N10">
        <f t="shared" si="1"/>
        <v>3106</v>
      </c>
      <c r="O10">
        <f t="shared" si="2"/>
        <v>444</v>
      </c>
      <c r="P10">
        <f t="shared" si="3"/>
        <v>3550</v>
      </c>
      <c r="Q10" s="4">
        <f t="shared" si="4"/>
        <v>20.056497175141242</v>
      </c>
      <c r="R10" s="14">
        <f t="shared" si="5"/>
        <v>0.97220054169371029</v>
      </c>
      <c r="S10" s="7">
        <f t="shared" si="13"/>
        <v>0.24305013542342757</v>
      </c>
      <c r="T10" s="7"/>
      <c r="U10" s="14">
        <v>0.125</v>
      </c>
      <c r="V10" s="14">
        <v>0.125</v>
      </c>
      <c r="W10" s="14">
        <v>0.25</v>
      </c>
      <c r="X10" s="15">
        <f t="shared" si="6"/>
        <v>0.96330218700607706</v>
      </c>
      <c r="Y10" s="12">
        <v>6</v>
      </c>
      <c r="Z10" s="12">
        <v>6</v>
      </c>
      <c r="AA10" s="12">
        <f t="shared" si="7"/>
        <v>12</v>
      </c>
      <c r="AB10" s="12">
        <v>26</v>
      </c>
      <c r="AC10" s="12">
        <v>418</v>
      </c>
      <c r="AD10" s="12">
        <f t="shared" si="8"/>
        <v>444</v>
      </c>
      <c r="AE10" t="s">
        <v>33</v>
      </c>
      <c r="AF10" s="12">
        <v>2130</v>
      </c>
      <c r="AG10" s="12">
        <v>3542</v>
      </c>
      <c r="AI10" s="8">
        <f t="shared" si="14"/>
        <v>10.954802259887007</v>
      </c>
      <c r="AJ10" s="8">
        <f t="shared" si="9"/>
        <v>6.593220338983051</v>
      </c>
      <c r="AK10" s="8">
        <f t="shared" si="9"/>
        <v>17.548022598870055</v>
      </c>
      <c r="AL10" s="8">
        <f t="shared" si="15"/>
        <v>2.5084745762711864</v>
      </c>
      <c r="AM10" s="8">
        <f t="shared" si="16"/>
        <v>20.056497175141246</v>
      </c>
      <c r="AN10" s="3">
        <f t="shared" si="17"/>
        <v>295000</v>
      </c>
      <c r="AO10" s="3">
        <f t="shared" si="18"/>
        <v>295000</v>
      </c>
      <c r="AP10" s="3">
        <f t="shared" si="19"/>
        <v>147500</v>
      </c>
      <c r="AQ10" s="3">
        <f t="shared" si="20"/>
        <v>68076.923076923078</v>
      </c>
      <c r="AR10" s="3">
        <f t="shared" si="21"/>
        <v>4234.4497607655503</v>
      </c>
      <c r="AS10" s="3">
        <f t="shared" si="22"/>
        <v>3986.4864864864867</v>
      </c>
      <c r="AT10" s="4">
        <f t="shared" si="23"/>
        <v>12.033898305084746</v>
      </c>
      <c r="AU10" s="4">
        <f t="shared" si="23"/>
        <v>20.011299435028249</v>
      </c>
    </row>
    <row r="11" spans="1:47" ht="15" customHeight="1" x14ac:dyDescent="0.25">
      <c r="A11">
        <v>5.3684370000000001</v>
      </c>
      <c r="B11" s="1">
        <v>100.450014</v>
      </c>
      <c r="C11" t="s">
        <v>32</v>
      </c>
      <c r="D11" s="10">
        <v>1767100</v>
      </c>
      <c r="E11" s="10">
        <v>1770000</v>
      </c>
      <c r="F11">
        <v>72.5</v>
      </c>
      <c r="G11">
        <v>77.8</v>
      </c>
      <c r="H11" s="4">
        <f t="shared" si="11"/>
        <v>75.150000000000006</v>
      </c>
      <c r="I11" s="15">
        <f t="shared" si="0"/>
        <v>0.88100820633059795</v>
      </c>
      <c r="J11" s="5">
        <f t="shared" si="12"/>
        <v>0.22025205158264949</v>
      </c>
      <c r="L11">
        <v>1939</v>
      </c>
      <c r="M11">
        <v>1167</v>
      </c>
      <c r="N11">
        <f t="shared" si="1"/>
        <v>3106</v>
      </c>
      <c r="O11">
        <f t="shared" si="2"/>
        <v>444</v>
      </c>
      <c r="P11">
        <f t="shared" si="3"/>
        <v>3550</v>
      </c>
      <c r="Q11" s="4">
        <f>P11/(E10/10000)</f>
        <v>20.056497175141242</v>
      </c>
      <c r="R11" s="14">
        <f t="shared" si="5"/>
        <v>0.97220054169371029</v>
      </c>
      <c r="S11" s="7">
        <f t="shared" si="13"/>
        <v>0.24305013542342757</v>
      </c>
      <c r="T11" s="7"/>
      <c r="U11" s="14">
        <v>0.125</v>
      </c>
      <c r="V11" s="14">
        <v>0.125</v>
      </c>
      <c r="W11" s="14">
        <v>0.25</v>
      </c>
      <c r="X11" s="15">
        <f t="shared" si="6"/>
        <v>0.96330218700607706</v>
      </c>
      <c r="Y11" s="12">
        <v>6</v>
      </c>
      <c r="Z11" s="12">
        <v>6</v>
      </c>
      <c r="AA11" s="12">
        <f t="shared" si="7"/>
        <v>12</v>
      </c>
      <c r="AB11" s="12">
        <v>26</v>
      </c>
      <c r="AC11" s="12">
        <v>418</v>
      </c>
      <c r="AD11" s="12">
        <f t="shared" si="8"/>
        <v>444</v>
      </c>
      <c r="AE11" t="s">
        <v>32</v>
      </c>
      <c r="AF11" s="12">
        <v>2130</v>
      </c>
      <c r="AG11" s="12">
        <v>3542</v>
      </c>
      <c r="AI11" s="8">
        <f t="shared" si="14"/>
        <v>10.954802259887007</v>
      </c>
      <c r="AJ11" s="8">
        <f t="shared" si="9"/>
        <v>6.593220338983051</v>
      </c>
      <c r="AK11" s="8">
        <f t="shared" si="9"/>
        <v>17.548022598870055</v>
      </c>
      <c r="AL11" s="8">
        <f t="shared" si="15"/>
        <v>2.5084745762711864</v>
      </c>
      <c r="AM11" s="8">
        <f t="shared" si="16"/>
        <v>20.056497175141246</v>
      </c>
      <c r="AN11" s="3">
        <f t="shared" si="17"/>
        <v>295000</v>
      </c>
      <c r="AO11" s="3">
        <f t="shared" si="18"/>
        <v>295000</v>
      </c>
      <c r="AP11" s="3">
        <f t="shared" si="19"/>
        <v>147500</v>
      </c>
      <c r="AQ11" s="3">
        <f t="shared" si="20"/>
        <v>68076.923076923078</v>
      </c>
      <c r="AR11" s="3">
        <f t="shared" si="21"/>
        <v>4234.4497607655503</v>
      </c>
      <c r="AS11" s="3">
        <f t="shared" si="22"/>
        <v>3986.4864864864867</v>
      </c>
      <c r="AT11" s="4">
        <f t="shared" si="23"/>
        <v>12.033898305084746</v>
      </c>
      <c r="AU11" s="4">
        <f t="shared" si="23"/>
        <v>20.011299435028249</v>
      </c>
    </row>
    <row r="12" spans="1:47" ht="15" customHeight="1" x14ac:dyDescent="0.25">
      <c r="A12">
        <v>5.2752990000000004</v>
      </c>
      <c r="B12">
        <v>117.108419</v>
      </c>
      <c r="C12" t="s">
        <v>47</v>
      </c>
      <c r="D12" s="10">
        <f>3900900+99100</f>
        <v>4000000</v>
      </c>
      <c r="E12" s="10">
        <v>4000000</v>
      </c>
      <c r="F12">
        <v>72.400000000000006</v>
      </c>
      <c r="G12">
        <v>76.099999999999994</v>
      </c>
      <c r="H12" s="4">
        <f t="shared" si="11"/>
        <v>74.25</v>
      </c>
      <c r="I12" s="15">
        <f t="shared" si="0"/>
        <v>0.87045720984759678</v>
      </c>
      <c r="J12" s="5">
        <f t="shared" si="12"/>
        <v>0.2176143024618992</v>
      </c>
      <c r="L12">
        <v>2685</v>
      </c>
      <c r="M12">
        <v>527</v>
      </c>
      <c r="N12">
        <f t="shared" si="1"/>
        <v>3212</v>
      </c>
      <c r="O12">
        <f t="shared" si="2"/>
        <v>335</v>
      </c>
      <c r="P12">
        <f t="shared" si="3"/>
        <v>3547</v>
      </c>
      <c r="Q12" s="4">
        <f t="shared" ref="Q12:Q18" si="24">P12/(E12/10000)</f>
        <v>8.8674999999999997</v>
      </c>
      <c r="R12" s="14">
        <f t="shared" si="5"/>
        <v>0.42983519146873483</v>
      </c>
      <c r="S12" s="7">
        <f t="shared" si="13"/>
        <v>0.10745879786718371</v>
      </c>
      <c r="T12" s="7"/>
      <c r="U12" s="14">
        <v>0.125</v>
      </c>
      <c r="V12" s="14">
        <v>0.125</v>
      </c>
      <c r="W12" s="14">
        <v>0.25</v>
      </c>
      <c r="X12" s="15">
        <f t="shared" si="6"/>
        <v>0.82507310032908288</v>
      </c>
      <c r="Y12" s="12">
        <v>20</v>
      </c>
      <c r="Z12" s="12">
        <v>5</v>
      </c>
      <c r="AA12" s="12">
        <f t="shared" si="7"/>
        <v>25</v>
      </c>
      <c r="AB12" s="12">
        <v>78</v>
      </c>
      <c r="AC12" s="12">
        <v>257</v>
      </c>
      <c r="AD12" s="12">
        <f t="shared" si="8"/>
        <v>335</v>
      </c>
      <c r="AE12" t="s">
        <v>35</v>
      </c>
      <c r="AF12" s="12">
        <v>4815</v>
      </c>
      <c r="AG12" s="12">
        <v>7188</v>
      </c>
      <c r="AI12" s="8">
        <f t="shared" si="14"/>
        <v>6.7124999999999995</v>
      </c>
      <c r="AJ12" s="8">
        <f t="shared" si="9"/>
        <v>1.3175000000000001</v>
      </c>
      <c r="AK12" s="8">
        <f t="shared" si="9"/>
        <v>8.0299999999999994</v>
      </c>
      <c r="AL12" s="8">
        <f t="shared" si="15"/>
        <v>0.83750000000000002</v>
      </c>
      <c r="AM12" s="8">
        <f t="shared" si="16"/>
        <v>8.8674999999999997</v>
      </c>
      <c r="AN12" s="3">
        <f t="shared" si="17"/>
        <v>200000</v>
      </c>
      <c r="AO12" s="3">
        <f t="shared" si="18"/>
        <v>800000</v>
      </c>
      <c r="AP12" s="3">
        <f t="shared" si="19"/>
        <v>160000</v>
      </c>
      <c r="AQ12" s="3">
        <f t="shared" si="20"/>
        <v>51282.051282051281</v>
      </c>
      <c r="AR12" s="3">
        <f t="shared" si="21"/>
        <v>15564.20233463035</v>
      </c>
      <c r="AS12" s="3">
        <f t="shared" si="22"/>
        <v>11940.298507462687</v>
      </c>
      <c r="AT12" s="4">
        <f t="shared" si="23"/>
        <v>12.0375</v>
      </c>
      <c r="AU12" s="4">
        <f t="shared" si="23"/>
        <v>17.97</v>
      </c>
    </row>
    <row r="13" spans="1:47" ht="15" customHeight="1" x14ac:dyDescent="0.25">
      <c r="A13">
        <v>2.6515279999999999</v>
      </c>
      <c r="B13">
        <v>113.767892</v>
      </c>
      <c r="C13" t="s">
        <v>36</v>
      </c>
      <c r="D13" s="10">
        <v>2802200</v>
      </c>
      <c r="E13" s="10">
        <v>2800000</v>
      </c>
      <c r="F13">
        <v>74.599999999999994</v>
      </c>
      <c r="G13">
        <v>78.900000000000006</v>
      </c>
      <c r="H13" s="4">
        <f t="shared" si="11"/>
        <v>76.75</v>
      </c>
      <c r="I13" s="15">
        <f t="shared" si="0"/>
        <v>0.8997655334114889</v>
      </c>
      <c r="J13" s="5">
        <f t="shared" si="12"/>
        <v>0.22494138335287223</v>
      </c>
      <c r="L13">
        <v>3061</v>
      </c>
      <c r="M13">
        <v>519</v>
      </c>
      <c r="N13">
        <f t="shared" si="1"/>
        <v>3580</v>
      </c>
      <c r="O13">
        <f t="shared" si="2"/>
        <v>339</v>
      </c>
      <c r="P13">
        <f t="shared" si="3"/>
        <v>3919</v>
      </c>
      <c r="Q13" s="4">
        <f t="shared" si="24"/>
        <v>13.996428571428572</v>
      </c>
      <c r="R13" s="14">
        <f t="shared" si="5"/>
        <v>0.67845024582785129</v>
      </c>
      <c r="S13" s="7">
        <f t="shared" si="13"/>
        <v>0.16961256145696282</v>
      </c>
      <c r="T13" s="7"/>
      <c r="U13" s="14">
        <v>0.125</v>
      </c>
      <c r="V13" s="14">
        <v>0.125</v>
      </c>
      <c r="W13" s="14">
        <v>0.25</v>
      </c>
      <c r="X13" s="15">
        <f t="shared" si="6"/>
        <v>0.89455394480983497</v>
      </c>
      <c r="Y13" s="12">
        <v>23</v>
      </c>
      <c r="Z13" s="12">
        <v>10</v>
      </c>
      <c r="AA13" s="12">
        <f t="shared" si="7"/>
        <v>33</v>
      </c>
      <c r="AB13" s="12">
        <v>192</v>
      </c>
      <c r="AC13" s="12">
        <v>147</v>
      </c>
      <c r="AD13" s="12">
        <f t="shared" si="8"/>
        <v>339</v>
      </c>
      <c r="AE13" t="s">
        <v>36</v>
      </c>
      <c r="AF13" s="12">
        <v>3978</v>
      </c>
      <c r="AG13" s="12">
        <v>5672</v>
      </c>
      <c r="AI13" s="8">
        <f t="shared" si="14"/>
        <v>10.932142857142857</v>
      </c>
      <c r="AJ13" s="8">
        <f t="shared" si="9"/>
        <v>1.8535714285714284</v>
      </c>
      <c r="AK13" s="8">
        <f t="shared" si="9"/>
        <v>12.785714285714286</v>
      </c>
      <c r="AL13" s="8">
        <f t="shared" si="15"/>
        <v>1.2107142857142856</v>
      </c>
      <c r="AM13" s="8">
        <f t="shared" si="16"/>
        <v>13.996428571428572</v>
      </c>
      <c r="AN13" s="3">
        <f t="shared" si="17"/>
        <v>121739.13043478261</v>
      </c>
      <c r="AO13" s="3">
        <f t="shared" si="18"/>
        <v>280000</v>
      </c>
      <c r="AP13" s="3">
        <f t="shared" si="19"/>
        <v>84848.484848484848</v>
      </c>
      <c r="AQ13" s="3">
        <f t="shared" si="20"/>
        <v>14583.333333333334</v>
      </c>
      <c r="AR13" s="3">
        <f t="shared" si="21"/>
        <v>19047.619047619046</v>
      </c>
      <c r="AS13" s="3">
        <f t="shared" si="22"/>
        <v>8259.5870206489672</v>
      </c>
      <c r="AT13" s="4">
        <f t="shared" si="23"/>
        <v>14.207142857142857</v>
      </c>
      <c r="AU13" s="4">
        <f t="shared" si="23"/>
        <v>20.257142857142856</v>
      </c>
    </row>
    <row r="14" spans="1:47" ht="15" customHeight="1" x14ac:dyDescent="0.25">
      <c r="A14">
        <v>3.2808660000000001</v>
      </c>
      <c r="B14">
        <v>101.503325</v>
      </c>
      <c r="C14" t="s">
        <v>48</v>
      </c>
      <c r="D14" s="10">
        <f>6501700+100500</f>
        <v>6602200</v>
      </c>
      <c r="E14" s="10">
        <v>6600000</v>
      </c>
      <c r="F14">
        <v>73.099999999999994</v>
      </c>
      <c r="G14">
        <v>77.5</v>
      </c>
      <c r="H14" s="4">
        <f t="shared" si="11"/>
        <v>75.3</v>
      </c>
      <c r="I14" s="15">
        <f t="shared" si="0"/>
        <v>0.88276670574443139</v>
      </c>
      <c r="J14" s="5">
        <f t="shared" si="12"/>
        <v>0.22069167643610785</v>
      </c>
      <c r="L14">
        <v>5646</v>
      </c>
      <c r="M14">
        <v>3837</v>
      </c>
      <c r="N14">
        <f t="shared" si="1"/>
        <v>9483</v>
      </c>
      <c r="O14">
        <f t="shared" si="2"/>
        <v>1311</v>
      </c>
      <c r="P14">
        <f t="shared" si="3"/>
        <v>10794</v>
      </c>
      <c r="Q14" s="4">
        <f t="shared" si="24"/>
        <v>16.354545454545455</v>
      </c>
      <c r="R14" s="14">
        <f t="shared" si="5"/>
        <v>0.79275547525668721</v>
      </c>
      <c r="S14" s="7">
        <f t="shared" si="13"/>
        <v>0.1981888688141718</v>
      </c>
      <c r="T14" s="7"/>
      <c r="U14" s="14">
        <v>0.125</v>
      </c>
      <c r="V14" s="14">
        <v>0.125</v>
      </c>
      <c r="W14" s="14">
        <v>0.25</v>
      </c>
      <c r="X14" s="15">
        <f t="shared" si="6"/>
        <v>0.91888054525027962</v>
      </c>
      <c r="Y14" s="12">
        <v>18</v>
      </c>
      <c r="Z14" s="12">
        <v>45</v>
      </c>
      <c r="AA14" s="12">
        <f t="shared" si="7"/>
        <v>63</v>
      </c>
      <c r="AB14" s="12">
        <v>56</v>
      </c>
      <c r="AC14" s="12">
        <v>1255</v>
      </c>
      <c r="AD14" s="12">
        <f t="shared" si="8"/>
        <v>1311</v>
      </c>
      <c r="AE14" t="s">
        <v>37</v>
      </c>
      <c r="AF14" s="12">
        <v>5531</v>
      </c>
      <c r="AG14" s="12">
        <v>8715</v>
      </c>
      <c r="AI14" s="8">
        <f t="shared" si="14"/>
        <v>8.5545454545454547</v>
      </c>
      <c r="AJ14" s="8">
        <f t="shared" si="9"/>
        <v>5.8136363636363635</v>
      </c>
      <c r="AK14" s="8">
        <f t="shared" si="9"/>
        <v>14.368181818181819</v>
      </c>
      <c r="AL14" s="8">
        <f t="shared" si="15"/>
        <v>1.9863636363636363</v>
      </c>
      <c r="AM14" s="8">
        <f t="shared" si="16"/>
        <v>16.354545454545455</v>
      </c>
      <c r="AN14" s="3">
        <f t="shared" si="17"/>
        <v>366666.66666666669</v>
      </c>
      <c r="AO14" s="3">
        <f t="shared" si="18"/>
        <v>146666.66666666666</v>
      </c>
      <c r="AP14" s="3">
        <f t="shared" si="19"/>
        <v>104761.90476190476</v>
      </c>
      <c r="AQ14" s="3">
        <f t="shared" si="20"/>
        <v>117857.14285714286</v>
      </c>
      <c r="AR14" s="3">
        <f t="shared" si="21"/>
        <v>5258.9641434262949</v>
      </c>
      <c r="AS14" s="3">
        <f t="shared" si="22"/>
        <v>5034.3249427917617</v>
      </c>
      <c r="AT14" s="4">
        <f t="shared" si="23"/>
        <v>8.3803030303030308</v>
      </c>
      <c r="AU14" s="4">
        <f t="shared" si="23"/>
        <v>13.204545454545455</v>
      </c>
    </row>
    <row r="15" spans="1:47" ht="15" customHeight="1" x14ac:dyDescent="0.25">
      <c r="A15">
        <v>4.8821009999999996</v>
      </c>
      <c r="B15">
        <v>103.141366</v>
      </c>
      <c r="C15" t="s">
        <v>38</v>
      </c>
      <c r="D15" s="10">
        <v>1237000</v>
      </c>
      <c r="E15" s="10">
        <v>1240000</v>
      </c>
      <c r="F15">
        <v>69.3</v>
      </c>
      <c r="G15">
        <v>75.3</v>
      </c>
      <c r="H15" s="4">
        <f t="shared" si="11"/>
        <v>72.3</v>
      </c>
      <c r="I15" s="15">
        <f t="shared" si="0"/>
        <v>0.84759671746776089</v>
      </c>
      <c r="J15" s="5">
        <f t="shared" si="12"/>
        <v>0.21189917936694022</v>
      </c>
      <c r="L15">
        <v>1399</v>
      </c>
      <c r="M15">
        <v>258</v>
      </c>
      <c r="N15">
        <f t="shared" si="1"/>
        <v>1657</v>
      </c>
      <c r="O15">
        <f t="shared" si="2"/>
        <v>175</v>
      </c>
      <c r="P15">
        <f t="shared" si="3"/>
        <v>1832</v>
      </c>
      <c r="Q15" s="4">
        <f t="shared" si="24"/>
        <v>14.774193548387096</v>
      </c>
      <c r="R15" s="14">
        <f t="shared" si="5"/>
        <v>0.71615092333432362</v>
      </c>
      <c r="S15" s="7">
        <f t="shared" si="13"/>
        <v>0.1790377308335809</v>
      </c>
      <c r="T15" s="7"/>
      <c r="U15" s="14">
        <v>0.125</v>
      </c>
      <c r="V15" s="14">
        <v>0.125</v>
      </c>
      <c r="W15" s="14">
        <v>0.25</v>
      </c>
      <c r="X15" s="15">
        <f t="shared" si="6"/>
        <v>0.89093691020052113</v>
      </c>
      <c r="Y15" s="12">
        <v>6</v>
      </c>
      <c r="Z15" s="12">
        <v>1</v>
      </c>
      <c r="AA15" s="12">
        <f t="shared" si="7"/>
        <v>7</v>
      </c>
      <c r="AB15" s="12">
        <v>38</v>
      </c>
      <c r="AC15" s="12">
        <v>137</v>
      </c>
      <c r="AD15" s="12">
        <f t="shared" si="8"/>
        <v>175</v>
      </c>
      <c r="AE15" t="s">
        <v>38</v>
      </c>
      <c r="AF15" s="12">
        <v>1645</v>
      </c>
      <c r="AG15" s="12">
        <v>2867</v>
      </c>
      <c r="AI15" s="8">
        <f t="shared" si="14"/>
        <v>11.282258064516128</v>
      </c>
      <c r="AJ15" s="8">
        <f t="shared" si="9"/>
        <v>2.0806451612903225</v>
      </c>
      <c r="AK15" s="8">
        <f t="shared" si="9"/>
        <v>13.36290322580645</v>
      </c>
      <c r="AL15" s="8">
        <f t="shared" si="15"/>
        <v>1.4112903225806452</v>
      </c>
      <c r="AM15" s="8">
        <f t="shared" si="16"/>
        <v>14.774193548387096</v>
      </c>
      <c r="AN15" s="3">
        <f t="shared" si="17"/>
        <v>206666.66666666666</v>
      </c>
      <c r="AO15" s="3">
        <f t="shared" si="18"/>
        <v>1240000</v>
      </c>
      <c r="AP15" s="3">
        <f t="shared" si="19"/>
        <v>177142.85714285713</v>
      </c>
      <c r="AQ15" s="3">
        <f t="shared" si="20"/>
        <v>32631.57894736842</v>
      </c>
      <c r="AR15" s="3">
        <f t="shared" si="21"/>
        <v>9051.094890510949</v>
      </c>
      <c r="AS15" s="3">
        <f t="shared" si="22"/>
        <v>7085.7142857142853</v>
      </c>
      <c r="AT15" s="4">
        <f t="shared" si="23"/>
        <v>13.266129032258064</v>
      </c>
      <c r="AU15" s="4">
        <f t="shared" si="23"/>
        <v>23.120967741935484</v>
      </c>
    </row>
    <row r="16" spans="1:47" ht="15" customHeight="1" x14ac:dyDescent="0.25">
      <c r="A16">
        <v>3.148164</v>
      </c>
      <c r="B16">
        <v>101.691846</v>
      </c>
      <c r="C16" t="s">
        <v>39</v>
      </c>
      <c r="D16" s="10">
        <v>1785400</v>
      </c>
      <c r="E16" s="10">
        <v>1790000</v>
      </c>
      <c r="F16">
        <v>74.400000000000006</v>
      </c>
      <c r="G16">
        <v>79.2</v>
      </c>
      <c r="H16" s="4">
        <f t="shared" si="11"/>
        <v>76.800000000000011</v>
      </c>
      <c r="I16" s="15">
        <f t="shared" si="0"/>
        <v>0.90035169988276686</v>
      </c>
      <c r="J16" s="5">
        <f t="shared" si="12"/>
        <v>0.22508792497069172</v>
      </c>
      <c r="L16">
        <v>2870</v>
      </c>
      <c r="M16">
        <v>2465</v>
      </c>
      <c r="N16">
        <f t="shared" si="1"/>
        <v>5335</v>
      </c>
      <c r="O16">
        <f t="shared" si="2"/>
        <v>638</v>
      </c>
      <c r="P16">
        <f t="shared" si="3"/>
        <v>5973</v>
      </c>
      <c r="Q16" s="4">
        <f t="shared" si="24"/>
        <v>33.368715083798882</v>
      </c>
      <c r="R16" s="14">
        <f t="shared" si="5"/>
        <v>1.6174849774017879</v>
      </c>
      <c r="S16" s="7">
        <f t="shared" si="13"/>
        <v>0.40437124435044697</v>
      </c>
      <c r="T16" s="7"/>
      <c r="U16" s="14">
        <v>0.125</v>
      </c>
      <c r="V16" s="14">
        <v>0.125</v>
      </c>
      <c r="W16" s="14">
        <v>0.25</v>
      </c>
      <c r="X16" s="15">
        <f t="shared" si="6"/>
        <v>1.1294591693211387</v>
      </c>
      <c r="Y16" s="12">
        <v>6</v>
      </c>
      <c r="Z16" s="12">
        <v>38</v>
      </c>
      <c r="AA16" s="12">
        <f t="shared" si="7"/>
        <v>44</v>
      </c>
      <c r="AB16" s="12">
        <v>14</v>
      </c>
      <c r="AC16" s="12">
        <v>624</v>
      </c>
      <c r="AD16" s="12">
        <f t="shared" si="8"/>
        <v>638</v>
      </c>
      <c r="AE16" t="s">
        <v>39</v>
      </c>
      <c r="AF16" s="12">
        <v>4890</v>
      </c>
      <c r="AG16" s="12">
        <v>1508</v>
      </c>
      <c r="AI16" s="8">
        <f t="shared" si="14"/>
        <v>16.033519553072626</v>
      </c>
      <c r="AJ16" s="8">
        <f t="shared" si="9"/>
        <v>13.770949720670393</v>
      </c>
      <c r="AK16" s="8">
        <f t="shared" si="9"/>
        <v>29.804469273743017</v>
      </c>
      <c r="AL16" s="8">
        <f t="shared" si="15"/>
        <v>3.5642458100558656</v>
      </c>
      <c r="AM16" s="8">
        <f t="shared" si="16"/>
        <v>33.368715083798882</v>
      </c>
      <c r="AN16" s="3">
        <f t="shared" si="17"/>
        <v>298333.33333333331</v>
      </c>
      <c r="AO16" s="3">
        <f t="shared" si="18"/>
        <v>47105.26315789474</v>
      </c>
      <c r="AP16" s="3">
        <f t="shared" si="19"/>
        <v>40681.818181818184</v>
      </c>
      <c r="AQ16" s="3">
        <f t="shared" si="20"/>
        <v>127857.14285714286</v>
      </c>
      <c r="AR16" s="3">
        <f t="shared" si="21"/>
        <v>2868.5897435897436</v>
      </c>
      <c r="AS16" s="3">
        <f t="shared" si="22"/>
        <v>2805.6426332288402</v>
      </c>
      <c r="AT16" s="4">
        <f t="shared" si="23"/>
        <v>27.318435754189945</v>
      </c>
      <c r="AU16" s="4">
        <f t="shared" si="23"/>
        <v>8.4245810055865924</v>
      </c>
    </row>
    <row r="17" spans="1:58" ht="15" customHeight="1" x14ac:dyDescent="0.25">
      <c r="A17">
        <v>5.3113289999999997</v>
      </c>
      <c r="B17">
        <v>115.219238</v>
      </c>
      <c r="C17" t="s">
        <v>40</v>
      </c>
      <c r="D17" s="10">
        <v>99100</v>
      </c>
      <c r="E17" s="10">
        <v>100000</v>
      </c>
      <c r="F17">
        <v>72.400000000000006</v>
      </c>
      <c r="G17">
        <v>76.099999999999994</v>
      </c>
      <c r="H17" s="4">
        <f t="shared" si="11"/>
        <v>74.25</v>
      </c>
      <c r="I17" s="15">
        <f t="shared" ref="I17:I18" si="25">H17/85.3</f>
        <v>0.87045720984759678</v>
      </c>
      <c r="J17" s="5">
        <f t="shared" si="12"/>
        <v>0.2176143024618992</v>
      </c>
      <c r="L17">
        <v>57</v>
      </c>
      <c r="M17">
        <v>24</v>
      </c>
      <c r="N17">
        <f t="shared" si="1"/>
        <v>81</v>
      </c>
      <c r="O17">
        <f t="shared" si="2"/>
        <v>6</v>
      </c>
      <c r="P17">
        <f t="shared" si="3"/>
        <v>87</v>
      </c>
      <c r="Q17" s="4">
        <f t="shared" si="24"/>
        <v>8.6999999999999993</v>
      </c>
      <c r="R17" s="14">
        <f t="shared" si="5"/>
        <v>0.42171594764905473</v>
      </c>
      <c r="S17" s="7">
        <f t="shared" si="13"/>
        <v>0.10542898691226368</v>
      </c>
      <c r="T17" s="7"/>
      <c r="U17" s="14">
        <v>0.125</v>
      </c>
      <c r="V17" s="14">
        <v>0.125</v>
      </c>
      <c r="W17" s="14">
        <v>0.25</v>
      </c>
      <c r="X17" s="15">
        <f t="shared" si="6"/>
        <v>0.82304328937416282</v>
      </c>
      <c r="Y17" s="12">
        <v>2</v>
      </c>
      <c r="Z17" s="12">
        <v>1</v>
      </c>
      <c r="AA17" s="12">
        <f t="shared" si="7"/>
        <v>3</v>
      </c>
      <c r="AB17" s="12">
        <v>1</v>
      </c>
      <c r="AC17" s="12">
        <v>5</v>
      </c>
      <c r="AD17" s="12">
        <f t="shared" si="8"/>
        <v>6</v>
      </c>
      <c r="AE17" t="s">
        <v>40</v>
      </c>
      <c r="AF17" s="12">
        <v>122</v>
      </c>
      <c r="AG17" s="12">
        <v>228</v>
      </c>
      <c r="AI17" s="8">
        <f t="shared" si="14"/>
        <v>5.7</v>
      </c>
      <c r="AJ17" s="8">
        <f t="shared" si="9"/>
        <v>2.4</v>
      </c>
      <c r="AK17" s="8">
        <f t="shared" si="9"/>
        <v>8.1</v>
      </c>
      <c r="AL17" s="8">
        <f t="shared" si="15"/>
        <v>0.6</v>
      </c>
      <c r="AM17" s="8">
        <f t="shared" si="16"/>
        <v>8.6999999999999993</v>
      </c>
      <c r="AN17" s="3">
        <f t="shared" si="17"/>
        <v>50000</v>
      </c>
      <c r="AO17" s="3">
        <f t="shared" si="18"/>
        <v>100000</v>
      </c>
      <c r="AP17" s="3">
        <f t="shared" si="19"/>
        <v>33333.333333333336</v>
      </c>
      <c r="AQ17" s="3">
        <f t="shared" si="20"/>
        <v>100000</v>
      </c>
      <c r="AR17" s="3">
        <f t="shared" si="21"/>
        <v>20000</v>
      </c>
      <c r="AS17" s="3">
        <f t="shared" si="22"/>
        <v>16666.666666666668</v>
      </c>
      <c r="AT17" s="4">
        <f t="shared" si="23"/>
        <v>12.2</v>
      </c>
      <c r="AU17" s="4">
        <f t="shared" si="23"/>
        <v>22.8</v>
      </c>
    </row>
    <row r="18" spans="1:58" ht="15" customHeight="1" x14ac:dyDescent="0.25">
      <c r="A18">
        <v>2.9260030000000001</v>
      </c>
      <c r="B18">
        <v>101.688412</v>
      </c>
      <c r="C18" t="s">
        <v>41</v>
      </c>
      <c r="D18" s="10">
        <v>100500</v>
      </c>
      <c r="E18" s="10">
        <v>100000</v>
      </c>
      <c r="F18">
        <v>73.099999999999994</v>
      </c>
      <c r="G18">
        <v>77.5</v>
      </c>
      <c r="H18" s="4">
        <f t="shared" si="11"/>
        <v>75.3</v>
      </c>
      <c r="I18" s="15">
        <f t="shared" si="25"/>
        <v>0.88276670574443139</v>
      </c>
      <c r="J18" s="5">
        <f t="shared" si="12"/>
        <v>0.22069167643610785</v>
      </c>
      <c r="L18" s="9">
        <v>94</v>
      </c>
      <c r="M18">
        <v>0</v>
      </c>
      <c r="N18">
        <f t="shared" si="1"/>
        <v>94</v>
      </c>
      <c r="O18">
        <f t="shared" si="2"/>
        <v>8</v>
      </c>
      <c r="P18">
        <f t="shared" si="3"/>
        <v>102</v>
      </c>
      <c r="Q18" s="4">
        <f t="shared" si="24"/>
        <v>10.199999999999999</v>
      </c>
      <c r="R18" s="14">
        <f t="shared" si="5"/>
        <v>0.49442559379544354</v>
      </c>
      <c r="S18" s="7">
        <f t="shared" si="13"/>
        <v>0.12360639844886089</v>
      </c>
      <c r="T18" s="7"/>
      <c r="U18" s="14">
        <v>0.125</v>
      </c>
      <c r="V18" s="14">
        <v>0.125</v>
      </c>
      <c r="W18" s="14">
        <v>0.25</v>
      </c>
      <c r="X18" s="15">
        <f t="shared" si="6"/>
        <v>0.84429807488496877</v>
      </c>
      <c r="Y18" s="12">
        <v>1</v>
      </c>
      <c r="Z18" s="12">
        <v>0</v>
      </c>
      <c r="AA18" s="12">
        <f t="shared" si="7"/>
        <v>1</v>
      </c>
      <c r="AB18" s="12">
        <v>4</v>
      </c>
      <c r="AC18" s="12">
        <v>4</v>
      </c>
      <c r="AD18" s="12">
        <f t="shared" si="8"/>
        <v>8</v>
      </c>
      <c r="AE18" t="s">
        <v>41</v>
      </c>
      <c r="AF18" s="12">
        <v>593</v>
      </c>
      <c r="AG18" s="12">
        <v>183</v>
      </c>
      <c r="AI18" s="8">
        <f t="shared" si="14"/>
        <v>9.4</v>
      </c>
      <c r="AJ18" s="8">
        <f t="shared" ref="AJ18" si="26">(M18/$E18)*10000</f>
        <v>0</v>
      </c>
      <c r="AK18" s="8">
        <f t="shared" ref="AK18" si="27">(N18/$E18)*10000</f>
        <v>9.4</v>
      </c>
      <c r="AL18" s="8">
        <f t="shared" si="15"/>
        <v>0.8</v>
      </c>
      <c r="AM18" s="8">
        <f t="shared" si="16"/>
        <v>10.200000000000001</v>
      </c>
      <c r="AN18" s="3">
        <f t="shared" si="17"/>
        <v>100000</v>
      </c>
      <c r="AO18" s="3">
        <v>0</v>
      </c>
      <c r="AP18" s="3">
        <f t="shared" si="19"/>
        <v>100000</v>
      </c>
      <c r="AQ18" s="3">
        <f t="shared" si="20"/>
        <v>25000</v>
      </c>
      <c r="AR18" s="3">
        <f t="shared" si="21"/>
        <v>25000</v>
      </c>
      <c r="AS18" s="3">
        <f t="shared" si="22"/>
        <v>12500</v>
      </c>
      <c r="AT18" s="4">
        <f t="shared" si="23"/>
        <v>59.300000000000004</v>
      </c>
      <c r="AU18" s="4">
        <f t="shared" si="23"/>
        <v>18.3</v>
      </c>
    </row>
    <row r="19" spans="1:58" ht="15" customHeight="1" x14ac:dyDescent="0.25">
      <c r="N19">
        <f>SUM(N2:N18)</f>
        <v>48209</v>
      </c>
      <c r="P19">
        <f t="shared" si="3"/>
        <v>48209</v>
      </c>
      <c r="AM19" s="16">
        <f>AVERAGE(AM11:AM18)</f>
        <v>15.78973497916266</v>
      </c>
      <c r="AT19" s="16">
        <f>AVERAGE(AT11:AT18)</f>
        <v>19.842926122372333</v>
      </c>
      <c r="AU19" s="16">
        <f>AVERAGE(AU11:AU18)</f>
        <v>18.01106706177983</v>
      </c>
    </row>
    <row r="20" spans="1:58" ht="15" customHeight="1" x14ac:dyDescent="0.25">
      <c r="A20" s="2" t="s">
        <v>42</v>
      </c>
      <c r="AK20" t="s">
        <v>66</v>
      </c>
      <c r="AM20">
        <v>15</v>
      </c>
      <c r="AT20">
        <v>27</v>
      </c>
      <c r="AU20" s="4">
        <v>34</v>
      </c>
      <c r="AY20" t="s">
        <v>69</v>
      </c>
    </row>
    <row r="21" spans="1:58" ht="15" customHeight="1" x14ac:dyDescent="0.25">
      <c r="A21" t="s">
        <v>43</v>
      </c>
      <c r="AK21" t="s">
        <v>68</v>
      </c>
      <c r="AM21">
        <v>24</v>
      </c>
      <c r="AT21">
        <v>134</v>
      </c>
      <c r="AU21">
        <v>115</v>
      </c>
      <c r="AY21" t="s">
        <v>70</v>
      </c>
    </row>
    <row r="22" spans="1:58" ht="15" customHeight="1" x14ac:dyDescent="0.25">
      <c r="A22" t="s">
        <v>44</v>
      </c>
      <c r="AY22" t="s">
        <v>71</v>
      </c>
    </row>
    <row r="23" spans="1:58" ht="15" customHeight="1" x14ac:dyDescent="0.25">
      <c r="A23" t="s">
        <v>46</v>
      </c>
      <c r="AY23" t="s">
        <v>72</v>
      </c>
    </row>
    <row r="24" spans="1:58" ht="15" customHeight="1" x14ac:dyDescent="0.25">
      <c r="AY24" s="9" t="s">
        <v>73</v>
      </c>
    </row>
    <row r="25" spans="1:58" ht="15" customHeight="1" x14ac:dyDescent="0.25">
      <c r="A25" t="s">
        <v>49</v>
      </c>
      <c r="AY25" t="s">
        <v>74</v>
      </c>
    </row>
    <row r="26" spans="1:58" ht="15" customHeight="1" x14ac:dyDescent="0.25">
      <c r="A26" s="9" t="s">
        <v>50</v>
      </c>
      <c r="AY26" t="s">
        <v>75</v>
      </c>
    </row>
    <row r="27" spans="1:58" ht="15" customHeight="1" x14ac:dyDescent="0.25">
      <c r="AY27" t="s">
        <v>76</v>
      </c>
    </row>
    <row r="28" spans="1:58" ht="15" customHeight="1" x14ac:dyDescent="0.25">
      <c r="AY28" s="2" t="s">
        <v>83</v>
      </c>
    </row>
    <row r="29" spans="1:58" ht="15" customHeight="1" x14ac:dyDescent="0.25">
      <c r="BD29" t="s">
        <v>82</v>
      </c>
      <c r="BE29" t="s">
        <v>80</v>
      </c>
      <c r="BF29" t="s">
        <v>81</v>
      </c>
    </row>
    <row r="30" spans="1:58" ht="15" customHeight="1" x14ac:dyDescent="0.25">
      <c r="AY30" t="s">
        <v>78</v>
      </c>
      <c r="BD30">
        <v>1.5</v>
      </c>
      <c r="BE30">
        <v>1.502</v>
      </c>
      <c r="BF30">
        <v>2.4</v>
      </c>
    </row>
    <row r="31" spans="1:58" ht="15" customHeight="1" x14ac:dyDescent="0.25">
      <c r="AY31" t="s">
        <v>79</v>
      </c>
      <c r="BD31">
        <v>1.9</v>
      </c>
      <c r="BE31">
        <v>2.7</v>
      </c>
      <c r="BF31">
        <v>13.4</v>
      </c>
    </row>
    <row r="32" spans="1:58" ht="15" customHeight="1" x14ac:dyDescent="0.25">
      <c r="AY32" t="s">
        <v>77</v>
      </c>
      <c r="BD32">
        <v>4.0999999999999996</v>
      </c>
      <c r="BE32">
        <v>3.4</v>
      </c>
      <c r="BF32">
        <v>11.5</v>
      </c>
    </row>
    <row r="33" spans="51:58" ht="15" customHeight="1" x14ac:dyDescent="0.25">
      <c r="AY33" s="2" t="s">
        <v>84</v>
      </c>
    </row>
    <row r="34" spans="51:58" ht="15" customHeight="1" x14ac:dyDescent="0.25">
      <c r="BD34" t="s">
        <v>82</v>
      </c>
      <c r="BE34" t="s">
        <v>80</v>
      </c>
      <c r="BF34" t="s">
        <v>81</v>
      </c>
    </row>
    <row r="35" spans="51:58" ht="15" customHeight="1" x14ac:dyDescent="0.25">
      <c r="AY35" t="s">
        <v>78</v>
      </c>
      <c r="BD35" s="3">
        <f>BD30*10</f>
        <v>15</v>
      </c>
      <c r="BE35" s="3">
        <f t="shared" ref="BE35:BF35" si="28">BE30*10</f>
        <v>15.02</v>
      </c>
      <c r="BF35" s="3">
        <f t="shared" si="28"/>
        <v>24</v>
      </c>
    </row>
    <row r="36" spans="51:58" ht="15" customHeight="1" x14ac:dyDescent="0.25">
      <c r="AY36" t="s">
        <v>79</v>
      </c>
      <c r="BD36" s="3">
        <f t="shared" ref="BD36:BF36" si="29">BD31*10</f>
        <v>19</v>
      </c>
      <c r="BE36" s="3">
        <f t="shared" si="29"/>
        <v>27</v>
      </c>
      <c r="BF36" s="3">
        <f t="shared" si="29"/>
        <v>134</v>
      </c>
    </row>
    <row r="37" spans="51:58" ht="15" customHeight="1" x14ac:dyDescent="0.25">
      <c r="AY37" t="s">
        <v>77</v>
      </c>
      <c r="BD37" s="3">
        <f t="shared" ref="BD37:BF37" si="30">BD32*10</f>
        <v>41</v>
      </c>
      <c r="BE37" s="3">
        <f t="shared" si="30"/>
        <v>34</v>
      </c>
      <c r="BF37" s="3">
        <f t="shared" si="30"/>
        <v>115</v>
      </c>
    </row>
    <row r="38" spans="51:58" ht="15" customHeight="1" x14ac:dyDescent="0.25"/>
    <row r="39" spans="51:58" ht="15" customHeight="1" x14ac:dyDescent="0.25">
      <c r="AY39" t="s">
        <v>85</v>
      </c>
    </row>
    <row r="40" spans="51:58" ht="15" customHeight="1" x14ac:dyDescent="0.25">
      <c r="AY40" t="s">
        <v>86</v>
      </c>
    </row>
    <row r="41" spans="51:58" ht="15" customHeight="1" x14ac:dyDescent="0.25"/>
    <row r="42" spans="51:58" ht="15" customHeight="1" x14ac:dyDescent="0.25"/>
    <row r="43" spans="51:58" ht="15" customHeight="1" x14ac:dyDescent="0.25"/>
    <row r="44" spans="51:58" ht="15" customHeight="1" x14ac:dyDescent="0.25"/>
    <row r="45" spans="51:58" ht="15" customHeight="1" x14ac:dyDescent="0.25"/>
    <row r="46" spans="51:58" ht="15" customHeight="1" x14ac:dyDescent="0.25"/>
    <row r="47" spans="51:58" ht="15" customHeight="1" x14ac:dyDescent="0.25"/>
    <row r="48" spans="51:5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autoFilter ref="A1:AG18">
    <sortState ref="A2:AH19">
      <sortCondition ref="C1:C18"/>
    </sortState>
  </autoFilter>
  <hyperlinks>
    <hyperlink ref="L18" r:id="rId1" display="http://www.hpj.gov.my/portalv11/index.php/en/2014-06-24-03-38-57/publication/annual-report"/>
    <hyperlink ref="A26" r:id="rId2"/>
    <hyperlink ref="AY24" r:id="rId3"/>
  </hyperlinks>
  <pageMargins left="0.7" right="0.7" top="0.75" bottom="0.75" header="0.51180555555555496" footer="0.51180555555555496"/>
  <pageSetup paperSize="9" firstPageNumber="0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index values by state-Alex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deSniper 2</cp:lastModifiedBy>
  <dcterms:modified xsi:type="dcterms:W3CDTF">2019-12-01T10:29:33Z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2019-11-25T05:00:19.00Z</dcterms:created>
  <dc:creator>Challenge Yourself</dc:creator>
  <dcterms:modified xsi:type="dcterms:W3CDTF">2019-11-30T21:36:12.66Z</dcterms:modified>
  <cp:revision>0</cp:revision>
</cp:coreProperties>
</file>