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511" activeTab="1"/>
  </bookViews>
  <sheets>
    <sheet name="ClassA" sheetId="1" r:id="rId1"/>
    <sheet name="ClassB" sheetId="2" r:id="rId2"/>
    <sheet name="ClassC" sheetId="3" r:id="rId3"/>
    <sheet name="Summary" sheetId="4" r:id="rId4"/>
  </sheets>
  <definedNames>
    <definedName name="ExternalData_1" localSheetId="0">ClassA!$A$2:$E$40</definedName>
    <definedName name="ExternalData_1" localSheetId="2">ClassC!$A$2:$A$33</definedName>
    <definedName name="ExternalData_2" localSheetId="2">ClassC!$B$2:$B$33</definedName>
    <definedName name="ExternalData_3" localSheetId="2">ClassC!$C$2:$E$32</definedName>
    <definedName name="ExternalData_1" localSheetId="1">ClassB!$C$2:$E$32</definedName>
    <definedName name="ExternalData_2" localSheetId="1">ClassB!$B$2:$B$32</definedName>
    <definedName name="ExternalData_3" localSheetId="1">ClassB!$A$3:$A$32</definedName>
  </definedNames>
  <calcPr calcId="144525"/>
</workbook>
</file>

<file path=xl/connections.xml><?xml version="1.0" encoding="utf-8"?>
<connections xmlns="http://schemas.openxmlformats.org/spreadsheetml/2006/main">
  <connection id="1" name="ScoresClassA" type="6" background="1" refreshedVersion="2" saveData="1">
    <textPr sourceFile="C:\Users\Administrator\Desktop\ScoresClassA.txt" tab="0" semicolon="1">
      <textFields>
        <textField/>
      </textFields>
    </textPr>
  </connection>
  <connection id="2" name="英语姓名" type="6" background="1" refreshedVersion="2" saveData="1">
    <textPr sourceFile="C:\Users\Administrator\Desktop\英语姓名.txt">
      <textFields>
        <textField/>
      </textFields>
    </textPr>
  </connection>
  <connection id="3" name="英语姓名1" type="6" background="1" refreshedVersion="2" saveData="1">
    <textPr sourceFile="C:\Users\Administrator\Desktop\英语姓名.txt">
      <textFields>
        <textField/>
      </textFields>
    </textPr>
  </connection>
  <connection id="4" name="英语姓名2" type="6" background="1" refreshedVersion="2" saveData="1">
    <textPr sourceFile="C:\Users\Administrator\Desktop\英语姓名.txt" delimited="0">
      <textFields count="3">
        <textField/>
        <textField position="2"/>
        <textField position="5"/>
      </textFields>
    </textPr>
  </connection>
  <connection id="5" name="英语姓名3" type="6" background="1" refreshedVersion="2" saveData="1">
    <textPr sourceFile="C:\Users\Administrator\Desktop\英语姓名.txt" delimited="0">
      <textFields count="5">
        <textField/>
        <textField position="2"/>
        <textField position="6"/>
        <textField position="9"/>
        <textField position="11"/>
      </textFields>
    </textPr>
  </connection>
  <connection id="6" name="英语姓名4" type="6" background="1" refreshedVersion="2" saveData="1">
    <textPr sourceFile="C:\Users\Administrator\Desktop\英语姓名.txt">
      <textFields>
        <textField/>
      </textFields>
    </textPr>
  </connection>
  <connection id="7" name="英语姓名5" type="6" background="1" refreshedVersion="2" saveData="1">
    <textPr sourceFile="C:\Users\Administrator\Desktop\英语姓名.txt">
      <textFields>
        <textField/>
      </textFields>
    </textPr>
  </connection>
</connections>
</file>

<file path=xl/sharedStrings.xml><?xml version="1.0" encoding="utf-8"?>
<sst xmlns="http://schemas.openxmlformats.org/spreadsheetml/2006/main" count="133">
  <si>
    <t>Score Records for Course S of Class A</t>
  </si>
  <si>
    <t xml:space="preserve"> Number</t>
  </si>
  <si>
    <t xml:space="preserve"> Name</t>
  </si>
  <si>
    <t xml:space="preserve"> Project</t>
  </si>
  <si>
    <t xml:space="preserve"> Mid-Term</t>
  </si>
  <si>
    <t xml:space="preserve"> Exam</t>
  </si>
  <si>
    <t xml:space="preserve"> Score</t>
  </si>
  <si>
    <t xml:space="preserve"> Grade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</si>
  <si>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</si>
  <si>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</si>
  <si>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</si>
  <si>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</si>
  <si>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</si>
  <si>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</si>
  <si>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</si>
  <si>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</si>
  <si>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</si>
  <si>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</si>
  <si>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</si>
  <si>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</si>
  <si>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</si>
  <si>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</si>
  <si>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</si>
  <si>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</si>
  <si>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</si>
  <si>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</si>
  <si>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</si>
  <si>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</si>
  <si>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</si>
  <si>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</si>
  <si>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</si>
  <si>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</si>
  <si>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</si>
  <si>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</si>
  <si>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</si>
  <si>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</si>
  <si>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</si>
  <si>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</si>
  <si>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</si>
  <si>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</si>
  <si>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</si>
  <si>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</si>
  <si>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</si>
  <si>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</si>
  <si>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</si>
  <si>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</si>
  <si>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最高分</t>
  </si>
  <si>
    <t>最低分</t>
  </si>
  <si>
    <t>平均分</t>
  </si>
  <si>
    <t>Project</t>
  </si>
  <si>
    <t>Mid-term</t>
  </si>
  <si>
    <t>Exam</t>
  </si>
  <si>
    <t>优秀[90,100]</t>
  </si>
  <si>
    <t>良好[80,89]</t>
  </si>
  <si>
    <t>中等[70,79]</t>
  </si>
  <si>
    <t>及格[60,69]</t>
  </si>
  <si>
    <t>不及格[0,59]</t>
  </si>
  <si>
    <t>Score Records for Course S of Class B</t>
  </si>
  <si>
    <t>Number</t>
  </si>
  <si>
    <t>Name</t>
  </si>
  <si>
    <t xml:space="preserve">  Score</t>
  </si>
  <si>
    <t xml:space="preserve">  Grade</t>
  </si>
  <si>
    <t>Bang</t>
  </si>
  <si>
    <t>Anibal</t>
  </si>
  <si>
    <t>Frank</t>
  </si>
  <si>
    <t>Lanny</t>
  </si>
  <si>
    <t>Tyrell</t>
  </si>
  <si>
    <t>Zeki</t>
  </si>
  <si>
    <t>Van</t>
  </si>
  <si>
    <t>Hunt</t>
  </si>
  <si>
    <t>Justice</t>
  </si>
  <si>
    <t>Gino</t>
  </si>
  <si>
    <t>Ward</t>
  </si>
  <si>
    <t>Zackary</t>
  </si>
  <si>
    <t>Anthony</t>
  </si>
  <si>
    <t>Huni</t>
  </si>
  <si>
    <t>Barney</t>
  </si>
  <si>
    <t>Bronchetti</t>
  </si>
  <si>
    <t>Lou</t>
  </si>
  <si>
    <t>Evanson</t>
  </si>
  <si>
    <t>Darkhomle</t>
  </si>
  <si>
    <t>Steketee</t>
  </si>
  <si>
    <t>Freddy</t>
  </si>
  <si>
    <t>Fegan</t>
  </si>
  <si>
    <t>Hurley</t>
  </si>
  <si>
    <t>Norcia</t>
  </si>
  <si>
    <t>Wilcox</t>
  </si>
  <si>
    <t>Ehlen</t>
  </si>
  <si>
    <t>Faker</t>
  </si>
  <si>
    <t>Lance</t>
  </si>
  <si>
    <t>Fawcett</t>
  </si>
  <si>
    <t>Kirkpatrick</t>
  </si>
  <si>
    <t>Score Records for Course S of Class C</t>
  </si>
  <si>
    <t xml:space="preserve">  Number  </t>
  </si>
  <si>
    <t xml:space="preserve">  Name</t>
  </si>
  <si>
    <t>ClearLove</t>
  </si>
  <si>
    <t>Billy</t>
  </si>
  <si>
    <t>Herrington</t>
  </si>
  <si>
    <t>Kane</t>
  </si>
  <si>
    <t>Meredith</t>
  </si>
  <si>
    <t>Agatha</t>
  </si>
  <si>
    <t>Christie</t>
  </si>
  <si>
    <t>Marple</t>
  </si>
  <si>
    <t>Primer</t>
  </si>
  <si>
    <t>Dunlap</t>
  </si>
  <si>
    <t>Demet</t>
  </si>
  <si>
    <t>Termis</t>
  </si>
  <si>
    <t>Ming</t>
  </si>
  <si>
    <t>Index</t>
  </si>
  <si>
    <t>Darkboy</t>
  </si>
  <si>
    <t>Aaron</t>
  </si>
  <si>
    <t>Davenport</t>
  </si>
  <si>
    <t>Don</t>
  </si>
  <si>
    <t>Garen</t>
  </si>
  <si>
    <t>Lux</t>
  </si>
  <si>
    <t>XinZhao</t>
  </si>
  <si>
    <t>Misaka</t>
  </si>
  <si>
    <t xml:space="preserve">Jarvan </t>
  </si>
  <si>
    <t>Joesph</t>
  </si>
  <si>
    <t>Noble</t>
  </si>
  <si>
    <t>Green</t>
  </si>
  <si>
    <t>Swain</t>
  </si>
  <si>
    <t>Master</t>
  </si>
  <si>
    <t>Berserker</t>
  </si>
  <si>
    <t>Caster</t>
  </si>
  <si>
    <t>Rider</t>
  </si>
  <si>
    <t>Summary</t>
  </si>
  <si>
    <t>总人数</t>
  </si>
  <si>
    <t>分数概况</t>
  </si>
  <si>
    <t>Score</t>
  </si>
  <si>
    <t>优秀率</t>
  </si>
  <si>
    <t>及格率</t>
  </si>
  <si>
    <t>等级概况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</si>
</sst>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justify"/>
    </xf>
    <xf numFmtId="176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3300"/>
        </patternFill>
      </fill>
    </dxf>
  </dxfs>
  <tableStyles count="0" defaultTableStyle="TableStyleMedium2" defaultPivotStyle="PivotStyleLight16"/>
  <colors>
    <mruColors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ClassA!$C$46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ClassA!$C$47:$C$51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ClassA!$D$46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ClassA!$D$47:$D$51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ClassA!$E$46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ClassA!$E$47:$E$51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ClassA!$F$46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ClassA!$F$47:$F$51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60568"/>
        <c:axId val="493317782"/>
      </c:barChart>
      <c:catAx>
        <c:axId val="66116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493317782"/>
        <c:crosses val="autoZero"/>
        <c:auto val="1"/>
        <c:lblAlgn val="ctr"/>
        <c:lblOffset val="100"/>
        <c:noMultiLvlLbl val="0"/>
      </c:catAx>
      <c:valAx>
        <c:axId val="493317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611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14508169755456"/>
          <c:y val="0.9144580515445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ClassA!$B$51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ClassA!$C$51:$F$51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2855388"/>
        <c:axId val="328454639"/>
      </c:lineChart>
      <c:catAx>
        <c:axId val="7228553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28454639"/>
        <c:crosses val="autoZero"/>
        <c:auto val="1"/>
        <c:lblAlgn val="ctr"/>
        <c:lblOffset val="100"/>
        <c:noMultiLvlLbl val="0"/>
      </c:catAx>
      <c:valAx>
        <c:axId val="3284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228553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rPr altLang="en-US" sz="1400"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ea"/>
                <a:ea typeface="+mn-ea"/>
              </a:rPr>
              <a:t>柱形图</a:t>
            </a:r>
            <a:endParaRPr altLang="en-US" sz="1400" u="none" strike="noStrike" cap="none" normalizeH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ClassB!$C$38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ClassB!$C$39:$C$43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ClassB!$D$38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ClassB!$D$39:$D$43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ClassB!$E$38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ClassB!$E$39:$E$43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ClassB!$F$38</c:f>
              <c:strCache>
                <c:ptCount val="1"/>
                <c:pt idx="0">
                  <c:v> 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ClassB!$F$39:$F$43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42530"/>
        <c:axId val="641562812"/>
      </c:barChart>
      <c:catAx>
        <c:axId val="5687425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641562812"/>
        <c:crosses val="autoZero"/>
        <c:auto val="1"/>
        <c:lblAlgn val="ctr"/>
        <c:lblOffset val="100"/>
        <c:noMultiLvlLbl val="0"/>
      </c:catAx>
      <c:valAx>
        <c:axId val="641562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5687425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76075731497418"/>
          <c:y val="0.04840444603800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ClassB!$C$38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ClassB!$C$39:$C$43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新宋体" panose="02010609030101010101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ClassB!$D$38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ClassB!$D$39:$D$43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ClassB!$E$38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ClassB!$E$39:$E$43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ClassB!$F$38</c:f>
              <c:strCache>
                <c:ptCount val="1"/>
                <c:pt idx="0">
                  <c:v> 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ClassB!$F$39:$F$43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ClassB!$B$39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ClassB!$C$39:$F$39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4286210"/>
        <c:axId val="978440313"/>
      </c:lineChart>
      <c:catAx>
        <c:axId val="5942862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78440313"/>
        <c:crosses val="autoZero"/>
        <c:auto val="1"/>
        <c:lblAlgn val="ctr"/>
        <c:lblOffset val="100"/>
        <c:noMultiLvlLbl val="0"/>
      </c:catAx>
      <c:valAx>
        <c:axId val="978440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942862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ClassB!$B$40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ClassB!$C$40:$F$40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190961"/>
        <c:axId val="954412240"/>
      </c:lineChart>
      <c:catAx>
        <c:axId val="1441909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54412240"/>
        <c:crosses val="autoZero"/>
        <c:auto val="1"/>
        <c:lblAlgn val="ctr"/>
        <c:lblOffset val="100"/>
        <c:noMultiLvlLbl val="0"/>
      </c:catAx>
      <c:valAx>
        <c:axId val="95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44190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ClassB!$B$41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ClassB!$C$41:$F$41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10</c:v>
                </c:pt>
                <c:pt idx="3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3594554"/>
        <c:axId val="141685270"/>
      </c:lineChart>
      <c:catAx>
        <c:axId val="8835945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41685270"/>
        <c:crosses val="autoZero"/>
        <c:auto val="1"/>
        <c:lblAlgn val="ctr"/>
        <c:lblOffset val="100"/>
        <c:noMultiLvlLbl val="0"/>
      </c:catAx>
      <c:valAx>
        <c:axId val="141685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8835945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ClassB!$B$42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ClassB!$C$42:$F$42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401082"/>
        <c:axId val="714199077"/>
      </c:lineChart>
      <c:catAx>
        <c:axId val="766401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14199077"/>
        <c:crosses val="autoZero"/>
        <c:auto val="1"/>
        <c:lblAlgn val="ctr"/>
        <c:lblOffset val="100"/>
        <c:noMultiLvlLbl val="0"/>
      </c:catAx>
      <c:valAx>
        <c:axId val="7141990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664010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81869320640415"/>
          <c:y val="0.0270367700072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ClassA!$C$46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ClassA!$C$47:$C$51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981753272510908"/>
          <c:y val="0.741903502974223"/>
          <c:w val="0.811186037286791"/>
          <c:h val="0.246199603436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ClassB!$B$43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ClassB!$C$43:$F$43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22914"/>
        <c:axId val="510344479"/>
      </c:lineChart>
      <c:catAx>
        <c:axId val="553229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10344479"/>
        <c:crosses val="autoZero"/>
        <c:auto val="1"/>
        <c:lblAlgn val="ctr"/>
        <c:lblOffset val="100"/>
        <c:noMultiLvlLbl val="0"/>
      </c:catAx>
      <c:valAx>
        <c:axId val="510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53229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ClassC!$C$39</c:f>
              <c:strCache>
                <c:ptCount val="1"/>
                <c:pt idx="0">
                  <c:v> 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ClassC!$C$40:$C$44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ClassC!$D$39</c:f>
              <c:strCache>
                <c:ptCount val="1"/>
                <c:pt idx="0">
                  <c:v> 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ClassC!$D$40:$D$44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ClassC!$E$39</c:f>
              <c:strCache>
                <c:ptCount val="1"/>
                <c:pt idx="0">
                  <c:v> 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ClassC!$E$40:$E$44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ClassC!$F$39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ClassC!$F$40:$F$44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29513"/>
        <c:axId val="969640089"/>
      </c:barChart>
      <c:catAx>
        <c:axId val="5391295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69640089"/>
        <c:crosses val="autoZero"/>
        <c:auto val="1"/>
        <c:lblAlgn val="ctr"/>
        <c:lblOffset val="100"/>
        <c:noMultiLvlLbl val="0"/>
      </c:catAx>
      <c:valAx>
        <c:axId val="969640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391295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Project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ClassC!$C$39</c:f>
              <c:strCache>
                <c:ptCount val="1"/>
                <c:pt idx="0">
                  <c:v> 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ClassC!$C$40:$C$44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ClassC!$D$39</c:f>
              <c:strCache>
                <c:ptCount val="1"/>
                <c:pt idx="0">
                  <c:v> 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ClassC!$D$40:$D$44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ClassC!$E$39</c:f>
              <c:strCache>
                <c:ptCount val="1"/>
                <c:pt idx="0">
                  <c:v> 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ClassC!$E$40:$E$44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446392172849572"/>
          <c:y val="0.719429347826087"/>
          <c:w val="0.915409702405218"/>
          <c:h val="0.2167119565217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ClassC!$F$39</c:f>
              <c:strCache>
                <c:ptCount val="1"/>
                <c:pt idx="0">
                  <c:v>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ClassC!$F$40:$F$44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ClassC!$B$40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ClassC!$C$40:$F$40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5839315"/>
        <c:axId val="374965883"/>
      </c:lineChart>
      <c:catAx>
        <c:axId val="9058393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74965883"/>
        <c:crosses val="autoZero"/>
        <c:auto val="1"/>
        <c:lblAlgn val="ctr"/>
        <c:lblOffset val="100"/>
        <c:noMultiLvlLbl val="0"/>
      </c:catAx>
      <c:valAx>
        <c:axId val="374965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058393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ClassC!$B$41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ClassC!$C$41:$F$41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985575"/>
        <c:axId val="336698255"/>
      </c:lineChart>
      <c:catAx>
        <c:axId val="534985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36698255"/>
        <c:crosses val="autoZero"/>
        <c:auto val="1"/>
        <c:lblAlgn val="ctr"/>
        <c:lblOffset val="100"/>
        <c:noMultiLvlLbl val="0"/>
      </c:catAx>
      <c:valAx>
        <c:axId val="3366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34985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ClassC!$B$42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ClassC!$C$42:$F$42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089803"/>
        <c:axId val="952279507"/>
      </c:lineChart>
      <c:catAx>
        <c:axId val="1710898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52279507"/>
        <c:crosses val="autoZero"/>
        <c:auto val="1"/>
        <c:lblAlgn val="ctr"/>
        <c:lblOffset val="100"/>
        <c:noMultiLvlLbl val="0"/>
      </c:catAx>
      <c:valAx>
        <c:axId val="952279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710898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ClassC!$B$43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ClassC!$C$43:$F$43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515679"/>
        <c:axId val="22948812"/>
      </c:lineChart>
      <c:catAx>
        <c:axId val="50751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2948812"/>
        <c:crosses val="autoZero"/>
        <c:auto val="1"/>
        <c:lblAlgn val="ctr"/>
        <c:lblOffset val="100"/>
        <c:noMultiLvlLbl val="0"/>
      </c:catAx>
      <c:valAx>
        <c:axId val="22948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075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ClassA!$D$46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ClassA!$D$47:$D$51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ClassC!$B$44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ClassC!$C$44:$F$44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0171782"/>
        <c:axId val="241027180"/>
      </c:lineChart>
      <c:catAx>
        <c:axId val="9101717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41027180"/>
        <c:crosses val="autoZero"/>
        <c:auto val="1"/>
        <c:lblAlgn val="ctr"/>
        <c:lblOffset val="100"/>
        <c:noMultiLvlLbl val="0"/>
      </c:catAx>
      <c:valAx>
        <c:axId val="241027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101717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28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22</c:v>
                </c:pt>
                <c:pt idx="3">
                  <c:v>20</c:v>
                </c:pt>
                <c:pt idx="4">
                  <c:v>7</c:v>
                </c:pt>
              </c:numCache>
            </c:numRef>
          </c:val>
        </c:ser>
        <c:ser>
          <c:idx val="2"/>
          <c:order val="2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15</c:v>
                </c:pt>
                <c:pt idx="1">
                  <c:v>46</c:v>
                </c:pt>
                <c:pt idx="2">
                  <c:v>21</c:v>
                </c:pt>
                <c:pt idx="3">
                  <c:v>14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4</c:v>
                </c:pt>
                <c:pt idx="1">
                  <c:v>47</c:v>
                </c:pt>
                <c:pt idx="2">
                  <c:v>36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03284"/>
        <c:axId val="544827997"/>
      </c:barChart>
      <c:catAx>
        <c:axId val="992403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44827997"/>
        <c:crosses val="autoZero"/>
        <c:auto val="1"/>
        <c:lblAlgn val="ctr"/>
        <c:lblOffset val="100"/>
        <c:noMultiLvlLbl val="0"/>
      </c:catAx>
      <c:valAx>
        <c:axId val="544827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92403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73116335141652"/>
          <c:y val="0.8979304802089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20</c:v>
                </c:pt>
                <c:pt idx="1">
                  <c:v>38</c:v>
                </c:pt>
                <c:pt idx="2">
                  <c:v>28</c:v>
                </c:pt>
                <c:pt idx="3">
                  <c:v>10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10</c:v>
                </c:pt>
                <c:pt idx="1">
                  <c:v>40</c:v>
                </c:pt>
                <c:pt idx="2">
                  <c:v>22</c:v>
                </c:pt>
                <c:pt idx="3">
                  <c:v>20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411016144349478"/>
          <c:y val="0.03798670465337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15</c:v>
                </c:pt>
                <c:pt idx="1">
                  <c:v>46</c:v>
                </c:pt>
                <c:pt idx="2">
                  <c:v>21</c:v>
                </c:pt>
                <c:pt idx="3">
                  <c:v>14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4</c:v>
                </c:pt>
                <c:pt idx="1">
                  <c:v>47</c:v>
                </c:pt>
                <c:pt idx="2">
                  <c:v>36</c:v>
                </c:pt>
                <c:pt idx="3">
                  <c:v>10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Summary!$A$14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15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834718"/>
        <c:axId val="239561505"/>
      </c:lineChart>
      <c:catAx>
        <c:axId val="381834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39561505"/>
        <c:crosses val="autoZero"/>
        <c:auto val="1"/>
        <c:lblAlgn val="ctr"/>
        <c:lblOffset val="100"/>
        <c:noMultiLvlLbl val="0"/>
      </c:catAx>
      <c:valAx>
        <c:axId val="239561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818347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Summary!$A$15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38</c:v>
                </c:pt>
                <c:pt idx="1">
                  <c:v>40</c:v>
                </c:pt>
                <c:pt idx="2">
                  <c:v>46</c:v>
                </c:pt>
                <c:pt idx="3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6731110"/>
        <c:axId val="159775209"/>
      </c:lineChart>
      <c:catAx>
        <c:axId val="646731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59775209"/>
        <c:crosses val="autoZero"/>
        <c:auto val="1"/>
        <c:lblAlgn val="ctr"/>
        <c:lblOffset val="100"/>
        <c:noMultiLvlLbl val="0"/>
      </c:catAx>
      <c:valAx>
        <c:axId val="159775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46731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28</c:v>
                </c:pt>
                <c:pt idx="1">
                  <c:v>22</c:v>
                </c:pt>
                <c:pt idx="2">
                  <c:v>21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2020955"/>
        <c:axId val="36708343"/>
      </c:lineChart>
      <c:catAx>
        <c:axId val="902020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6708343"/>
        <c:crosses val="autoZero"/>
        <c:auto val="1"/>
        <c:lblAlgn val="ctr"/>
        <c:lblOffset val="100"/>
        <c:noMultiLvlLbl val="0"/>
      </c:catAx>
      <c:valAx>
        <c:axId val="3670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020209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9091114"/>
        <c:axId val="926580172"/>
      </c:lineChart>
      <c:catAx>
        <c:axId val="7290911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26580172"/>
        <c:crosses val="autoZero"/>
        <c:auto val="1"/>
        <c:lblAlgn val="ctr"/>
        <c:lblOffset val="100"/>
        <c:noMultiLvlLbl val="0"/>
      </c:catAx>
      <c:valAx>
        <c:axId val="926580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290911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ClassA!$E$46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ClassA!$E$47:$E$51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Summary!$A$18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5244892"/>
        <c:axId val="542772914"/>
      </c:lineChart>
      <c:catAx>
        <c:axId val="295244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42772914"/>
        <c:crosses val="autoZero"/>
        <c:auto val="1"/>
        <c:lblAlgn val="ctr"/>
        <c:lblOffset val="100"/>
        <c:noMultiLvlLbl val="0"/>
      </c:catAx>
      <c:valAx>
        <c:axId val="542772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95244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ClassA!$F$46</c:f>
              <c:strCache>
                <c:ptCount val="1"/>
                <c:pt idx="0">
                  <c:v>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ClassA!$F$47:$F$51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ClassA!$B$47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ClassA!$C$47:$F$47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2003991"/>
        <c:axId val="104928038"/>
      </c:lineChart>
      <c:catAx>
        <c:axId val="612003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04928038"/>
        <c:crosses val="autoZero"/>
        <c:auto val="1"/>
        <c:lblAlgn val="ctr"/>
        <c:lblOffset val="100"/>
        <c:noMultiLvlLbl val="0"/>
      </c:catAx>
      <c:valAx>
        <c:axId val="104928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12003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ClassA!$B$48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ClassA!$C$48:$F$48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9137655"/>
        <c:axId val="637524699"/>
      </c:lineChart>
      <c:catAx>
        <c:axId val="509137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37524699"/>
        <c:crosses val="autoZero"/>
        <c:auto val="1"/>
        <c:lblAlgn val="ctr"/>
        <c:lblOffset val="100"/>
        <c:noMultiLvlLbl val="0"/>
      </c:catAx>
      <c:valAx>
        <c:axId val="63752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09137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ClassA!$B$49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ClassA!$C$49:$F$49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4354389"/>
        <c:axId val="452639347"/>
      </c:lineChart>
      <c:catAx>
        <c:axId val="6743543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452639347"/>
        <c:crosses val="autoZero"/>
        <c:auto val="1"/>
        <c:lblAlgn val="ctr"/>
        <c:lblOffset val="100"/>
        <c:noMultiLvlLbl val="0"/>
      </c:catAx>
      <c:valAx>
        <c:axId val="452639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743543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ClassA!$B$50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ClassA!$C$50:$F$50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840830"/>
        <c:axId val="348174451"/>
      </c:lineChart>
      <c:catAx>
        <c:axId val="465840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48174451"/>
        <c:crosses val="autoZero"/>
        <c:auto val="1"/>
        <c:lblAlgn val="ctr"/>
        <c:lblOffset val="100"/>
        <c:noMultiLvlLbl val="0"/>
      </c:catAx>
      <c:valAx>
        <c:axId val="34817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4658408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9.xml"/><Relationship Id="rId8" Type="http://schemas.openxmlformats.org/officeDocument/2006/relationships/chart" Target="../charts/chart18.xml"/><Relationship Id="rId7" Type="http://schemas.openxmlformats.org/officeDocument/2006/relationships/chart" Target="../charts/chart17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0" Type="http://schemas.openxmlformats.org/officeDocument/2006/relationships/chart" Target="../charts/chart20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9.xml"/><Relationship Id="rId8" Type="http://schemas.openxmlformats.org/officeDocument/2006/relationships/chart" Target="../charts/chart28.xml"/><Relationship Id="rId7" Type="http://schemas.openxmlformats.org/officeDocument/2006/relationships/chart" Target="../charts/chart27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0" Type="http://schemas.openxmlformats.org/officeDocument/2006/relationships/chart" Target="../charts/chart30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9.xml"/><Relationship Id="rId8" Type="http://schemas.openxmlformats.org/officeDocument/2006/relationships/chart" Target="../charts/chart38.xml"/><Relationship Id="rId7" Type="http://schemas.openxmlformats.org/officeDocument/2006/relationships/chart" Target="../charts/chart37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0" Type="http://schemas.openxmlformats.org/officeDocument/2006/relationships/chart" Target="../charts/chart40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371475</xdr:colOff>
      <xdr:row>1</xdr:row>
      <xdr:rowOff>111125</xdr:rowOff>
    </xdr:from>
    <xdr:to>
      <xdr:col>16</xdr:col>
      <xdr:colOff>617220</xdr:colOff>
      <xdr:row>21</xdr:row>
      <xdr:rowOff>156210</xdr:rowOff>
    </xdr:to>
    <xdr:graphicFrame>
      <xdr:nvGraphicFramePr>
        <xdr:cNvPr id="5" name="图表 4"/>
        <xdr:cNvGraphicFramePr/>
      </xdr:nvGraphicFramePr>
      <xdr:xfrm>
        <a:off x="5086985" y="294005"/>
        <a:ext cx="5183505" cy="370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22</xdr:row>
      <xdr:rowOff>117475</xdr:rowOff>
    </xdr:from>
    <xdr:to>
      <xdr:col>12</xdr:col>
      <xdr:colOff>617220</xdr:colOff>
      <xdr:row>33</xdr:row>
      <xdr:rowOff>153035</xdr:rowOff>
    </xdr:to>
    <xdr:graphicFrame>
      <xdr:nvGraphicFramePr>
        <xdr:cNvPr id="10" name="图表 9"/>
        <xdr:cNvGraphicFramePr/>
      </xdr:nvGraphicFramePr>
      <xdr:xfrm>
        <a:off x="4782185" y="4140835"/>
        <a:ext cx="3019425" cy="20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22</xdr:row>
      <xdr:rowOff>101600</xdr:rowOff>
    </xdr:from>
    <xdr:to>
      <xdr:col>17</xdr:col>
      <xdr:colOff>539115</xdr:colOff>
      <xdr:row>33</xdr:row>
      <xdr:rowOff>139700</xdr:rowOff>
    </xdr:to>
    <xdr:graphicFrame>
      <xdr:nvGraphicFramePr>
        <xdr:cNvPr id="11" name="图表 10"/>
        <xdr:cNvGraphicFramePr/>
      </xdr:nvGraphicFramePr>
      <xdr:xfrm>
        <a:off x="7877810" y="4124960"/>
        <a:ext cx="2931795" cy="2049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34</xdr:row>
      <xdr:rowOff>98425</xdr:rowOff>
    </xdr:from>
    <xdr:to>
      <xdr:col>12</xdr:col>
      <xdr:colOff>617220</xdr:colOff>
      <xdr:row>46</xdr:row>
      <xdr:rowOff>31750</xdr:rowOff>
    </xdr:to>
    <xdr:graphicFrame>
      <xdr:nvGraphicFramePr>
        <xdr:cNvPr id="12" name="图表 11"/>
        <xdr:cNvGraphicFramePr/>
      </xdr:nvGraphicFramePr>
      <xdr:xfrm>
        <a:off x="4782185" y="6316345"/>
        <a:ext cx="3019425" cy="2127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57785</xdr:colOff>
      <xdr:row>34</xdr:row>
      <xdr:rowOff>88900</xdr:rowOff>
    </xdr:from>
    <xdr:to>
      <xdr:col>17</xdr:col>
      <xdr:colOff>553085</xdr:colOff>
      <xdr:row>45</xdr:row>
      <xdr:rowOff>158115</xdr:rowOff>
    </xdr:to>
    <xdr:graphicFrame>
      <xdr:nvGraphicFramePr>
        <xdr:cNvPr id="13" name="图表 12"/>
        <xdr:cNvGraphicFramePr/>
      </xdr:nvGraphicFramePr>
      <xdr:xfrm>
        <a:off x="7859395" y="6306820"/>
        <a:ext cx="2964180" cy="2080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</xdr:colOff>
      <xdr:row>46</xdr:row>
      <xdr:rowOff>117475</xdr:rowOff>
    </xdr:from>
    <xdr:to>
      <xdr:col>12</xdr:col>
      <xdr:colOff>617220</xdr:colOff>
      <xdr:row>58</xdr:row>
      <xdr:rowOff>54610</xdr:rowOff>
    </xdr:to>
    <xdr:graphicFrame>
      <xdr:nvGraphicFramePr>
        <xdr:cNvPr id="22" name="图表 21"/>
        <xdr:cNvGraphicFramePr/>
      </xdr:nvGraphicFramePr>
      <xdr:xfrm>
        <a:off x="4782185" y="8529955"/>
        <a:ext cx="3019425" cy="2131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66675</xdr:colOff>
      <xdr:row>46</xdr:row>
      <xdr:rowOff>117475</xdr:rowOff>
    </xdr:from>
    <xdr:to>
      <xdr:col>17</xdr:col>
      <xdr:colOff>617220</xdr:colOff>
      <xdr:row>58</xdr:row>
      <xdr:rowOff>57785</xdr:rowOff>
    </xdr:to>
    <xdr:graphicFrame>
      <xdr:nvGraphicFramePr>
        <xdr:cNvPr id="23" name="图表 22"/>
        <xdr:cNvGraphicFramePr/>
      </xdr:nvGraphicFramePr>
      <xdr:xfrm>
        <a:off x="7868285" y="8529955"/>
        <a:ext cx="3019425" cy="2134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76200</xdr:colOff>
      <xdr:row>58</xdr:row>
      <xdr:rowOff>136525</xdr:rowOff>
    </xdr:from>
    <xdr:to>
      <xdr:col>12</xdr:col>
      <xdr:colOff>617220</xdr:colOff>
      <xdr:row>70</xdr:row>
      <xdr:rowOff>79375</xdr:rowOff>
    </xdr:to>
    <xdr:graphicFrame>
      <xdr:nvGraphicFramePr>
        <xdr:cNvPr id="24" name="图表 23"/>
        <xdr:cNvGraphicFramePr/>
      </xdr:nvGraphicFramePr>
      <xdr:xfrm>
        <a:off x="4791710" y="10743565"/>
        <a:ext cx="3009900" cy="2137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66675</xdr:colOff>
      <xdr:row>58</xdr:row>
      <xdr:rowOff>120650</xdr:rowOff>
    </xdr:from>
    <xdr:to>
      <xdr:col>18</xdr:col>
      <xdr:colOff>10160</xdr:colOff>
      <xdr:row>70</xdr:row>
      <xdr:rowOff>86995</xdr:rowOff>
    </xdr:to>
    <xdr:graphicFrame>
      <xdr:nvGraphicFramePr>
        <xdr:cNvPr id="25" name="图表 24"/>
        <xdr:cNvGraphicFramePr/>
      </xdr:nvGraphicFramePr>
      <xdr:xfrm>
        <a:off x="7868285" y="10727690"/>
        <a:ext cx="3029585" cy="216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428625</xdr:colOff>
      <xdr:row>71</xdr:row>
      <xdr:rowOff>34925</xdr:rowOff>
    </xdr:from>
    <xdr:to>
      <xdr:col>15</xdr:col>
      <xdr:colOff>504825</xdr:colOff>
      <xdr:row>83</xdr:row>
      <xdr:rowOff>80645</xdr:rowOff>
    </xdr:to>
    <xdr:graphicFrame>
      <xdr:nvGraphicFramePr>
        <xdr:cNvPr id="26" name="图表 25"/>
        <xdr:cNvGraphicFramePr/>
      </xdr:nvGraphicFramePr>
      <xdr:xfrm>
        <a:off x="6378575" y="13019405"/>
        <a:ext cx="3162300" cy="22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342900</xdr:colOff>
      <xdr:row>1</xdr:row>
      <xdr:rowOff>82550</xdr:rowOff>
    </xdr:from>
    <xdr:to>
      <xdr:col>16</xdr:col>
      <xdr:colOff>8890</xdr:colOff>
      <xdr:row>19</xdr:row>
      <xdr:rowOff>87630</xdr:rowOff>
    </xdr:to>
    <xdr:graphicFrame>
      <xdr:nvGraphicFramePr>
        <xdr:cNvPr id="5" name="图表 4"/>
        <xdr:cNvGraphicFramePr/>
      </xdr:nvGraphicFramePr>
      <xdr:xfrm>
        <a:off x="5418455" y="265430"/>
        <a:ext cx="4603750" cy="329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20</xdr:row>
      <xdr:rowOff>15875</xdr:rowOff>
    </xdr:from>
    <xdr:to>
      <xdr:col>12</xdr:col>
      <xdr:colOff>284480</xdr:colOff>
      <xdr:row>30</xdr:row>
      <xdr:rowOff>72390</xdr:rowOff>
    </xdr:to>
    <xdr:graphicFrame>
      <xdr:nvGraphicFramePr>
        <xdr:cNvPr id="6" name="图表 5"/>
        <xdr:cNvGraphicFramePr/>
      </xdr:nvGraphicFramePr>
      <xdr:xfrm>
        <a:off x="5151755" y="3673475"/>
        <a:ext cx="2677160" cy="1885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20</xdr:row>
      <xdr:rowOff>15875</xdr:rowOff>
    </xdr:from>
    <xdr:to>
      <xdr:col>16</xdr:col>
      <xdr:colOff>600710</xdr:colOff>
      <xdr:row>30</xdr:row>
      <xdr:rowOff>67945</xdr:rowOff>
    </xdr:to>
    <xdr:graphicFrame>
      <xdr:nvGraphicFramePr>
        <xdr:cNvPr id="8" name="图表 7"/>
        <xdr:cNvGraphicFramePr/>
      </xdr:nvGraphicFramePr>
      <xdr:xfrm>
        <a:off x="7944485" y="3673475"/>
        <a:ext cx="2669540" cy="1880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30</xdr:row>
      <xdr:rowOff>149225</xdr:rowOff>
    </xdr:from>
    <xdr:to>
      <xdr:col>12</xdr:col>
      <xdr:colOff>286385</xdr:colOff>
      <xdr:row>41</xdr:row>
      <xdr:rowOff>41275</xdr:rowOff>
    </xdr:to>
    <xdr:graphicFrame>
      <xdr:nvGraphicFramePr>
        <xdr:cNvPr id="9" name="图表 8"/>
        <xdr:cNvGraphicFramePr/>
      </xdr:nvGraphicFramePr>
      <xdr:xfrm>
        <a:off x="5142230" y="5635625"/>
        <a:ext cx="2688590" cy="1903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390525</xdr:colOff>
      <xdr:row>30</xdr:row>
      <xdr:rowOff>139700</xdr:rowOff>
    </xdr:from>
    <xdr:to>
      <xdr:col>16</xdr:col>
      <xdr:colOff>614045</xdr:colOff>
      <xdr:row>41</xdr:row>
      <xdr:rowOff>34290</xdr:rowOff>
    </xdr:to>
    <xdr:graphicFrame>
      <xdr:nvGraphicFramePr>
        <xdr:cNvPr id="10" name="图表 9"/>
        <xdr:cNvGraphicFramePr/>
      </xdr:nvGraphicFramePr>
      <xdr:xfrm>
        <a:off x="7934960" y="5626100"/>
        <a:ext cx="2692400" cy="1906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104775</xdr:colOff>
      <xdr:row>42</xdr:row>
      <xdr:rowOff>44450</xdr:rowOff>
    </xdr:from>
    <xdr:to>
      <xdr:col>12</xdr:col>
      <xdr:colOff>314960</xdr:colOff>
      <xdr:row>52</xdr:row>
      <xdr:rowOff>120650</xdr:rowOff>
    </xdr:to>
    <xdr:graphicFrame>
      <xdr:nvGraphicFramePr>
        <xdr:cNvPr id="12" name="图表 11"/>
        <xdr:cNvGraphicFramePr/>
      </xdr:nvGraphicFramePr>
      <xdr:xfrm>
        <a:off x="5180330" y="7725410"/>
        <a:ext cx="2679065" cy="190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409575</xdr:colOff>
      <xdr:row>42</xdr:row>
      <xdr:rowOff>60325</xdr:rowOff>
    </xdr:from>
    <xdr:to>
      <xdr:col>16</xdr:col>
      <xdr:colOff>617220</xdr:colOff>
      <xdr:row>52</xdr:row>
      <xdr:rowOff>135255</xdr:rowOff>
    </xdr:to>
    <xdr:graphicFrame>
      <xdr:nvGraphicFramePr>
        <xdr:cNvPr id="17" name="图表 16"/>
        <xdr:cNvGraphicFramePr/>
      </xdr:nvGraphicFramePr>
      <xdr:xfrm>
        <a:off x="7954010" y="7741285"/>
        <a:ext cx="2676525" cy="1903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95250</xdr:colOff>
      <xdr:row>53</xdr:row>
      <xdr:rowOff>41275</xdr:rowOff>
    </xdr:from>
    <xdr:to>
      <xdr:col>12</xdr:col>
      <xdr:colOff>324485</xdr:colOff>
      <xdr:row>63</xdr:row>
      <xdr:rowOff>110490</xdr:rowOff>
    </xdr:to>
    <xdr:graphicFrame>
      <xdr:nvGraphicFramePr>
        <xdr:cNvPr id="18" name="图表 17"/>
        <xdr:cNvGraphicFramePr/>
      </xdr:nvGraphicFramePr>
      <xdr:xfrm>
        <a:off x="5170805" y="9733915"/>
        <a:ext cx="2698115" cy="1898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400050</xdr:colOff>
      <xdr:row>53</xdr:row>
      <xdr:rowOff>31750</xdr:rowOff>
    </xdr:from>
    <xdr:to>
      <xdr:col>16</xdr:col>
      <xdr:colOff>617220</xdr:colOff>
      <xdr:row>63</xdr:row>
      <xdr:rowOff>117475</xdr:rowOff>
    </xdr:to>
    <xdr:graphicFrame>
      <xdr:nvGraphicFramePr>
        <xdr:cNvPr id="20" name="图表 19"/>
        <xdr:cNvGraphicFramePr/>
      </xdr:nvGraphicFramePr>
      <xdr:xfrm>
        <a:off x="7944485" y="9724390"/>
        <a:ext cx="2686050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133350</xdr:colOff>
      <xdr:row>64</xdr:row>
      <xdr:rowOff>31750</xdr:rowOff>
    </xdr:from>
    <xdr:to>
      <xdr:col>15</xdr:col>
      <xdr:colOff>38100</xdr:colOff>
      <xdr:row>75</xdr:row>
      <xdr:rowOff>146050</xdr:rowOff>
    </xdr:to>
    <xdr:graphicFrame>
      <xdr:nvGraphicFramePr>
        <xdr:cNvPr id="21" name="图表 20"/>
        <xdr:cNvGraphicFramePr/>
      </xdr:nvGraphicFramePr>
      <xdr:xfrm>
        <a:off x="6443345" y="11736070"/>
        <a:ext cx="2990850" cy="2125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333375</xdr:colOff>
      <xdr:row>1</xdr:row>
      <xdr:rowOff>88900</xdr:rowOff>
    </xdr:from>
    <xdr:to>
      <xdr:col>15</xdr:col>
      <xdr:colOff>617220</xdr:colOff>
      <xdr:row>19</xdr:row>
      <xdr:rowOff>88900</xdr:rowOff>
    </xdr:to>
    <xdr:graphicFrame>
      <xdr:nvGraphicFramePr>
        <xdr:cNvPr id="5" name="图表 4"/>
        <xdr:cNvGraphicFramePr/>
      </xdr:nvGraphicFramePr>
      <xdr:xfrm>
        <a:off x="5554345" y="271780"/>
        <a:ext cx="4604385" cy="329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31750</xdr:rowOff>
    </xdr:from>
    <xdr:to>
      <xdr:col>12</xdr:col>
      <xdr:colOff>361950</xdr:colOff>
      <xdr:row>31</xdr:row>
      <xdr:rowOff>8890</xdr:rowOff>
    </xdr:to>
    <xdr:graphicFrame>
      <xdr:nvGraphicFramePr>
        <xdr:cNvPr id="6" name="图表 5"/>
        <xdr:cNvGraphicFramePr/>
      </xdr:nvGraphicFramePr>
      <xdr:xfrm>
        <a:off x="5220970" y="3689350"/>
        <a:ext cx="2830830" cy="1988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20</xdr:row>
      <xdr:rowOff>41275</xdr:rowOff>
    </xdr:from>
    <xdr:to>
      <xdr:col>17</xdr:col>
      <xdr:colOff>38735</xdr:colOff>
      <xdr:row>31</xdr:row>
      <xdr:rowOff>7620</xdr:rowOff>
    </xdr:to>
    <xdr:graphicFrame>
      <xdr:nvGraphicFramePr>
        <xdr:cNvPr id="7" name="图表 6"/>
        <xdr:cNvGraphicFramePr/>
      </xdr:nvGraphicFramePr>
      <xdr:xfrm>
        <a:off x="8070850" y="3698875"/>
        <a:ext cx="2743835" cy="197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617220</xdr:colOff>
      <xdr:row>31</xdr:row>
      <xdr:rowOff>44450</xdr:rowOff>
    </xdr:from>
    <xdr:to>
      <xdr:col>12</xdr:col>
      <xdr:colOff>362585</xdr:colOff>
      <xdr:row>42</xdr:row>
      <xdr:rowOff>27940</xdr:rowOff>
    </xdr:to>
    <xdr:graphicFrame>
      <xdr:nvGraphicFramePr>
        <xdr:cNvPr id="8" name="图表 7"/>
        <xdr:cNvGraphicFramePr/>
      </xdr:nvGraphicFramePr>
      <xdr:xfrm>
        <a:off x="5220970" y="5713730"/>
        <a:ext cx="2831465" cy="1995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390525</xdr:colOff>
      <xdr:row>31</xdr:row>
      <xdr:rowOff>44450</xdr:rowOff>
    </xdr:from>
    <xdr:to>
      <xdr:col>17</xdr:col>
      <xdr:colOff>76835</xdr:colOff>
      <xdr:row>42</xdr:row>
      <xdr:rowOff>27940</xdr:rowOff>
    </xdr:to>
    <xdr:graphicFrame>
      <xdr:nvGraphicFramePr>
        <xdr:cNvPr id="9" name="图表 8"/>
        <xdr:cNvGraphicFramePr/>
      </xdr:nvGraphicFramePr>
      <xdr:xfrm>
        <a:off x="8080375" y="5713730"/>
        <a:ext cx="2772410" cy="1995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617220</xdr:colOff>
      <xdr:row>42</xdr:row>
      <xdr:rowOff>98425</xdr:rowOff>
    </xdr:from>
    <xdr:to>
      <xdr:col>12</xdr:col>
      <xdr:colOff>367665</xdr:colOff>
      <xdr:row>53</xdr:row>
      <xdr:rowOff>96520</xdr:rowOff>
    </xdr:to>
    <xdr:graphicFrame>
      <xdr:nvGraphicFramePr>
        <xdr:cNvPr id="11" name="图表 10"/>
        <xdr:cNvGraphicFramePr/>
      </xdr:nvGraphicFramePr>
      <xdr:xfrm>
        <a:off x="5220970" y="7779385"/>
        <a:ext cx="2836545" cy="2009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428625</xdr:colOff>
      <xdr:row>42</xdr:row>
      <xdr:rowOff>92075</xdr:rowOff>
    </xdr:from>
    <xdr:to>
      <xdr:col>17</xdr:col>
      <xdr:colOff>158115</xdr:colOff>
      <xdr:row>53</xdr:row>
      <xdr:rowOff>101600</xdr:rowOff>
    </xdr:to>
    <xdr:graphicFrame>
      <xdr:nvGraphicFramePr>
        <xdr:cNvPr id="12" name="图表 11"/>
        <xdr:cNvGraphicFramePr/>
      </xdr:nvGraphicFramePr>
      <xdr:xfrm>
        <a:off x="8118475" y="7773035"/>
        <a:ext cx="2815590" cy="2021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617220</xdr:colOff>
      <xdr:row>53</xdr:row>
      <xdr:rowOff>111125</xdr:rowOff>
    </xdr:from>
    <xdr:to>
      <xdr:col>12</xdr:col>
      <xdr:colOff>394335</xdr:colOff>
      <xdr:row>64</xdr:row>
      <xdr:rowOff>130810</xdr:rowOff>
    </xdr:to>
    <xdr:graphicFrame>
      <xdr:nvGraphicFramePr>
        <xdr:cNvPr id="13" name="图表 12"/>
        <xdr:cNvGraphicFramePr/>
      </xdr:nvGraphicFramePr>
      <xdr:xfrm>
        <a:off x="5220970" y="9803765"/>
        <a:ext cx="2863215" cy="2031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419100</xdr:colOff>
      <xdr:row>53</xdr:row>
      <xdr:rowOff>120650</xdr:rowOff>
    </xdr:from>
    <xdr:to>
      <xdr:col>17</xdr:col>
      <xdr:colOff>152400</xdr:colOff>
      <xdr:row>64</xdr:row>
      <xdr:rowOff>132080</xdr:rowOff>
    </xdr:to>
    <xdr:graphicFrame>
      <xdr:nvGraphicFramePr>
        <xdr:cNvPr id="14" name="图表 13"/>
        <xdr:cNvGraphicFramePr/>
      </xdr:nvGraphicFramePr>
      <xdr:xfrm>
        <a:off x="8108950" y="9813290"/>
        <a:ext cx="2819400" cy="2023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617220</xdr:colOff>
      <xdr:row>65</xdr:row>
      <xdr:rowOff>25400</xdr:rowOff>
    </xdr:from>
    <xdr:to>
      <xdr:col>14</xdr:col>
      <xdr:colOff>617220</xdr:colOff>
      <xdr:row>77</xdr:row>
      <xdr:rowOff>31115</xdr:rowOff>
    </xdr:to>
    <xdr:graphicFrame>
      <xdr:nvGraphicFramePr>
        <xdr:cNvPr id="15" name="图表 14"/>
        <xdr:cNvGraphicFramePr/>
      </xdr:nvGraphicFramePr>
      <xdr:xfrm>
        <a:off x="6455410" y="11912600"/>
        <a:ext cx="308610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19050</xdr:colOff>
      <xdr:row>0</xdr:row>
      <xdr:rowOff>13335</xdr:rowOff>
    </xdr:from>
    <xdr:to>
      <xdr:col>13</xdr:col>
      <xdr:colOff>485775</xdr:colOff>
      <xdr:row>18</xdr:row>
      <xdr:rowOff>87630</xdr:rowOff>
    </xdr:to>
    <xdr:graphicFrame>
      <xdr:nvGraphicFramePr>
        <xdr:cNvPr id="2" name="图表 1"/>
        <xdr:cNvGraphicFramePr/>
      </xdr:nvGraphicFramePr>
      <xdr:xfrm>
        <a:off x="4237355" y="13335"/>
        <a:ext cx="4787265" cy="3366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19</xdr:row>
      <xdr:rowOff>60325</xdr:rowOff>
    </xdr:from>
    <xdr:to>
      <xdr:col>4</xdr:col>
      <xdr:colOff>56515</xdr:colOff>
      <xdr:row>31</xdr:row>
      <xdr:rowOff>3175</xdr:rowOff>
    </xdr:to>
    <xdr:graphicFrame>
      <xdr:nvGraphicFramePr>
        <xdr:cNvPr id="3" name="图表 2"/>
        <xdr:cNvGraphicFramePr/>
      </xdr:nvGraphicFramePr>
      <xdr:xfrm>
        <a:off x="38100" y="3535045"/>
        <a:ext cx="3002280" cy="2137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19</xdr:row>
      <xdr:rowOff>79375</xdr:rowOff>
    </xdr:from>
    <xdr:to>
      <xdr:col>9</xdr:col>
      <xdr:colOff>114300</xdr:colOff>
      <xdr:row>31</xdr:row>
      <xdr:rowOff>33655</xdr:rowOff>
    </xdr:to>
    <xdr:graphicFrame>
      <xdr:nvGraphicFramePr>
        <xdr:cNvPr id="4" name="图表 3"/>
        <xdr:cNvGraphicFramePr/>
      </xdr:nvGraphicFramePr>
      <xdr:xfrm>
        <a:off x="3174365" y="3554095"/>
        <a:ext cx="3009900" cy="21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258445</xdr:colOff>
      <xdr:row>19</xdr:row>
      <xdr:rowOff>88900</xdr:rowOff>
    </xdr:from>
    <xdr:to>
      <xdr:col>14</xdr:col>
      <xdr:colOff>172720</xdr:colOff>
      <xdr:row>31</xdr:row>
      <xdr:rowOff>37465</xdr:rowOff>
    </xdr:to>
    <xdr:graphicFrame>
      <xdr:nvGraphicFramePr>
        <xdr:cNvPr id="5" name="图表 4"/>
        <xdr:cNvGraphicFramePr/>
      </xdr:nvGraphicFramePr>
      <xdr:xfrm>
        <a:off x="6328410" y="3563620"/>
        <a:ext cx="3000375" cy="214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334645</xdr:colOff>
      <xdr:row>19</xdr:row>
      <xdr:rowOff>98425</xdr:rowOff>
    </xdr:from>
    <xdr:to>
      <xdr:col>19</xdr:col>
      <xdr:colOff>255905</xdr:colOff>
      <xdr:row>31</xdr:row>
      <xdr:rowOff>51435</xdr:rowOff>
    </xdr:to>
    <xdr:graphicFrame>
      <xdr:nvGraphicFramePr>
        <xdr:cNvPr id="6" name="图表 5"/>
        <xdr:cNvGraphicFramePr/>
      </xdr:nvGraphicFramePr>
      <xdr:xfrm>
        <a:off x="9490710" y="3573145"/>
        <a:ext cx="3007360" cy="214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800100</xdr:colOff>
      <xdr:row>43</xdr:row>
      <xdr:rowOff>165100</xdr:rowOff>
    </xdr:from>
    <xdr:to>
      <xdr:col>5</xdr:col>
      <xdr:colOff>172085</xdr:colOff>
      <xdr:row>55</xdr:row>
      <xdr:rowOff>131445</xdr:rowOff>
    </xdr:to>
    <xdr:graphicFrame>
      <xdr:nvGraphicFramePr>
        <xdr:cNvPr id="8" name="图表 7"/>
        <xdr:cNvGraphicFramePr/>
      </xdr:nvGraphicFramePr>
      <xdr:xfrm>
        <a:off x="800100" y="8028940"/>
        <a:ext cx="2973070" cy="216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361950</xdr:colOff>
      <xdr:row>44</xdr:row>
      <xdr:rowOff>6350</xdr:rowOff>
    </xdr:from>
    <xdr:to>
      <xdr:col>10</xdr:col>
      <xdr:colOff>314960</xdr:colOff>
      <xdr:row>55</xdr:row>
      <xdr:rowOff>149860</xdr:rowOff>
    </xdr:to>
    <xdr:graphicFrame>
      <xdr:nvGraphicFramePr>
        <xdr:cNvPr id="9" name="图表 8"/>
        <xdr:cNvGraphicFramePr/>
      </xdr:nvGraphicFramePr>
      <xdr:xfrm>
        <a:off x="3963035" y="8053070"/>
        <a:ext cx="3039110" cy="2155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533400</xdr:colOff>
      <xdr:row>44</xdr:row>
      <xdr:rowOff>15875</xdr:rowOff>
    </xdr:from>
    <xdr:to>
      <xdr:col>15</xdr:col>
      <xdr:colOff>486410</xdr:colOff>
      <xdr:row>55</xdr:row>
      <xdr:rowOff>159385</xdr:rowOff>
    </xdr:to>
    <xdr:graphicFrame>
      <xdr:nvGraphicFramePr>
        <xdr:cNvPr id="10" name="图表 9"/>
        <xdr:cNvGraphicFramePr/>
      </xdr:nvGraphicFramePr>
      <xdr:xfrm>
        <a:off x="7220585" y="8062595"/>
        <a:ext cx="3039110" cy="2155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628650</xdr:colOff>
      <xdr:row>56</xdr:row>
      <xdr:rowOff>82550</xdr:rowOff>
    </xdr:from>
    <xdr:to>
      <xdr:col>7</xdr:col>
      <xdr:colOff>543560</xdr:colOff>
      <xdr:row>68</xdr:row>
      <xdr:rowOff>60325</xdr:rowOff>
    </xdr:to>
    <xdr:graphicFrame>
      <xdr:nvGraphicFramePr>
        <xdr:cNvPr id="11" name="图表 10"/>
        <xdr:cNvGraphicFramePr/>
      </xdr:nvGraphicFramePr>
      <xdr:xfrm>
        <a:off x="2334895" y="10323830"/>
        <a:ext cx="3044190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56</xdr:row>
      <xdr:rowOff>82550</xdr:rowOff>
    </xdr:from>
    <xdr:to>
      <xdr:col>13</xdr:col>
      <xdr:colOff>224790</xdr:colOff>
      <xdr:row>69</xdr:row>
      <xdr:rowOff>40640</xdr:rowOff>
    </xdr:to>
    <xdr:graphicFrame>
      <xdr:nvGraphicFramePr>
        <xdr:cNvPr id="12" name="图表 11"/>
        <xdr:cNvGraphicFramePr/>
      </xdr:nvGraphicFramePr>
      <xdr:xfrm>
        <a:off x="5462270" y="10323830"/>
        <a:ext cx="3301365" cy="2335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3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2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顶峰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7.xml"/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G7" sqref="G7"/>
    </sheetView>
  </sheetViews>
  <sheetFormatPr defaultColWidth="9" defaultRowHeight="14.4" outlineLevelCol="6"/>
  <cols>
    <col min="1" max="1" width="9" customWidth="1"/>
    <col min="2" max="2" width="12.25" customWidth="1"/>
    <col min="3" max="3" width="8.87962962962963" customWidth="1"/>
    <col min="4" max="4" width="9.5" customWidth="1"/>
    <col min="5" max="5" width="6.25" customWidth="1"/>
    <col min="6" max="6" width="6.75" customWidth="1"/>
    <col min="7" max="7" width="7.12962962962963" customWidth="1"/>
  </cols>
  <sheetData>
    <row r="1" spans="1:7">
      <c r="A1" s="7" t="s">
        <v>0</v>
      </c>
      <c r="B1" s="7"/>
      <c r="C1" s="7"/>
      <c r="D1" s="7"/>
      <c r="E1" s="7"/>
      <c r="F1" s="7"/>
      <c r="G1" s="7"/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4">
        <v>150012</v>
      </c>
      <c r="B3" s="8" t="s">
        <v>8</v>
      </c>
      <c r="C3" s="9">
        <v>86</v>
      </c>
      <c r="D3">
        <v>75</v>
      </c>
      <c r="E3">
        <v>83</v>
      </c>
      <c r="F3">
        <f>ROUND(0.3*C3+0.2*D3+0.5*E3,0)</f>
        <v>82</v>
      </c>
      <c r="G3" t="str">
        <f>IF(F3&lt;60,"不及格",IF(F3&lt;70,"及格",IF(F3&lt;80,"中等",IF(F3&lt;90,"良好",IF(F3&lt;101,"优秀")))))</f>
        <v>良好</v>
      </c>
    </row>
    <row r="4" spans="1:7">
      <c r="A4" s="4">
        <v>150015</v>
      </c>
      <c r="B4" s="8" t="s">
        <v>9</v>
      </c>
      <c r="C4" s="9">
        <v>78</v>
      </c>
      <c r="D4">
        <v>88</v>
      </c>
      <c r="E4">
        <v>85</v>
      </c>
      <c r="F4">
        <f t="shared" ref="F4:F40" si="0">ROUND(0.3*C4+0.2*D4+0.5*E4,0)</f>
        <v>84</v>
      </c>
      <c r="G4" t="str">
        <f t="shared" ref="G4:G40" si="1">IF(F4&lt;60,"不及格",IF(F4&lt;70,"及格",IF(F4&lt;80,"中等",IF(F4&lt;90,"良好",IF(F4&lt;101,"优秀")))))</f>
        <v>良好</v>
      </c>
    </row>
    <row r="5" spans="1:7">
      <c r="A5" s="4">
        <v>150017</v>
      </c>
      <c r="B5" s="8" t="s">
        <v>10</v>
      </c>
      <c r="C5" s="10">
        <v>90</v>
      </c>
      <c r="D5">
        <v>86</v>
      </c>
      <c r="E5">
        <v>95</v>
      </c>
      <c r="F5">
        <f t="shared" si="0"/>
        <v>92</v>
      </c>
      <c r="G5" t="str">
        <f t="shared" si="1"/>
        <v>优秀</v>
      </c>
    </row>
    <row r="6" spans="1:7">
      <c r="A6" s="4">
        <v>151012</v>
      </c>
      <c r="B6" s="8" t="s">
        <v>11</v>
      </c>
      <c r="C6" s="9">
        <v>75</v>
      </c>
      <c r="D6">
        <v>68</v>
      </c>
      <c r="E6">
        <v>77</v>
      </c>
      <c r="F6">
        <f t="shared" si="0"/>
        <v>75</v>
      </c>
      <c r="G6" t="str">
        <f t="shared" si="1"/>
        <v>中等</v>
      </c>
    </row>
    <row r="7" spans="1:7">
      <c r="A7" s="4">
        <v>151306</v>
      </c>
      <c r="B7" s="8" t="s">
        <v>12</v>
      </c>
      <c r="C7" s="9">
        <v>85</v>
      </c>
      <c r="D7">
        <v>88</v>
      </c>
      <c r="E7">
        <v>90</v>
      </c>
      <c r="F7">
        <f t="shared" si="0"/>
        <v>88</v>
      </c>
      <c r="G7" t="str">
        <f t="shared" si="1"/>
        <v>良好</v>
      </c>
    </row>
    <row r="8" spans="1:7">
      <c r="A8" s="4">
        <v>151312</v>
      </c>
      <c r="B8" s="8" t="s">
        <v>13</v>
      </c>
      <c r="C8" s="9">
        <v>70</v>
      </c>
      <c r="D8">
        <v>75</v>
      </c>
      <c r="E8">
        <v>66</v>
      </c>
      <c r="F8">
        <f t="shared" si="0"/>
        <v>69</v>
      </c>
      <c r="G8" t="str">
        <f t="shared" si="1"/>
        <v>及格</v>
      </c>
    </row>
    <row r="9" spans="1:7">
      <c r="A9" s="4">
        <v>151315</v>
      </c>
      <c r="B9" s="8" t="s">
        <v>14</v>
      </c>
      <c r="C9" s="9">
        <v>75</v>
      </c>
      <c r="D9">
        <v>80</v>
      </c>
      <c r="E9">
        <v>86</v>
      </c>
      <c r="F9">
        <f t="shared" si="0"/>
        <v>82</v>
      </c>
      <c r="G9" t="str">
        <f t="shared" si="1"/>
        <v>良好</v>
      </c>
    </row>
    <row r="10" spans="1:7">
      <c r="A10" s="4">
        <v>151412</v>
      </c>
      <c r="B10" s="8" t="s">
        <v>15</v>
      </c>
      <c r="C10" s="10">
        <v>95</v>
      </c>
      <c r="D10">
        <v>86</v>
      </c>
      <c r="E10">
        <v>92</v>
      </c>
      <c r="F10">
        <f t="shared" si="0"/>
        <v>92</v>
      </c>
      <c r="G10" t="str">
        <f t="shared" si="1"/>
        <v>优秀</v>
      </c>
    </row>
    <row r="11" spans="1:7">
      <c r="A11" s="4">
        <v>151417</v>
      </c>
      <c r="B11" s="8" t="s">
        <v>16</v>
      </c>
      <c r="C11" s="9">
        <v>70</v>
      </c>
      <c r="D11">
        <v>60</v>
      </c>
      <c r="E11">
        <v>55</v>
      </c>
      <c r="F11">
        <f t="shared" si="0"/>
        <v>61</v>
      </c>
      <c r="G11" t="str">
        <f t="shared" si="1"/>
        <v>及格</v>
      </c>
    </row>
    <row r="12" spans="1:7">
      <c r="A12" s="4">
        <v>151428</v>
      </c>
      <c r="B12" s="8" t="s">
        <v>17</v>
      </c>
      <c r="C12" s="9">
        <v>85</v>
      </c>
      <c r="D12">
        <v>75</v>
      </c>
      <c r="E12">
        <v>80</v>
      </c>
      <c r="F12">
        <f t="shared" si="0"/>
        <v>81</v>
      </c>
      <c r="G12" t="str">
        <f t="shared" si="1"/>
        <v>良好</v>
      </c>
    </row>
    <row r="13" spans="1:7">
      <c r="A13" s="4">
        <v>151501</v>
      </c>
      <c r="B13" s="8" t="s">
        <v>18</v>
      </c>
      <c r="C13" s="9">
        <v>75</v>
      </c>
      <c r="D13">
        <v>80</v>
      </c>
      <c r="E13">
        <v>83</v>
      </c>
      <c r="F13">
        <f t="shared" si="0"/>
        <v>80</v>
      </c>
      <c r="G13" t="str">
        <f t="shared" si="1"/>
        <v>良好</v>
      </c>
    </row>
    <row r="14" spans="1:7">
      <c r="A14" s="4">
        <v>151508</v>
      </c>
      <c r="B14" s="8" t="s">
        <v>19</v>
      </c>
      <c r="C14" s="9">
        <v>88</v>
      </c>
      <c r="D14">
        <v>75</v>
      </c>
      <c r="E14">
        <v>76</v>
      </c>
      <c r="F14">
        <f t="shared" si="0"/>
        <v>79</v>
      </c>
      <c r="G14" t="str">
        <f t="shared" si="1"/>
        <v>中等</v>
      </c>
    </row>
    <row r="15" spans="1:7">
      <c r="A15" s="4">
        <v>151603</v>
      </c>
      <c r="B15" s="8" t="s">
        <v>20</v>
      </c>
      <c r="C15" s="9">
        <v>70</v>
      </c>
      <c r="D15">
        <v>83</v>
      </c>
      <c r="E15">
        <v>83</v>
      </c>
      <c r="F15">
        <f t="shared" si="0"/>
        <v>79</v>
      </c>
      <c r="G15" t="str">
        <f t="shared" si="1"/>
        <v>中等</v>
      </c>
    </row>
    <row r="16" spans="1:7">
      <c r="A16" s="4">
        <v>151612</v>
      </c>
      <c r="B16" s="8" t="s">
        <v>21</v>
      </c>
      <c r="C16" s="9">
        <v>70</v>
      </c>
      <c r="D16">
        <v>50</v>
      </c>
      <c r="E16">
        <v>45</v>
      </c>
      <c r="F16">
        <f t="shared" si="0"/>
        <v>54</v>
      </c>
      <c r="G16" t="str">
        <f t="shared" si="1"/>
        <v>不及格</v>
      </c>
    </row>
    <row r="17" spans="1:7">
      <c r="A17" s="4">
        <v>151711</v>
      </c>
      <c r="B17" s="8" t="s">
        <v>22</v>
      </c>
      <c r="C17" s="10">
        <v>93</v>
      </c>
      <c r="D17">
        <v>85</v>
      </c>
      <c r="E17">
        <v>88</v>
      </c>
      <c r="F17">
        <f t="shared" si="0"/>
        <v>89</v>
      </c>
      <c r="G17" t="str">
        <f t="shared" si="1"/>
        <v>良好</v>
      </c>
    </row>
    <row r="18" spans="1:7">
      <c r="A18" s="4">
        <v>151715</v>
      </c>
      <c r="B18" s="8" t="s">
        <v>23</v>
      </c>
      <c r="C18" s="9">
        <v>75</v>
      </c>
      <c r="D18">
        <v>75</v>
      </c>
      <c r="E18">
        <v>68</v>
      </c>
      <c r="F18">
        <f t="shared" si="0"/>
        <v>72</v>
      </c>
      <c r="G18" t="str">
        <f t="shared" si="1"/>
        <v>中等</v>
      </c>
    </row>
    <row r="19" spans="1:7">
      <c r="A19" s="4">
        <v>151809</v>
      </c>
      <c r="B19" s="8" t="s">
        <v>24</v>
      </c>
      <c r="C19" s="9">
        <v>65</v>
      </c>
      <c r="D19">
        <v>60</v>
      </c>
      <c r="E19">
        <v>63</v>
      </c>
      <c r="F19">
        <f t="shared" si="0"/>
        <v>63</v>
      </c>
      <c r="G19" t="str">
        <f t="shared" si="1"/>
        <v>及格</v>
      </c>
    </row>
    <row r="20" spans="1:7">
      <c r="A20" s="4">
        <v>151816</v>
      </c>
      <c r="B20" s="8" t="s">
        <v>25</v>
      </c>
      <c r="C20" s="10">
        <v>90</v>
      </c>
      <c r="D20">
        <v>88</v>
      </c>
      <c r="E20">
        <v>93</v>
      </c>
      <c r="F20">
        <f t="shared" si="0"/>
        <v>91</v>
      </c>
      <c r="G20" t="str">
        <f t="shared" si="1"/>
        <v>优秀</v>
      </c>
    </row>
    <row r="21" spans="1:7">
      <c r="A21" s="4">
        <v>151823</v>
      </c>
      <c r="B21" s="8" t="s">
        <v>26</v>
      </c>
      <c r="C21" s="9">
        <v>86</v>
      </c>
      <c r="D21">
        <v>75</v>
      </c>
      <c r="E21">
        <v>83</v>
      </c>
      <c r="F21">
        <f t="shared" si="0"/>
        <v>82</v>
      </c>
      <c r="G21" t="str">
        <f t="shared" si="1"/>
        <v>良好</v>
      </c>
    </row>
    <row r="22" spans="1:7">
      <c r="A22" s="4">
        <v>152101</v>
      </c>
      <c r="B22" s="8" t="s">
        <v>27</v>
      </c>
      <c r="C22" s="9">
        <v>80</v>
      </c>
      <c r="D22">
        <v>75</v>
      </c>
      <c r="E22">
        <v>88</v>
      </c>
      <c r="F22">
        <f t="shared" si="0"/>
        <v>83</v>
      </c>
      <c r="G22" t="str">
        <f t="shared" si="1"/>
        <v>良好</v>
      </c>
    </row>
    <row r="23" spans="1:7">
      <c r="A23" s="4">
        <v>152111</v>
      </c>
      <c r="B23" s="8" t="s">
        <v>28</v>
      </c>
      <c r="C23" s="9">
        <v>70</v>
      </c>
      <c r="D23">
        <v>65</v>
      </c>
      <c r="E23">
        <v>45</v>
      </c>
      <c r="F23">
        <f t="shared" si="0"/>
        <v>57</v>
      </c>
      <c r="G23" t="str">
        <f t="shared" si="1"/>
        <v>不及格</v>
      </c>
    </row>
    <row r="24" spans="1:7">
      <c r="A24" s="4">
        <v>152116</v>
      </c>
      <c r="B24" s="8" t="s">
        <v>29</v>
      </c>
      <c r="C24" s="9">
        <v>86</v>
      </c>
      <c r="D24">
        <v>75</v>
      </c>
      <c r="E24">
        <v>83</v>
      </c>
      <c r="F24">
        <f t="shared" si="0"/>
        <v>82</v>
      </c>
      <c r="G24" t="str">
        <f t="shared" si="1"/>
        <v>良好</v>
      </c>
    </row>
    <row r="25" spans="1:7">
      <c r="A25" s="4">
        <v>152122</v>
      </c>
      <c r="B25" s="8" t="s">
        <v>30</v>
      </c>
      <c r="C25" s="10">
        <v>93</v>
      </c>
      <c r="D25">
        <v>85</v>
      </c>
      <c r="E25">
        <v>88</v>
      </c>
      <c r="F25">
        <f t="shared" si="0"/>
        <v>89</v>
      </c>
      <c r="G25" t="str">
        <f t="shared" si="1"/>
        <v>良好</v>
      </c>
    </row>
    <row r="26" spans="1:7">
      <c r="A26" s="4">
        <v>152309</v>
      </c>
      <c r="B26" s="8" t="s">
        <v>31</v>
      </c>
      <c r="C26" s="9">
        <v>86</v>
      </c>
      <c r="D26">
        <v>75</v>
      </c>
      <c r="E26">
        <v>83</v>
      </c>
      <c r="F26">
        <f t="shared" si="0"/>
        <v>82</v>
      </c>
      <c r="G26" t="str">
        <f t="shared" si="1"/>
        <v>良好</v>
      </c>
    </row>
    <row r="27" spans="1:7">
      <c r="A27" s="4">
        <v>152311</v>
      </c>
      <c r="B27" s="8" t="s">
        <v>32</v>
      </c>
      <c r="C27" s="9">
        <v>80</v>
      </c>
      <c r="D27">
        <v>85</v>
      </c>
      <c r="E27">
        <v>83</v>
      </c>
      <c r="F27">
        <f t="shared" si="0"/>
        <v>83</v>
      </c>
      <c r="G27" t="str">
        <f t="shared" si="1"/>
        <v>良好</v>
      </c>
    </row>
    <row r="28" spans="1:7">
      <c r="A28" s="4">
        <v>152318</v>
      </c>
      <c r="B28" s="8" t="s">
        <v>33</v>
      </c>
      <c r="C28" s="9">
        <v>86</v>
      </c>
      <c r="D28">
        <v>75</v>
      </c>
      <c r="E28">
        <v>83</v>
      </c>
      <c r="F28">
        <f t="shared" si="0"/>
        <v>82</v>
      </c>
      <c r="G28" t="str">
        <f t="shared" si="1"/>
        <v>良好</v>
      </c>
    </row>
    <row r="29" spans="1:7">
      <c r="A29" s="4">
        <v>152319</v>
      </c>
      <c r="B29" s="8" t="s">
        <v>34</v>
      </c>
      <c r="C29" s="10">
        <v>93</v>
      </c>
      <c r="D29">
        <v>85</v>
      </c>
      <c r="E29">
        <v>88</v>
      </c>
      <c r="F29">
        <f t="shared" si="0"/>
        <v>89</v>
      </c>
      <c r="G29" t="str">
        <f t="shared" si="1"/>
        <v>良好</v>
      </c>
    </row>
    <row r="30" spans="1:7">
      <c r="A30" s="4">
        <v>152511</v>
      </c>
      <c r="B30" s="8" t="s">
        <v>35</v>
      </c>
      <c r="C30" s="9">
        <v>70</v>
      </c>
      <c r="D30">
        <v>66</v>
      </c>
      <c r="E30">
        <v>78</v>
      </c>
      <c r="F30">
        <f t="shared" si="0"/>
        <v>73</v>
      </c>
      <c r="G30" t="str">
        <f t="shared" si="1"/>
        <v>中等</v>
      </c>
    </row>
    <row r="31" spans="1:7">
      <c r="A31" s="4">
        <v>152512</v>
      </c>
      <c r="B31" s="8" t="s">
        <v>36</v>
      </c>
      <c r="C31" s="9">
        <v>86</v>
      </c>
      <c r="D31">
        <v>85</v>
      </c>
      <c r="E31">
        <v>93</v>
      </c>
      <c r="F31">
        <f t="shared" si="0"/>
        <v>89</v>
      </c>
      <c r="G31" t="str">
        <f t="shared" si="1"/>
        <v>良好</v>
      </c>
    </row>
    <row r="32" spans="1:7">
      <c r="A32" s="4">
        <v>152612</v>
      </c>
      <c r="B32" s="8" t="s">
        <v>37</v>
      </c>
      <c r="C32" s="9">
        <v>86</v>
      </c>
      <c r="D32">
        <v>75</v>
      </c>
      <c r="E32">
        <v>83</v>
      </c>
      <c r="F32">
        <f t="shared" si="0"/>
        <v>82</v>
      </c>
      <c r="G32" t="str">
        <f t="shared" si="1"/>
        <v>良好</v>
      </c>
    </row>
    <row r="33" spans="1:7">
      <c r="A33" s="4">
        <v>152702</v>
      </c>
      <c r="B33" s="8" t="s">
        <v>38</v>
      </c>
      <c r="C33" s="10">
        <v>93</v>
      </c>
      <c r="D33">
        <v>85</v>
      </c>
      <c r="E33">
        <v>88</v>
      </c>
      <c r="F33">
        <f t="shared" si="0"/>
        <v>89</v>
      </c>
      <c r="G33" t="str">
        <f t="shared" si="1"/>
        <v>良好</v>
      </c>
    </row>
    <row r="34" spans="1:7">
      <c r="A34" s="4">
        <v>152703</v>
      </c>
      <c r="B34" s="8" t="s">
        <v>39</v>
      </c>
      <c r="C34" s="9">
        <v>66</v>
      </c>
      <c r="D34">
        <v>75</v>
      </c>
      <c r="E34">
        <v>73</v>
      </c>
      <c r="F34">
        <f t="shared" si="0"/>
        <v>71</v>
      </c>
      <c r="G34" t="str">
        <f t="shared" si="1"/>
        <v>中等</v>
      </c>
    </row>
    <row r="35" spans="1:7">
      <c r="A35" s="4">
        <v>152713</v>
      </c>
      <c r="B35" s="8" t="s">
        <v>40</v>
      </c>
      <c r="C35" s="9">
        <v>86</v>
      </c>
      <c r="D35">
        <v>75</v>
      </c>
      <c r="E35">
        <v>83</v>
      </c>
      <c r="F35">
        <f t="shared" si="0"/>
        <v>82</v>
      </c>
      <c r="G35" t="str">
        <f t="shared" si="1"/>
        <v>良好</v>
      </c>
    </row>
    <row r="36" spans="1:7">
      <c r="A36" s="4">
        <v>152911</v>
      </c>
      <c r="B36" s="8" t="s">
        <v>41</v>
      </c>
      <c r="C36" s="10">
        <v>93</v>
      </c>
      <c r="D36">
        <v>85</v>
      </c>
      <c r="E36">
        <v>88</v>
      </c>
      <c r="F36">
        <f t="shared" si="0"/>
        <v>89</v>
      </c>
      <c r="G36" t="str">
        <f t="shared" si="1"/>
        <v>良好</v>
      </c>
    </row>
    <row r="37" spans="1:7">
      <c r="A37" s="4">
        <v>152918</v>
      </c>
      <c r="B37" s="8" t="s">
        <v>42</v>
      </c>
      <c r="C37" s="9">
        <v>86</v>
      </c>
      <c r="D37">
        <v>85</v>
      </c>
      <c r="E37">
        <v>83</v>
      </c>
      <c r="F37">
        <f t="shared" si="0"/>
        <v>84</v>
      </c>
      <c r="G37" t="str">
        <f t="shared" si="1"/>
        <v>良好</v>
      </c>
    </row>
    <row r="38" spans="1:7">
      <c r="A38" s="4">
        <v>152922</v>
      </c>
      <c r="B38" s="8" t="s">
        <v>43</v>
      </c>
      <c r="C38" s="9">
        <v>86</v>
      </c>
      <c r="D38">
        <v>75</v>
      </c>
      <c r="E38">
        <v>83</v>
      </c>
      <c r="F38">
        <f t="shared" si="0"/>
        <v>82</v>
      </c>
      <c r="G38" t="str">
        <f t="shared" si="1"/>
        <v>良好</v>
      </c>
    </row>
    <row r="39" spans="1:7">
      <c r="A39" s="4">
        <v>153003</v>
      </c>
      <c r="B39" s="8" t="s">
        <v>44</v>
      </c>
      <c r="C39" s="9">
        <v>83</v>
      </c>
      <c r="D39">
        <v>85</v>
      </c>
      <c r="E39">
        <v>88</v>
      </c>
      <c r="F39">
        <f t="shared" si="0"/>
        <v>86</v>
      </c>
      <c r="G39" t="str">
        <f t="shared" si="1"/>
        <v>良好</v>
      </c>
    </row>
    <row r="40" spans="1:7">
      <c r="A40" s="4">
        <v>153106</v>
      </c>
      <c r="B40" s="8" t="s">
        <v>45</v>
      </c>
      <c r="C40" s="9">
        <v>76</v>
      </c>
      <c r="D40">
        <v>75</v>
      </c>
      <c r="E40">
        <v>63</v>
      </c>
      <c r="F40">
        <f t="shared" si="0"/>
        <v>69</v>
      </c>
      <c r="G40" t="str">
        <f t="shared" si="1"/>
        <v>及格</v>
      </c>
    </row>
    <row r="42" spans="2:6">
      <c r="B42" t="s">
        <v>46</v>
      </c>
      <c r="C42">
        <f>MAX(C3:C40)</f>
        <v>95</v>
      </c>
      <c r="D42">
        <f>MAX(D3:D40)</f>
        <v>88</v>
      </c>
      <c r="E42">
        <f>MAX(E3:E40)</f>
        <v>95</v>
      </c>
      <c r="F42">
        <f>MAX(F3:F40)</f>
        <v>92</v>
      </c>
    </row>
    <row r="43" spans="2:6">
      <c r="B43" t="s">
        <v>47</v>
      </c>
      <c r="C43">
        <f>MIN(C3:C40)</f>
        <v>65</v>
      </c>
      <c r="D43">
        <f>MIN(D3:D40)</f>
        <v>50</v>
      </c>
      <c r="E43">
        <f>MIN(E3:E40)</f>
        <v>45</v>
      </c>
      <c r="F43">
        <f>MIN(F3:F40)</f>
        <v>54</v>
      </c>
    </row>
    <row r="44" spans="2:6">
      <c r="B44" t="s">
        <v>48</v>
      </c>
      <c r="C44" s="2">
        <f>AVERAGE(C3:C40)</f>
        <v>81.7368421052632</v>
      </c>
      <c r="D44" s="2">
        <f>AVERAGE(D3:D40)</f>
        <v>77.3157894736842</v>
      </c>
      <c r="E44" s="2">
        <f>AVERAGE(E3:E40)</f>
        <v>79.8684210526316</v>
      </c>
      <c r="F44" s="2">
        <f>AVERAGE(F3:F40)</f>
        <v>79.9473684210526</v>
      </c>
    </row>
    <row r="46" spans="2:6">
      <c r="B46" s="1"/>
      <c r="C46" s="11" t="s">
        <v>49</v>
      </c>
      <c r="D46" t="s">
        <v>50</v>
      </c>
      <c r="E46" t="s">
        <v>51</v>
      </c>
      <c r="F46" t="s">
        <v>6</v>
      </c>
    </row>
    <row r="47" spans="2:6">
      <c r="B47" t="s">
        <v>52</v>
      </c>
      <c r="C47" s="4">
        <f>COUNTIF(C3:C40,"&gt;89")</f>
        <v>8</v>
      </c>
      <c r="D47" s="4">
        <f>COUNTIF(D3:D40,"&gt;89")</f>
        <v>0</v>
      </c>
      <c r="E47" s="4">
        <f>COUNTIF(E3:E40,"&gt;89")</f>
        <v>5</v>
      </c>
      <c r="F47" s="4">
        <f>COUNTIF(F3:F40,"&gt;89")</f>
        <v>3</v>
      </c>
    </row>
    <row r="48" spans="2:6">
      <c r="B48" t="s">
        <v>53</v>
      </c>
      <c r="C48" s="4">
        <f>(COUNTIF(C3:C40,"&gt;79")-C47)</f>
        <v>16</v>
      </c>
      <c r="D48" s="4">
        <f>(COUNTIF(D3:D40,"&gt;79")-D47)</f>
        <v>17</v>
      </c>
      <c r="E48" s="4">
        <f>(COUNTIF(E3:E40,"&gt;79")-E47)</f>
        <v>22</v>
      </c>
      <c r="F48" s="4">
        <f>(COUNTIF(F3:F40,"&gt;79")-F47)</f>
        <v>23</v>
      </c>
    </row>
    <row r="49" spans="2:6">
      <c r="B49" t="s">
        <v>54</v>
      </c>
      <c r="C49" s="4">
        <f>(COUNTIF(C3:C40,"&gt;69")-C47-C48)</f>
        <v>12</v>
      </c>
      <c r="D49" s="4">
        <f>(COUNTIF(D3:D40,"&gt;69")-D47-D48)</f>
        <v>15</v>
      </c>
      <c r="E49" s="4">
        <f>(COUNTIF(E3:E40,"&gt;69")-E47-E48)</f>
        <v>4</v>
      </c>
      <c r="F49" s="4">
        <f>(COUNTIF(F3:F40,"&gt;69")-F47-F48)</f>
        <v>6</v>
      </c>
    </row>
    <row r="50" spans="2:6">
      <c r="B50" t="s">
        <v>55</v>
      </c>
      <c r="C50" s="4">
        <f>(COUNTIF(C3:C40,"&gt;59")-C47-C48-C49)</f>
        <v>2</v>
      </c>
      <c r="D50" s="4">
        <f>(COUNTIF(D3:D40,"&gt;59")-D47-D48-D49)</f>
        <v>5</v>
      </c>
      <c r="E50" s="4">
        <f>(COUNTIF(E3:E40,"&gt;59")-E47-E48-E49)</f>
        <v>4</v>
      </c>
      <c r="F50" s="4">
        <f>(COUNTIF(F3:F40,"&gt;59")-F47-F48-F49)</f>
        <v>4</v>
      </c>
    </row>
    <row r="51" spans="2:6">
      <c r="B51" t="s">
        <v>56</v>
      </c>
      <c r="C51" s="4">
        <f>(COUNTIF(C3:C40,"&gt;0")-C47-C48-C49-C50)</f>
        <v>0</v>
      </c>
      <c r="D51" s="4">
        <f>(COUNTIF(D3:D40,"&gt;0")-D47-D48-D49-D50)</f>
        <v>1</v>
      </c>
      <c r="E51" s="4">
        <f>(COUNTIF(E3:E40,"&gt;0")-E47-E48-E49-E50)</f>
        <v>3</v>
      </c>
      <c r="F51" s="4">
        <f>(COUNTIF(F3:F40,"&gt;0")-F47-F48-F49-F50)</f>
        <v>2</v>
      </c>
    </row>
  </sheetData>
  <mergeCells count="1">
    <mergeCell ref="A1:G1"/>
  </mergeCells>
  <conditionalFormatting sqref="G3:G40">
    <cfRule type="cellIs" dxfId="0" priority="1" operator="equal">
      <formula>"不及格"</formula>
    </cfRule>
    <cfRule type="cellIs" dxfId="1" priority="2" operator="equal">
      <formula>"优秀"</formula>
    </cfRule>
  </conditionalFormatting>
  <conditionalFormatting sqref="D3:F40">
    <cfRule type="cellIs" dxfId="2" priority="4" operator="lessThan">
      <formula>60</formula>
    </cfRule>
    <cfRule type="cellIs" dxfId="1" priority="5" operator="greaterThan">
      <formula>89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workbookViewId="0">
      <selection activeCell="C25" sqref="C25"/>
    </sheetView>
  </sheetViews>
  <sheetFormatPr defaultColWidth="9" defaultRowHeight="14.4" outlineLevelCol="6"/>
  <cols>
    <col min="1" max="1" width="9.25" customWidth="1"/>
    <col min="2" max="2" width="11" customWidth="1"/>
    <col min="3" max="3" width="9" customWidth="1"/>
    <col min="4" max="4" width="10.1296296296296" customWidth="1"/>
    <col min="5" max="5" width="7.62962962962963" customWidth="1"/>
  </cols>
  <sheetData>
    <row r="1" spans="1:7">
      <c r="A1" s="1" t="s">
        <v>57</v>
      </c>
      <c r="B1" s="1"/>
      <c r="C1" s="1"/>
      <c r="D1" s="1"/>
      <c r="E1" s="1"/>
      <c r="F1" s="1"/>
      <c r="G1" s="1"/>
    </row>
    <row r="2" spans="1:7">
      <c r="A2" s="1" t="s">
        <v>58</v>
      </c>
      <c r="B2" s="1" t="s">
        <v>59</v>
      </c>
      <c r="C2" s="1" t="s">
        <v>49</v>
      </c>
      <c r="D2" s="1" t="s">
        <v>50</v>
      </c>
      <c r="E2" s="1" t="s">
        <v>51</v>
      </c>
      <c r="F2" t="s">
        <v>60</v>
      </c>
      <c r="G2" t="s">
        <v>61</v>
      </c>
    </row>
    <row r="3" spans="1:7">
      <c r="A3" s="4">
        <v>350127</v>
      </c>
      <c r="B3" t="s">
        <v>62</v>
      </c>
      <c r="C3">
        <v>99</v>
      </c>
      <c r="D3">
        <v>82</v>
      </c>
      <c r="E3">
        <v>80</v>
      </c>
      <c r="F3">
        <f>ROUND(0.3*C3+0.2*D3+0.5*E3,0)</f>
        <v>86</v>
      </c>
      <c r="G3" t="str">
        <f>IF(F3&lt;60,"不及格",IF(F3&lt;70,"及格",IF(F3&lt;80,"中等",IF(F3&lt;90,"良好",IF(F3&lt;101,"优秀")))))</f>
        <v>良好</v>
      </c>
    </row>
    <row r="4" spans="1:7">
      <c r="A4" s="4">
        <v>350173</v>
      </c>
      <c r="B4" t="s">
        <v>63</v>
      </c>
      <c r="C4">
        <v>78</v>
      </c>
      <c r="D4">
        <v>67</v>
      </c>
      <c r="E4">
        <v>79</v>
      </c>
      <c r="F4">
        <f t="shared" ref="F4:F32" si="0">ROUND(0.3*C4+0.2*D4+0.5*E4,0)</f>
        <v>76</v>
      </c>
      <c r="G4" t="str">
        <f t="shared" ref="G4:G32" si="1">IF(F4&lt;60,"不及格",IF(F4&lt;70,"及格",IF(F4&lt;80,"中等",IF(F4&lt;90,"良好",IF(F4&lt;101,"优秀")))))</f>
        <v>中等</v>
      </c>
    </row>
    <row r="5" spans="1:7">
      <c r="A5" s="4">
        <v>350203</v>
      </c>
      <c r="B5" t="s">
        <v>64</v>
      </c>
      <c r="C5">
        <v>79</v>
      </c>
      <c r="D5">
        <v>83</v>
      </c>
      <c r="E5">
        <v>98</v>
      </c>
      <c r="F5">
        <f t="shared" si="0"/>
        <v>89</v>
      </c>
      <c r="G5" t="str">
        <f t="shared" si="1"/>
        <v>良好</v>
      </c>
    </row>
    <row r="6" spans="1:7">
      <c r="A6" s="4">
        <v>350255</v>
      </c>
      <c r="B6" t="s">
        <v>65</v>
      </c>
      <c r="C6">
        <v>61</v>
      </c>
      <c r="D6">
        <v>66</v>
      </c>
      <c r="E6">
        <v>72</v>
      </c>
      <c r="F6">
        <f t="shared" si="0"/>
        <v>68</v>
      </c>
      <c r="G6" t="str">
        <f t="shared" si="1"/>
        <v>及格</v>
      </c>
    </row>
    <row r="7" spans="1:7">
      <c r="A7" s="4">
        <v>350305</v>
      </c>
      <c r="B7" t="s">
        <v>66</v>
      </c>
      <c r="C7">
        <v>97</v>
      </c>
      <c r="D7">
        <v>80</v>
      </c>
      <c r="E7">
        <v>87</v>
      </c>
      <c r="F7">
        <f t="shared" si="0"/>
        <v>89</v>
      </c>
      <c r="G7" t="str">
        <f t="shared" si="1"/>
        <v>良好</v>
      </c>
    </row>
    <row r="8" spans="1:7">
      <c r="A8" s="4">
        <v>350393</v>
      </c>
      <c r="B8" t="s">
        <v>67</v>
      </c>
      <c r="C8">
        <v>81</v>
      </c>
      <c r="D8">
        <v>60</v>
      </c>
      <c r="E8">
        <v>72</v>
      </c>
      <c r="F8">
        <f t="shared" si="0"/>
        <v>72</v>
      </c>
      <c r="G8" t="str">
        <f t="shared" si="1"/>
        <v>中等</v>
      </c>
    </row>
    <row r="9" spans="1:7">
      <c r="A9" s="4">
        <v>350602</v>
      </c>
      <c r="B9" t="s">
        <v>68</v>
      </c>
      <c r="C9">
        <v>80</v>
      </c>
      <c r="D9">
        <v>80</v>
      </c>
      <c r="E9">
        <v>96</v>
      </c>
      <c r="F9">
        <v>80</v>
      </c>
      <c r="G9" t="str">
        <f t="shared" si="1"/>
        <v>良好</v>
      </c>
    </row>
    <row r="10" spans="1:7">
      <c r="A10" s="4">
        <v>350940</v>
      </c>
      <c r="B10" t="s">
        <v>69</v>
      </c>
      <c r="C10">
        <v>59</v>
      </c>
      <c r="D10">
        <v>80</v>
      </c>
      <c r="E10">
        <v>78</v>
      </c>
      <c r="F10">
        <f t="shared" si="0"/>
        <v>73</v>
      </c>
      <c r="G10" t="str">
        <f t="shared" si="1"/>
        <v>中等</v>
      </c>
    </row>
    <row r="11" spans="1:7">
      <c r="A11" s="4">
        <v>351005</v>
      </c>
      <c r="B11" t="s">
        <v>70</v>
      </c>
      <c r="C11">
        <v>73</v>
      </c>
      <c r="D11">
        <v>95</v>
      </c>
      <c r="E11">
        <v>66</v>
      </c>
      <c r="F11">
        <f t="shared" si="0"/>
        <v>74</v>
      </c>
      <c r="G11" t="str">
        <f t="shared" si="1"/>
        <v>中等</v>
      </c>
    </row>
    <row r="12" spans="1:7">
      <c r="A12" s="4">
        <v>351182</v>
      </c>
      <c r="B12" t="s">
        <v>71</v>
      </c>
      <c r="C12">
        <v>80</v>
      </c>
      <c r="D12">
        <v>88</v>
      </c>
      <c r="E12">
        <v>99</v>
      </c>
      <c r="F12">
        <f t="shared" si="0"/>
        <v>91</v>
      </c>
      <c r="G12" t="str">
        <f t="shared" si="1"/>
        <v>优秀</v>
      </c>
    </row>
    <row r="13" spans="1:7">
      <c r="A13" s="4">
        <v>351230</v>
      </c>
      <c r="B13" t="s">
        <v>72</v>
      </c>
      <c r="C13">
        <v>86</v>
      </c>
      <c r="D13">
        <v>80</v>
      </c>
      <c r="E13">
        <v>63</v>
      </c>
      <c r="F13">
        <f t="shared" si="0"/>
        <v>73</v>
      </c>
      <c r="G13" t="str">
        <f t="shared" si="1"/>
        <v>中等</v>
      </c>
    </row>
    <row r="14" spans="1:7">
      <c r="A14" s="4">
        <v>351320</v>
      </c>
      <c r="B14" t="s">
        <v>73</v>
      </c>
      <c r="C14">
        <v>83</v>
      </c>
      <c r="D14">
        <v>94</v>
      </c>
      <c r="E14">
        <v>73</v>
      </c>
      <c r="F14">
        <f t="shared" si="0"/>
        <v>80</v>
      </c>
      <c r="G14" t="str">
        <f t="shared" si="1"/>
        <v>良好</v>
      </c>
    </row>
    <row r="15" spans="1:7">
      <c r="A15" s="4">
        <v>351336</v>
      </c>
      <c r="B15" t="s">
        <v>74</v>
      </c>
      <c r="C15">
        <v>72</v>
      </c>
      <c r="D15">
        <v>80</v>
      </c>
      <c r="E15">
        <v>83</v>
      </c>
      <c r="F15">
        <f t="shared" si="0"/>
        <v>79</v>
      </c>
      <c r="G15" t="str">
        <f t="shared" si="1"/>
        <v>中等</v>
      </c>
    </row>
    <row r="16" spans="1:7">
      <c r="A16" s="4">
        <v>351518</v>
      </c>
      <c r="B16" t="s">
        <v>75</v>
      </c>
      <c r="C16">
        <v>99</v>
      </c>
      <c r="D16">
        <v>66</v>
      </c>
      <c r="E16">
        <v>80</v>
      </c>
      <c r="F16">
        <f t="shared" si="0"/>
        <v>83</v>
      </c>
      <c r="G16" t="str">
        <f t="shared" si="1"/>
        <v>良好</v>
      </c>
    </row>
    <row r="17" spans="1:7">
      <c r="A17" s="4">
        <v>351601</v>
      </c>
      <c r="B17" t="s">
        <v>76</v>
      </c>
      <c r="C17">
        <v>80</v>
      </c>
      <c r="D17">
        <v>55</v>
      </c>
      <c r="E17">
        <v>75</v>
      </c>
      <c r="F17">
        <f t="shared" si="0"/>
        <v>73</v>
      </c>
      <c r="G17" t="str">
        <f t="shared" si="1"/>
        <v>中等</v>
      </c>
    </row>
    <row r="18" spans="1:7">
      <c r="A18" s="4">
        <v>351736</v>
      </c>
      <c r="B18" t="s">
        <v>77</v>
      </c>
      <c r="C18">
        <v>62</v>
      </c>
      <c r="D18">
        <v>89</v>
      </c>
      <c r="E18">
        <v>72</v>
      </c>
      <c r="F18">
        <f t="shared" si="0"/>
        <v>72</v>
      </c>
      <c r="G18" t="str">
        <f t="shared" si="1"/>
        <v>中等</v>
      </c>
    </row>
    <row r="19" spans="1:7">
      <c r="A19" s="4">
        <v>351777</v>
      </c>
      <c r="B19" t="s">
        <v>78</v>
      </c>
      <c r="C19">
        <v>72</v>
      </c>
      <c r="D19">
        <v>91</v>
      </c>
      <c r="E19">
        <v>79</v>
      </c>
      <c r="F19">
        <f t="shared" si="0"/>
        <v>79</v>
      </c>
      <c r="G19" t="str">
        <f t="shared" si="1"/>
        <v>中等</v>
      </c>
    </row>
    <row r="20" spans="1:7">
      <c r="A20" s="4">
        <v>351777</v>
      </c>
      <c r="B20" t="s">
        <v>79</v>
      </c>
      <c r="C20">
        <v>83</v>
      </c>
      <c r="D20">
        <v>69</v>
      </c>
      <c r="E20">
        <v>80</v>
      </c>
      <c r="F20">
        <f t="shared" si="0"/>
        <v>79</v>
      </c>
      <c r="G20" t="str">
        <f t="shared" si="1"/>
        <v>中等</v>
      </c>
    </row>
    <row r="21" spans="1:7">
      <c r="A21" s="4">
        <v>351789</v>
      </c>
      <c r="B21" t="s">
        <v>80</v>
      </c>
      <c r="C21">
        <v>99</v>
      </c>
      <c r="D21">
        <v>87</v>
      </c>
      <c r="E21">
        <v>70</v>
      </c>
      <c r="F21">
        <f t="shared" si="0"/>
        <v>82</v>
      </c>
      <c r="G21" t="str">
        <f t="shared" si="1"/>
        <v>良好</v>
      </c>
    </row>
    <row r="22" spans="1:7">
      <c r="A22" s="4">
        <v>351868</v>
      </c>
      <c r="B22" t="s">
        <v>81</v>
      </c>
      <c r="C22">
        <v>80</v>
      </c>
      <c r="D22">
        <v>80</v>
      </c>
      <c r="E22">
        <v>93</v>
      </c>
      <c r="F22">
        <f t="shared" si="0"/>
        <v>87</v>
      </c>
      <c r="G22" t="str">
        <f t="shared" si="1"/>
        <v>良好</v>
      </c>
    </row>
    <row r="23" spans="1:7">
      <c r="A23" s="4">
        <v>352079</v>
      </c>
      <c r="B23" t="s">
        <v>82</v>
      </c>
      <c r="C23">
        <v>73</v>
      </c>
      <c r="D23">
        <v>64</v>
      </c>
      <c r="E23">
        <v>80</v>
      </c>
      <c r="F23">
        <f t="shared" si="0"/>
        <v>75</v>
      </c>
      <c r="G23" t="str">
        <f t="shared" si="1"/>
        <v>中等</v>
      </c>
    </row>
    <row r="24" spans="1:7">
      <c r="A24" s="4">
        <v>352158</v>
      </c>
      <c r="B24" t="s">
        <v>83</v>
      </c>
      <c r="C24">
        <v>60</v>
      </c>
      <c r="D24">
        <v>92</v>
      </c>
      <c r="E24">
        <v>65</v>
      </c>
      <c r="F24">
        <f t="shared" si="0"/>
        <v>69</v>
      </c>
      <c r="G24" t="str">
        <f t="shared" si="1"/>
        <v>及格</v>
      </c>
    </row>
    <row r="25" spans="1:7">
      <c r="A25" s="4">
        <v>352195</v>
      </c>
      <c r="B25" t="s">
        <v>84</v>
      </c>
      <c r="C25">
        <v>99</v>
      </c>
      <c r="D25">
        <v>61</v>
      </c>
      <c r="E25">
        <v>80</v>
      </c>
      <c r="F25">
        <f t="shared" si="0"/>
        <v>82</v>
      </c>
      <c r="G25" t="str">
        <f t="shared" si="1"/>
        <v>良好</v>
      </c>
    </row>
    <row r="26" spans="1:7">
      <c r="A26" s="4">
        <v>352203</v>
      </c>
      <c r="B26" t="s">
        <v>85</v>
      </c>
      <c r="C26">
        <v>75</v>
      </c>
      <c r="D26">
        <v>55</v>
      </c>
      <c r="E26">
        <v>81</v>
      </c>
      <c r="F26">
        <f t="shared" si="0"/>
        <v>74</v>
      </c>
      <c r="G26" t="str">
        <f t="shared" si="1"/>
        <v>中等</v>
      </c>
    </row>
    <row r="27" spans="1:7">
      <c r="A27" s="4">
        <v>352250</v>
      </c>
      <c r="B27" t="s">
        <v>86</v>
      </c>
      <c r="C27">
        <v>82</v>
      </c>
      <c r="D27">
        <v>61</v>
      </c>
      <c r="E27">
        <v>74</v>
      </c>
      <c r="F27">
        <f t="shared" si="0"/>
        <v>74</v>
      </c>
      <c r="G27" t="str">
        <f t="shared" si="1"/>
        <v>中等</v>
      </c>
    </row>
    <row r="28" spans="1:7">
      <c r="A28" s="4">
        <v>352255</v>
      </c>
      <c r="B28" t="s">
        <v>87</v>
      </c>
      <c r="C28">
        <v>44</v>
      </c>
      <c r="D28">
        <v>80</v>
      </c>
      <c r="E28">
        <v>99</v>
      </c>
      <c r="F28">
        <f t="shared" si="0"/>
        <v>79</v>
      </c>
      <c r="G28" t="str">
        <f t="shared" si="1"/>
        <v>中等</v>
      </c>
    </row>
    <row r="29" spans="1:7">
      <c r="A29" s="4">
        <v>352347</v>
      </c>
      <c r="B29" t="s">
        <v>88</v>
      </c>
      <c r="C29">
        <v>70</v>
      </c>
      <c r="D29">
        <v>87</v>
      </c>
      <c r="E29">
        <v>85</v>
      </c>
      <c r="F29">
        <v>75</v>
      </c>
      <c r="G29" t="str">
        <f t="shared" si="1"/>
        <v>中等</v>
      </c>
    </row>
    <row r="30" spans="1:7">
      <c r="A30" s="4">
        <v>352348</v>
      </c>
      <c r="B30" t="s">
        <v>89</v>
      </c>
      <c r="C30">
        <v>80</v>
      </c>
      <c r="D30">
        <v>77</v>
      </c>
      <c r="E30">
        <v>85</v>
      </c>
      <c r="F30">
        <f t="shared" si="0"/>
        <v>82</v>
      </c>
      <c r="G30" t="str">
        <f t="shared" si="1"/>
        <v>良好</v>
      </c>
    </row>
    <row r="31" spans="1:7">
      <c r="A31" s="4">
        <v>352633</v>
      </c>
      <c r="B31" t="s">
        <v>90</v>
      </c>
      <c r="C31">
        <v>99</v>
      </c>
      <c r="D31">
        <v>68</v>
      </c>
      <c r="E31">
        <v>65</v>
      </c>
      <c r="F31">
        <f t="shared" si="0"/>
        <v>76</v>
      </c>
      <c r="G31" t="str">
        <f t="shared" si="1"/>
        <v>中等</v>
      </c>
    </row>
    <row r="32" spans="1:7">
      <c r="A32" s="4">
        <v>352920</v>
      </c>
      <c r="B32" t="s">
        <v>91</v>
      </c>
      <c r="C32">
        <v>89</v>
      </c>
      <c r="D32">
        <v>80</v>
      </c>
      <c r="E32">
        <v>86</v>
      </c>
      <c r="F32">
        <f t="shared" si="0"/>
        <v>86</v>
      </c>
      <c r="G32" t="str">
        <f t="shared" si="1"/>
        <v>良好</v>
      </c>
    </row>
    <row r="34" spans="2:6">
      <c r="B34" t="s">
        <v>46</v>
      </c>
      <c r="C34">
        <f>MAX(C3:C32)</f>
        <v>99</v>
      </c>
      <c r="D34">
        <f>MAX(D3:D32)</f>
        <v>95</v>
      </c>
      <c r="E34">
        <f>MAX(E3:E32)</f>
        <v>99</v>
      </c>
      <c r="F34">
        <f>MAX(F3:F32)</f>
        <v>91</v>
      </c>
    </row>
    <row r="35" spans="2:6">
      <c r="B35" t="s">
        <v>47</v>
      </c>
      <c r="C35">
        <f>MIN(C3:C32)</f>
        <v>44</v>
      </c>
      <c r="D35">
        <f>MIN(D3:D32)</f>
        <v>55</v>
      </c>
      <c r="E35">
        <f>MIN(E3:E32)</f>
        <v>63</v>
      </c>
      <c r="F35">
        <f>MIN(F3:F32)</f>
        <v>68</v>
      </c>
    </row>
    <row r="36" spans="2:6">
      <c r="B36" t="s">
        <v>48</v>
      </c>
      <c r="C36" s="2">
        <f>AVERAGE(C3:C32)</f>
        <v>79.1333333333333</v>
      </c>
      <c r="D36" s="2">
        <f>AVERAGE(D3:D32)</f>
        <v>76.5666666666667</v>
      </c>
      <c r="E36" s="2">
        <f>AVERAGE(E3:E32)</f>
        <v>79.8333333333333</v>
      </c>
      <c r="F36" s="2">
        <f>AVERAGE(F3:F32)</f>
        <v>78.5666666666667</v>
      </c>
    </row>
    <row r="38" spans="2:6">
      <c r="B38" s="1"/>
      <c r="C38" s="1" t="s">
        <v>49</v>
      </c>
      <c r="D38" t="s">
        <v>50</v>
      </c>
      <c r="E38" t="s">
        <v>51</v>
      </c>
      <c r="F38" t="s">
        <v>60</v>
      </c>
    </row>
    <row r="39" spans="2:6">
      <c r="B39" t="s">
        <v>52</v>
      </c>
      <c r="C39" s="4">
        <f>COUNTIF(C3:C32,"&gt;89")</f>
        <v>6</v>
      </c>
      <c r="D39" s="4">
        <f>COUNTIF(D3:D32,"&gt;89")</f>
        <v>4</v>
      </c>
      <c r="E39" s="4">
        <f>COUNTIF(E3:E32,"&gt;89")</f>
        <v>5</v>
      </c>
      <c r="F39" s="4">
        <f>COUNTIF(F3:F32,"&gt;89")</f>
        <v>1</v>
      </c>
    </row>
    <row r="40" spans="2:6">
      <c r="B40" t="s">
        <v>53</v>
      </c>
      <c r="C40" s="4">
        <f>(COUNTIF(C3:C32,"&gt;79")-C39)</f>
        <v>11</v>
      </c>
      <c r="D40" s="4">
        <f>(COUNTIF(D3:D32,"&gt;79")-D39)</f>
        <v>14</v>
      </c>
      <c r="E40" s="4">
        <f>(COUNTIF(E3:E32,"&gt;79")-E39)</f>
        <v>11</v>
      </c>
      <c r="F40" s="4">
        <f>(COUNTIF(F3:F32,"&gt;79")-F39)</f>
        <v>11</v>
      </c>
    </row>
    <row r="41" spans="2:6">
      <c r="B41" t="s">
        <v>54</v>
      </c>
      <c r="C41" s="4">
        <f>(COUNTIF(C3:C32,"&gt;69")-C39-C40)</f>
        <v>8</v>
      </c>
      <c r="D41" s="4">
        <f>(COUNTIF(D3:D32,"&gt;69")-D39-D40)</f>
        <v>1</v>
      </c>
      <c r="E41" s="4">
        <f>(COUNTIF(E3:E32,"&gt;69")-E39-E40)</f>
        <v>10</v>
      </c>
      <c r="F41" s="4">
        <f>(COUNTIF(F3:F32,"&gt;69")-F39-F40)</f>
        <v>16</v>
      </c>
    </row>
    <row r="42" spans="2:6">
      <c r="B42" t="s">
        <v>55</v>
      </c>
      <c r="C42" s="4">
        <f>(COUNTIF(C3:C32,"&gt;59")-C39-C40-C41)</f>
        <v>3</v>
      </c>
      <c r="D42" s="4">
        <f>(COUNTIF(D3:D32,"&gt;59")-D39-D40-D41)</f>
        <v>9</v>
      </c>
      <c r="E42" s="4">
        <f>(COUNTIF(E3:E32,"&gt;59")-E39-E40-E41)</f>
        <v>4</v>
      </c>
      <c r="F42" s="4">
        <f>(COUNTIF(F3:F32,"&gt;59")-F39-F40-F41)</f>
        <v>2</v>
      </c>
    </row>
    <row r="43" spans="2:6">
      <c r="B43" t="s">
        <v>56</v>
      </c>
      <c r="C43" s="4">
        <f>(COUNTIF(C3:C32,"&gt;0")-C39-C40-C41-C42)</f>
        <v>2</v>
      </c>
      <c r="D43" s="4">
        <f>(COUNTIF(D3:D32,"&gt;0")-D39-D40-D41-D42)</f>
        <v>2</v>
      </c>
      <c r="E43" s="4">
        <f>(COUNTIF(E3:E32,"&gt;0")-E39-E40-E41-E42)</f>
        <v>0</v>
      </c>
      <c r="F43" s="4">
        <f>(COUNTIF(F3:F32,"&gt;0")-F39-F40-F41-F42)</f>
        <v>0</v>
      </c>
    </row>
  </sheetData>
  <sortState ref="A2:A31">
    <sortCondition ref="A2"/>
  </sortState>
  <mergeCells count="1">
    <mergeCell ref="A1:G1"/>
  </mergeCells>
  <conditionalFormatting sqref="C3:F32">
    <cfRule type="cellIs" dxfId="0" priority="1" operator="lessThan">
      <formula>60</formula>
    </cfRule>
    <cfRule type="cellIs" dxfId="1" priority="2" operator="greaterThan">
      <formula>89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4" workbookViewId="0">
      <selection activeCell="E16" sqref="E16"/>
    </sheetView>
  </sheetViews>
  <sheetFormatPr defaultColWidth="9" defaultRowHeight="14.4" outlineLevelCol="6"/>
  <cols>
    <col min="1" max="1" width="10.3796296296296" customWidth="1"/>
    <col min="2" max="2" width="11.75" customWidth="1"/>
    <col min="3" max="3" width="9.25" customWidth="1"/>
    <col min="4" max="4" width="10" customWidth="1"/>
    <col min="5" max="5" width="7.75" customWidth="1"/>
  </cols>
  <sheetData>
    <row r="1" spans="1:7">
      <c r="A1" s="1" t="s">
        <v>92</v>
      </c>
      <c r="B1" s="1"/>
      <c r="C1" s="1"/>
      <c r="D1" s="1"/>
      <c r="E1" s="1"/>
      <c r="F1" s="1"/>
      <c r="G1" s="1"/>
    </row>
    <row r="2" spans="1:7">
      <c r="A2" t="s">
        <v>93</v>
      </c>
      <c r="B2" t="s">
        <v>94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5">
        <v>250073</v>
      </c>
      <c r="B3" s="4" t="s">
        <v>95</v>
      </c>
      <c r="C3">
        <v>80</v>
      </c>
      <c r="D3">
        <v>55</v>
      </c>
      <c r="E3">
        <v>65</v>
      </c>
      <c r="F3">
        <f>ROUND(0.3*C3+0.2*D3+0.5*E3,0)</f>
        <v>68</v>
      </c>
      <c r="G3" t="str">
        <f>IF(F3&lt;60,"不及格",IF(F3&lt;70,"及格",IF(F3&lt;80,"中等",IF(F3&lt;90,"良好",IF(F3&lt;101,"优秀")))))</f>
        <v>及格</v>
      </c>
    </row>
    <row r="4" spans="1:7">
      <c r="A4" s="5">
        <v>250245</v>
      </c>
      <c r="B4" s="4" t="s">
        <v>96</v>
      </c>
      <c r="C4">
        <v>80</v>
      </c>
      <c r="D4">
        <v>86</v>
      </c>
      <c r="E4">
        <v>79</v>
      </c>
      <c r="F4">
        <f t="shared" ref="F4:F33" si="0">ROUND(0.3*C4+0.2*D4+0.5*E4,0)</f>
        <v>81</v>
      </c>
      <c r="G4" t="str">
        <f t="shared" ref="G4:G33" si="1">IF(F4&lt;60,"不及格",IF(F4&lt;70,"及格",IF(F4&lt;80,"中等",IF(F4&lt;90,"良好",IF(F4&lt;101,"优秀")))))</f>
        <v>良好</v>
      </c>
    </row>
    <row r="5" spans="1:7">
      <c r="A5" s="5">
        <v>250450</v>
      </c>
      <c r="B5" s="4" t="s">
        <v>97</v>
      </c>
      <c r="C5">
        <v>90</v>
      </c>
      <c r="D5">
        <v>86</v>
      </c>
      <c r="E5">
        <v>80</v>
      </c>
      <c r="F5">
        <f t="shared" si="0"/>
        <v>84</v>
      </c>
      <c r="G5" t="str">
        <f t="shared" si="1"/>
        <v>良好</v>
      </c>
    </row>
    <row r="6" spans="1:7">
      <c r="A6" s="5">
        <v>250455</v>
      </c>
      <c r="B6" s="4" t="s">
        <v>98</v>
      </c>
      <c r="C6">
        <v>79</v>
      </c>
      <c r="D6">
        <v>55</v>
      </c>
      <c r="E6">
        <v>80</v>
      </c>
      <c r="F6">
        <f t="shared" si="0"/>
        <v>75</v>
      </c>
      <c r="G6" t="str">
        <f t="shared" si="1"/>
        <v>中等</v>
      </c>
    </row>
    <row r="7" spans="1:7">
      <c r="A7" s="5">
        <v>250495</v>
      </c>
      <c r="B7" s="4" t="s">
        <v>99</v>
      </c>
      <c r="C7">
        <v>73</v>
      </c>
      <c r="D7">
        <v>61</v>
      </c>
      <c r="E7">
        <v>60</v>
      </c>
      <c r="F7">
        <f t="shared" si="0"/>
        <v>64</v>
      </c>
      <c r="G7" t="str">
        <f t="shared" si="1"/>
        <v>及格</v>
      </c>
    </row>
    <row r="8" spans="1:7">
      <c r="A8" s="5">
        <v>250520</v>
      </c>
      <c r="B8" s="4" t="s">
        <v>100</v>
      </c>
      <c r="C8">
        <v>82</v>
      </c>
      <c r="D8">
        <v>76</v>
      </c>
      <c r="E8">
        <v>90</v>
      </c>
      <c r="F8">
        <f t="shared" si="0"/>
        <v>85</v>
      </c>
      <c r="G8" t="str">
        <f t="shared" si="1"/>
        <v>良好</v>
      </c>
    </row>
    <row r="9" spans="1:7">
      <c r="A9" s="5">
        <v>250597</v>
      </c>
      <c r="B9" s="4" t="s">
        <v>101</v>
      </c>
      <c r="C9">
        <v>55</v>
      </c>
      <c r="D9">
        <v>83</v>
      </c>
      <c r="E9">
        <v>74</v>
      </c>
      <c r="F9">
        <f t="shared" si="0"/>
        <v>70</v>
      </c>
      <c r="G9" t="str">
        <f t="shared" si="1"/>
        <v>中等</v>
      </c>
    </row>
    <row r="10" spans="1:7">
      <c r="A10" s="5">
        <v>250890</v>
      </c>
      <c r="B10" s="4" t="s">
        <v>102</v>
      </c>
      <c r="C10">
        <v>69</v>
      </c>
      <c r="D10">
        <v>90</v>
      </c>
      <c r="E10">
        <v>80</v>
      </c>
      <c r="F10">
        <f t="shared" si="0"/>
        <v>79</v>
      </c>
      <c r="G10" t="str">
        <f t="shared" si="1"/>
        <v>中等</v>
      </c>
    </row>
    <row r="11" spans="1:7">
      <c r="A11" s="5">
        <v>251132</v>
      </c>
      <c r="B11" s="4" t="s">
        <v>103</v>
      </c>
      <c r="C11">
        <v>80</v>
      </c>
      <c r="D11">
        <v>90</v>
      </c>
      <c r="E11">
        <v>87</v>
      </c>
      <c r="F11">
        <f t="shared" si="0"/>
        <v>86</v>
      </c>
      <c r="G11" t="str">
        <f t="shared" si="1"/>
        <v>良好</v>
      </c>
    </row>
    <row r="12" spans="1:7">
      <c r="A12" s="5">
        <v>251193</v>
      </c>
      <c r="B12" s="4" t="s">
        <v>104</v>
      </c>
      <c r="C12">
        <v>80</v>
      </c>
      <c r="D12">
        <v>79</v>
      </c>
      <c r="E12">
        <v>78</v>
      </c>
      <c r="F12">
        <f t="shared" si="0"/>
        <v>79</v>
      </c>
      <c r="G12" t="str">
        <f t="shared" si="1"/>
        <v>中等</v>
      </c>
    </row>
    <row r="13" spans="1:7">
      <c r="A13" s="5">
        <v>251201</v>
      </c>
      <c r="B13" s="4" t="s">
        <v>105</v>
      </c>
      <c r="C13">
        <v>78</v>
      </c>
      <c r="D13">
        <v>73</v>
      </c>
      <c r="E13">
        <v>99</v>
      </c>
      <c r="F13">
        <f t="shared" si="0"/>
        <v>88</v>
      </c>
      <c r="G13" t="str">
        <f t="shared" si="1"/>
        <v>良好</v>
      </c>
    </row>
    <row r="14" spans="1:7">
      <c r="A14" s="5">
        <v>251349</v>
      </c>
      <c r="B14" s="4" t="s">
        <v>106</v>
      </c>
      <c r="C14">
        <v>84</v>
      </c>
      <c r="D14">
        <v>55</v>
      </c>
      <c r="E14">
        <v>85</v>
      </c>
      <c r="F14">
        <f t="shared" si="0"/>
        <v>79</v>
      </c>
      <c r="G14" t="str">
        <f t="shared" si="1"/>
        <v>中等</v>
      </c>
    </row>
    <row r="15" spans="1:7">
      <c r="A15" s="5">
        <v>251416</v>
      </c>
      <c r="B15" s="4" t="s">
        <v>107</v>
      </c>
      <c r="C15">
        <v>90</v>
      </c>
      <c r="D15">
        <v>69</v>
      </c>
      <c r="E15">
        <v>68</v>
      </c>
      <c r="F15">
        <f t="shared" si="0"/>
        <v>75</v>
      </c>
      <c r="G15" t="str">
        <f t="shared" si="1"/>
        <v>中等</v>
      </c>
    </row>
    <row r="16" spans="1:7">
      <c r="A16" s="5">
        <v>251417</v>
      </c>
      <c r="B16" s="4" t="s">
        <v>108</v>
      </c>
      <c r="C16">
        <v>80</v>
      </c>
      <c r="D16">
        <v>65</v>
      </c>
      <c r="E16">
        <v>90</v>
      </c>
      <c r="F16">
        <f t="shared" si="0"/>
        <v>82</v>
      </c>
      <c r="G16" t="str">
        <f t="shared" si="1"/>
        <v>良好</v>
      </c>
    </row>
    <row r="17" spans="1:7">
      <c r="A17" s="5">
        <v>251422</v>
      </c>
      <c r="B17" s="4" t="s">
        <v>109</v>
      </c>
      <c r="C17">
        <v>79</v>
      </c>
      <c r="D17">
        <v>73</v>
      </c>
      <c r="E17">
        <v>80</v>
      </c>
      <c r="F17">
        <f t="shared" si="0"/>
        <v>78</v>
      </c>
      <c r="G17" t="str">
        <f t="shared" si="1"/>
        <v>中等</v>
      </c>
    </row>
    <row r="18" spans="1:7">
      <c r="A18" s="5">
        <v>251427</v>
      </c>
      <c r="B18" s="4" t="s">
        <v>110</v>
      </c>
      <c r="C18">
        <v>80</v>
      </c>
      <c r="D18">
        <v>90</v>
      </c>
      <c r="E18">
        <v>71</v>
      </c>
      <c r="F18">
        <f t="shared" si="0"/>
        <v>78</v>
      </c>
      <c r="G18" t="str">
        <f t="shared" si="1"/>
        <v>中等</v>
      </c>
    </row>
    <row r="19" spans="1:7">
      <c r="A19" s="5">
        <v>251683</v>
      </c>
      <c r="B19" s="4" t="s">
        <v>111</v>
      </c>
      <c r="C19">
        <v>69</v>
      </c>
      <c r="D19">
        <v>88</v>
      </c>
      <c r="E19">
        <v>80</v>
      </c>
      <c r="F19">
        <f t="shared" si="0"/>
        <v>78</v>
      </c>
      <c r="G19" t="str">
        <f t="shared" si="1"/>
        <v>中等</v>
      </c>
    </row>
    <row r="20" spans="1:7">
      <c r="A20" s="5">
        <v>251844</v>
      </c>
      <c r="B20" s="4" t="s">
        <v>112</v>
      </c>
      <c r="C20">
        <v>78</v>
      </c>
      <c r="D20">
        <v>80</v>
      </c>
      <c r="E20">
        <v>90</v>
      </c>
      <c r="F20">
        <f t="shared" si="0"/>
        <v>84</v>
      </c>
      <c r="G20" t="str">
        <f t="shared" si="1"/>
        <v>良好</v>
      </c>
    </row>
    <row r="21" spans="1:7">
      <c r="A21" s="5">
        <v>251927</v>
      </c>
      <c r="B21" s="4" t="s">
        <v>113</v>
      </c>
      <c r="C21">
        <v>99</v>
      </c>
      <c r="D21">
        <v>83</v>
      </c>
      <c r="E21">
        <v>62</v>
      </c>
      <c r="F21">
        <f t="shared" si="0"/>
        <v>77</v>
      </c>
      <c r="G21" t="str">
        <f t="shared" si="1"/>
        <v>中等</v>
      </c>
    </row>
    <row r="22" spans="1:7">
      <c r="A22" s="5">
        <v>252076</v>
      </c>
      <c r="B22" s="4" t="s">
        <v>114</v>
      </c>
      <c r="C22">
        <v>62</v>
      </c>
      <c r="D22">
        <v>90</v>
      </c>
      <c r="E22">
        <v>61</v>
      </c>
      <c r="F22">
        <f t="shared" si="0"/>
        <v>67</v>
      </c>
      <c r="G22" t="str">
        <f t="shared" si="1"/>
        <v>及格</v>
      </c>
    </row>
    <row r="23" spans="1:7">
      <c r="A23" s="5">
        <v>252175</v>
      </c>
      <c r="B23" s="4" t="s">
        <v>115</v>
      </c>
      <c r="C23">
        <v>80</v>
      </c>
      <c r="D23">
        <v>80</v>
      </c>
      <c r="E23">
        <v>70</v>
      </c>
      <c r="F23">
        <f t="shared" si="0"/>
        <v>75</v>
      </c>
      <c r="G23" t="str">
        <f t="shared" si="1"/>
        <v>中等</v>
      </c>
    </row>
    <row r="24" spans="1:7">
      <c r="A24" s="5">
        <v>252348</v>
      </c>
      <c r="B24" s="4" t="s">
        <v>116</v>
      </c>
      <c r="C24">
        <v>79</v>
      </c>
      <c r="D24">
        <v>99</v>
      </c>
      <c r="E24">
        <v>80</v>
      </c>
      <c r="F24">
        <f t="shared" si="0"/>
        <v>84</v>
      </c>
      <c r="G24" t="str">
        <f t="shared" si="1"/>
        <v>良好</v>
      </c>
    </row>
    <row r="25" spans="1:7">
      <c r="A25" s="5">
        <v>252412</v>
      </c>
      <c r="B25" s="4" t="s">
        <v>117</v>
      </c>
      <c r="C25">
        <v>90</v>
      </c>
      <c r="D25">
        <v>66</v>
      </c>
      <c r="E25">
        <v>61</v>
      </c>
      <c r="F25">
        <f t="shared" si="0"/>
        <v>71</v>
      </c>
      <c r="G25" t="str">
        <f t="shared" si="1"/>
        <v>中等</v>
      </c>
    </row>
    <row r="26" spans="1:7">
      <c r="A26" s="5">
        <v>252475</v>
      </c>
      <c r="B26" s="4" t="s">
        <v>118</v>
      </c>
      <c r="C26">
        <v>70</v>
      </c>
      <c r="D26">
        <v>65</v>
      </c>
      <c r="E26">
        <v>89</v>
      </c>
      <c r="F26">
        <f t="shared" si="0"/>
        <v>79</v>
      </c>
      <c r="G26" t="str">
        <f t="shared" si="1"/>
        <v>中等</v>
      </c>
    </row>
    <row r="27" spans="1:7">
      <c r="A27" s="5">
        <v>252518</v>
      </c>
      <c r="B27" s="4" t="s">
        <v>119</v>
      </c>
      <c r="C27">
        <v>69</v>
      </c>
      <c r="D27">
        <v>55</v>
      </c>
      <c r="E27">
        <v>72</v>
      </c>
      <c r="F27">
        <f t="shared" si="0"/>
        <v>68</v>
      </c>
      <c r="G27" t="str">
        <f t="shared" si="1"/>
        <v>及格</v>
      </c>
    </row>
    <row r="28" spans="1:7">
      <c r="A28" s="5">
        <v>252525</v>
      </c>
      <c r="B28" s="4" t="s">
        <v>120</v>
      </c>
      <c r="C28">
        <v>77</v>
      </c>
      <c r="D28">
        <v>86</v>
      </c>
      <c r="E28">
        <v>90</v>
      </c>
      <c r="F28">
        <f t="shared" si="0"/>
        <v>85</v>
      </c>
      <c r="G28" t="str">
        <f t="shared" si="1"/>
        <v>良好</v>
      </c>
    </row>
    <row r="29" spans="1:7">
      <c r="A29" s="5">
        <v>252578</v>
      </c>
      <c r="B29" s="4" t="s">
        <v>121</v>
      </c>
      <c r="C29">
        <v>83</v>
      </c>
      <c r="D29">
        <v>82</v>
      </c>
      <c r="E29">
        <v>80</v>
      </c>
      <c r="F29">
        <f t="shared" si="0"/>
        <v>81</v>
      </c>
      <c r="G29" t="str">
        <f t="shared" si="1"/>
        <v>良好</v>
      </c>
    </row>
    <row r="30" spans="1:7">
      <c r="A30" s="5">
        <v>252695</v>
      </c>
      <c r="B30" s="4" t="s">
        <v>122</v>
      </c>
      <c r="C30">
        <v>99</v>
      </c>
      <c r="D30">
        <v>78</v>
      </c>
      <c r="E30">
        <v>83</v>
      </c>
      <c r="F30">
        <f t="shared" si="0"/>
        <v>87</v>
      </c>
      <c r="G30" t="str">
        <f t="shared" si="1"/>
        <v>良好</v>
      </c>
    </row>
    <row r="31" spans="1:7">
      <c r="A31" s="5">
        <v>252721</v>
      </c>
      <c r="B31" s="4" t="s">
        <v>123</v>
      </c>
      <c r="C31">
        <v>85</v>
      </c>
      <c r="D31">
        <v>62</v>
      </c>
      <c r="E31">
        <v>89</v>
      </c>
      <c r="F31">
        <f t="shared" si="0"/>
        <v>82</v>
      </c>
      <c r="G31" t="str">
        <f t="shared" si="1"/>
        <v>良好</v>
      </c>
    </row>
    <row r="32" spans="1:7">
      <c r="A32" s="5">
        <v>252830</v>
      </c>
      <c r="B32" s="4" t="s">
        <v>124</v>
      </c>
      <c r="C32">
        <v>90</v>
      </c>
      <c r="D32">
        <v>77</v>
      </c>
      <c r="E32">
        <v>80</v>
      </c>
      <c r="F32">
        <f t="shared" si="0"/>
        <v>82</v>
      </c>
      <c r="G32" t="str">
        <f t="shared" si="1"/>
        <v>良好</v>
      </c>
    </row>
    <row r="33" spans="1:7">
      <c r="A33" s="5">
        <v>252921</v>
      </c>
      <c r="B33" s="4" t="s">
        <v>125</v>
      </c>
      <c r="C33">
        <v>67</v>
      </c>
      <c r="D33">
        <v>90</v>
      </c>
      <c r="E33">
        <v>77</v>
      </c>
      <c r="F33">
        <f t="shared" si="0"/>
        <v>77</v>
      </c>
      <c r="G33" t="str">
        <f t="shared" si="1"/>
        <v>中等</v>
      </c>
    </row>
    <row r="35" spans="2:6">
      <c r="B35" t="s">
        <v>46</v>
      </c>
      <c r="C35">
        <f>MAX(C3:C33)</f>
        <v>99</v>
      </c>
      <c r="D35">
        <f>MAX(D3:D33)</f>
        <v>99</v>
      </c>
      <c r="E35">
        <f>MAX(E3:E33)</f>
        <v>99</v>
      </c>
      <c r="F35">
        <f>MAX(F3:F33)</f>
        <v>88</v>
      </c>
    </row>
    <row r="36" spans="2:6">
      <c r="B36" t="s">
        <v>47</v>
      </c>
      <c r="C36">
        <f>MIN(C3:C33)</f>
        <v>55</v>
      </c>
      <c r="D36">
        <f>MIN(D3:D33)</f>
        <v>55</v>
      </c>
      <c r="E36">
        <f>MIN(E3:E33)</f>
        <v>60</v>
      </c>
      <c r="F36">
        <f>MIN(F3:F33)</f>
        <v>64</v>
      </c>
    </row>
    <row r="37" spans="2:6">
      <c r="B37" t="s">
        <v>48</v>
      </c>
      <c r="C37" s="6">
        <f>AVERAGE(C3:C33)</f>
        <v>79.2258064516129</v>
      </c>
      <c r="D37" s="6">
        <f>AVERAGE(D3:D33)</f>
        <v>76.3548387096774</v>
      </c>
      <c r="E37" s="6">
        <f>AVERAGE(E3:E33)</f>
        <v>78.3870967741936</v>
      </c>
      <c r="F37" s="6">
        <f>AVERAGE(F3:F33)</f>
        <v>78.3225806451613</v>
      </c>
    </row>
    <row r="39" spans="2:6">
      <c r="B39" s="1"/>
      <c r="C39" s="1" t="s">
        <v>3</v>
      </c>
      <c r="D39" t="s">
        <v>4</v>
      </c>
      <c r="E39" t="s">
        <v>5</v>
      </c>
      <c r="F39" t="s">
        <v>6</v>
      </c>
    </row>
    <row r="40" spans="2:6">
      <c r="B40" t="s">
        <v>52</v>
      </c>
      <c r="C40" s="4">
        <f>COUNTIF(C3:C33,"&gt;89")</f>
        <v>6</v>
      </c>
      <c r="D40" s="4">
        <f>COUNTIF(D3:D33,"&gt;89")</f>
        <v>6</v>
      </c>
      <c r="E40" s="4">
        <f>COUNTIF(E3:E33,"&gt;89")</f>
        <v>5</v>
      </c>
      <c r="F40" s="4">
        <f>COUNTIF(F3:F33,"&gt;89")</f>
        <v>0</v>
      </c>
    </row>
    <row r="41" spans="2:6">
      <c r="B41" t="s">
        <v>53</v>
      </c>
      <c r="C41" s="4">
        <f>(COUNTIF(C3:C33,"&gt;79")-C40)</f>
        <v>11</v>
      </c>
      <c r="D41" s="4">
        <f>(COUNTIF(D3:D33,"&gt;79")-D40)</f>
        <v>9</v>
      </c>
      <c r="E41" s="4">
        <f>(COUNTIF(E3:E33,"&gt;79")-E40)</f>
        <v>13</v>
      </c>
      <c r="F41" s="4">
        <f>(COUNTIF(F3:F33,"&gt;79")-F40)</f>
        <v>13</v>
      </c>
    </row>
    <row r="42" spans="2:6">
      <c r="B42" t="s">
        <v>54</v>
      </c>
      <c r="C42" s="4">
        <f>(COUNTIF(C3:C33,"&gt;69")-C40-C41)</f>
        <v>8</v>
      </c>
      <c r="D42" s="4">
        <f>(COUNTIF(D3:D33,"&gt;69")-D40-D41)</f>
        <v>6</v>
      </c>
      <c r="E42" s="4">
        <f>(COUNTIF(E3:E33,"&gt;69")-E40-E41)</f>
        <v>7</v>
      </c>
      <c r="F42" s="4">
        <f>(COUNTIF(F3:F33,"&gt;69")-F40-F41)</f>
        <v>14</v>
      </c>
    </row>
    <row r="43" spans="2:6">
      <c r="B43" t="s">
        <v>55</v>
      </c>
      <c r="C43" s="4">
        <f>(COUNTIF(C3:C33,"&gt;59")-C40-C41-C42)</f>
        <v>5</v>
      </c>
      <c r="D43" s="4">
        <f>(COUNTIF(D3:D33,"&gt;59")-D40-D41-D42)</f>
        <v>6</v>
      </c>
      <c r="E43" s="4">
        <f>(COUNTIF(E3:E33,"&gt;59")-E40-E41-E42)</f>
        <v>6</v>
      </c>
      <c r="F43" s="4">
        <f>(COUNTIF(F3:F33,"&gt;59")-F40-F41-F42)</f>
        <v>4</v>
      </c>
    </row>
    <row r="44" spans="2:6">
      <c r="B44" t="s">
        <v>56</v>
      </c>
      <c r="C44" s="4">
        <f>(COUNTIF(C3:C33,"&gt;0")-C40-C41-C42-C43)</f>
        <v>1</v>
      </c>
      <c r="D44" s="4">
        <f>(COUNTIF(D3:D33,"&gt;0")-D40-D41-D42-D43)</f>
        <v>4</v>
      </c>
      <c r="E44" s="4">
        <f>(COUNTIF(E3:E33,"&gt;0")-E40-E41-E42-E43)</f>
        <v>0</v>
      </c>
      <c r="F44" s="4">
        <f>(COUNTIF(F3:F33,"&gt;0")-F40-F41-F42-F43)</f>
        <v>0</v>
      </c>
    </row>
  </sheetData>
  <sortState ref="A2:A32">
    <sortCondition ref="A2"/>
  </sortState>
  <mergeCells count="1">
    <mergeCell ref="A1:G1"/>
  </mergeCells>
  <conditionalFormatting sqref="G3:G33">
    <cfRule type="cellIs" dxfId="1" priority="1" operator="equal">
      <formula>"优秀"</formula>
    </cfRule>
  </conditionalFormatting>
  <conditionalFormatting sqref="C3:F33">
    <cfRule type="cellIs" dxfId="0" priority="2" operator="lessThan">
      <formula>60</formula>
    </cfRule>
    <cfRule type="cellIs" dxfId="1" priority="3" operator="greaterThan">
      <formula>89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opLeftCell="B1" workbookViewId="0">
      <selection activeCell="P20" sqref="P20:R21"/>
    </sheetView>
  </sheetViews>
  <sheetFormatPr defaultColWidth="9" defaultRowHeight="14.4" outlineLevelCol="5"/>
  <cols>
    <col min="1" max="1" width="14" customWidth="1"/>
    <col min="2" max="2" width="10.8796296296296" customWidth="1"/>
    <col min="3" max="3" width="9.62962962962963" customWidth="1"/>
  </cols>
  <sheetData>
    <row r="1" spans="1:6">
      <c r="A1" s="1" t="s">
        <v>126</v>
      </c>
      <c r="B1" s="1"/>
      <c r="C1" s="1"/>
      <c r="D1" s="1"/>
      <c r="E1" s="1"/>
      <c r="F1" s="1"/>
    </row>
    <row r="2" spans="1:2">
      <c r="A2" s="1" t="s">
        <v>127</v>
      </c>
      <c r="B2" s="1">
        <f>SUM(B14:B18)</f>
        <v>99</v>
      </c>
    </row>
    <row r="3" spans="1:2">
      <c r="A3" s="1"/>
      <c r="B3" s="1"/>
    </row>
    <row r="6" spans="1:5">
      <c r="A6" t="s">
        <v>128</v>
      </c>
      <c r="B6" s="1" t="s">
        <v>49</v>
      </c>
      <c r="C6" s="1" t="s">
        <v>50</v>
      </c>
      <c r="D6" s="1" t="s">
        <v>51</v>
      </c>
      <c r="E6" s="1" t="s">
        <v>129</v>
      </c>
    </row>
    <row r="7" spans="1:5">
      <c r="A7" t="s">
        <v>46</v>
      </c>
      <c r="B7">
        <f>MAX(ClassA!C42,ClassB!C34,ClassC!C35)</f>
        <v>99</v>
      </c>
      <c r="C7">
        <f>MAX(ClassA!D42,ClassB!D34,ClassC!D35)</f>
        <v>99</v>
      </c>
      <c r="D7">
        <f>MAX(ClassA!E42,ClassB!E34,ClassC!E35)</f>
        <v>99</v>
      </c>
      <c r="E7">
        <f>MAX(ClassA!F42,ClassB!F34,ClassC!F35)</f>
        <v>92</v>
      </c>
    </row>
    <row r="8" spans="1:5">
      <c r="A8" t="s">
        <v>47</v>
      </c>
      <c r="B8">
        <f>MIN(ClassA!C43,ClassB!C35,ClassC!C36)</f>
        <v>44</v>
      </c>
      <c r="C8">
        <f>MIN(ClassA!D43,ClassB!D35,ClassC!D36)</f>
        <v>50</v>
      </c>
      <c r="D8">
        <f>MIN(ClassA!E43,ClassB!E35,ClassC!E36)</f>
        <v>45</v>
      </c>
      <c r="E8">
        <f>MIN(ClassA!F43,ClassB!F35,ClassC!F36)</f>
        <v>54</v>
      </c>
    </row>
    <row r="9" spans="1:5">
      <c r="A9" t="s">
        <v>48</v>
      </c>
      <c r="B9" s="2">
        <f>AVERAGE(ClassA!C3:C40,ClassB!C3:C32,ClassC!C3:C33)</f>
        <v>80.1616161616162</v>
      </c>
      <c r="C9" s="2">
        <f>AVERAGE(ClassA!D3:D40,ClassB!D3:D32,ClassC!D3:D33)</f>
        <v>76.7878787878788</v>
      </c>
      <c r="D9" s="2">
        <f>AVERAGE(ClassA!E3:E40,ClassB!E3:E32,ClassC!E3:E33)</f>
        <v>79.3939393939394</v>
      </c>
      <c r="E9" s="2">
        <f>AVERAGE(ClassA!F3:F40,ClassB!F3:F32,ClassC!F3:F33)</f>
        <v>79.020202020202</v>
      </c>
    </row>
    <row r="10" spans="1:5">
      <c r="A10" t="s">
        <v>130</v>
      </c>
      <c r="B10" s="3">
        <f>(B14/SUM(B14:B18))</f>
        <v>0.202020202020202</v>
      </c>
      <c r="C10" s="3">
        <f>(C14/SUM(C14:C18))</f>
        <v>0.101010101010101</v>
      </c>
      <c r="D10" s="3">
        <f>(D14/SUM(D14:D18))</f>
        <v>0.151515151515152</v>
      </c>
      <c r="E10" s="3">
        <f>(E14/SUM(E14:E18))</f>
        <v>0.0404040404040404</v>
      </c>
    </row>
    <row r="11" spans="1:5">
      <c r="A11" t="s">
        <v>131</v>
      </c>
      <c r="B11" s="3">
        <f>(SUM(B14:B17)/SUM(B14:B18))</f>
        <v>0.96969696969697</v>
      </c>
      <c r="C11" s="3">
        <f>(SUM(C14:C17)/SUM(C14:C18))</f>
        <v>0.929292929292929</v>
      </c>
      <c r="D11" s="3">
        <f>(SUM(D14:D17)/SUM(D14:D18))</f>
        <v>0.96969696969697</v>
      </c>
      <c r="E11" s="3">
        <f>(SUM(E14:E17)/SUM(E14:E18))</f>
        <v>0.97979797979798</v>
      </c>
    </row>
    <row r="13" spans="1:5">
      <c r="A13" t="s">
        <v>132</v>
      </c>
      <c r="B13" s="1" t="s">
        <v>49</v>
      </c>
      <c r="C13" s="1" t="s">
        <v>50</v>
      </c>
      <c r="D13" s="1" t="s">
        <v>51</v>
      </c>
      <c r="E13" s="1" t="s">
        <v>129</v>
      </c>
    </row>
    <row r="14" spans="1:5">
      <c r="A14" s="4" t="s">
        <v>52</v>
      </c>
      <c r="B14">
        <f>SUM(ClassA!C47,ClassB!C39,ClassC!C40)</f>
        <v>20</v>
      </c>
      <c r="C14">
        <f>SUM(ClassA!D47,ClassB!D39,ClassC!D40)</f>
        <v>10</v>
      </c>
      <c r="D14">
        <f>SUM(ClassA!E47,ClassB!E39,ClassC!E40)</f>
        <v>15</v>
      </c>
      <c r="E14">
        <f>SUM(ClassA!F47,ClassB!F39,ClassC!F40)</f>
        <v>4</v>
      </c>
    </row>
    <row r="15" spans="1:5">
      <c r="A15" s="4" t="s">
        <v>53</v>
      </c>
      <c r="B15">
        <f>SUM(ClassA!C48,ClassB!C40,ClassC!C41)</f>
        <v>38</v>
      </c>
      <c r="C15">
        <f>SUM(ClassA!D48,ClassB!D40,ClassC!D41)</f>
        <v>40</v>
      </c>
      <c r="D15">
        <f>SUM(ClassA!E48,ClassB!E40,ClassC!E41)</f>
        <v>46</v>
      </c>
      <c r="E15">
        <f>SUM(ClassA!F48,ClassB!F40,ClassC!F41)</f>
        <v>47</v>
      </c>
    </row>
    <row r="16" spans="1:5">
      <c r="A16" s="4" t="s">
        <v>54</v>
      </c>
      <c r="B16">
        <f>SUM(ClassA!C49,ClassB!C41,ClassC!C42)</f>
        <v>28</v>
      </c>
      <c r="C16">
        <f>SUM(ClassA!D49,ClassB!D41,ClassC!D42)</f>
        <v>22</v>
      </c>
      <c r="D16">
        <f>SUM(ClassA!E49,ClassB!E41,ClassC!E42)</f>
        <v>21</v>
      </c>
      <c r="E16">
        <f>SUM(ClassA!F49,ClassB!F41,ClassC!F42)</f>
        <v>36</v>
      </c>
    </row>
    <row r="17" spans="1:5">
      <c r="A17" s="4" t="s">
        <v>55</v>
      </c>
      <c r="B17">
        <f>SUM(ClassA!C50,ClassB!C42,ClassC!C43)</f>
        <v>10</v>
      </c>
      <c r="C17">
        <f>SUM(ClassA!D50,ClassB!D42,ClassC!D43)</f>
        <v>20</v>
      </c>
      <c r="D17">
        <f>SUM(ClassA!E50,ClassB!E42,ClassC!E43)</f>
        <v>14</v>
      </c>
      <c r="E17">
        <f>SUM(ClassA!F50,ClassB!F42,ClassC!F43)</f>
        <v>10</v>
      </c>
    </row>
    <row r="18" spans="1:5">
      <c r="A18" s="4" t="s">
        <v>56</v>
      </c>
      <c r="B18">
        <f>SUM(ClassA!C51,ClassB!C43,ClassC!C44)</f>
        <v>3</v>
      </c>
      <c r="C18">
        <f>SUM(ClassA!D51,ClassB!D43,ClassC!D44)</f>
        <v>7</v>
      </c>
      <c r="D18">
        <f>SUM(ClassA!E51,ClassB!E43,ClassC!E44)</f>
        <v>3</v>
      </c>
      <c r="E18">
        <f>SUM(ClassA!F51,ClassB!F43,ClassC!F44)</f>
        <v>2</v>
      </c>
    </row>
  </sheetData>
  <mergeCells count="3">
    <mergeCell ref="A1:F1"/>
    <mergeCell ref="A2:A3"/>
    <mergeCell ref="B2:B3"/>
  </mergeCells>
  <pageMargins left="0.75" right="0.75" top="1" bottom="1" header="0.511805555555556" footer="0.511805555555556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ClassA</vt:lpstr>
      <vt:lpstr>ClassB</vt:lpstr>
      <vt:lpstr>ClassC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李金洋</cp:lastModifiedBy>
  <dcterms:created xsi:type="dcterms:W3CDTF">2017-11-25T12:57:00Z</dcterms:created>
  <dcterms:modified xsi:type="dcterms:W3CDTF">2017-12-03T11:16:14Z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