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eger\Documents\Thèse_IRDL\Productions intermédiaires\ICV matériaux du bâtiment\Isolants\"/>
    </mc:Choice>
  </mc:AlternateContent>
  <xr:revisionPtr revIDLastSave="0" documentId="13_ncr:1_{451022FB-3EAB-43B7-BC89-8E5B8380B73B}" xr6:coauthVersionLast="36" xr6:coauthVersionMax="36" xr10:uidLastSave="{00000000-0000-0000-0000-000000000000}"/>
  <bookViews>
    <workbookView xWindow="0" yWindow="0" windowWidth="23040" windowHeight="8364" activeTab="1" xr2:uid="{0C860C2A-C9AF-47FF-8A60-390A692F4275}"/>
  </bookViews>
  <sheets>
    <sheet name="GHG ecoinvent" sheetId="2" r:id="rId1"/>
    <sheet name="fossil-based" sheetId="1" r:id="rId2"/>
    <sheet name="straw bale" sheetId="8" r:id="rId3"/>
    <sheet name="Wood fiber HD" sheetId="7" r:id="rId4"/>
    <sheet name="Wood fiber LD" sheetId="3" r:id="rId5"/>
    <sheet name="Cellulose wadding" sheetId="10" r:id="rId6"/>
    <sheet name="recycled cotton panel" sheetId="9" r:id="rId7"/>
  </sheets>
  <externalReferences>
    <externalReference r:id="rId8"/>
  </externalReferences>
  <definedNames>
    <definedName name="CH4_fraction">[1]Parameters!$E$42</definedName>
    <definedName name="conv">[1]Parameters!$E$44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U5" i="9" l="1"/>
  <c r="V5" i="9"/>
  <c r="T5" i="9"/>
  <c r="T54" i="9"/>
  <c r="I5" i="10" l="1"/>
  <c r="B17" i="10" l="1"/>
  <c r="N5" i="7" l="1"/>
  <c r="N5" i="3"/>
  <c r="AA6" i="7"/>
  <c r="AB6" i="7"/>
  <c r="AC6" i="7"/>
  <c r="AD6" i="7"/>
  <c r="AE6" i="7"/>
  <c r="AF6" i="7"/>
  <c r="U7" i="8" l="1"/>
  <c r="C20" i="10" l="1"/>
  <c r="AF55" i="10" l="1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F102" i="10"/>
  <c r="AF103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AF124" i="10"/>
  <c r="AF125" i="10"/>
  <c r="AF126" i="10"/>
  <c r="AF127" i="10"/>
  <c r="AF128" i="10"/>
  <c r="AF129" i="10"/>
  <c r="AF130" i="10"/>
  <c r="AF131" i="10"/>
  <c r="AF132" i="10"/>
  <c r="AF133" i="10"/>
  <c r="AF134" i="10"/>
  <c r="AF135" i="10"/>
  <c r="AF136" i="10"/>
  <c r="AF137" i="10"/>
  <c r="AF138" i="10"/>
  <c r="AF139" i="10"/>
  <c r="AF140" i="10"/>
  <c r="AF141" i="10"/>
  <c r="AF142" i="10"/>
  <c r="AF143" i="10"/>
  <c r="AF144" i="10"/>
  <c r="AF145" i="10"/>
  <c r="AF146" i="10"/>
  <c r="AF147" i="10"/>
  <c r="AF148" i="10"/>
  <c r="AF149" i="10"/>
  <c r="AF150" i="10"/>
  <c r="AF151" i="10"/>
  <c r="AF152" i="10"/>
  <c r="AF153" i="10"/>
  <c r="AF154" i="10"/>
  <c r="AF54" i="10"/>
  <c r="AF4" i="10"/>
  <c r="AE4" i="10"/>
  <c r="AD4" i="10"/>
  <c r="U4" i="10"/>
  <c r="X4" i="10"/>
  <c r="W4" i="10"/>
  <c r="AE54" i="10" s="1"/>
  <c r="O4" i="9"/>
  <c r="V4" i="10"/>
  <c r="T4" i="10"/>
  <c r="AC54" i="10" s="1"/>
  <c r="S4" i="10"/>
  <c r="AB54" i="10" s="1"/>
  <c r="R4" i="10"/>
  <c r="AA54" i="10" s="1"/>
  <c r="AE154" i="10"/>
  <c r="AD154" i="10"/>
  <c r="AC154" i="10"/>
  <c r="AB154" i="10"/>
  <c r="AC153" i="10"/>
  <c r="AB153" i="10"/>
  <c r="AA153" i="10"/>
  <c r="AE152" i="10"/>
  <c r="AD152" i="10"/>
  <c r="AC152" i="10"/>
  <c r="AB152" i="10"/>
  <c r="AD151" i="10"/>
  <c r="AC151" i="10"/>
  <c r="AB151" i="10"/>
  <c r="AA151" i="10"/>
  <c r="AE150" i="10"/>
  <c r="AD150" i="10"/>
  <c r="AC150" i="10"/>
  <c r="AB150" i="10"/>
  <c r="AD149" i="10"/>
  <c r="AC149" i="10"/>
  <c r="AB149" i="10"/>
  <c r="AA149" i="10"/>
  <c r="AE148" i="10"/>
  <c r="AD148" i="10"/>
  <c r="AC148" i="10"/>
  <c r="AB148" i="10"/>
  <c r="AD147" i="10"/>
  <c r="AC147" i="10"/>
  <c r="AB147" i="10"/>
  <c r="AA147" i="10"/>
  <c r="AE146" i="10"/>
  <c r="AD146" i="10"/>
  <c r="AC146" i="10"/>
  <c r="AB146" i="10"/>
  <c r="AD145" i="10"/>
  <c r="AC145" i="10"/>
  <c r="AB145" i="10"/>
  <c r="AA145" i="10"/>
  <c r="AE144" i="10"/>
  <c r="AD144" i="10"/>
  <c r="AC144" i="10"/>
  <c r="AB144" i="10"/>
  <c r="AD143" i="10"/>
  <c r="AC143" i="10"/>
  <c r="AB143" i="10"/>
  <c r="AA143" i="10"/>
  <c r="AE142" i="10"/>
  <c r="AD142" i="10"/>
  <c r="AC142" i="10"/>
  <c r="AB142" i="10"/>
  <c r="AD141" i="10"/>
  <c r="AC141" i="10"/>
  <c r="AB141" i="10"/>
  <c r="AA141" i="10"/>
  <c r="AE140" i="10"/>
  <c r="AD140" i="10"/>
  <c r="AC140" i="10"/>
  <c r="AB140" i="10"/>
  <c r="AD139" i="10"/>
  <c r="AC139" i="10"/>
  <c r="AB139" i="10"/>
  <c r="AA139" i="10"/>
  <c r="AE138" i="10"/>
  <c r="AD138" i="10"/>
  <c r="AC138" i="10"/>
  <c r="AB138" i="10"/>
  <c r="AD137" i="10"/>
  <c r="AC137" i="10"/>
  <c r="AB137" i="10"/>
  <c r="AA137" i="10"/>
  <c r="AE136" i="10"/>
  <c r="AD136" i="10"/>
  <c r="AC136" i="10"/>
  <c r="AB136" i="10"/>
  <c r="AD135" i="10"/>
  <c r="AC135" i="10"/>
  <c r="AB135" i="10"/>
  <c r="AA135" i="10"/>
  <c r="AE134" i="10"/>
  <c r="AD134" i="10"/>
  <c r="AC134" i="10"/>
  <c r="AB134" i="10"/>
  <c r="AD133" i="10"/>
  <c r="AC133" i="10"/>
  <c r="AB133" i="10"/>
  <c r="AA133" i="10"/>
  <c r="AE132" i="10"/>
  <c r="AD132" i="10"/>
  <c r="AC132" i="10"/>
  <c r="AB132" i="10"/>
  <c r="AD131" i="10"/>
  <c r="AC131" i="10"/>
  <c r="AB131" i="10"/>
  <c r="AA131" i="10"/>
  <c r="AE130" i="10"/>
  <c r="AD130" i="10"/>
  <c r="AC130" i="10"/>
  <c r="AB130" i="10"/>
  <c r="AD129" i="10"/>
  <c r="AC129" i="10"/>
  <c r="AB129" i="10"/>
  <c r="AA129" i="10"/>
  <c r="AE128" i="10"/>
  <c r="AD128" i="10"/>
  <c r="AC128" i="10"/>
  <c r="AB128" i="10"/>
  <c r="AD127" i="10"/>
  <c r="AC127" i="10"/>
  <c r="AB127" i="10"/>
  <c r="AA127" i="10"/>
  <c r="AE126" i="10"/>
  <c r="AD126" i="10"/>
  <c r="AC126" i="10"/>
  <c r="AB126" i="10"/>
  <c r="AD125" i="10"/>
  <c r="AC125" i="10"/>
  <c r="AB125" i="10"/>
  <c r="AA125" i="10"/>
  <c r="AE124" i="10"/>
  <c r="AD124" i="10"/>
  <c r="AC124" i="10"/>
  <c r="AB124" i="10"/>
  <c r="AD123" i="10"/>
  <c r="AC123" i="10"/>
  <c r="AB123" i="10"/>
  <c r="AA123" i="10"/>
  <c r="AE122" i="10"/>
  <c r="AD122" i="10"/>
  <c r="AC122" i="10"/>
  <c r="AB122" i="10"/>
  <c r="AD121" i="10"/>
  <c r="AC121" i="10"/>
  <c r="AB121" i="10"/>
  <c r="AA121" i="10"/>
  <c r="AE120" i="10"/>
  <c r="AD120" i="10"/>
  <c r="AC120" i="10"/>
  <c r="AB120" i="10"/>
  <c r="AD119" i="10"/>
  <c r="AC119" i="10"/>
  <c r="AB119" i="10"/>
  <c r="AA119" i="10"/>
  <c r="AE118" i="10"/>
  <c r="AD118" i="10"/>
  <c r="AC118" i="10"/>
  <c r="AB118" i="10"/>
  <c r="AD117" i="10"/>
  <c r="AC117" i="10"/>
  <c r="AB117" i="10"/>
  <c r="AA117" i="10"/>
  <c r="AE116" i="10"/>
  <c r="AD116" i="10"/>
  <c r="AC116" i="10"/>
  <c r="AB116" i="10"/>
  <c r="AD115" i="10"/>
  <c r="AC115" i="10"/>
  <c r="AB115" i="10"/>
  <c r="AA115" i="10"/>
  <c r="AE114" i="10"/>
  <c r="AD114" i="10"/>
  <c r="AC114" i="10"/>
  <c r="AB114" i="10"/>
  <c r="AD113" i="10"/>
  <c r="AC113" i="10"/>
  <c r="AB113" i="10"/>
  <c r="AA113" i="10"/>
  <c r="AE112" i="10"/>
  <c r="AD112" i="10"/>
  <c r="AC112" i="10"/>
  <c r="AB112" i="10"/>
  <c r="AD111" i="10"/>
  <c r="AC111" i="10"/>
  <c r="AB111" i="10"/>
  <c r="AA111" i="10"/>
  <c r="AE110" i="10"/>
  <c r="AD110" i="10"/>
  <c r="AC110" i="10"/>
  <c r="AB110" i="10"/>
  <c r="AD109" i="10"/>
  <c r="AC109" i="10"/>
  <c r="AB109" i="10"/>
  <c r="AA109" i="10"/>
  <c r="AE108" i="10"/>
  <c r="AD108" i="10"/>
  <c r="AC108" i="10"/>
  <c r="AB108" i="10"/>
  <c r="AD107" i="10"/>
  <c r="AC107" i="10"/>
  <c r="AB107" i="10"/>
  <c r="AA107" i="10"/>
  <c r="AE106" i="10"/>
  <c r="AD106" i="10"/>
  <c r="AC106" i="10"/>
  <c r="AB106" i="10"/>
  <c r="AA106" i="10"/>
  <c r="AD105" i="10"/>
  <c r="AC105" i="10"/>
  <c r="AB105" i="10"/>
  <c r="AA105" i="10"/>
  <c r="AE104" i="10"/>
  <c r="AD104" i="10"/>
  <c r="AC104" i="10"/>
  <c r="AB104" i="10"/>
  <c r="AA104" i="10"/>
  <c r="AD103" i="10"/>
  <c r="AC103" i="10"/>
  <c r="AB103" i="10"/>
  <c r="AA103" i="10"/>
  <c r="AE102" i="10"/>
  <c r="AD102" i="10"/>
  <c r="AC102" i="10"/>
  <c r="AB102" i="10"/>
  <c r="AA102" i="10"/>
  <c r="AD101" i="10"/>
  <c r="AC101" i="10"/>
  <c r="AB101" i="10"/>
  <c r="AA101" i="10"/>
  <c r="AE100" i="10"/>
  <c r="AD100" i="10"/>
  <c r="AC100" i="10"/>
  <c r="AB100" i="10"/>
  <c r="AA100" i="10"/>
  <c r="AD99" i="10"/>
  <c r="AC99" i="10"/>
  <c r="AB99" i="10"/>
  <c r="AA99" i="10"/>
  <c r="AE98" i="10"/>
  <c r="AD98" i="10"/>
  <c r="AC98" i="10"/>
  <c r="AB98" i="10"/>
  <c r="AA98" i="10"/>
  <c r="AD97" i="10"/>
  <c r="AC97" i="10"/>
  <c r="AB97" i="10"/>
  <c r="AA97" i="10"/>
  <c r="AE96" i="10"/>
  <c r="AD96" i="10"/>
  <c r="AC96" i="10"/>
  <c r="AB96" i="10"/>
  <c r="AA96" i="10"/>
  <c r="AD95" i="10"/>
  <c r="AC95" i="10"/>
  <c r="AB95" i="10"/>
  <c r="AA95" i="10"/>
  <c r="AE94" i="10"/>
  <c r="AD94" i="10"/>
  <c r="AC94" i="10"/>
  <c r="AB94" i="10"/>
  <c r="AA94" i="10"/>
  <c r="AD93" i="10"/>
  <c r="AC93" i="10"/>
  <c r="AB93" i="10"/>
  <c r="AA93" i="10"/>
  <c r="AE92" i="10"/>
  <c r="AD92" i="10"/>
  <c r="AC92" i="10"/>
  <c r="AB92" i="10"/>
  <c r="AA92" i="10"/>
  <c r="AD91" i="10"/>
  <c r="AC91" i="10"/>
  <c r="AB91" i="10"/>
  <c r="AA91" i="10"/>
  <c r="AE90" i="10"/>
  <c r="AD90" i="10"/>
  <c r="AC90" i="10"/>
  <c r="AB90" i="10"/>
  <c r="AA90" i="10"/>
  <c r="AD89" i="10"/>
  <c r="AC89" i="10"/>
  <c r="AB89" i="10"/>
  <c r="AA89" i="10"/>
  <c r="AE88" i="10"/>
  <c r="AD88" i="10"/>
  <c r="AC88" i="10"/>
  <c r="AB88" i="10"/>
  <c r="AA88" i="10"/>
  <c r="AE87" i="10"/>
  <c r="AD87" i="10"/>
  <c r="AC87" i="10"/>
  <c r="AB87" i="10"/>
  <c r="AA87" i="10"/>
  <c r="AE86" i="10"/>
  <c r="AD86" i="10"/>
  <c r="AC86" i="10"/>
  <c r="AB86" i="10"/>
  <c r="AA86" i="10"/>
  <c r="AE85" i="10"/>
  <c r="AD85" i="10"/>
  <c r="AC85" i="10"/>
  <c r="AB85" i="10"/>
  <c r="AA85" i="10"/>
  <c r="AE84" i="10"/>
  <c r="AD84" i="10"/>
  <c r="AC84" i="10"/>
  <c r="AB84" i="10"/>
  <c r="AA84" i="10"/>
  <c r="AE83" i="10"/>
  <c r="AD83" i="10"/>
  <c r="AC83" i="10"/>
  <c r="AB83" i="10"/>
  <c r="AA83" i="10"/>
  <c r="AE82" i="10"/>
  <c r="AD82" i="10"/>
  <c r="AC82" i="10"/>
  <c r="AB82" i="10"/>
  <c r="AA82" i="10"/>
  <c r="AE81" i="10"/>
  <c r="AD81" i="10"/>
  <c r="AC81" i="10"/>
  <c r="AB81" i="10"/>
  <c r="AA81" i="10"/>
  <c r="AE80" i="10"/>
  <c r="AD80" i="10"/>
  <c r="AC80" i="10"/>
  <c r="AB80" i="10"/>
  <c r="AA80" i="10"/>
  <c r="AE79" i="10"/>
  <c r="AD79" i="10"/>
  <c r="AC79" i="10"/>
  <c r="AB79" i="10"/>
  <c r="AA79" i="10"/>
  <c r="AE78" i="10"/>
  <c r="AD78" i="10"/>
  <c r="AC78" i="10"/>
  <c r="AB78" i="10"/>
  <c r="AA78" i="10"/>
  <c r="AE77" i="10"/>
  <c r="AD77" i="10"/>
  <c r="AC77" i="10"/>
  <c r="AB77" i="10"/>
  <c r="AA77" i="10"/>
  <c r="AE76" i="10"/>
  <c r="AD76" i="10"/>
  <c r="AC76" i="10"/>
  <c r="AB76" i="10"/>
  <c r="AA76" i="10"/>
  <c r="AE75" i="10"/>
  <c r="AD75" i="10"/>
  <c r="AC75" i="10"/>
  <c r="AB75" i="10"/>
  <c r="AA75" i="10"/>
  <c r="AE74" i="10"/>
  <c r="AD74" i="10"/>
  <c r="AC74" i="10"/>
  <c r="AB74" i="10"/>
  <c r="AA74" i="10"/>
  <c r="AE73" i="10"/>
  <c r="AD73" i="10"/>
  <c r="AC73" i="10"/>
  <c r="AB73" i="10"/>
  <c r="AA73" i="10"/>
  <c r="AE72" i="10"/>
  <c r="AD72" i="10"/>
  <c r="AC72" i="10"/>
  <c r="AB72" i="10"/>
  <c r="AA72" i="10"/>
  <c r="AE71" i="10"/>
  <c r="AD71" i="10"/>
  <c r="AC71" i="10"/>
  <c r="AB71" i="10"/>
  <c r="AA71" i="10"/>
  <c r="AE70" i="10"/>
  <c r="AD70" i="10"/>
  <c r="AC70" i="10"/>
  <c r="AB70" i="10"/>
  <c r="AA70" i="10"/>
  <c r="AE69" i="10"/>
  <c r="AD69" i="10"/>
  <c r="AC69" i="10"/>
  <c r="AB69" i="10"/>
  <c r="AA69" i="10"/>
  <c r="AE68" i="10"/>
  <c r="AD68" i="10"/>
  <c r="AC68" i="10"/>
  <c r="AB68" i="10"/>
  <c r="AA68" i="10"/>
  <c r="AE67" i="10"/>
  <c r="AD67" i="10"/>
  <c r="AC67" i="10"/>
  <c r="AB67" i="10"/>
  <c r="AA67" i="10"/>
  <c r="AE66" i="10"/>
  <c r="AD66" i="10"/>
  <c r="AC66" i="10"/>
  <c r="AB66" i="10"/>
  <c r="AA66" i="10"/>
  <c r="AE65" i="10"/>
  <c r="AD65" i="10"/>
  <c r="AC65" i="10"/>
  <c r="AB65" i="10"/>
  <c r="AA65" i="10"/>
  <c r="AE64" i="10"/>
  <c r="AD64" i="10"/>
  <c r="AC64" i="10"/>
  <c r="AB64" i="10"/>
  <c r="AA64" i="10"/>
  <c r="AE63" i="10"/>
  <c r="AD63" i="10"/>
  <c r="AC63" i="10"/>
  <c r="AB63" i="10"/>
  <c r="AA63" i="10"/>
  <c r="AE62" i="10"/>
  <c r="AD62" i="10"/>
  <c r="AC62" i="10"/>
  <c r="AB62" i="10"/>
  <c r="AA62" i="10"/>
  <c r="AE61" i="10"/>
  <c r="AD61" i="10"/>
  <c r="AC61" i="10"/>
  <c r="AB61" i="10"/>
  <c r="AA61" i="10"/>
  <c r="AE60" i="10"/>
  <c r="AD60" i="10"/>
  <c r="AC60" i="10"/>
  <c r="AB60" i="10"/>
  <c r="AA60" i="10"/>
  <c r="AE59" i="10"/>
  <c r="AD59" i="10"/>
  <c r="AC59" i="10"/>
  <c r="AB59" i="10"/>
  <c r="AA59" i="10"/>
  <c r="AE58" i="10"/>
  <c r="AD58" i="10"/>
  <c r="AC58" i="10"/>
  <c r="AB58" i="10"/>
  <c r="AA58" i="10"/>
  <c r="AE57" i="10"/>
  <c r="AD57" i="10"/>
  <c r="AC57" i="10"/>
  <c r="AB57" i="10"/>
  <c r="AA57" i="10"/>
  <c r="AE56" i="10"/>
  <c r="AD56" i="10"/>
  <c r="AC56" i="10"/>
  <c r="AB56" i="10"/>
  <c r="AA56" i="10"/>
  <c r="AE55" i="10"/>
  <c r="AD55" i="10"/>
  <c r="AC55" i="10"/>
  <c r="AB55" i="10"/>
  <c r="AA55" i="10"/>
  <c r="AF53" i="10"/>
  <c r="AE53" i="10"/>
  <c r="AD53" i="10"/>
  <c r="AC53" i="10"/>
  <c r="AB53" i="10"/>
  <c r="AA53" i="10"/>
  <c r="AF52" i="10"/>
  <c r="AE52" i="10"/>
  <c r="AD52" i="10"/>
  <c r="AC52" i="10"/>
  <c r="AB52" i="10"/>
  <c r="AA52" i="10"/>
  <c r="AF51" i="10"/>
  <c r="AE51" i="10"/>
  <c r="AD51" i="10"/>
  <c r="AC51" i="10"/>
  <c r="AB51" i="10"/>
  <c r="AA51" i="10"/>
  <c r="AF50" i="10"/>
  <c r="AE50" i="10"/>
  <c r="AD50" i="10"/>
  <c r="AC50" i="10"/>
  <c r="AB50" i="10"/>
  <c r="AA50" i="10"/>
  <c r="AF49" i="10"/>
  <c r="AE49" i="10"/>
  <c r="AD49" i="10"/>
  <c r="AC49" i="10"/>
  <c r="AB49" i="10"/>
  <c r="AA49" i="10"/>
  <c r="AF48" i="10"/>
  <c r="AE48" i="10"/>
  <c r="AD48" i="10"/>
  <c r="AC48" i="10"/>
  <c r="AB48" i="10"/>
  <c r="AA48" i="10"/>
  <c r="AF47" i="10"/>
  <c r="AE47" i="10"/>
  <c r="AD47" i="10"/>
  <c r="AC47" i="10"/>
  <c r="AB47" i="10"/>
  <c r="AA47" i="10"/>
  <c r="AF46" i="10"/>
  <c r="AE46" i="10"/>
  <c r="AD46" i="10"/>
  <c r="AC46" i="10"/>
  <c r="AB46" i="10"/>
  <c r="AA46" i="10"/>
  <c r="AF45" i="10"/>
  <c r="AE45" i="10"/>
  <c r="AD45" i="10"/>
  <c r="AC45" i="10"/>
  <c r="AB45" i="10"/>
  <c r="AA45" i="10"/>
  <c r="AF44" i="10"/>
  <c r="AE44" i="10"/>
  <c r="AD44" i="10"/>
  <c r="AC44" i="10"/>
  <c r="AB44" i="10"/>
  <c r="AA44" i="10"/>
  <c r="AF43" i="10"/>
  <c r="AE43" i="10"/>
  <c r="AD43" i="10"/>
  <c r="AC43" i="10"/>
  <c r="AB43" i="10"/>
  <c r="AA43" i="10"/>
  <c r="AF42" i="10"/>
  <c r="AE42" i="10"/>
  <c r="AD42" i="10"/>
  <c r="AC42" i="10"/>
  <c r="AB42" i="10"/>
  <c r="AA42" i="10"/>
  <c r="AF41" i="10"/>
  <c r="AE41" i="10"/>
  <c r="AD41" i="10"/>
  <c r="AC41" i="10"/>
  <c r="AB41" i="10"/>
  <c r="AA41" i="10"/>
  <c r="AF40" i="10"/>
  <c r="AE40" i="10"/>
  <c r="AD40" i="10"/>
  <c r="AC40" i="10"/>
  <c r="AB40" i="10"/>
  <c r="AA40" i="10"/>
  <c r="AF39" i="10"/>
  <c r="AE39" i="10"/>
  <c r="AD39" i="10"/>
  <c r="AC39" i="10"/>
  <c r="AB39" i="10"/>
  <c r="AA39" i="10"/>
  <c r="AF38" i="10"/>
  <c r="AE38" i="10"/>
  <c r="AD38" i="10"/>
  <c r="AC38" i="10"/>
  <c r="AB38" i="10"/>
  <c r="AA38" i="10"/>
  <c r="AF37" i="10"/>
  <c r="AE37" i="10"/>
  <c r="AD37" i="10"/>
  <c r="AC37" i="10"/>
  <c r="AB37" i="10"/>
  <c r="AA37" i="10"/>
  <c r="AF36" i="10"/>
  <c r="AE36" i="10"/>
  <c r="AD36" i="10"/>
  <c r="AC36" i="10"/>
  <c r="AB36" i="10"/>
  <c r="AA36" i="10"/>
  <c r="AF35" i="10"/>
  <c r="AE35" i="10"/>
  <c r="AD35" i="10"/>
  <c r="AC35" i="10"/>
  <c r="AB35" i="10"/>
  <c r="AA35" i="10"/>
  <c r="AF34" i="10"/>
  <c r="AE34" i="10"/>
  <c r="AD34" i="10"/>
  <c r="AC34" i="10"/>
  <c r="AB34" i="10"/>
  <c r="AA34" i="10"/>
  <c r="AF33" i="10"/>
  <c r="AE33" i="10"/>
  <c r="AD33" i="10"/>
  <c r="AC33" i="10"/>
  <c r="AB33" i="10"/>
  <c r="AA33" i="10"/>
  <c r="AF32" i="10"/>
  <c r="AE32" i="10"/>
  <c r="AD32" i="10"/>
  <c r="AC32" i="10"/>
  <c r="AB32" i="10"/>
  <c r="AA32" i="10"/>
  <c r="AF31" i="10"/>
  <c r="AE31" i="10"/>
  <c r="AD31" i="10"/>
  <c r="AC31" i="10"/>
  <c r="AB31" i="10"/>
  <c r="AA31" i="10"/>
  <c r="AF30" i="10"/>
  <c r="AE30" i="10"/>
  <c r="AD30" i="10"/>
  <c r="AC30" i="10"/>
  <c r="AB30" i="10"/>
  <c r="AA30" i="10"/>
  <c r="AF29" i="10"/>
  <c r="AE29" i="10"/>
  <c r="AD29" i="10"/>
  <c r="AC29" i="10"/>
  <c r="AB29" i="10"/>
  <c r="AA29" i="10"/>
  <c r="AF28" i="10"/>
  <c r="AE28" i="10"/>
  <c r="AD28" i="10"/>
  <c r="AC28" i="10"/>
  <c r="AB28" i="10"/>
  <c r="AA28" i="10"/>
  <c r="AF27" i="10"/>
  <c r="AE27" i="10"/>
  <c r="AD27" i="10"/>
  <c r="AC27" i="10"/>
  <c r="AB27" i="10"/>
  <c r="AA27" i="10"/>
  <c r="AF26" i="10"/>
  <c r="AE26" i="10"/>
  <c r="AD26" i="10"/>
  <c r="AC26" i="10"/>
  <c r="AB26" i="10"/>
  <c r="AA26" i="10"/>
  <c r="AF25" i="10"/>
  <c r="AE25" i="10"/>
  <c r="AD25" i="10"/>
  <c r="AC25" i="10"/>
  <c r="AB25" i="10"/>
  <c r="AA25" i="10"/>
  <c r="AF24" i="10"/>
  <c r="AE24" i="10"/>
  <c r="AD24" i="10"/>
  <c r="AC24" i="10"/>
  <c r="AB24" i="10"/>
  <c r="AA24" i="10"/>
  <c r="AF23" i="10"/>
  <c r="AE23" i="10"/>
  <c r="AD23" i="10"/>
  <c r="AC23" i="10"/>
  <c r="AB23" i="10"/>
  <c r="AA23" i="10"/>
  <c r="AF22" i="10"/>
  <c r="AE22" i="10"/>
  <c r="AD22" i="10"/>
  <c r="AC22" i="10"/>
  <c r="AB22" i="10"/>
  <c r="AA22" i="10"/>
  <c r="AF21" i="10"/>
  <c r="AE21" i="10"/>
  <c r="AD21" i="10"/>
  <c r="AC21" i="10"/>
  <c r="AB21" i="10"/>
  <c r="AA21" i="10"/>
  <c r="AF20" i="10"/>
  <c r="AE20" i="10"/>
  <c r="AD20" i="10"/>
  <c r="AC20" i="10"/>
  <c r="AB20" i="10"/>
  <c r="AA20" i="10"/>
  <c r="AF19" i="10"/>
  <c r="AE19" i="10"/>
  <c r="AD19" i="10"/>
  <c r="AC19" i="10"/>
  <c r="AB19" i="10"/>
  <c r="AA19" i="10"/>
  <c r="AF18" i="10"/>
  <c r="AE18" i="10"/>
  <c r="AD18" i="10"/>
  <c r="AC18" i="10"/>
  <c r="AB18" i="10"/>
  <c r="AA18" i="10"/>
  <c r="AF17" i="10"/>
  <c r="AE17" i="10"/>
  <c r="AD17" i="10"/>
  <c r="AC17" i="10"/>
  <c r="AB17" i="10"/>
  <c r="AA17" i="10"/>
  <c r="AF16" i="10"/>
  <c r="AE16" i="10"/>
  <c r="AD16" i="10"/>
  <c r="AC16" i="10"/>
  <c r="AB16" i="10"/>
  <c r="AA16" i="10"/>
  <c r="B16" i="10"/>
  <c r="AF15" i="10"/>
  <c r="AE15" i="10"/>
  <c r="AD15" i="10"/>
  <c r="AC15" i="10"/>
  <c r="AB15" i="10"/>
  <c r="AA15" i="10"/>
  <c r="AF14" i="10"/>
  <c r="AE14" i="10"/>
  <c r="AD14" i="10"/>
  <c r="AC14" i="10"/>
  <c r="AB14" i="10"/>
  <c r="AA14" i="10"/>
  <c r="AF13" i="10"/>
  <c r="AE13" i="10"/>
  <c r="AD13" i="10"/>
  <c r="AC13" i="10"/>
  <c r="AB13" i="10"/>
  <c r="AA13" i="10"/>
  <c r="AF12" i="10"/>
  <c r="AE12" i="10"/>
  <c r="AD12" i="10"/>
  <c r="AC12" i="10"/>
  <c r="AB12" i="10"/>
  <c r="AA12" i="10"/>
  <c r="AF11" i="10"/>
  <c r="AE11" i="10"/>
  <c r="AD11" i="10"/>
  <c r="AC11" i="10"/>
  <c r="AB11" i="10"/>
  <c r="AA11" i="10"/>
  <c r="AF10" i="10"/>
  <c r="AE10" i="10"/>
  <c r="AD10" i="10"/>
  <c r="AC10" i="10"/>
  <c r="AB10" i="10"/>
  <c r="AA10" i="10"/>
  <c r="AF9" i="10"/>
  <c r="AE9" i="10"/>
  <c r="AD9" i="10"/>
  <c r="AC9" i="10"/>
  <c r="AB9" i="10"/>
  <c r="AA9" i="10"/>
  <c r="AF8" i="10"/>
  <c r="AE8" i="10"/>
  <c r="AD8" i="10"/>
  <c r="AC8" i="10"/>
  <c r="AB8" i="10"/>
  <c r="AA8" i="10"/>
  <c r="AF7" i="10"/>
  <c r="AE7" i="10"/>
  <c r="AD7" i="10"/>
  <c r="AC7" i="10"/>
  <c r="AB7" i="10"/>
  <c r="AA7" i="10"/>
  <c r="AF6" i="10"/>
  <c r="AE6" i="10"/>
  <c r="AD6" i="10"/>
  <c r="AC6" i="10"/>
  <c r="AB6" i="10"/>
  <c r="AA6" i="10"/>
  <c r="AF5" i="10"/>
  <c r="AE5" i="10"/>
  <c r="AD5" i="10"/>
  <c r="AC5" i="10"/>
  <c r="AB5" i="10"/>
  <c r="AA5" i="10"/>
  <c r="AC4" i="10"/>
  <c r="Q4" i="9"/>
  <c r="P4" i="9"/>
  <c r="AD153" i="10" l="1"/>
  <c r="AE89" i="10"/>
  <c r="AE91" i="10"/>
  <c r="AE93" i="10"/>
  <c r="AE95" i="10"/>
  <c r="AE97" i="10"/>
  <c r="AE99" i="10"/>
  <c r="AE101" i="10"/>
  <c r="AE103" i="10"/>
  <c r="AE105" i="10"/>
  <c r="AE107" i="10"/>
  <c r="AE109" i="10"/>
  <c r="AE111" i="10"/>
  <c r="AE113" i="10"/>
  <c r="AE115" i="10"/>
  <c r="AE117" i="10"/>
  <c r="AE119" i="10"/>
  <c r="AE121" i="10"/>
  <c r="AE123" i="10"/>
  <c r="AE125" i="10"/>
  <c r="AE127" i="10"/>
  <c r="AE129" i="10"/>
  <c r="AE131" i="10"/>
  <c r="AE133" i="10"/>
  <c r="AE135" i="10"/>
  <c r="AE137" i="10"/>
  <c r="AE139" i="10"/>
  <c r="AE141" i="10"/>
  <c r="AE143" i="10"/>
  <c r="AE145" i="10"/>
  <c r="AE147" i="10"/>
  <c r="AE149" i="10"/>
  <c r="AE151" i="10"/>
  <c r="AE153" i="10"/>
  <c r="AA108" i="10"/>
  <c r="AA110" i="10"/>
  <c r="AA112" i="10"/>
  <c r="AA114" i="10"/>
  <c r="AA116" i="10"/>
  <c r="AA118" i="10"/>
  <c r="AA120" i="10"/>
  <c r="AA122" i="10"/>
  <c r="AA124" i="10"/>
  <c r="AA126" i="10"/>
  <c r="AA128" i="10"/>
  <c r="AA130" i="10"/>
  <c r="AA132" i="10"/>
  <c r="AA134" i="10"/>
  <c r="AA136" i="10"/>
  <c r="AA138" i="10"/>
  <c r="AA140" i="10"/>
  <c r="AA142" i="10"/>
  <c r="AA144" i="10"/>
  <c r="AA146" i="10"/>
  <c r="AA148" i="10"/>
  <c r="AA150" i="10"/>
  <c r="AA152" i="10"/>
  <c r="AA154" i="10"/>
  <c r="AA4" i="10"/>
  <c r="AD54" i="10"/>
  <c r="C20" i="9" l="1"/>
  <c r="T55" i="9"/>
  <c r="U55" i="9"/>
  <c r="V55" i="9"/>
  <c r="T56" i="9"/>
  <c r="U56" i="9"/>
  <c r="V56" i="9"/>
  <c r="T57" i="9"/>
  <c r="U57" i="9"/>
  <c r="V57" i="9"/>
  <c r="T58" i="9"/>
  <c r="U58" i="9"/>
  <c r="V58" i="9"/>
  <c r="T59" i="9"/>
  <c r="U59" i="9"/>
  <c r="V59" i="9"/>
  <c r="T60" i="9"/>
  <c r="U60" i="9"/>
  <c r="V60" i="9"/>
  <c r="T61" i="9"/>
  <c r="U61" i="9"/>
  <c r="V61" i="9"/>
  <c r="T62" i="9"/>
  <c r="U62" i="9"/>
  <c r="V62" i="9"/>
  <c r="T63" i="9"/>
  <c r="U63" i="9"/>
  <c r="V63" i="9"/>
  <c r="T64" i="9"/>
  <c r="U64" i="9"/>
  <c r="V64" i="9"/>
  <c r="T65" i="9"/>
  <c r="U65" i="9"/>
  <c r="V65" i="9"/>
  <c r="T66" i="9"/>
  <c r="U66" i="9"/>
  <c r="V66" i="9"/>
  <c r="T67" i="9"/>
  <c r="U67" i="9"/>
  <c r="V67" i="9"/>
  <c r="T68" i="9"/>
  <c r="U68" i="9"/>
  <c r="V68" i="9"/>
  <c r="T69" i="9"/>
  <c r="U69" i="9"/>
  <c r="V69" i="9"/>
  <c r="T70" i="9"/>
  <c r="U70" i="9"/>
  <c r="V70" i="9"/>
  <c r="T71" i="9"/>
  <c r="U71" i="9"/>
  <c r="V71" i="9"/>
  <c r="T72" i="9"/>
  <c r="U72" i="9"/>
  <c r="V72" i="9"/>
  <c r="T73" i="9"/>
  <c r="U73" i="9"/>
  <c r="V73" i="9"/>
  <c r="T74" i="9"/>
  <c r="U74" i="9"/>
  <c r="V74" i="9"/>
  <c r="T75" i="9"/>
  <c r="U75" i="9"/>
  <c r="V75" i="9"/>
  <c r="T76" i="9"/>
  <c r="U76" i="9"/>
  <c r="V76" i="9"/>
  <c r="T77" i="9"/>
  <c r="U77" i="9"/>
  <c r="V77" i="9"/>
  <c r="T78" i="9"/>
  <c r="U78" i="9"/>
  <c r="V78" i="9"/>
  <c r="T79" i="9"/>
  <c r="U79" i="9"/>
  <c r="V79" i="9"/>
  <c r="T80" i="9"/>
  <c r="U80" i="9"/>
  <c r="V80" i="9"/>
  <c r="T81" i="9"/>
  <c r="U81" i="9"/>
  <c r="V81" i="9"/>
  <c r="T82" i="9"/>
  <c r="U82" i="9"/>
  <c r="V82" i="9"/>
  <c r="T83" i="9"/>
  <c r="U83" i="9"/>
  <c r="V83" i="9"/>
  <c r="T84" i="9"/>
  <c r="U84" i="9"/>
  <c r="V84" i="9"/>
  <c r="T85" i="9"/>
  <c r="U85" i="9"/>
  <c r="V85" i="9"/>
  <c r="T86" i="9"/>
  <c r="U86" i="9"/>
  <c r="V86" i="9"/>
  <c r="T87" i="9"/>
  <c r="U87" i="9"/>
  <c r="V87" i="9"/>
  <c r="T88" i="9"/>
  <c r="U88" i="9"/>
  <c r="V88" i="9"/>
  <c r="T89" i="9"/>
  <c r="U89" i="9"/>
  <c r="V89" i="9"/>
  <c r="T90" i="9"/>
  <c r="U90" i="9"/>
  <c r="V90" i="9"/>
  <c r="T91" i="9"/>
  <c r="U91" i="9"/>
  <c r="V91" i="9"/>
  <c r="T92" i="9"/>
  <c r="U92" i="9"/>
  <c r="V92" i="9"/>
  <c r="T93" i="9"/>
  <c r="U93" i="9"/>
  <c r="V93" i="9"/>
  <c r="T94" i="9"/>
  <c r="U94" i="9"/>
  <c r="V94" i="9"/>
  <c r="T95" i="9"/>
  <c r="U95" i="9"/>
  <c r="V95" i="9"/>
  <c r="T96" i="9"/>
  <c r="U96" i="9"/>
  <c r="V96" i="9"/>
  <c r="T97" i="9"/>
  <c r="U97" i="9"/>
  <c r="V97" i="9"/>
  <c r="T98" i="9"/>
  <c r="U98" i="9"/>
  <c r="V98" i="9"/>
  <c r="T99" i="9"/>
  <c r="U99" i="9"/>
  <c r="V99" i="9"/>
  <c r="T100" i="9"/>
  <c r="U100" i="9"/>
  <c r="V100" i="9"/>
  <c r="T101" i="9"/>
  <c r="U101" i="9"/>
  <c r="V101" i="9"/>
  <c r="T102" i="9"/>
  <c r="U102" i="9"/>
  <c r="V102" i="9"/>
  <c r="T103" i="9"/>
  <c r="U103" i="9"/>
  <c r="V103" i="9"/>
  <c r="T104" i="9"/>
  <c r="U104" i="9"/>
  <c r="V104" i="9"/>
  <c r="T105" i="9"/>
  <c r="U105" i="9"/>
  <c r="V105" i="9"/>
  <c r="T106" i="9"/>
  <c r="U106" i="9"/>
  <c r="V106" i="9"/>
  <c r="T107" i="9"/>
  <c r="U107" i="9"/>
  <c r="V107" i="9"/>
  <c r="T108" i="9"/>
  <c r="U108" i="9"/>
  <c r="V108" i="9"/>
  <c r="T109" i="9"/>
  <c r="U109" i="9"/>
  <c r="V109" i="9"/>
  <c r="T110" i="9"/>
  <c r="U110" i="9"/>
  <c r="V110" i="9"/>
  <c r="T111" i="9"/>
  <c r="U111" i="9"/>
  <c r="V111" i="9"/>
  <c r="T112" i="9"/>
  <c r="U112" i="9"/>
  <c r="V112" i="9"/>
  <c r="T113" i="9"/>
  <c r="U113" i="9"/>
  <c r="V113" i="9"/>
  <c r="T114" i="9"/>
  <c r="U114" i="9"/>
  <c r="V114" i="9"/>
  <c r="T115" i="9"/>
  <c r="U115" i="9"/>
  <c r="V115" i="9"/>
  <c r="T116" i="9"/>
  <c r="U116" i="9"/>
  <c r="V116" i="9"/>
  <c r="T117" i="9"/>
  <c r="U117" i="9"/>
  <c r="V117" i="9"/>
  <c r="T118" i="9"/>
  <c r="U118" i="9"/>
  <c r="V118" i="9"/>
  <c r="T119" i="9"/>
  <c r="U119" i="9"/>
  <c r="V119" i="9"/>
  <c r="T120" i="9"/>
  <c r="U120" i="9"/>
  <c r="V120" i="9"/>
  <c r="T121" i="9"/>
  <c r="U121" i="9"/>
  <c r="V121" i="9"/>
  <c r="T122" i="9"/>
  <c r="U122" i="9"/>
  <c r="V122" i="9"/>
  <c r="T123" i="9"/>
  <c r="U123" i="9"/>
  <c r="V123" i="9"/>
  <c r="T124" i="9"/>
  <c r="U124" i="9"/>
  <c r="V124" i="9"/>
  <c r="T125" i="9"/>
  <c r="U125" i="9"/>
  <c r="V125" i="9"/>
  <c r="T126" i="9"/>
  <c r="U126" i="9"/>
  <c r="V126" i="9"/>
  <c r="T127" i="9"/>
  <c r="U127" i="9"/>
  <c r="V127" i="9"/>
  <c r="T128" i="9"/>
  <c r="U128" i="9"/>
  <c r="V128" i="9"/>
  <c r="T129" i="9"/>
  <c r="U129" i="9"/>
  <c r="V129" i="9"/>
  <c r="T130" i="9"/>
  <c r="U130" i="9"/>
  <c r="V130" i="9"/>
  <c r="T131" i="9"/>
  <c r="U131" i="9"/>
  <c r="V131" i="9"/>
  <c r="T132" i="9"/>
  <c r="U132" i="9"/>
  <c r="V132" i="9"/>
  <c r="T133" i="9"/>
  <c r="U133" i="9"/>
  <c r="V133" i="9"/>
  <c r="T134" i="9"/>
  <c r="U134" i="9"/>
  <c r="V134" i="9"/>
  <c r="T135" i="9"/>
  <c r="U135" i="9"/>
  <c r="V135" i="9"/>
  <c r="T136" i="9"/>
  <c r="U136" i="9"/>
  <c r="V136" i="9"/>
  <c r="T137" i="9"/>
  <c r="U137" i="9"/>
  <c r="V137" i="9"/>
  <c r="T138" i="9"/>
  <c r="U138" i="9"/>
  <c r="V138" i="9"/>
  <c r="T139" i="9"/>
  <c r="U139" i="9"/>
  <c r="V139" i="9"/>
  <c r="T140" i="9"/>
  <c r="U140" i="9"/>
  <c r="V140" i="9"/>
  <c r="T141" i="9"/>
  <c r="U141" i="9"/>
  <c r="V141" i="9"/>
  <c r="T142" i="9"/>
  <c r="U142" i="9"/>
  <c r="V142" i="9"/>
  <c r="T143" i="9"/>
  <c r="U143" i="9"/>
  <c r="V143" i="9"/>
  <c r="T144" i="9"/>
  <c r="U144" i="9"/>
  <c r="V144" i="9"/>
  <c r="T145" i="9"/>
  <c r="U145" i="9"/>
  <c r="V145" i="9"/>
  <c r="T146" i="9"/>
  <c r="U146" i="9"/>
  <c r="V146" i="9"/>
  <c r="T147" i="9"/>
  <c r="U147" i="9"/>
  <c r="V147" i="9"/>
  <c r="T148" i="9"/>
  <c r="U148" i="9"/>
  <c r="V148" i="9"/>
  <c r="T149" i="9"/>
  <c r="U149" i="9"/>
  <c r="V149" i="9"/>
  <c r="T150" i="9"/>
  <c r="U150" i="9"/>
  <c r="V150" i="9"/>
  <c r="T151" i="9"/>
  <c r="U151" i="9"/>
  <c r="V151" i="9"/>
  <c r="T152" i="9"/>
  <c r="U152" i="9"/>
  <c r="V152" i="9"/>
  <c r="T153" i="9"/>
  <c r="U153" i="9"/>
  <c r="V153" i="9"/>
  <c r="T154" i="9"/>
  <c r="U154" i="9"/>
  <c r="V154" i="9"/>
  <c r="V54" i="9"/>
  <c r="U54" i="9"/>
  <c r="T21" i="9"/>
  <c r="U21" i="9"/>
  <c r="V21" i="9"/>
  <c r="T22" i="9"/>
  <c r="U22" i="9"/>
  <c r="V22" i="9"/>
  <c r="T23" i="9"/>
  <c r="U23" i="9"/>
  <c r="V23" i="9"/>
  <c r="T24" i="9"/>
  <c r="U24" i="9"/>
  <c r="V24" i="9"/>
  <c r="T25" i="9"/>
  <c r="U25" i="9"/>
  <c r="V25" i="9"/>
  <c r="T26" i="9"/>
  <c r="U26" i="9"/>
  <c r="V26" i="9"/>
  <c r="T27" i="9"/>
  <c r="U27" i="9"/>
  <c r="V27" i="9"/>
  <c r="T28" i="9"/>
  <c r="U28" i="9"/>
  <c r="V28" i="9"/>
  <c r="T29" i="9"/>
  <c r="U29" i="9"/>
  <c r="V29" i="9"/>
  <c r="T30" i="9"/>
  <c r="U30" i="9"/>
  <c r="V30" i="9"/>
  <c r="T31" i="9"/>
  <c r="U31" i="9"/>
  <c r="V31" i="9"/>
  <c r="T32" i="9"/>
  <c r="U32" i="9"/>
  <c r="V32" i="9"/>
  <c r="T33" i="9"/>
  <c r="U33" i="9"/>
  <c r="V33" i="9"/>
  <c r="T34" i="9"/>
  <c r="U34" i="9"/>
  <c r="V34" i="9"/>
  <c r="T35" i="9"/>
  <c r="U35" i="9"/>
  <c r="V35" i="9"/>
  <c r="T36" i="9"/>
  <c r="U36" i="9"/>
  <c r="V36" i="9"/>
  <c r="T37" i="9"/>
  <c r="U37" i="9"/>
  <c r="V37" i="9"/>
  <c r="T38" i="9"/>
  <c r="U38" i="9"/>
  <c r="V38" i="9"/>
  <c r="T39" i="9"/>
  <c r="U39" i="9"/>
  <c r="V39" i="9"/>
  <c r="T40" i="9"/>
  <c r="U40" i="9"/>
  <c r="V40" i="9"/>
  <c r="T41" i="9"/>
  <c r="U41" i="9"/>
  <c r="V41" i="9"/>
  <c r="T42" i="9"/>
  <c r="U42" i="9"/>
  <c r="V42" i="9"/>
  <c r="T43" i="9"/>
  <c r="U43" i="9"/>
  <c r="V43" i="9"/>
  <c r="T44" i="9"/>
  <c r="U44" i="9"/>
  <c r="V44" i="9"/>
  <c r="T45" i="9"/>
  <c r="U45" i="9"/>
  <c r="V45" i="9"/>
  <c r="T46" i="9"/>
  <c r="U46" i="9"/>
  <c r="V46" i="9"/>
  <c r="T47" i="9"/>
  <c r="U47" i="9"/>
  <c r="V47" i="9"/>
  <c r="T48" i="9"/>
  <c r="U48" i="9"/>
  <c r="V48" i="9"/>
  <c r="T49" i="9"/>
  <c r="U49" i="9"/>
  <c r="V49" i="9"/>
  <c r="T50" i="9"/>
  <c r="U50" i="9"/>
  <c r="V50" i="9"/>
  <c r="T51" i="9"/>
  <c r="U51" i="9"/>
  <c r="V51" i="9"/>
  <c r="T52" i="9"/>
  <c r="U52" i="9"/>
  <c r="V52" i="9"/>
  <c r="T53" i="9"/>
  <c r="U53" i="9"/>
  <c r="V53" i="9"/>
  <c r="T6" i="9"/>
  <c r="U6" i="9"/>
  <c r="V6" i="9"/>
  <c r="T7" i="9"/>
  <c r="U7" i="9"/>
  <c r="V7" i="9"/>
  <c r="T8" i="9"/>
  <c r="U8" i="9"/>
  <c r="V8" i="9"/>
  <c r="T9" i="9"/>
  <c r="U9" i="9"/>
  <c r="V9" i="9"/>
  <c r="T10" i="9"/>
  <c r="U10" i="9"/>
  <c r="V10" i="9"/>
  <c r="T11" i="9"/>
  <c r="U11" i="9"/>
  <c r="V11" i="9"/>
  <c r="T12" i="9"/>
  <c r="U12" i="9"/>
  <c r="V12" i="9"/>
  <c r="T13" i="9"/>
  <c r="U13" i="9"/>
  <c r="V13" i="9"/>
  <c r="T14" i="9"/>
  <c r="U14" i="9"/>
  <c r="V14" i="9"/>
  <c r="T15" i="9"/>
  <c r="U15" i="9"/>
  <c r="V15" i="9"/>
  <c r="T16" i="9"/>
  <c r="U16" i="9"/>
  <c r="V16" i="9"/>
  <c r="T17" i="9"/>
  <c r="U17" i="9"/>
  <c r="V17" i="9"/>
  <c r="T18" i="9"/>
  <c r="U18" i="9"/>
  <c r="V18" i="9"/>
  <c r="T19" i="9"/>
  <c r="U19" i="9"/>
  <c r="V19" i="9"/>
  <c r="T20" i="9"/>
  <c r="U20" i="9"/>
  <c r="V20" i="9"/>
  <c r="B17" i="9"/>
  <c r="B16" i="9"/>
  <c r="B18" i="9" l="1"/>
  <c r="B15" i="3" l="1"/>
  <c r="E6" i="2" l="1"/>
  <c r="E7" i="2"/>
  <c r="C20" i="8" l="1"/>
  <c r="AV55" i="8" l="1"/>
  <c r="AW55" i="8"/>
  <c r="AX55" i="8"/>
  <c r="AV56" i="8"/>
  <c r="AW56" i="8"/>
  <c r="AX56" i="8"/>
  <c r="AV57" i="8"/>
  <c r="AW57" i="8"/>
  <c r="AX57" i="8"/>
  <c r="AV58" i="8"/>
  <c r="AW58" i="8"/>
  <c r="AX58" i="8"/>
  <c r="AV59" i="8"/>
  <c r="AW59" i="8"/>
  <c r="AX59" i="8"/>
  <c r="AV60" i="8"/>
  <c r="AW60" i="8"/>
  <c r="AX60" i="8"/>
  <c r="AV61" i="8"/>
  <c r="AW61" i="8"/>
  <c r="AX61" i="8"/>
  <c r="AV62" i="8"/>
  <c r="AW62" i="8"/>
  <c r="AX62" i="8"/>
  <c r="AV63" i="8"/>
  <c r="AW63" i="8"/>
  <c r="AX63" i="8"/>
  <c r="AV64" i="8"/>
  <c r="AW64" i="8"/>
  <c r="AX64" i="8"/>
  <c r="AV65" i="8"/>
  <c r="AW65" i="8"/>
  <c r="AX65" i="8"/>
  <c r="AV66" i="8"/>
  <c r="AW66" i="8"/>
  <c r="AX66" i="8"/>
  <c r="AV67" i="8"/>
  <c r="AW67" i="8"/>
  <c r="AX67" i="8"/>
  <c r="AV68" i="8"/>
  <c r="AW68" i="8"/>
  <c r="AX68" i="8"/>
  <c r="AV69" i="8"/>
  <c r="AW69" i="8"/>
  <c r="AX69" i="8"/>
  <c r="AV70" i="8"/>
  <c r="AW70" i="8"/>
  <c r="AX70" i="8"/>
  <c r="AV71" i="8"/>
  <c r="AW71" i="8"/>
  <c r="AX71" i="8"/>
  <c r="AV72" i="8"/>
  <c r="AW72" i="8"/>
  <c r="AX72" i="8"/>
  <c r="AV73" i="8"/>
  <c r="AW73" i="8"/>
  <c r="AX73" i="8"/>
  <c r="AV74" i="8"/>
  <c r="AW74" i="8"/>
  <c r="AX74" i="8"/>
  <c r="AV75" i="8"/>
  <c r="AW75" i="8"/>
  <c r="AX75" i="8"/>
  <c r="AV76" i="8"/>
  <c r="AW76" i="8"/>
  <c r="AX76" i="8"/>
  <c r="AV77" i="8"/>
  <c r="AW77" i="8"/>
  <c r="AX77" i="8"/>
  <c r="AV78" i="8"/>
  <c r="AW78" i="8"/>
  <c r="AX78" i="8"/>
  <c r="AV79" i="8"/>
  <c r="AW79" i="8"/>
  <c r="AX79" i="8"/>
  <c r="AV80" i="8"/>
  <c r="AW80" i="8"/>
  <c r="AX80" i="8"/>
  <c r="AV81" i="8"/>
  <c r="AW81" i="8"/>
  <c r="AX81" i="8"/>
  <c r="AV82" i="8"/>
  <c r="AW82" i="8"/>
  <c r="AX82" i="8"/>
  <c r="AV83" i="8"/>
  <c r="AW83" i="8"/>
  <c r="AX83" i="8"/>
  <c r="AV84" i="8"/>
  <c r="AW84" i="8"/>
  <c r="AX84" i="8"/>
  <c r="AV85" i="8"/>
  <c r="AW85" i="8"/>
  <c r="AX85" i="8"/>
  <c r="AV86" i="8"/>
  <c r="AW86" i="8"/>
  <c r="AX86" i="8"/>
  <c r="AV87" i="8"/>
  <c r="AW87" i="8"/>
  <c r="AX87" i="8"/>
  <c r="AV88" i="8"/>
  <c r="AW88" i="8"/>
  <c r="AX88" i="8"/>
  <c r="AV89" i="8"/>
  <c r="AW89" i="8"/>
  <c r="AX89" i="8"/>
  <c r="AV90" i="8"/>
  <c r="AW90" i="8"/>
  <c r="AX90" i="8"/>
  <c r="AV91" i="8"/>
  <c r="AW91" i="8"/>
  <c r="AX91" i="8"/>
  <c r="AV92" i="8"/>
  <c r="AW92" i="8"/>
  <c r="AX92" i="8"/>
  <c r="AV93" i="8"/>
  <c r="AW93" i="8"/>
  <c r="AX93" i="8"/>
  <c r="AV94" i="8"/>
  <c r="AW94" i="8"/>
  <c r="AX94" i="8"/>
  <c r="AV95" i="8"/>
  <c r="AW95" i="8"/>
  <c r="AX95" i="8"/>
  <c r="AV96" i="8"/>
  <c r="AW96" i="8"/>
  <c r="AX96" i="8"/>
  <c r="AV97" i="8"/>
  <c r="AW97" i="8"/>
  <c r="AX97" i="8"/>
  <c r="AV98" i="8"/>
  <c r="AW98" i="8"/>
  <c r="AX98" i="8"/>
  <c r="AV99" i="8"/>
  <c r="AW99" i="8"/>
  <c r="AX99" i="8"/>
  <c r="AV100" i="8"/>
  <c r="AW100" i="8"/>
  <c r="AX100" i="8"/>
  <c r="AV101" i="8"/>
  <c r="AW101" i="8"/>
  <c r="AX101" i="8"/>
  <c r="AV102" i="8"/>
  <c r="AW102" i="8"/>
  <c r="AX102" i="8"/>
  <c r="AV103" i="8"/>
  <c r="AW103" i="8"/>
  <c r="AX103" i="8"/>
  <c r="AV104" i="8"/>
  <c r="AW104" i="8"/>
  <c r="AX104" i="8"/>
  <c r="AV105" i="8"/>
  <c r="AW105" i="8"/>
  <c r="AX105" i="8"/>
  <c r="AV106" i="8"/>
  <c r="AW106" i="8"/>
  <c r="AX106" i="8"/>
  <c r="AV107" i="8"/>
  <c r="AW107" i="8"/>
  <c r="AX107" i="8"/>
  <c r="AV108" i="8"/>
  <c r="AW108" i="8"/>
  <c r="AX108" i="8"/>
  <c r="AV109" i="8"/>
  <c r="AW109" i="8"/>
  <c r="AX109" i="8"/>
  <c r="AV110" i="8"/>
  <c r="AW110" i="8"/>
  <c r="AX110" i="8"/>
  <c r="AV111" i="8"/>
  <c r="AW111" i="8"/>
  <c r="AX111" i="8"/>
  <c r="AV112" i="8"/>
  <c r="AW112" i="8"/>
  <c r="AX112" i="8"/>
  <c r="AV113" i="8"/>
  <c r="AW113" i="8"/>
  <c r="AX113" i="8"/>
  <c r="AV114" i="8"/>
  <c r="AW114" i="8"/>
  <c r="AX114" i="8"/>
  <c r="AV115" i="8"/>
  <c r="AW115" i="8"/>
  <c r="AX115" i="8"/>
  <c r="AV116" i="8"/>
  <c r="AW116" i="8"/>
  <c r="AX116" i="8"/>
  <c r="AV117" i="8"/>
  <c r="AW117" i="8"/>
  <c r="AX117" i="8"/>
  <c r="AV118" i="8"/>
  <c r="AW118" i="8"/>
  <c r="AX118" i="8"/>
  <c r="AV119" i="8"/>
  <c r="AW119" i="8"/>
  <c r="AX119" i="8"/>
  <c r="AV120" i="8"/>
  <c r="AW120" i="8"/>
  <c r="AX120" i="8"/>
  <c r="AV121" i="8"/>
  <c r="AW121" i="8"/>
  <c r="AX121" i="8"/>
  <c r="AV122" i="8"/>
  <c r="AW122" i="8"/>
  <c r="AX122" i="8"/>
  <c r="AV123" i="8"/>
  <c r="AW123" i="8"/>
  <c r="AX123" i="8"/>
  <c r="AV124" i="8"/>
  <c r="AW124" i="8"/>
  <c r="AX124" i="8"/>
  <c r="AV125" i="8"/>
  <c r="AW125" i="8"/>
  <c r="AX125" i="8"/>
  <c r="AV126" i="8"/>
  <c r="AW126" i="8"/>
  <c r="AX126" i="8"/>
  <c r="AV127" i="8"/>
  <c r="AW127" i="8"/>
  <c r="AX127" i="8"/>
  <c r="AV128" i="8"/>
  <c r="AW128" i="8"/>
  <c r="AX128" i="8"/>
  <c r="AV129" i="8"/>
  <c r="AW129" i="8"/>
  <c r="AX129" i="8"/>
  <c r="AV130" i="8"/>
  <c r="AW130" i="8"/>
  <c r="AX130" i="8"/>
  <c r="AV131" i="8"/>
  <c r="AW131" i="8"/>
  <c r="AX131" i="8"/>
  <c r="AV132" i="8"/>
  <c r="AW132" i="8"/>
  <c r="AX132" i="8"/>
  <c r="AV133" i="8"/>
  <c r="AW133" i="8"/>
  <c r="AX133" i="8"/>
  <c r="AV134" i="8"/>
  <c r="AW134" i="8"/>
  <c r="AX134" i="8"/>
  <c r="AV135" i="8"/>
  <c r="AW135" i="8"/>
  <c r="AX135" i="8"/>
  <c r="AV136" i="8"/>
  <c r="AW136" i="8"/>
  <c r="AX136" i="8"/>
  <c r="AV137" i="8"/>
  <c r="AW137" i="8"/>
  <c r="AX137" i="8"/>
  <c r="AV138" i="8"/>
  <c r="AW138" i="8"/>
  <c r="AX138" i="8"/>
  <c r="AV139" i="8"/>
  <c r="AW139" i="8"/>
  <c r="AX139" i="8"/>
  <c r="AV140" i="8"/>
  <c r="AW140" i="8"/>
  <c r="AX140" i="8"/>
  <c r="AV141" i="8"/>
  <c r="AW141" i="8"/>
  <c r="AX141" i="8"/>
  <c r="AV142" i="8"/>
  <c r="AW142" i="8"/>
  <c r="AX142" i="8"/>
  <c r="AV143" i="8"/>
  <c r="AW143" i="8"/>
  <c r="AX143" i="8"/>
  <c r="AV144" i="8"/>
  <c r="AW144" i="8"/>
  <c r="AX144" i="8"/>
  <c r="AV145" i="8"/>
  <c r="AW145" i="8"/>
  <c r="AX145" i="8"/>
  <c r="AV146" i="8"/>
  <c r="AW146" i="8"/>
  <c r="AX146" i="8"/>
  <c r="AV147" i="8"/>
  <c r="AW147" i="8"/>
  <c r="AX147" i="8"/>
  <c r="AV148" i="8"/>
  <c r="AW148" i="8"/>
  <c r="AX148" i="8"/>
  <c r="AV149" i="8"/>
  <c r="AW149" i="8"/>
  <c r="AX149" i="8"/>
  <c r="AV150" i="8"/>
  <c r="AW150" i="8"/>
  <c r="AX150" i="8"/>
  <c r="AV151" i="8"/>
  <c r="AW151" i="8"/>
  <c r="AX151" i="8"/>
  <c r="AV152" i="8"/>
  <c r="AW152" i="8"/>
  <c r="AX152" i="8"/>
  <c r="AV153" i="8"/>
  <c r="AW153" i="8"/>
  <c r="AX153" i="8"/>
  <c r="AV154" i="8"/>
  <c r="AW154" i="8"/>
  <c r="AX154" i="8"/>
  <c r="AX54" i="8"/>
  <c r="AW54" i="8"/>
  <c r="AS55" i="8"/>
  <c r="AT55" i="8"/>
  <c r="AU55" i="8"/>
  <c r="AS56" i="8"/>
  <c r="AT56" i="8"/>
  <c r="AU56" i="8"/>
  <c r="AS57" i="8"/>
  <c r="AT57" i="8"/>
  <c r="AU57" i="8"/>
  <c r="AS58" i="8"/>
  <c r="AT58" i="8"/>
  <c r="AU58" i="8"/>
  <c r="AS59" i="8"/>
  <c r="AT59" i="8"/>
  <c r="AU59" i="8"/>
  <c r="AS60" i="8"/>
  <c r="AT60" i="8"/>
  <c r="AU60" i="8"/>
  <c r="AS61" i="8"/>
  <c r="AT61" i="8"/>
  <c r="AU61" i="8"/>
  <c r="AS62" i="8"/>
  <c r="AT62" i="8"/>
  <c r="AU62" i="8"/>
  <c r="AS63" i="8"/>
  <c r="AT63" i="8"/>
  <c r="AU63" i="8"/>
  <c r="AS64" i="8"/>
  <c r="AT64" i="8"/>
  <c r="AU64" i="8"/>
  <c r="AS65" i="8"/>
  <c r="AT65" i="8"/>
  <c r="AU65" i="8"/>
  <c r="AS66" i="8"/>
  <c r="AT66" i="8"/>
  <c r="AU66" i="8"/>
  <c r="AS67" i="8"/>
  <c r="AT67" i="8"/>
  <c r="AU67" i="8"/>
  <c r="AS68" i="8"/>
  <c r="AT68" i="8"/>
  <c r="AU68" i="8"/>
  <c r="AS69" i="8"/>
  <c r="AT69" i="8"/>
  <c r="AU69" i="8"/>
  <c r="AS70" i="8"/>
  <c r="AT70" i="8"/>
  <c r="AU70" i="8"/>
  <c r="AS71" i="8"/>
  <c r="AT71" i="8"/>
  <c r="AU71" i="8"/>
  <c r="AS72" i="8"/>
  <c r="AT72" i="8"/>
  <c r="AU72" i="8"/>
  <c r="AS73" i="8"/>
  <c r="AT73" i="8"/>
  <c r="AU73" i="8"/>
  <c r="AS74" i="8"/>
  <c r="AT74" i="8"/>
  <c r="AU74" i="8"/>
  <c r="AS75" i="8"/>
  <c r="AT75" i="8"/>
  <c r="AU75" i="8"/>
  <c r="AS76" i="8"/>
  <c r="AT76" i="8"/>
  <c r="AU76" i="8"/>
  <c r="AS77" i="8"/>
  <c r="AT77" i="8"/>
  <c r="AU77" i="8"/>
  <c r="AS78" i="8"/>
  <c r="AT78" i="8"/>
  <c r="AU78" i="8"/>
  <c r="AS79" i="8"/>
  <c r="AT79" i="8"/>
  <c r="AU79" i="8"/>
  <c r="AS80" i="8"/>
  <c r="AT80" i="8"/>
  <c r="AU80" i="8"/>
  <c r="AS81" i="8"/>
  <c r="AT81" i="8"/>
  <c r="AU81" i="8"/>
  <c r="AS82" i="8"/>
  <c r="AT82" i="8"/>
  <c r="AU82" i="8"/>
  <c r="AS83" i="8"/>
  <c r="AT83" i="8"/>
  <c r="AU83" i="8"/>
  <c r="AS84" i="8"/>
  <c r="AT84" i="8"/>
  <c r="AU84" i="8"/>
  <c r="AS85" i="8"/>
  <c r="AT85" i="8"/>
  <c r="AU85" i="8"/>
  <c r="AS86" i="8"/>
  <c r="AT86" i="8"/>
  <c r="AU86" i="8"/>
  <c r="AS87" i="8"/>
  <c r="AT87" i="8"/>
  <c r="AU87" i="8"/>
  <c r="AS88" i="8"/>
  <c r="AT88" i="8"/>
  <c r="AU88" i="8"/>
  <c r="AS89" i="8"/>
  <c r="AT89" i="8"/>
  <c r="AU89" i="8"/>
  <c r="AS90" i="8"/>
  <c r="AT90" i="8"/>
  <c r="AU90" i="8"/>
  <c r="AS91" i="8"/>
  <c r="AT91" i="8"/>
  <c r="AU91" i="8"/>
  <c r="AS92" i="8"/>
  <c r="AT92" i="8"/>
  <c r="AU92" i="8"/>
  <c r="AS93" i="8"/>
  <c r="AT93" i="8"/>
  <c r="AU93" i="8"/>
  <c r="AS94" i="8"/>
  <c r="AT94" i="8"/>
  <c r="AU94" i="8"/>
  <c r="AS95" i="8"/>
  <c r="AT95" i="8"/>
  <c r="AU95" i="8"/>
  <c r="AS96" i="8"/>
  <c r="AT96" i="8"/>
  <c r="AU96" i="8"/>
  <c r="AS97" i="8"/>
  <c r="AT97" i="8"/>
  <c r="AU97" i="8"/>
  <c r="AS98" i="8"/>
  <c r="AT98" i="8"/>
  <c r="AU98" i="8"/>
  <c r="AS99" i="8"/>
  <c r="AT99" i="8"/>
  <c r="AU99" i="8"/>
  <c r="AS100" i="8"/>
  <c r="AT100" i="8"/>
  <c r="AU100" i="8"/>
  <c r="AS101" i="8"/>
  <c r="AT101" i="8"/>
  <c r="AU101" i="8"/>
  <c r="AS102" i="8"/>
  <c r="AT102" i="8"/>
  <c r="AU102" i="8"/>
  <c r="AS103" i="8"/>
  <c r="AT103" i="8"/>
  <c r="AU103" i="8"/>
  <c r="AS104" i="8"/>
  <c r="AT104" i="8"/>
  <c r="AU104" i="8"/>
  <c r="AS105" i="8"/>
  <c r="AT105" i="8"/>
  <c r="AU105" i="8"/>
  <c r="AS106" i="8"/>
  <c r="AT106" i="8"/>
  <c r="AU106" i="8"/>
  <c r="AS107" i="8"/>
  <c r="AT107" i="8"/>
  <c r="AU107" i="8"/>
  <c r="AS108" i="8"/>
  <c r="AT108" i="8"/>
  <c r="AU108" i="8"/>
  <c r="AS109" i="8"/>
  <c r="AT109" i="8"/>
  <c r="AU109" i="8"/>
  <c r="AS110" i="8"/>
  <c r="AT110" i="8"/>
  <c r="AU110" i="8"/>
  <c r="AS111" i="8"/>
  <c r="AT111" i="8"/>
  <c r="AU111" i="8"/>
  <c r="AS112" i="8"/>
  <c r="AT112" i="8"/>
  <c r="AU112" i="8"/>
  <c r="AS113" i="8"/>
  <c r="AT113" i="8"/>
  <c r="AU113" i="8"/>
  <c r="AS114" i="8"/>
  <c r="AT114" i="8"/>
  <c r="AU114" i="8"/>
  <c r="AS115" i="8"/>
  <c r="AT115" i="8"/>
  <c r="AU115" i="8"/>
  <c r="AS116" i="8"/>
  <c r="AT116" i="8"/>
  <c r="AU116" i="8"/>
  <c r="AS117" i="8"/>
  <c r="AT117" i="8"/>
  <c r="AU117" i="8"/>
  <c r="AS118" i="8"/>
  <c r="AT118" i="8"/>
  <c r="AU118" i="8"/>
  <c r="AS119" i="8"/>
  <c r="AT119" i="8"/>
  <c r="AU119" i="8"/>
  <c r="AS120" i="8"/>
  <c r="AT120" i="8"/>
  <c r="AU120" i="8"/>
  <c r="AS121" i="8"/>
  <c r="AT121" i="8"/>
  <c r="AU121" i="8"/>
  <c r="AS122" i="8"/>
  <c r="AT122" i="8"/>
  <c r="AU122" i="8"/>
  <c r="AS123" i="8"/>
  <c r="AT123" i="8"/>
  <c r="AU123" i="8"/>
  <c r="AS124" i="8"/>
  <c r="AT124" i="8"/>
  <c r="AU124" i="8"/>
  <c r="AS125" i="8"/>
  <c r="AT125" i="8"/>
  <c r="AU125" i="8"/>
  <c r="AS126" i="8"/>
  <c r="AT126" i="8"/>
  <c r="AU126" i="8"/>
  <c r="AS127" i="8"/>
  <c r="AT127" i="8"/>
  <c r="AU127" i="8"/>
  <c r="AS128" i="8"/>
  <c r="AT128" i="8"/>
  <c r="AU128" i="8"/>
  <c r="AS129" i="8"/>
  <c r="AT129" i="8"/>
  <c r="AU129" i="8"/>
  <c r="AS130" i="8"/>
  <c r="AT130" i="8"/>
  <c r="AU130" i="8"/>
  <c r="AS131" i="8"/>
  <c r="AT131" i="8"/>
  <c r="AU131" i="8"/>
  <c r="AS132" i="8"/>
  <c r="AT132" i="8"/>
  <c r="AU132" i="8"/>
  <c r="AS133" i="8"/>
  <c r="AT133" i="8"/>
  <c r="AU133" i="8"/>
  <c r="AS134" i="8"/>
  <c r="AT134" i="8"/>
  <c r="AU134" i="8"/>
  <c r="AS135" i="8"/>
  <c r="AT135" i="8"/>
  <c r="AU135" i="8"/>
  <c r="AS136" i="8"/>
  <c r="AT136" i="8"/>
  <c r="AU136" i="8"/>
  <c r="AS137" i="8"/>
  <c r="AT137" i="8"/>
  <c r="AU137" i="8"/>
  <c r="AS138" i="8"/>
  <c r="AT138" i="8"/>
  <c r="AU138" i="8"/>
  <c r="AS139" i="8"/>
  <c r="AT139" i="8"/>
  <c r="AU139" i="8"/>
  <c r="AS140" i="8"/>
  <c r="AT140" i="8"/>
  <c r="AU140" i="8"/>
  <c r="AS141" i="8"/>
  <c r="AT141" i="8"/>
  <c r="AU141" i="8"/>
  <c r="AS142" i="8"/>
  <c r="AT142" i="8"/>
  <c r="AU142" i="8"/>
  <c r="AS143" i="8"/>
  <c r="AT143" i="8"/>
  <c r="AU143" i="8"/>
  <c r="AS144" i="8"/>
  <c r="AT144" i="8"/>
  <c r="AU144" i="8"/>
  <c r="AS145" i="8"/>
  <c r="AT145" i="8"/>
  <c r="AU145" i="8"/>
  <c r="AS146" i="8"/>
  <c r="AT146" i="8"/>
  <c r="AU146" i="8"/>
  <c r="AS147" i="8"/>
  <c r="AT147" i="8"/>
  <c r="AU147" i="8"/>
  <c r="AS148" i="8"/>
  <c r="AT148" i="8"/>
  <c r="AU148" i="8"/>
  <c r="AS149" i="8"/>
  <c r="AT149" i="8"/>
  <c r="AU149" i="8"/>
  <c r="AS150" i="8"/>
  <c r="AT150" i="8"/>
  <c r="AU150" i="8"/>
  <c r="AS151" i="8"/>
  <c r="AT151" i="8"/>
  <c r="AU151" i="8"/>
  <c r="AS152" i="8"/>
  <c r="AT152" i="8"/>
  <c r="AU152" i="8"/>
  <c r="AS153" i="8"/>
  <c r="AT153" i="8"/>
  <c r="AU153" i="8"/>
  <c r="AS154" i="8"/>
  <c r="AT154" i="8"/>
  <c r="AU154" i="8"/>
  <c r="AU54" i="8"/>
  <c r="AT54" i="8"/>
  <c r="AS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31" i="8"/>
  <c r="AR132" i="8"/>
  <c r="AR133" i="8"/>
  <c r="AR134" i="8"/>
  <c r="AR135" i="8"/>
  <c r="AR136" i="8"/>
  <c r="AR137" i="8"/>
  <c r="AR138" i="8"/>
  <c r="AR139" i="8"/>
  <c r="AR140" i="8"/>
  <c r="AR141" i="8"/>
  <c r="AR142" i="8"/>
  <c r="AR143" i="8"/>
  <c r="AR144" i="8"/>
  <c r="AR145" i="8"/>
  <c r="AR146" i="8"/>
  <c r="AR147" i="8"/>
  <c r="AR148" i="8"/>
  <c r="AR149" i="8"/>
  <c r="AR150" i="8"/>
  <c r="AR151" i="8"/>
  <c r="AR152" i="8"/>
  <c r="AR153" i="8"/>
  <c r="AR1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R54" i="8"/>
  <c r="AQ54" i="8"/>
  <c r="AP54" i="8"/>
  <c r="AO54" i="8"/>
  <c r="AQ4" i="8"/>
  <c r="AR4" i="8"/>
  <c r="AM154" i="8"/>
  <c r="AN154" i="8"/>
  <c r="AO154" i="8"/>
  <c r="AP6" i="8"/>
  <c r="AQ6" i="8"/>
  <c r="AR6" i="8"/>
  <c r="AP7" i="8"/>
  <c r="AQ7" i="8"/>
  <c r="AR7" i="8"/>
  <c r="AP8" i="8"/>
  <c r="AQ8" i="8"/>
  <c r="AR8" i="8"/>
  <c r="AP9" i="8"/>
  <c r="AQ9" i="8"/>
  <c r="AR9" i="8"/>
  <c r="AP10" i="8"/>
  <c r="AQ10" i="8"/>
  <c r="AR10" i="8"/>
  <c r="AP11" i="8"/>
  <c r="AQ11" i="8"/>
  <c r="AR11" i="8"/>
  <c r="AP12" i="8"/>
  <c r="AQ12" i="8"/>
  <c r="AR12" i="8"/>
  <c r="AP13" i="8"/>
  <c r="AQ13" i="8"/>
  <c r="AR13" i="8"/>
  <c r="AP14" i="8"/>
  <c r="AQ14" i="8"/>
  <c r="AR14" i="8"/>
  <c r="AP15" i="8"/>
  <c r="AQ15" i="8"/>
  <c r="AR15" i="8"/>
  <c r="AP16" i="8"/>
  <c r="AQ16" i="8"/>
  <c r="AR16" i="8"/>
  <c r="AP17" i="8"/>
  <c r="AQ17" i="8"/>
  <c r="AR17" i="8"/>
  <c r="AP18" i="8"/>
  <c r="AQ18" i="8"/>
  <c r="AR18" i="8"/>
  <c r="AP19" i="8"/>
  <c r="AQ19" i="8"/>
  <c r="AR19" i="8"/>
  <c r="AP20" i="8"/>
  <c r="AQ20" i="8"/>
  <c r="AR20" i="8"/>
  <c r="AP21" i="8"/>
  <c r="AQ21" i="8"/>
  <c r="AR21" i="8"/>
  <c r="AP22" i="8"/>
  <c r="AQ22" i="8"/>
  <c r="AR22" i="8"/>
  <c r="AP23" i="8"/>
  <c r="AQ23" i="8"/>
  <c r="AR23" i="8"/>
  <c r="AP24" i="8"/>
  <c r="AQ24" i="8"/>
  <c r="AR24" i="8"/>
  <c r="AP25" i="8"/>
  <c r="AQ25" i="8"/>
  <c r="AR25" i="8"/>
  <c r="AP26" i="8"/>
  <c r="AQ26" i="8"/>
  <c r="AR26" i="8"/>
  <c r="AP27" i="8"/>
  <c r="AQ27" i="8"/>
  <c r="AR27" i="8"/>
  <c r="AP28" i="8"/>
  <c r="AQ28" i="8"/>
  <c r="AR28" i="8"/>
  <c r="AP29" i="8"/>
  <c r="AQ29" i="8"/>
  <c r="AR29" i="8"/>
  <c r="AP30" i="8"/>
  <c r="AQ30" i="8"/>
  <c r="AR30" i="8"/>
  <c r="AP31" i="8"/>
  <c r="AQ31" i="8"/>
  <c r="AR31" i="8"/>
  <c r="AP32" i="8"/>
  <c r="AQ32" i="8"/>
  <c r="AR32" i="8"/>
  <c r="AP33" i="8"/>
  <c r="AQ33" i="8"/>
  <c r="AR33" i="8"/>
  <c r="AP34" i="8"/>
  <c r="AQ34" i="8"/>
  <c r="AR34" i="8"/>
  <c r="AP35" i="8"/>
  <c r="AQ35" i="8"/>
  <c r="AR35" i="8"/>
  <c r="AP36" i="8"/>
  <c r="AQ36" i="8"/>
  <c r="AR36" i="8"/>
  <c r="AP37" i="8"/>
  <c r="AQ37" i="8"/>
  <c r="AR37" i="8"/>
  <c r="AP38" i="8"/>
  <c r="AQ38" i="8"/>
  <c r="AR38" i="8"/>
  <c r="AP39" i="8"/>
  <c r="AQ39" i="8"/>
  <c r="AR39" i="8"/>
  <c r="AP40" i="8"/>
  <c r="AQ40" i="8"/>
  <c r="AR40" i="8"/>
  <c r="AP41" i="8"/>
  <c r="AQ41" i="8"/>
  <c r="AR41" i="8"/>
  <c r="AP42" i="8"/>
  <c r="AQ42" i="8"/>
  <c r="AR42" i="8"/>
  <c r="AP43" i="8"/>
  <c r="AQ43" i="8"/>
  <c r="AR43" i="8"/>
  <c r="AP44" i="8"/>
  <c r="AQ44" i="8"/>
  <c r="AR44" i="8"/>
  <c r="AP45" i="8"/>
  <c r="AQ45" i="8"/>
  <c r="AR45" i="8"/>
  <c r="AP46" i="8"/>
  <c r="AQ46" i="8"/>
  <c r="AR46" i="8"/>
  <c r="AP47" i="8"/>
  <c r="AQ47" i="8"/>
  <c r="AR47" i="8"/>
  <c r="AP48" i="8"/>
  <c r="AQ48" i="8"/>
  <c r="AR48" i="8"/>
  <c r="AP49" i="8"/>
  <c r="AQ49" i="8"/>
  <c r="AR49" i="8"/>
  <c r="AP50" i="8"/>
  <c r="AQ50" i="8"/>
  <c r="AR50" i="8"/>
  <c r="AP51" i="8"/>
  <c r="AQ51" i="8"/>
  <c r="AR51" i="8"/>
  <c r="AP52" i="8"/>
  <c r="AQ52" i="8"/>
  <c r="AR52" i="8"/>
  <c r="AP53" i="8"/>
  <c r="AQ53" i="8"/>
  <c r="AR53" i="8"/>
  <c r="AR5" i="8"/>
  <c r="AQ5" i="8"/>
  <c r="AP5" i="8"/>
  <c r="AM54" i="8"/>
  <c r="AU53" i="8"/>
  <c r="AT53" i="8"/>
  <c r="AS53" i="8"/>
  <c r="AU52" i="8"/>
  <c r="AT52" i="8"/>
  <c r="AS52" i="8"/>
  <c r="AU51" i="8"/>
  <c r="AT51" i="8"/>
  <c r="AS51" i="8"/>
  <c r="AU50" i="8"/>
  <c r="AT50" i="8"/>
  <c r="AS50" i="8"/>
  <c r="AU49" i="8"/>
  <c r="AT49" i="8"/>
  <c r="AS49" i="8"/>
  <c r="AU48" i="8"/>
  <c r="AT48" i="8"/>
  <c r="AS48" i="8"/>
  <c r="AU47" i="8"/>
  <c r="AT47" i="8"/>
  <c r="AS47" i="8"/>
  <c r="AU46" i="8"/>
  <c r="AT46" i="8"/>
  <c r="AS46" i="8"/>
  <c r="AU45" i="8"/>
  <c r="AT45" i="8"/>
  <c r="AS45" i="8"/>
  <c r="AU44" i="8"/>
  <c r="AT44" i="8"/>
  <c r="AS44" i="8"/>
  <c r="AU43" i="8"/>
  <c r="AT43" i="8"/>
  <c r="AS43" i="8"/>
  <c r="AU42" i="8"/>
  <c r="AT42" i="8"/>
  <c r="AS42" i="8"/>
  <c r="AU41" i="8"/>
  <c r="AT41" i="8"/>
  <c r="AS41" i="8"/>
  <c r="AU40" i="8"/>
  <c r="AT40" i="8"/>
  <c r="AS40" i="8"/>
  <c r="AU39" i="8"/>
  <c r="AT39" i="8"/>
  <c r="AS39" i="8"/>
  <c r="AU38" i="8"/>
  <c r="AT38" i="8"/>
  <c r="AS38" i="8"/>
  <c r="AU37" i="8"/>
  <c r="AT37" i="8"/>
  <c r="AS37" i="8"/>
  <c r="AU36" i="8"/>
  <c r="AT36" i="8"/>
  <c r="AS36" i="8"/>
  <c r="AU35" i="8"/>
  <c r="AT35" i="8"/>
  <c r="AS35" i="8"/>
  <c r="AU34" i="8"/>
  <c r="AT34" i="8"/>
  <c r="AS34" i="8"/>
  <c r="AU33" i="8"/>
  <c r="AT33" i="8"/>
  <c r="AS33" i="8"/>
  <c r="AU32" i="8"/>
  <c r="AT32" i="8"/>
  <c r="AS32" i="8"/>
  <c r="AU31" i="8"/>
  <c r="AT31" i="8"/>
  <c r="AS31" i="8"/>
  <c r="AU30" i="8"/>
  <c r="AT30" i="8"/>
  <c r="AS30" i="8"/>
  <c r="AU29" i="8"/>
  <c r="AT29" i="8"/>
  <c r="AS29" i="8"/>
  <c r="AU28" i="8"/>
  <c r="AT28" i="8"/>
  <c r="AS28" i="8"/>
  <c r="AU27" i="8"/>
  <c r="AT27" i="8"/>
  <c r="AS27" i="8"/>
  <c r="AU26" i="8"/>
  <c r="AT26" i="8"/>
  <c r="AS26" i="8"/>
  <c r="AU25" i="8"/>
  <c r="AT25" i="8"/>
  <c r="AS25" i="8"/>
  <c r="AU24" i="8"/>
  <c r="AT24" i="8"/>
  <c r="AS24" i="8"/>
  <c r="AU23" i="8"/>
  <c r="AT23" i="8"/>
  <c r="AS23" i="8"/>
  <c r="AU22" i="8"/>
  <c r="AT22" i="8"/>
  <c r="AS22" i="8"/>
  <c r="AU21" i="8"/>
  <c r="AT21" i="8"/>
  <c r="AS21" i="8"/>
  <c r="AU20" i="8"/>
  <c r="AT20" i="8"/>
  <c r="AS20" i="8"/>
  <c r="AU19" i="8"/>
  <c r="AT19" i="8"/>
  <c r="AS19" i="8"/>
  <c r="AU18" i="8"/>
  <c r="AT18" i="8"/>
  <c r="AS18" i="8"/>
  <c r="AU17" i="8"/>
  <c r="AT17" i="8"/>
  <c r="AS17" i="8"/>
  <c r="AU16" i="8"/>
  <c r="AT16" i="8"/>
  <c r="AS16" i="8"/>
  <c r="AU15" i="8"/>
  <c r="AT15" i="8"/>
  <c r="AS15" i="8"/>
  <c r="AU14" i="8"/>
  <c r="AT14" i="8"/>
  <c r="AS14" i="8"/>
  <c r="AU13" i="8"/>
  <c r="AT13" i="8"/>
  <c r="AS13" i="8"/>
  <c r="AU12" i="8"/>
  <c r="AT12" i="8"/>
  <c r="AS12" i="8"/>
  <c r="AU11" i="8"/>
  <c r="AT11" i="8"/>
  <c r="AS11" i="8"/>
  <c r="AU10" i="8"/>
  <c r="AT10" i="8"/>
  <c r="AS10" i="8"/>
  <c r="AU9" i="8"/>
  <c r="AT9" i="8"/>
  <c r="AS9" i="8"/>
  <c r="AU8" i="8"/>
  <c r="AT8" i="8"/>
  <c r="AS8" i="8"/>
  <c r="AU7" i="8"/>
  <c r="AT7" i="8"/>
  <c r="AS7" i="8"/>
  <c r="AU6" i="8"/>
  <c r="AT6" i="8"/>
  <c r="AS6" i="8"/>
  <c r="AU5" i="8"/>
  <c r="AT5" i="8"/>
  <c r="AS5" i="8"/>
  <c r="AO4" i="8" l="1"/>
  <c r="AN4" i="8"/>
  <c r="I4" i="8"/>
  <c r="AM4" i="8" l="1"/>
  <c r="AG4" i="8"/>
  <c r="AV54" i="8" s="1"/>
  <c r="AP4" i="8"/>
  <c r="AA6" i="1"/>
  <c r="T6" i="1"/>
  <c r="M6" i="1"/>
  <c r="F6" i="1"/>
  <c r="B14" i="3"/>
  <c r="B13" i="3"/>
  <c r="B15" i="7"/>
  <c r="B16" i="7"/>
  <c r="B14" i="7"/>
  <c r="B16" i="8"/>
  <c r="AB154" i="3" l="1"/>
  <c r="AE5" i="3"/>
  <c r="C18" i="3"/>
  <c r="AF54" i="7"/>
  <c r="C18" i="7"/>
  <c r="AE54" i="7"/>
  <c r="AA4" i="7"/>
  <c r="AX35" i="8"/>
  <c r="AM36" i="8"/>
  <c r="AN56" i="8"/>
  <c r="AM105" i="8"/>
  <c r="AW17" i="8"/>
  <c r="AX17" i="8"/>
  <c r="AO137" i="8"/>
  <c r="AO119" i="8"/>
  <c r="AM132" i="8"/>
  <c r="AN115" i="8"/>
  <c r="AN93" i="8"/>
  <c r="AO61" i="8"/>
  <c r="AV51" i="8"/>
  <c r="AN39" i="8"/>
  <c r="AN31" i="8"/>
  <c r="AO21" i="8"/>
  <c r="AV13" i="8"/>
  <c r="AM115" i="8"/>
  <c r="AM80" i="8"/>
  <c r="AM59" i="8"/>
  <c r="AN49" i="8"/>
  <c r="AM39" i="8"/>
  <c r="AM31" i="8"/>
  <c r="AM20" i="8"/>
  <c r="AN12" i="8"/>
  <c r="AO147" i="8"/>
  <c r="AN113" i="8"/>
  <c r="AM70" i="8"/>
  <c r="AM49" i="8"/>
  <c r="AX38" i="8"/>
  <c r="AX30" i="8"/>
  <c r="AX19" i="8"/>
  <c r="AO11" i="8"/>
  <c r="AO125" i="8"/>
  <c r="AM113" i="8"/>
  <c r="AW48" i="8"/>
  <c r="AW38" i="8"/>
  <c r="AW30" i="8"/>
  <c r="AW19" i="8"/>
  <c r="AN11" i="8"/>
  <c r="AN47" i="8"/>
  <c r="AV38" i="8"/>
  <c r="AV27" i="8"/>
  <c r="AW18" i="8"/>
  <c r="AN10" i="8"/>
  <c r="AO109" i="8"/>
  <c r="AN86" i="8"/>
  <c r="AM77" i="8"/>
  <c r="AO57" i="8"/>
  <c r="AX44" i="8"/>
  <c r="AW36" i="8"/>
  <c r="AO27" i="8"/>
  <c r="AM18" i="8"/>
  <c r="AN8" i="8"/>
  <c r="AM142" i="8"/>
  <c r="AN109" i="8"/>
  <c r="AN98" i="8"/>
  <c r="AM86" i="8"/>
  <c r="AM7" i="8"/>
  <c r="AV23" i="8"/>
  <c r="AM43" i="8"/>
  <c r="AN105" i="8"/>
  <c r="AN7" i="8"/>
  <c r="AW23" i="8"/>
  <c r="AN43" i="8"/>
  <c r="AM108" i="8"/>
  <c r="AO7" i="8"/>
  <c r="AX23" i="8"/>
  <c r="AW43" i="8"/>
  <c r="AO85" i="8"/>
  <c r="AO115" i="8"/>
  <c r="AV7" i="8"/>
  <c r="AW25" i="8"/>
  <c r="AX43" i="8"/>
  <c r="AN65" i="8"/>
  <c r="AX7" i="8"/>
  <c r="AN26" i="8"/>
  <c r="AM44" i="8"/>
  <c r="AO65" i="8"/>
  <c r="AN119" i="8"/>
  <c r="AM8" i="8"/>
  <c r="AV26" i="8"/>
  <c r="AN44" i="8"/>
  <c r="AO93" i="8"/>
  <c r="AW13" i="8"/>
  <c r="AV31" i="8"/>
  <c r="AX51" i="8"/>
  <c r="AM72" i="8"/>
  <c r="AN132" i="8"/>
  <c r="AW14" i="8"/>
  <c r="AW31" i="8"/>
  <c r="AM52" i="8"/>
  <c r="AN72" i="8"/>
  <c r="AX14" i="8"/>
  <c r="AV32" i="8"/>
  <c r="AN52" i="8"/>
  <c r="AO135" i="8"/>
  <c r="AM15" i="8"/>
  <c r="AM34" i="8"/>
  <c r="AV52" i="8"/>
  <c r="AM98" i="8"/>
  <c r="AN147" i="8"/>
  <c r="AO141" i="8"/>
  <c r="AN124" i="8"/>
  <c r="AM102" i="8"/>
  <c r="AM93" i="8"/>
  <c r="AN83" i="8"/>
  <c r="AN79" i="8"/>
  <c r="AM74" i="8"/>
  <c r="AM65" i="8"/>
  <c r="AO51" i="8"/>
  <c r="AM46" i="8"/>
  <c r="AW41" i="8"/>
  <c r="AN38" i="8"/>
  <c r="AX33" i="8"/>
  <c r="AM30" i="8"/>
  <c r="AO25" i="8"/>
  <c r="AN21" i="8"/>
  <c r="AO17" i="8"/>
  <c r="AO13" i="8"/>
  <c r="AM10" i="8"/>
  <c r="AN5" i="8"/>
  <c r="AN13" i="8"/>
  <c r="AM5" i="8"/>
  <c r="AM101" i="8"/>
  <c r="AM87" i="8"/>
  <c r="AO77" i="8"/>
  <c r="AV45" i="8"/>
  <c r="AX36" i="8"/>
  <c r="AV28" i="8"/>
  <c r="AN20" i="8"/>
  <c r="AO12" i="8"/>
  <c r="AN151" i="8"/>
  <c r="AM138" i="8"/>
  <c r="AM116" i="8"/>
  <c r="AM152" i="8"/>
  <c r="AN141" i="8"/>
  <c r="AM134" i="8"/>
  <c r="AN123" i="8"/>
  <c r="AM117" i="8"/>
  <c r="AO107" i="8"/>
  <c r="AM83" i="8"/>
  <c r="AO73" i="8"/>
  <c r="AO69" i="8"/>
  <c r="AM55" i="8"/>
  <c r="AN51" i="8"/>
  <c r="AX45" i="8"/>
  <c r="AV41" i="8"/>
  <c r="AM38" i="8"/>
  <c r="AW33" i="8"/>
  <c r="AX28" i="8"/>
  <c r="AN25" i="8"/>
  <c r="AM21" i="8"/>
  <c r="AN17" i="8"/>
  <c r="AX8" i="8"/>
  <c r="AM146" i="8"/>
  <c r="AN128" i="8"/>
  <c r="AN112" i="8"/>
  <c r="AN107" i="8"/>
  <c r="AO101" i="8"/>
  <c r="AN96" i="8"/>
  <c r="AN87" i="8"/>
  <c r="AN78" i="8"/>
  <c r="AM73" i="8"/>
  <c r="AN69" i="8"/>
  <c r="AO59" i="8"/>
  <c r="AX50" i="8"/>
  <c r="AW45" i="8"/>
  <c r="AO41" i="8"/>
  <c r="AW37" i="8"/>
  <c r="AO33" i="8"/>
  <c r="AW28" i="8"/>
  <c r="AM25" i="8"/>
  <c r="AW20" i="8"/>
  <c r="AM17" i="8"/>
  <c r="AM13" i="8"/>
  <c r="AV8" i="8"/>
  <c r="AN145" i="8"/>
  <c r="AO133" i="8"/>
  <c r="AM128" i="8"/>
  <c r="AM106" i="8"/>
  <c r="AM96" i="8"/>
  <c r="AM91" i="8"/>
  <c r="AM69" i="8"/>
  <c r="AN59" i="8"/>
  <c r="AV49" i="8"/>
  <c r="AN41" i="8"/>
  <c r="AX32" i="8"/>
  <c r="AW24" i="8"/>
  <c r="AO16" i="8"/>
  <c r="AO8" i="8"/>
  <c r="AM145" i="8"/>
  <c r="AM151" i="8"/>
  <c r="AN131" i="8"/>
  <c r="AM121" i="8"/>
  <c r="AM90" i="8"/>
  <c r="AO83" i="8"/>
  <c r="AN62" i="8"/>
  <c r="AM56" i="8"/>
  <c r="AV48" i="8"/>
  <c r="AX41" i="8"/>
  <c r="AV35" i="8"/>
  <c r="AV30" i="8"/>
  <c r="AO23" i="8"/>
  <c r="AV17" i="8"/>
  <c r="AM11" i="8"/>
  <c r="AW5" i="8"/>
  <c r="AN82" i="8"/>
  <c r="AM62" i="8"/>
  <c r="AN48" i="8"/>
  <c r="AM41" i="8"/>
  <c r="AO35" i="8"/>
  <c r="AN28" i="8"/>
  <c r="AM23" i="8"/>
  <c r="AX15" i="8"/>
  <c r="AX10" i="8"/>
  <c r="AN104" i="8"/>
  <c r="AM82" i="8"/>
  <c r="AO75" i="8"/>
  <c r="AN54" i="8"/>
  <c r="AM48" i="8"/>
  <c r="AX40" i="8"/>
  <c r="AN35" i="8"/>
  <c r="AM28" i="8"/>
  <c r="AN22" i="8"/>
  <c r="AO15" i="8"/>
  <c r="AV10" i="8"/>
  <c r="AO149" i="8"/>
  <c r="AN129" i="8"/>
  <c r="AM95" i="8"/>
  <c r="AN75" i="8"/>
  <c r="AM67" i="8"/>
  <c r="AO53" i="8"/>
  <c r="AO47" i="8"/>
  <c r="AW40" i="8"/>
  <c r="AN34" i="8"/>
  <c r="AW27" i="8"/>
  <c r="AM22" i="8"/>
  <c r="AN15" i="8"/>
  <c r="AO10" i="8"/>
  <c r="AX5" i="8"/>
  <c r="AN149" i="8"/>
  <c r="AN135" i="8"/>
  <c r="AM131" i="8"/>
  <c r="AM119" i="8"/>
  <c r="AM107" i="8"/>
  <c r="AN103" i="8"/>
  <c r="AN92" i="8"/>
  <c r="AN85" i="8"/>
  <c r="AM78" i="8"/>
  <c r="AM61" i="8"/>
  <c r="AN57" i="8"/>
  <c r="AX53" i="8"/>
  <c r="AW50" i="8"/>
  <c r="AX46" i="8"/>
  <c r="AV43" i="8"/>
  <c r="AV40" i="8"/>
  <c r="AV36" i="8"/>
  <c r="AN33" i="8"/>
  <c r="AX29" i="8"/>
  <c r="AM26" i="8"/>
  <c r="AX22" i="8"/>
  <c r="AV19" i="8"/>
  <c r="AW15" i="8"/>
  <c r="AX12" i="8"/>
  <c r="AW9" i="8"/>
  <c r="AN6" i="8"/>
  <c r="AM149" i="8"/>
  <c r="AN139" i="8"/>
  <c r="AM135" i="8"/>
  <c r="AM126" i="8"/>
  <c r="AM118" i="8"/>
  <c r="AN110" i="8"/>
  <c r="AO95" i="8"/>
  <c r="AO91" i="8"/>
  <c r="AN88" i="8"/>
  <c r="AM81" i="8"/>
  <c r="AO67" i="8"/>
  <c r="AN64" i="8"/>
  <c r="AN60" i="8"/>
  <c r="AM57" i="8"/>
  <c r="AX49" i="8"/>
  <c r="AV46" i="8"/>
  <c r="AO43" i="8"/>
  <c r="AO39" i="8"/>
  <c r="AN36" i="8"/>
  <c r="AM33" i="8"/>
  <c r="AM29" i="8"/>
  <c r="AV22" i="8"/>
  <c r="AX18" i="8"/>
  <c r="AV15" i="8"/>
  <c r="AV12" i="8"/>
  <c r="AV9" i="8"/>
  <c r="AM6" i="8"/>
  <c r="AN70" i="8"/>
  <c r="AN67" i="8"/>
  <c r="AM60" i="8"/>
  <c r="AV53" i="8"/>
  <c r="AW49" i="8"/>
  <c r="AN46" i="8"/>
  <c r="AN153" i="8"/>
  <c r="AN122" i="8"/>
  <c r="AW53" i="8"/>
  <c r="AX25" i="8"/>
  <c r="AM144" i="8"/>
  <c r="AM139" i="8"/>
  <c r="AM122" i="8"/>
  <c r="AM110" i="8"/>
  <c r="AN102" i="8"/>
  <c r="AN95" i="8"/>
  <c r="AN91" i="8"/>
  <c r="AN74" i="8"/>
  <c r="AO5" i="8"/>
  <c r="AO152" i="8"/>
  <c r="AO150" i="8"/>
  <c r="AO148" i="8"/>
  <c r="AO146" i="8"/>
  <c r="AO144" i="8"/>
  <c r="AO142" i="8"/>
  <c r="AO140" i="8"/>
  <c r="AO138" i="8"/>
  <c r="AO136" i="8"/>
  <c r="AO134" i="8"/>
  <c r="AO132" i="8"/>
  <c r="AO130" i="8"/>
  <c r="AO128" i="8"/>
  <c r="AO126" i="8"/>
  <c r="AO124" i="8"/>
  <c r="AO122" i="8"/>
  <c r="AO120" i="8"/>
  <c r="AO118" i="8"/>
  <c r="AO116" i="8"/>
  <c r="AO114" i="8"/>
  <c r="AO112" i="8"/>
  <c r="AO110" i="8"/>
  <c r="AO108" i="8"/>
  <c r="AO106" i="8"/>
  <c r="AO104" i="8"/>
  <c r="AO102" i="8"/>
  <c r="AO100" i="8"/>
  <c r="AO98" i="8"/>
  <c r="AO96" i="8"/>
  <c r="AO94" i="8"/>
  <c r="AO92" i="8"/>
  <c r="AO90" i="8"/>
  <c r="AO88" i="8"/>
  <c r="AO86" i="8"/>
  <c r="AO84" i="8"/>
  <c r="AO82" i="8"/>
  <c r="AO80" i="8"/>
  <c r="AO78" i="8"/>
  <c r="AO76" i="8"/>
  <c r="AO74" i="8"/>
  <c r="AO72" i="8"/>
  <c r="AO70" i="8"/>
  <c r="AO68" i="8"/>
  <c r="AO66" i="8"/>
  <c r="AO64" i="8"/>
  <c r="AO62" i="8"/>
  <c r="AO60" i="8"/>
  <c r="AO58" i="8"/>
  <c r="AO56" i="8"/>
  <c r="AO52" i="8"/>
  <c r="AO50" i="8"/>
  <c r="AO48" i="8"/>
  <c r="AO46" i="8"/>
  <c r="AO44" i="8"/>
  <c r="AO42" i="8"/>
  <c r="AO40" i="8"/>
  <c r="AO38" i="8"/>
  <c r="AO36" i="8"/>
  <c r="AO34" i="8"/>
  <c r="AO32" i="8"/>
  <c r="AO30" i="8"/>
  <c r="AO28" i="8"/>
  <c r="AO26" i="8"/>
  <c r="AO24" i="8"/>
  <c r="AO22" i="8"/>
  <c r="AO20" i="8"/>
  <c r="AO18" i="8"/>
  <c r="AV16" i="8"/>
  <c r="AV14" i="8"/>
  <c r="AW12" i="8"/>
  <c r="AW10" i="8"/>
  <c r="AW8" i="8"/>
  <c r="AW6" i="8"/>
  <c r="AN152" i="8"/>
  <c r="AN150" i="8"/>
  <c r="AN148" i="8"/>
  <c r="AN146" i="8"/>
  <c r="AN144" i="8"/>
  <c r="AN142" i="8"/>
  <c r="AN140" i="8"/>
  <c r="AN138" i="8"/>
  <c r="AN136" i="8"/>
  <c r="AM153" i="8"/>
  <c r="AM148" i="8"/>
  <c r="AO143" i="8"/>
  <c r="AM141" i="8"/>
  <c r="AM136" i="8"/>
  <c r="AO127" i="8"/>
  <c r="AN125" i="8"/>
  <c r="AM123" i="8"/>
  <c r="AN114" i="8"/>
  <c r="AM112" i="8"/>
  <c r="AO103" i="8"/>
  <c r="AN101" i="8"/>
  <c r="AM99" i="8"/>
  <c r="AN90" i="8"/>
  <c r="AM88" i="8"/>
  <c r="AO79" i="8"/>
  <c r="AN77" i="8"/>
  <c r="AM75" i="8"/>
  <c r="AN66" i="8"/>
  <c r="AM64" i="8"/>
  <c r="AO55" i="8"/>
  <c r="AN53" i="8"/>
  <c r="AM51" i="8"/>
  <c r="AX48" i="8"/>
  <c r="AW46" i="8"/>
  <c r="AV44" i="8"/>
  <c r="AN42" i="8"/>
  <c r="AM40" i="8"/>
  <c r="AX37" i="8"/>
  <c r="AW35" i="8"/>
  <c r="AV33" i="8"/>
  <c r="AO31" i="8"/>
  <c r="AN29" i="8"/>
  <c r="AM27" i="8"/>
  <c r="AX24" i="8"/>
  <c r="AW22" i="8"/>
  <c r="AV20" i="8"/>
  <c r="AN18" i="8"/>
  <c r="AN16" i="8"/>
  <c r="AM14" i="8"/>
  <c r="AM12" i="8"/>
  <c r="AX9" i="8"/>
  <c r="AW7" i="8"/>
  <c r="AV5" i="8"/>
  <c r="AN143" i="8"/>
  <c r="AO129" i="8"/>
  <c r="AN127" i="8"/>
  <c r="AM125" i="8"/>
  <c r="AN116" i="8"/>
  <c r="AN137" i="8"/>
  <c r="AM129" i="8"/>
  <c r="AO121" i="8"/>
  <c r="AN111" i="8"/>
  <c r="AM104" i="8"/>
  <c r="AO99" i="8"/>
  <c r="AM97" i="8"/>
  <c r="AM92" i="8"/>
  <c r="AO87" i="8"/>
  <c r="AM85" i="8"/>
  <c r="AN80" i="8"/>
  <c r="AN73" i="8"/>
  <c r="AN68" i="8"/>
  <c r="AN61" i="8"/>
  <c r="AW51" i="8"/>
  <c r="AO49" i="8"/>
  <c r="AM47" i="8"/>
  <c r="AW44" i="8"/>
  <c r="AM42" i="8"/>
  <c r="AW39" i="8"/>
  <c r="AO37" i="8"/>
  <c r="AM35" i="8"/>
  <c r="AW32" i="8"/>
  <c r="AN30" i="8"/>
  <c r="AX27" i="8"/>
  <c r="AV25" i="8"/>
  <c r="AN23" i="8"/>
  <c r="AX20" i="8"/>
  <c r="AV18" i="8"/>
  <c r="AM16" i="8"/>
  <c r="AX13" i="8"/>
  <c r="AV11" i="8"/>
  <c r="AN9" i="8"/>
  <c r="AX6" i="8"/>
  <c r="AO151" i="8"/>
  <c r="AO145" i="8"/>
  <c r="AM137" i="8"/>
  <c r="AN134" i="8"/>
  <c r="AO131" i="8"/>
  <c r="AN126" i="8"/>
  <c r="AN121" i="8"/>
  <c r="AN118" i="8"/>
  <c r="AO113" i="8"/>
  <c r="AM111" i="8"/>
  <c r="AN106" i="8"/>
  <c r="AN99" i="8"/>
  <c r="AW16" i="8"/>
  <c r="AM19" i="8"/>
  <c r="AV21" i="8"/>
  <c r="AM24" i="8"/>
  <c r="AW26" i="8"/>
  <c r="AO29" i="8"/>
  <c r="AX31" i="8"/>
  <c r="AV34" i="8"/>
  <c r="AM37" i="8"/>
  <c r="AV39" i="8"/>
  <c r="AV42" i="8"/>
  <c r="AM45" i="8"/>
  <c r="AV47" i="8"/>
  <c r="AM50" i="8"/>
  <c r="AW52" i="8"/>
  <c r="AN55" i="8"/>
  <c r="AM63" i="8"/>
  <c r="AM68" i="8"/>
  <c r="AM71" i="8"/>
  <c r="AM76" i="8"/>
  <c r="AN81" i="8"/>
  <c r="AM89" i="8"/>
  <c r="AM94" i="8"/>
  <c r="AN97" i="8"/>
  <c r="AO105" i="8"/>
  <c r="AN108" i="8"/>
  <c r="AO111" i="8"/>
  <c r="AM114" i="8"/>
  <c r="AN117" i="8"/>
  <c r="AM120" i="8"/>
  <c r="AO123" i="8"/>
  <c r="AO139" i="8"/>
  <c r="AM143" i="8"/>
  <c r="AO153" i="8"/>
  <c r="AO6" i="8"/>
  <c r="AM9" i="8"/>
  <c r="AW11" i="8"/>
  <c r="AN14" i="8"/>
  <c r="AX16" i="8"/>
  <c r="AN19" i="8"/>
  <c r="AW21" i="8"/>
  <c r="AN24" i="8"/>
  <c r="AX26" i="8"/>
  <c r="AV29" i="8"/>
  <c r="AM32" i="8"/>
  <c r="AW34" i="8"/>
  <c r="AN37" i="8"/>
  <c r="AX39" i="8"/>
  <c r="AW42" i="8"/>
  <c r="AN45" i="8"/>
  <c r="AW47" i="8"/>
  <c r="AN50" i="8"/>
  <c r="AX52" i="8"/>
  <c r="AM58" i="8"/>
  <c r="AN63" i="8"/>
  <c r="AN71" i="8"/>
  <c r="AN76" i="8"/>
  <c r="AO81" i="8"/>
  <c r="AM84" i="8"/>
  <c r="AN89" i="8"/>
  <c r="AN94" i="8"/>
  <c r="AO97" i="8"/>
  <c r="AM100" i="8"/>
  <c r="AO117" i="8"/>
  <c r="AN120" i="8"/>
  <c r="AM130" i="8"/>
  <c r="AM133" i="8"/>
  <c r="AV6" i="8"/>
  <c r="AO9" i="8"/>
  <c r="AX11" i="8"/>
  <c r="AO14" i="8"/>
  <c r="AO19" i="8"/>
  <c r="AX21" i="8"/>
  <c r="AV24" i="8"/>
  <c r="AN27" i="8"/>
  <c r="AW29" i="8"/>
  <c r="AN32" i="8"/>
  <c r="AX34" i="8"/>
  <c r="AV37" i="8"/>
  <c r="AN40" i="8"/>
  <c r="AX42" i="8"/>
  <c r="AO45" i="8"/>
  <c r="AX47" i="8"/>
  <c r="AV50" i="8"/>
  <c r="AM53" i="8"/>
  <c r="AN58" i="8"/>
  <c r="AO63" i="8"/>
  <c r="AM66" i="8"/>
  <c r="AO71" i="8"/>
  <c r="AM79" i="8"/>
  <c r="AN84" i="8"/>
  <c r="AO89" i="8"/>
  <c r="AN100" i="8"/>
  <c r="AM103" i="8"/>
  <c r="AM109" i="8"/>
  <c r="AM124" i="8"/>
  <c r="AM127" i="8"/>
  <c r="AN130" i="8"/>
  <c r="AN133" i="8"/>
  <c r="AM140" i="8"/>
  <c r="AM147" i="8"/>
  <c r="AM150" i="8"/>
  <c r="W8" i="1"/>
  <c r="Z8" i="1" s="1"/>
  <c r="P8" i="1"/>
  <c r="S8" i="1" s="1"/>
  <c r="AA146" i="7"/>
  <c r="F2" i="2"/>
  <c r="AB61" i="1" l="1"/>
  <c r="AA61" i="1"/>
  <c r="Z61" i="1"/>
  <c r="AB12" i="1"/>
  <c r="AA12" i="1"/>
  <c r="Z12" i="1"/>
  <c r="U61" i="1"/>
  <c r="T61" i="1"/>
  <c r="S61" i="1"/>
  <c r="U12" i="1"/>
  <c r="T12" i="1"/>
  <c r="S12" i="1"/>
  <c r="AA49" i="7"/>
  <c r="AB51" i="7"/>
  <c r="AA56" i="7"/>
  <c r="AD120" i="7"/>
  <c r="AA121" i="7"/>
  <c r="AB126" i="7"/>
  <c r="AB56" i="7"/>
  <c r="AA127" i="7"/>
  <c r="AF12" i="7"/>
  <c r="AB70" i="7"/>
  <c r="AE16" i="7"/>
  <c r="AB75" i="7"/>
  <c r="AF16" i="7"/>
  <c r="AC75" i="7"/>
  <c r="AB17" i="7"/>
  <c r="AA76" i="7"/>
  <c r="AB32" i="7"/>
  <c r="AA96" i="7"/>
  <c r="AE32" i="7"/>
  <c r="AB96" i="7"/>
  <c r="AA33" i="7"/>
  <c r="AD98" i="7"/>
  <c r="AB38" i="7"/>
  <c r="AB99" i="7"/>
  <c r="AB22" i="7"/>
  <c r="AC38" i="7"/>
  <c r="AC56" i="7"/>
  <c r="AE77" i="7"/>
  <c r="AA104" i="7"/>
  <c r="AF127" i="7"/>
  <c r="AE22" i="7"/>
  <c r="AE38" i="7"/>
  <c r="AF56" i="7"/>
  <c r="AD82" i="7"/>
  <c r="AB104" i="7"/>
  <c r="AE129" i="7"/>
  <c r="AF22" i="7"/>
  <c r="AF38" i="7"/>
  <c r="AA63" i="7"/>
  <c r="AA83" i="7"/>
  <c r="AF104" i="7"/>
  <c r="AB135" i="7"/>
  <c r="AA7" i="7"/>
  <c r="AA23" i="7"/>
  <c r="AE43" i="7"/>
  <c r="AB63" i="7"/>
  <c r="AB83" i="7"/>
  <c r="AB105" i="7"/>
  <c r="AF135" i="7"/>
  <c r="AC7" i="7"/>
  <c r="AE26" i="7"/>
  <c r="AF43" i="7"/>
  <c r="AC63" i="7"/>
  <c r="AA84" i="7"/>
  <c r="AE111" i="7"/>
  <c r="AC136" i="7"/>
  <c r="AE10" i="7"/>
  <c r="AB28" i="7"/>
  <c r="AA44" i="7"/>
  <c r="AD63" i="7"/>
  <c r="AC90" i="7"/>
  <c r="AF111" i="7"/>
  <c r="AC144" i="7"/>
  <c r="AA11" i="7"/>
  <c r="AC28" i="7"/>
  <c r="AA45" i="7"/>
  <c r="AD68" i="7"/>
  <c r="AD90" i="7"/>
  <c r="AC112" i="7"/>
  <c r="AA145" i="7"/>
  <c r="AE12" i="7"/>
  <c r="AE28" i="7"/>
  <c r="AF48" i="7"/>
  <c r="AA70" i="7"/>
  <c r="AF90" i="7"/>
  <c r="AD118" i="7"/>
  <c r="AF145" i="7"/>
  <c r="AC17" i="7"/>
  <c r="AC34" i="7"/>
  <c r="AC51" i="7"/>
  <c r="AA71" i="7"/>
  <c r="AE91" i="7"/>
  <c r="AB113" i="7"/>
  <c r="AD136" i="7"/>
  <c r="AD121" i="7"/>
  <c r="AF154" i="7"/>
  <c r="AF152" i="7"/>
  <c r="AF150" i="7"/>
  <c r="AF148" i="7"/>
  <c r="AF146" i="7"/>
  <c r="AF144" i="7"/>
  <c r="AF142" i="7"/>
  <c r="AF140" i="7"/>
  <c r="AF138" i="7"/>
  <c r="AF136" i="7"/>
  <c r="AF134" i="7"/>
  <c r="AF132" i="7"/>
  <c r="AF130" i="7"/>
  <c r="AF128" i="7"/>
  <c r="AF126" i="7"/>
  <c r="AF124" i="7"/>
  <c r="AF122" i="7"/>
  <c r="AF120" i="7"/>
  <c r="AF118" i="7"/>
  <c r="AF116" i="7"/>
  <c r="AF114" i="7"/>
  <c r="AF112" i="7"/>
  <c r="AF110" i="7"/>
  <c r="AE154" i="7"/>
  <c r="AE152" i="7"/>
  <c r="AE150" i="7"/>
  <c r="AE148" i="7"/>
  <c r="AE146" i="7"/>
  <c r="AE144" i="7"/>
  <c r="AE142" i="7"/>
  <c r="AE140" i="7"/>
  <c r="AE138" i="7"/>
  <c r="AE136" i="7"/>
  <c r="AE134" i="7"/>
  <c r="AE132" i="7"/>
  <c r="AE130" i="7"/>
  <c r="AE128" i="7"/>
  <c r="AE126" i="7"/>
  <c r="AE124" i="7"/>
  <c r="AE122" i="7"/>
  <c r="AE120" i="7"/>
  <c r="AE118" i="7"/>
  <c r="AE116" i="7"/>
  <c r="AE114" i="7"/>
  <c r="AE112" i="7"/>
  <c r="AE110" i="7"/>
  <c r="AE108" i="7"/>
  <c r="AE106" i="7"/>
  <c r="AE104" i="7"/>
  <c r="AE102" i="7"/>
  <c r="AE100" i="7"/>
  <c r="AE98" i="7"/>
  <c r="AE96" i="7"/>
  <c r="AE94" i="7"/>
  <c r="AE92" i="7"/>
  <c r="AE90" i="7"/>
  <c r="AE88" i="7"/>
  <c r="AE86" i="7"/>
  <c r="AE84" i="7"/>
  <c r="AE82" i="7"/>
  <c r="AE80" i="7"/>
  <c r="AE78" i="7"/>
  <c r="AE76" i="7"/>
  <c r="AE74" i="7"/>
  <c r="AE72" i="7"/>
  <c r="AE70" i="7"/>
  <c r="AE68" i="7"/>
  <c r="AE66" i="7"/>
  <c r="AE64" i="7"/>
  <c r="AE62" i="7"/>
  <c r="AE60" i="7"/>
  <c r="AE58" i="7"/>
  <c r="AE56" i="7"/>
  <c r="AD52" i="7"/>
  <c r="AD50" i="7"/>
  <c r="AD48" i="7"/>
  <c r="AD46" i="7"/>
  <c r="AD44" i="7"/>
  <c r="AD42" i="7"/>
  <c r="AD40" i="7"/>
  <c r="AD38" i="7"/>
  <c r="AD36" i="7"/>
  <c r="AD34" i="7"/>
  <c r="AD32" i="7"/>
  <c r="AD30" i="7"/>
  <c r="AD28" i="7"/>
  <c r="AD26" i="7"/>
  <c r="AD24" i="7"/>
  <c r="AD22" i="7"/>
  <c r="AD20" i="7"/>
  <c r="AD18" i="7"/>
  <c r="AD16" i="7"/>
  <c r="AD14" i="7"/>
  <c r="AD12" i="7"/>
  <c r="AD10" i="7"/>
  <c r="AD8" i="7"/>
  <c r="AD4" i="7"/>
  <c r="AD154" i="7"/>
  <c r="AD152" i="7"/>
  <c r="AD150" i="7"/>
  <c r="AD148" i="7"/>
  <c r="AD146" i="7"/>
  <c r="AD144" i="7"/>
  <c r="AD142" i="7"/>
  <c r="AD140" i="7"/>
  <c r="AD138" i="7"/>
  <c r="AC54" i="7"/>
  <c r="AA152" i="7"/>
  <c r="AD149" i="7"/>
  <c r="AA147" i="7"/>
  <c r="AA144" i="7"/>
  <c r="AD141" i="7"/>
  <c r="AA139" i="7"/>
  <c r="AB136" i="7"/>
  <c r="AF133" i="7"/>
  <c r="AD131" i="7"/>
  <c r="AB129" i="7"/>
  <c r="AD126" i="7"/>
  <c r="AB124" i="7"/>
  <c r="AF121" i="7"/>
  <c r="AD119" i="7"/>
  <c r="AB117" i="7"/>
  <c r="AD114" i="7"/>
  <c r="AB112" i="7"/>
  <c r="AF109" i="7"/>
  <c r="AE107" i="7"/>
  <c r="AD105" i="7"/>
  <c r="AC103" i="7"/>
  <c r="AB101" i="7"/>
  <c r="AA99" i="7"/>
  <c r="AF96" i="7"/>
  <c r="AD94" i="7"/>
  <c r="AC92" i="7"/>
  <c r="AB90" i="7"/>
  <c r="AA88" i="7"/>
  <c r="AF85" i="7"/>
  <c r="AE83" i="7"/>
  <c r="AD81" i="7"/>
  <c r="AC79" i="7"/>
  <c r="AB77" i="7"/>
  <c r="AA75" i="7"/>
  <c r="AF72" i="7"/>
  <c r="AD70" i="7"/>
  <c r="AC68" i="7"/>
  <c r="AB66" i="7"/>
  <c r="AA64" i="7"/>
  <c r="AF61" i="7"/>
  <c r="AE59" i="7"/>
  <c r="AD57" i="7"/>
  <c r="AC55" i="7"/>
  <c r="AA53" i="7"/>
  <c r="AF50" i="7"/>
  <c r="AE48" i="7"/>
  <c r="AC46" i="7"/>
  <c r="AB44" i="7"/>
  <c r="AA42" i="7"/>
  <c r="AF39" i="7"/>
  <c r="AE37" i="7"/>
  <c r="AD35" i="7"/>
  <c r="AC33" i="7"/>
  <c r="AB31" i="7"/>
  <c r="AA29" i="7"/>
  <c r="AF26" i="7"/>
  <c r="AE24" i="7"/>
  <c r="AC22" i="7"/>
  <c r="AB20" i="7"/>
  <c r="AA18" i="7"/>
  <c r="AF15" i="7"/>
  <c r="AE13" i="7"/>
  <c r="AD11" i="7"/>
  <c r="AC9" i="7"/>
  <c r="AB7" i="7"/>
  <c r="AA5" i="7"/>
  <c r="AC141" i="7"/>
  <c r="AC119" i="7"/>
  <c r="AA112" i="7"/>
  <c r="AD107" i="7"/>
  <c r="AC105" i="7"/>
  <c r="AA101" i="7"/>
  <c r="AF98" i="7"/>
  <c r="AC94" i="7"/>
  <c r="AA90" i="7"/>
  <c r="AF87" i="7"/>
  <c r="AD83" i="7"/>
  <c r="AB79" i="7"/>
  <c r="AF74" i="7"/>
  <c r="AC70" i="7"/>
  <c r="AA66" i="7"/>
  <c r="AE61" i="7"/>
  <c r="AC57" i="7"/>
  <c r="AF52" i="7"/>
  <c r="AC154" i="7"/>
  <c r="AF151" i="7"/>
  <c r="AC149" i="7"/>
  <c r="AC146" i="7"/>
  <c r="AF143" i="7"/>
  <c r="AC138" i="7"/>
  <c r="AA136" i="7"/>
  <c r="AE133" i="7"/>
  <c r="AC131" i="7"/>
  <c r="AA129" i="7"/>
  <c r="AC126" i="7"/>
  <c r="AA124" i="7"/>
  <c r="AE121" i="7"/>
  <c r="AA117" i="7"/>
  <c r="AC114" i="7"/>
  <c r="AE109" i="7"/>
  <c r="AB103" i="7"/>
  <c r="AD96" i="7"/>
  <c r="AB92" i="7"/>
  <c r="AE85" i="7"/>
  <c r="AC81" i="7"/>
  <c r="AA77" i="7"/>
  <c r="AD72" i="7"/>
  <c r="AB68" i="7"/>
  <c r="AF63" i="7"/>
  <c r="AD59" i="7"/>
  <c r="AB55" i="7"/>
  <c r="AE50" i="7"/>
  <c r="AD151" i="7"/>
  <c r="AB148" i="7"/>
  <c r="AC145" i="7"/>
  <c r="AA142" i="7"/>
  <c r="AB139" i="7"/>
  <c r="AE135" i="7"/>
  <c r="AA133" i="7"/>
  <c r="AA130" i="7"/>
  <c r="AC127" i="7"/>
  <c r="AC124" i="7"/>
  <c r="AC121" i="7"/>
  <c r="AC118" i="7"/>
  <c r="AE115" i="7"/>
  <c r="AA113" i="7"/>
  <c r="AA110" i="7"/>
  <c r="AB107" i="7"/>
  <c r="AD104" i="7"/>
  <c r="AA102" i="7"/>
  <c r="AD99" i="7"/>
  <c r="AA97" i="7"/>
  <c r="AA94" i="7"/>
  <c r="AD91" i="7"/>
  <c r="AA89" i="7"/>
  <c r="AC86" i="7"/>
  <c r="AF83" i="7"/>
  <c r="AA81" i="7"/>
  <c r="AC78" i="7"/>
  <c r="AF75" i="7"/>
  <c r="AC73" i="7"/>
  <c r="AF70" i="7"/>
  <c r="AF67" i="7"/>
  <c r="AC65" i="7"/>
  <c r="AF62" i="7"/>
  <c r="AB60" i="7"/>
  <c r="AE57" i="7"/>
  <c r="AA52" i="7"/>
  <c r="AD49" i="7"/>
  <c r="AB47" i="7"/>
  <c r="AF44" i="7"/>
  <c r="AC42" i="7"/>
  <c r="AA40" i="7"/>
  <c r="AD37" i="7"/>
  <c r="AB35" i="7"/>
  <c r="AF32" i="7"/>
  <c r="AC30" i="7"/>
  <c r="AA28" i="7"/>
  <c r="AE25" i="7"/>
  <c r="AC23" i="7"/>
  <c r="AA21" i="7"/>
  <c r="AE18" i="7"/>
  <c r="AB16" i="7"/>
  <c r="AF13" i="7"/>
  <c r="AC11" i="7"/>
  <c r="AA9" i="7"/>
  <c r="AB4" i="7"/>
  <c r="AB154" i="7"/>
  <c r="AC151" i="7"/>
  <c r="AA148" i="7"/>
  <c r="AB145" i="7"/>
  <c r="AF141" i="7"/>
  <c r="AB138" i="7"/>
  <c r="AD135" i="7"/>
  <c r="AD132" i="7"/>
  <c r="AF129" i="7"/>
  <c r="AB127" i="7"/>
  <c r="AF123" i="7"/>
  <c r="AB121" i="7"/>
  <c r="AB118" i="7"/>
  <c r="AD115" i="7"/>
  <c r="AD112" i="7"/>
  <c r="AD109" i="7"/>
  <c r="AA107" i="7"/>
  <c r="AC104" i="7"/>
  <c r="AF101" i="7"/>
  <c r="AC99" i="7"/>
  <c r="AC96" i="7"/>
  <c r="AF93" i="7"/>
  <c r="AC91" i="7"/>
  <c r="AF88" i="7"/>
  <c r="AB86" i="7"/>
  <c r="AC83" i="7"/>
  <c r="AF80" i="7"/>
  <c r="AB78" i="7"/>
  <c r="AA154" i="7"/>
  <c r="AC150" i="7"/>
  <c r="AB147" i="7"/>
  <c r="AB143" i="7"/>
  <c r="AD139" i="7"/>
  <c r="AC135" i="7"/>
  <c r="AA132" i="7"/>
  <c r="AC128" i="7"/>
  <c r="AC125" i="7"/>
  <c r="AA122" i="7"/>
  <c r="AA118" i="7"/>
  <c r="AA115" i="7"/>
  <c r="AC111" i="7"/>
  <c r="AB108" i="7"/>
  <c r="AA105" i="7"/>
  <c r="AE101" i="7"/>
  <c r="AC98" i="7"/>
  <c r="AD95" i="7"/>
  <c r="AD92" i="7"/>
  <c r="AC89" i="7"/>
  <c r="AA86" i="7"/>
  <c r="AF82" i="7"/>
  <c r="AF79" i="7"/>
  <c r="AD76" i="7"/>
  <c r="AF73" i="7"/>
  <c r="AB71" i="7"/>
  <c r="AA68" i="7"/>
  <c r="AB65" i="7"/>
  <c r="AC62" i="7"/>
  <c r="AC59" i="7"/>
  <c r="AD56" i="7"/>
  <c r="AE53" i="7"/>
  <c r="AA51" i="7"/>
  <c r="AA48" i="7"/>
  <c r="AD45" i="7"/>
  <c r="AA43" i="7"/>
  <c r="AC40" i="7"/>
  <c r="AF37" i="7"/>
  <c r="AA35" i="7"/>
  <c r="AC32" i="7"/>
  <c r="AF29" i="7"/>
  <c r="AC27" i="7"/>
  <c r="AF24" i="7"/>
  <c r="AA22" i="7"/>
  <c r="AD19" i="7"/>
  <c r="AA17" i="7"/>
  <c r="AC14" i="7"/>
  <c r="AF11" i="7"/>
  <c r="AB9" i="7"/>
  <c r="AC153" i="7"/>
  <c r="AE149" i="7"/>
  <c r="AE145" i="7"/>
  <c r="AE141" i="7"/>
  <c r="AE137" i="7"/>
  <c r="AC134" i="7"/>
  <c r="AA131" i="7"/>
  <c r="AE127" i="7"/>
  <c r="AE123" i="7"/>
  <c r="AC120" i="7"/>
  <c r="AC117" i="7"/>
  <c r="AE113" i="7"/>
  <c r="AC110" i="7"/>
  <c r="AF106" i="7"/>
  <c r="AF103" i="7"/>
  <c r="AD100" i="7"/>
  <c r="AE97" i="7"/>
  <c r="AF94" i="7"/>
  <c r="AB91" i="7"/>
  <c r="AB88" i="7"/>
  <c r="AA85" i="7"/>
  <c r="AA82" i="7"/>
  <c r="AF78" i="7"/>
  <c r="AE75" i="7"/>
  <c r="AA73" i="7"/>
  <c r="AF69" i="7"/>
  <c r="AB67" i="7"/>
  <c r="AC64" i="7"/>
  <c r="AC61" i="7"/>
  <c r="AD58" i="7"/>
  <c r="AF55" i="7"/>
  <c r="AE52" i="7"/>
  <c r="AF49" i="7"/>
  <c r="AC47" i="7"/>
  <c r="AE44" i="7"/>
  <c r="AF41" i="7"/>
  <c r="AC39" i="7"/>
  <c r="AF36" i="7"/>
  <c r="AB34" i="7"/>
  <c r="AE31" i="7"/>
  <c r="AB29" i="7"/>
  <c r="AC26" i="7"/>
  <c r="AF23" i="7"/>
  <c r="AC21" i="7"/>
  <c r="AF18" i="7"/>
  <c r="AA16" i="7"/>
  <c r="AC13" i="7"/>
  <c r="AF10" i="7"/>
  <c r="AB8" i="7"/>
  <c r="AE5" i="7"/>
  <c r="AB153" i="7"/>
  <c r="AB149" i="7"/>
  <c r="AD145" i="7"/>
  <c r="AB141" i="7"/>
  <c r="AD137" i="7"/>
  <c r="AB134" i="7"/>
  <c r="AD130" i="7"/>
  <c r="AD127" i="7"/>
  <c r="AD123" i="7"/>
  <c r="AB120" i="7"/>
  <c r="AD116" i="7"/>
  <c r="AD113" i="7"/>
  <c r="AB110" i="7"/>
  <c r="AD106" i="7"/>
  <c r="AE103" i="7"/>
  <c r="AC100" i="7"/>
  <c r="AD97" i="7"/>
  <c r="AB94" i="7"/>
  <c r="AA91" i="7"/>
  <c r="AE87" i="7"/>
  <c r="AF84" i="7"/>
  <c r="AF81" i="7"/>
  <c r="AD78" i="7"/>
  <c r="AD75" i="7"/>
  <c r="AC72" i="7"/>
  <c r="AE69" i="7"/>
  <c r="AA67" i="7"/>
  <c r="AB64" i="7"/>
  <c r="AB61" i="7"/>
  <c r="AC58" i="7"/>
  <c r="AE55" i="7"/>
  <c r="AC52" i="7"/>
  <c r="AE49" i="7"/>
  <c r="AA47" i="7"/>
  <c r="AC44" i="7"/>
  <c r="AF153" i="7"/>
  <c r="AA149" i="7"/>
  <c r="AE143" i="7"/>
  <c r="AC139" i="7"/>
  <c r="AA134" i="7"/>
  <c r="AD129" i="7"/>
  <c r="AB125" i="7"/>
  <c r="AA120" i="7"/>
  <c r="AF115" i="7"/>
  <c r="AB111" i="7"/>
  <c r="AC106" i="7"/>
  <c r="AD102" i="7"/>
  <c r="AB98" i="7"/>
  <c r="AE93" i="7"/>
  <c r="AF89" i="7"/>
  <c r="AD85" i="7"/>
  <c r="AE81" i="7"/>
  <c r="AD77" i="7"/>
  <c r="AE73" i="7"/>
  <c r="AD69" i="7"/>
  <c r="AF65" i="7"/>
  <c r="AB62" i="7"/>
  <c r="AB58" i="7"/>
  <c r="AB54" i="7"/>
  <c r="AC50" i="7"/>
  <c r="AF46" i="7"/>
  <c r="AD43" i="7"/>
  <c r="AE40" i="7"/>
  <c r="AB37" i="7"/>
  <c r="AA34" i="7"/>
  <c r="AA31" i="7"/>
  <c r="AF27" i="7"/>
  <c r="AA25" i="7"/>
  <c r="AE21" i="7"/>
  <c r="AC18" i="7"/>
  <c r="AC15" i="7"/>
  <c r="AC12" i="7"/>
  <c r="AD9" i="7"/>
  <c r="AE89" i="7"/>
  <c r="AD73" i="7"/>
  <c r="AE65" i="7"/>
  <c r="AA58" i="7"/>
  <c r="AB50" i="7"/>
  <c r="AE46" i="7"/>
  <c r="AB40" i="7"/>
  <c r="AF33" i="7"/>
  <c r="AE27" i="7"/>
  <c r="AD21" i="7"/>
  <c r="AB18" i="7"/>
  <c r="AB12" i="7"/>
  <c r="AF147" i="7"/>
  <c r="AF137" i="7"/>
  <c r="AD128" i="7"/>
  <c r="AD124" i="7"/>
  <c r="AB115" i="7"/>
  <c r="AB102" i="7"/>
  <c r="AC93" i="7"/>
  <c r="AB85" i="7"/>
  <c r="AF76" i="7"/>
  <c r="AB69" i="7"/>
  <c r="AD61" i="7"/>
  <c r="AF53" i="7"/>
  <c r="AB46" i="7"/>
  <c r="AE39" i="7"/>
  <c r="AE33" i="7"/>
  <c r="AD27" i="7"/>
  <c r="AB21" i="7"/>
  <c r="AA15" i="7"/>
  <c r="AA12" i="7"/>
  <c r="AF5" i="7"/>
  <c r="AE147" i="7"/>
  <c r="AC137" i="7"/>
  <c r="AB133" i="7"/>
  <c r="AC123" i="7"/>
  <c r="AB114" i="7"/>
  <c r="AD101" i="7"/>
  <c r="AB93" i="7"/>
  <c r="AD84" i="7"/>
  <c r="AC76" i="7"/>
  <c r="AA69" i="7"/>
  <c r="AA61" i="7"/>
  <c r="AD53" i="7"/>
  <c r="AA46" i="7"/>
  <c r="AD39" i="7"/>
  <c r="AD33" i="7"/>
  <c r="AB27" i="7"/>
  <c r="AF20" i="7"/>
  <c r="AF14" i="7"/>
  <c r="AC8" i="7"/>
  <c r="AC152" i="7"/>
  <c r="AC142" i="7"/>
  <c r="AC132" i="7"/>
  <c r="AB123" i="7"/>
  <c r="AB109" i="7"/>
  <c r="AC101" i="7"/>
  <c r="AA93" i="7"/>
  <c r="AC84" i="7"/>
  <c r="AB76" i="7"/>
  <c r="AF68" i="7"/>
  <c r="AF60" i="7"/>
  <c r="AC53" i="7"/>
  <c r="AB49" i="7"/>
  <c r="AE42" i="7"/>
  <c r="AB36" i="7"/>
  <c r="AA30" i="7"/>
  <c r="AE23" i="7"/>
  <c r="AD17" i="7"/>
  <c r="AB11" i="7"/>
  <c r="AC5" i="7"/>
  <c r="AC147" i="7"/>
  <c r="AB142" i="7"/>
  <c r="AE153" i="7"/>
  <c r="AC148" i="7"/>
  <c r="AD143" i="7"/>
  <c r="AA138" i="7"/>
  <c r="AD133" i="7"/>
  <c r="AC129" i="7"/>
  <c r="AA125" i="7"/>
  <c r="AF119" i="7"/>
  <c r="AC115" i="7"/>
  <c r="AA111" i="7"/>
  <c r="AB106" i="7"/>
  <c r="AC102" i="7"/>
  <c r="AA98" i="7"/>
  <c r="AD93" i="7"/>
  <c r="AC85" i="7"/>
  <c r="AB81" i="7"/>
  <c r="AC77" i="7"/>
  <c r="AC69" i="7"/>
  <c r="AA62" i="7"/>
  <c r="AA54" i="7"/>
  <c r="AC43" i="7"/>
  <c r="AA37" i="7"/>
  <c r="AF30" i="7"/>
  <c r="AC24" i="7"/>
  <c r="AB15" i="7"/>
  <c r="AF8" i="7"/>
  <c r="AD153" i="7"/>
  <c r="AC143" i="7"/>
  <c r="AC133" i="7"/>
  <c r="AE119" i="7"/>
  <c r="AD110" i="7"/>
  <c r="AA106" i="7"/>
  <c r="AF97" i="7"/>
  <c r="AD89" i="7"/>
  <c r="AD80" i="7"/>
  <c r="AB73" i="7"/>
  <c r="AD65" i="7"/>
  <c r="AF57" i="7"/>
  <c r="AA50" i="7"/>
  <c r="AB43" i="7"/>
  <c r="AE36" i="7"/>
  <c r="AE30" i="7"/>
  <c r="AB24" i="7"/>
  <c r="AF17" i="7"/>
  <c r="AE8" i="7"/>
  <c r="AA153" i="7"/>
  <c r="AA143" i="7"/>
  <c r="AB128" i="7"/>
  <c r="AB119" i="7"/>
  <c r="AC109" i="7"/>
  <c r="AF105" i="7"/>
  <c r="AC97" i="7"/>
  <c r="AB89" i="7"/>
  <c r="AC80" i="7"/>
  <c r="AB72" i="7"/>
  <c r="AA65" i="7"/>
  <c r="AB57" i="7"/>
  <c r="AC49" i="7"/>
  <c r="AF42" i="7"/>
  <c r="AC36" i="7"/>
  <c r="AB30" i="7"/>
  <c r="AA24" i="7"/>
  <c r="AE17" i="7"/>
  <c r="AE11" i="7"/>
  <c r="AD5" i="7"/>
  <c r="AD147" i="7"/>
  <c r="AB137" i="7"/>
  <c r="AA128" i="7"/>
  <c r="AA119" i="7"/>
  <c r="AA114" i="7"/>
  <c r="AE105" i="7"/>
  <c r="AB97" i="7"/>
  <c r="AD88" i="7"/>
  <c r="AB80" i="7"/>
  <c r="AA72" i="7"/>
  <c r="AF64" i="7"/>
  <c r="AA57" i="7"/>
  <c r="AF45" i="7"/>
  <c r="AB39" i="7"/>
  <c r="AB33" i="7"/>
  <c r="AA27" i="7"/>
  <c r="AE20" i="7"/>
  <c r="AE14" i="7"/>
  <c r="AA8" i="7"/>
  <c r="AB152" i="7"/>
  <c r="AB13" i="7"/>
  <c r="AD23" i="7"/>
  <c r="AF34" i="7"/>
  <c r="AC45" i="7"/>
  <c r="AA59" i="7"/>
  <c r="AD71" i="7"/>
  <c r="AD86" i="7"/>
  <c r="AF107" i="7"/>
  <c r="AC122" i="7"/>
  <c r="AE139" i="7"/>
  <c r="AD13" i="7"/>
  <c r="AB25" i="7"/>
  <c r="AC35" i="7"/>
  <c r="AE45" i="7"/>
  <c r="AB59" i="7"/>
  <c r="AE71" i="7"/>
  <c r="AF86" i="7"/>
  <c r="AA100" i="7"/>
  <c r="AA116" i="7"/>
  <c r="AB131" i="7"/>
  <c r="AA150" i="7"/>
  <c r="AE9" i="7"/>
  <c r="AE19" i="7"/>
  <c r="AE29" i="7"/>
  <c r="AB41" i="7"/>
  <c r="AD47" i="7"/>
  <c r="AF59" i="7"/>
  <c r="AF71" i="7"/>
  <c r="AA87" i="7"/>
  <c r="AA95" i="7"/>
  <c r="AB100" i="7"/>
  <c r="AC108" i="7"/>
  <c r="AA123" i="7"/>
  <c r="AE131" i="7"/>
  <c r="AA140" i="7"/>
  <c r="AB150" i="7"/>
  <c r="AC4" i="7"/>
  <c r="AF9" i="7"/>
  <c r="AB14" i="7"/>
  <c r="AF19" i="7"/>
  <c r="AD25" i="7"/>
  <c r="AC31" i="7"/>
  <c r="AF35" i="7"/>
  <c r="AC41" i="7"/>
  <c r="AE47" i="7"/>
  <c r="AB53" i="7"/>
  <c r="AA60" i="7"/>
  <c r="AF66" i="7"/>
  <c r="AA74" i="7"/>
  <c r="AE79" i="7"/>
  <c r="AB87" i="7"/>
  <c r="AB95" i="7"/>
  <c r="AF100" i="7"/>
  <c r="AD108" i="7"/>
  <c r="AC116" i="7"/>
  <c r="AD125" i="7"/>
  <c r="AF131" i="7"/>
  <c r="AB140" i="7"/>
  <c r="AA151" i="7"/>
  <c r="AE4" i="7"/>
  <c r="AA10" i="7"/>
  <c r="AD15" i="7"/>
  <c r="AA20" i="7"/>
  <c r="AF25" i="7"/>
  <c r="AD31" i="7"/>
  <c r="AA36" i="7"/>
  <c r="AD41" i="7"/>
  <c r="AF47" i="7"/>
  <c r="AD54" i="7"/>
  <c r="AC60" i="7"/>
  <c r="AC67" i="7"/>
  <c r="AB74" i="7"/>
  <c r="AA80" i="7"/>
  <c r="AC87" i="7"/>
  <c r="AC95" i="7"/>
  <c r="AF102" i="7"/>
  <c r="AF108" i="7"/>
  <c r="AD117" i="7"/>
  <c r="AE125" i="7"/>
  <c r="AB132" i="7"/>
  <c r="AC140" i="7"/>
  <c r="AB151" i="7"/>
  <c r="AF4" i="7"/>
  <c r="AB10" i="7"/>
  <c r="AE15" i="7"/>
  <c r="AC20" i="7"/>
  <c r="AA26" i="7"/>
  <c r="AF31" i="7"/>
  <c r="AC37" i="7"/>
  <c r="AE41" i="7"/>
  <c r="AB48" i="7"/>
  <c r="AA55" i="7"/>
  <c r="AD60" i="7"/>
  <c r="AD67" i="7"/>
  <c r="AC74" i="7"/>
  <c r="AB82" i="7"/>
  <c r="AD87" i="7"/>
  <c r="AE95" i="7"/>
  <c r="AA103" i="7"/>
  <c r="AA109" i="7"/>
  <c r="AE117" i="7"/>
  <c r="AF125" i="7"/>
  <c r="AD134" i="7"/>
  <c r="AA141" i="7"/>
  <c r="AE151" i="7"/>
  <c r="AB5" i="7"/>
  <c r="AC10" i="7"/>
  <c r="AC16" i="7"/>
  <c r="AF21" i="7"/>
  <c r="AB26" i="7"/>
  <c r="AA32" i="7"/>
  <c r="AA38" i="7"/>
  <c r="AB42" i="7"/>
  <c r="AC48" i="7"/>
  <c r="AD55" i="7"/>
  <c r="AD62" i="7"/>
  <c r="AE67" i="7"/>
  <c r="AD74" i="7"/>
  <c r="AC82" i="7"/>
  <c r="AC88" i="7"/>
  <c r="AF95" i="7"/>
  <c r="AD103" i="7"/>
  <c r="AD111" i="7"/>
  <c r="AF117" i="7"/>
  <c r="AA126" i="7"/>
  <c r="AA135" i="7"/>
  <c r="AB144" i="7"/>
  <c r="AD7" i="7"/>
  <c r="AA13" i="7"/>
  <c r="AA19" i="7"/>
  <c r="AB23" i="7"/>
  <c r="AF28" i="7"/>
  <c r="AE34" i="7"/>
  <c r="AA39" i="7"/>
  <c r="AB45" i="7"/>
  <c r="AD51" i="7"/>
  <c r="AF58" i="7"/>
  <c r="AE63" i="7"/>
  <c r="AC71" i="7"/>
  <c r="AF77" i="7"/>
  <c r="AB84" i="7"/>
  <c r="AF91" i="7"/>
  <c r="AE99" i="7"/>
  <c r="AC107" i="7"/>
  <c r="AC113" i="7"/>
  <c r="AB122" i="7"/>
  <c r="AB130" i="7"/>
  <c r="AA137" i="7"/>
  <c r="AB146" i="7"/>
  <c r="AE7" i="7"/>
  <c r="AB19" i="7"/>
  <c r="AC29" i="7"/>
  <c r="AF40" i="7"/>
  <c r="AE51" i="7"/>
  <c r="AD64" i="7"/>
  <c r="AA78" i="7"/>
  <c r="AA92" i="7"/>
  <c r="AF99" i="7"/>
  <c r="AF113" i="7"/>
  <c r="AC130" i="7"/>
  <c r="AF149" i="7"/>
  <c r="AF7" i="7"/>
  <c r="AC19" i="7"/>
  <c r="AD29" i="7"/>
  <c r="AA41" i="7"/>
  <c r="AF51" i="7"/>
  <c r="AC66" i="7"/>
  <c r="AA79" i="7"/>
  <c r="AF92" i="7"/>
  <c r="AA108" i="7"/>
  <c r="AD122" i="7"/>
  <c r="AF139" i="7"/>
  <c r="AA14" i="7"/>
  <c r="AC25" i="7"/>
  <c r="AE35" i="7"/>
  <c r="AB52" i="7"/>
  <c r="AD66" i="7"/>
  <c r="AD79" i="7"/>
  <c r="AB116" i="7"/>
  <c r="AF66" i="3" l="1"/>
  <c r="AF78" i="3"/>
  <c r="AF90" i="3"/>
  <c r="AF102" i="3"/>
  <c r="AF114" i="3"/>
  <c r="AF126" i="3"/>
  <c r="AF138" i="3"/>
  <c r="AF150" i="3"/>
  <c r="AE61" i="3"/>
  <c r="AE73" i="3"/>
  <c r="AE85" i="3"/>
  <c r="AE97" i="3"/>
  <c r="AE109" i="3"/>
  <c r="AE121" i="3"/>
  <c r="AE133" i="3"/>
  <c r="AE145" i="3"/>
  <c r="AD57" i="3"/>
  <c r="AD69" i="3"/>
  <c r="AD81" i="3"/>
  <c r="AD93" i="3"/>
  <c r="AD105" i="3"/>
  <c r="AD117" i="3"/>
  <c r="AD129" i="3"/>
  <c r="AD141" i="3"/>
  <c r="AD153" i="3"/>
  <c r="AC63" i="3"/>
  <c r="AC75" i="3"/>
  <c r="AC87" i="3"/>
  <c r="AC99" i="3"/>
  <c r="AC111" i="3"/>
  <c r="AC123" i="3"/>
  <c r="AC135" i="3"/>
  <c r="AC147" i="3"/>
  <c r="AA56" i="3"/>
  <c r="AA62" i="3"/>
  <c r="AA68" i="3"/>
  <c r="AA74" i="3"/>
  <c r="AA80" i="3"/>
  <c r="AA86" i="3"/>
  <c r="AA92" i="3"/>
  <c r="AA98" i="3"/>
  <c r="AA104" i="3"/>
  <c r="AA110" i="3"/>
  <c r="AA116" i="3"/>
  <c r="AA122" i="3"/>
  <c r="AA128" i="3"/>
  <c r="AA134" i="3"/>
  <c r="AA140" i="3"/>
  <c r="AA146" i="3"/>
  <c r="AA152" i="3"/>
  <c r="AB74" i="3"/>
  <c r="AB104" i="3"/>
  <c r="AB134" i="3"/>
  <c r="AC66" i="3"/>
  <c r="AC138" i="3"/>
  <c r="AB69" i="3"/>
  <c r="AB93" i="3"/>
  <c r="AB117" i="3"/>
  <c r="AB129" i="3"/>
  <c r="AB147" i="3"/>
  <c r="AF70" i="3"/>
  <c r="AF106" i="3"/>
  <c r="AF130" i="3"/>
  <c r="AF154" i="3"/>
  <c r="AE101" i="3"/>
  <c r="AE149" i="3"/>
  <c r="AD85" i="3"/>
  <c r="AD145" i="3"/>
  <c r="AC91" i="3"/>
  <c r="AC115" i="3"/>
  <c r="AA58" i="3"/>
  <c r="AA82" i="3"/>
  <c r="AA106" i="3"/>
  <c r="AA130" i="3"/>
  <c r="AA154" i="3"/>
  <c r="AF83" i="3"/>
  <c r="AF143" i="3"/>
  <c r="AE90" i="3"/>
  <c r="AE102" i="3"/>
  <c r="AE138" i="3"/>
  <c r="AD86" i="3"/>
  <c r="AD134" i="3"/>
  <c r="AC80" i="3"/>
  <c r="AC128" i="3"/>
  <c r="AB64" i="3"/>
  <c r="AF55" i="3"/>
  <c r="AF67" i="3"/>
  <c r="AF79" i="3"/>
  <c r="AF91" i="3"/>
  <c r="AF103" i="3"/>
  <c r="AF115" i="3"/>
  <c r="AF127" i="3"/>
  <c r="AF139" i="3"/>
  <c r="AF151" i="3"/>
  <c r="AE62" i="3"/>
  <c r="AE74" i="3"/>
  <c r="AE86" i="3"/>
  <c r="AE98" i="3"/>
  <c r="AE110" i="3"/>
  <c r="AE122" i="3"/>
  <c r="AE134" i="3"/>
  <c r="AE146" i="3"/>
  <c r="AD58" i="3"/>
  <c r="AD70" i="3"/>
  <c r="AD82" i="3"/>
  <c r="AD94" i="3"/>
  <c r="AD106" i="3"/>
  <c r="AD118" i="3"/>
  <c r="AD130" i="3"/>
  <c r="AD142" i="3"/>
  <c r="AD154" i="3"/>
  <c r="AC64" i="3"/>
  <c r="AC76" i="3"/>
  <c r="AC88" i="3"/>
  <c r="AC100" i="3"/>
  <c r="AC112" i="3"/>
  <c r="AC124" i="3"/>
  <c r="AC136" i="3"/>
  <c r="AC148" i="3"/>
  <c r="AB56" i="3"/>
  <c r="AB62" i="3"/>
  <c r="AB68" i="3"/>
  <c r="AB80" i="3"/>
  <c r="AB86" i="3"/>
  <c r="AB92" i="3"/>
  <c r="AB98" i="3"/>
  <c r="AB110" i="3"/>
  <c r="AB116" i="3"/>
  <c r="AB122" i="3"/>
  <c r="AB128" i="3"/>
  <c r="AB140" i="3"/>
  <c r="AB146" i="3"/>
  <c r="AB152" i="3"/>
  <c r="AD96" i="3"/>
  <c r="AC102" i="3"/>
  <c r="AC150" i="3"/>
  <c r="AB75" i="3"/>
  <c r="AB99" i="3"/>
  <c r="AB123" i="3"/>
  <c r="AB153" i="3"/>
  <c r="AF94" i="3"/>
  <c r="AE89" i="3"/>
  <c r="AE125" i="3"/>
  <c r="AD73" i="3"/>
  <c r="AD121" i="3"/>
  <c r="AC67" i="3"/>
  <c r="AC127" i="3"/>
  <c r="AA64" i="3"/>
  <c r="AA88" i="3"/>
  <c r="AA112" i="3"/>
  <c r="AA136" i="3"/>
  <c r="AF71" i="3"/>
  <c r="AF131" i="3"/>
  <c r="AE78" i="3"/>
  <c r="AE114" i="3"/>
  <c r="AE150" i="3"/>
  <c r="AD98" i="3"/>
  <c r="AD146" i="3"/>
  <c r="AC92" i="3"/>
  <c r="AC152" i="3"/>
  <c r="AB76" i="3"/>
  <c r="AF56" i="3"/>
  <c r="AF68" i="3"/>
  <c r="AF80" i="3"/>
  <c r="AF92" i="3"/>
  <c r="AF104" i="3"/>
  <c r="AF116" i="3"/>
  <c r="AF128" i="3"/>
  <c r="AF140" i="3"/>
  <c r="AF152" i="3"/>
  <c r="AE63" i="3"/>
  <c r="AE75" i="3"/>
  <c r="AE87" i="3"/>
  <c r="AE99" i="3"/>
  <c r="AE111" i="3"/>
  <c r="AE123" i="3"/>
  <c r="AE135" i="3"/>
  <c r="AE147" i="3"/>
  <c r="AD59" i="3"/>
  <c r="AD71" i="3"/>
  <c r="AD83" i="3"/>
  <c r="AD95" i="3"/>
  <c r="AD107" i="3"/>
  <c r="AD119" i="3"/>
  <c r="AD131" i="3"/>
  <c r="AD143" i="3"/>
  <c r="AD54" i="3"/>
  <c r="AC65" i="3"/>
  <c r="AC77" i="3"/>
  <c r="AC89" i="3"/>
  <c r="AC101" i="3"/>
  <c r="AC113" i="3"/>
  <c r="AC125" i="3"/>
  <c r="AC137" i="3"/>
  <c r="AC149" i="3"/>
  <c r="AA57" i="3"/>
  <c r="AA63" i="3"/>
  <c r="AA69" i="3"/>
  <c r="AA75" i="3"/>
  <c r="AA81" i="3"/>
  <c r="AA87" i="3"/>
  <c r="AA93" i="3"/>
  <c r="AA99" i="3"/>
  <c r="AA105" i="3"/>
  <c r="AA111" i="3"/>
  <c r="AA117" i="3"/>
  <c r="AA123" i="3"/>
  <c r="AA129" i="3"/>
  <c r="AA135" i="3"/>
  <c r="AA141" i="3"/>
  <c r="AA147" i="3"/>
  <c r="AA153" i="3"/>
  <c r="AF93" i="3"/>
  <c r="AD132" i="3"/>
  <c r="AC90" i="3"/>
  <c r="AC126" i="3"/>
  <c r="AB63" i="3"/>
  <c r="AB87" i="3"/>
  <c r="AB111" i="3"/>
  <c r="AB141" i="3"/>
  <c r="AF58" i="3"/>
  <c r="AF118" i="3"/>
  <c r="AF142" i="3"/>
  <c r="AE77" i="3"/>
  <c r="AE113" i="3"/>
  <c r="AD61" i="3"/>
  <c r="AD109" i="3"/>
  <c r="AC55" i="3"/>
  <c r="AC103" i="3"/>
  <c r="AC151" i="3"/>
  <c r="AA76" i="3"/>
  <c r="AA100" i="3"/>
  <c r="AA124" i="3"/>
  <c r="AA148" i="3"/>
  <c r="AF95" i="3"/>
  <c r="AF107" i="3"/>
  <c r="AF54" i="3"/>
  <c r="AD62" i="3"/>
  <c r="AD122" i="3"/>
  <c r="AC68" i="3"/>
  <c r="AC116" i="3"/>
  <c r="AB58" i="3"/>
  <c r="AF57" i="3"/>
  <c r="AF69" i="3"/>
  <c r="AF81" i="3"/>
  <c r="AF105" i="3"/>
  <c r="AF117" i="3"/>
  <c r="AF129" i="3"/>
  <c r="AF141" i="3"/>
  <c r="AF153" i="3"/>
  <c r="AE64" i="3"/>
  <c r="AE76" i="3"/>
  <c r="AE88" i="3"/>
  <c r="AE100" i="3"/>
  <c r="AE112" i="3"/>
  <c r="AE124" i="3"/>
  <c r="AE136" i="3"/>
  <c r="AE148" i="3"/>
  <c r="AD60" i="3"/>
  <c r="AD72" i="3"/>
  <c r="AD84" i="3"/>
  <c r="AD108" i="3"/>
  <c r="AD120" i="3"/>
  <c r="AD144" i="3"/>
  <c r="AE54" i="3"/>
  <c r="AC78" i="3"/>
  <c r="AC114" i="3"/>
  <c r="AB57" i="3"/>
  <c r="AB81" i="3"/>
  <c r="AB105" i="3"/>
  <c r="AB135" i="3"/>
  <c r="AF82" i="3"/>
  <c r="AE65" i="3"/>
  <c r="AE137" i="3"/>
  <c r="AD97" i="3"/>
  <c r="AD133" i="3"/>
  <c r="AC79" i="3"/>
  <c r="AC139" i="3"/>
  <c r="AA70" i="3"/>
  <c r="AA94" i="3"/>
  <c r="AA118" i="3"/>
  <c r="AA142" i="3"/>
  <c r="AF59" i="3"/>
  <c r="AF119" i="3"/>
  <c r="AE66" i="3"/>
  <c r="AE126" i="3"/>
  <c r="AD74" i="3"/>
  <c r="AD110" i="3"/>
  <c r="AC56" i="3"/>
  <c r="AC104" i="3"/>
  <c r="AC140" i="3"/>
  <c r="AB70" i="3"/>
  <c r="AF75" i="3"/>
  <c r="AF99" i="3"/>
  <c r="AF123" i="3"/>
  <c r="AF147" i="3"/>
  <c r="AE70" i="3"/>
  <c r="AE94" i="3"/>
  <c r="AE118" i="3"/>
  <c r="AE142" i="3"/>
  <c r="AD66" i="3"/>
  <c r="AD90" i="3"/>
  <c r="AD114" i="3"/>
  <c r="AD138" i="3"/>
  <c r="AC60" i="3"/>
  <c r="AC84" i="3"/>
  <c r="AC108" i="3"/>
  <c r="AC132" i="3"/>
  <c r="AC54" i="3"/>
  <c r="AB66" i="3"/>
  <c r="AB78" i="3"/>
  <c r="AB89" i="3"/>
  <c r="AB100" i="3"/>
  <c r="AA109" i="3"/>
  <c r="AA120" i="3"/>
  <c r="AA131" i="3"/>
  <c r="AB139" i="3"/>
  <c r="AB150" i="3"/>
  <c r="AE59" i="3"/>
  <c r="AD55" i="3"/>
  <c r="AC73" i="3"/>
  <c r="AA73" i="3"/>
  <c r="AA126" i="3"/>
  <c r="AF113" i="3"/>
  <c r="AD80" i="3"/>
  <c r="AC122" i="3"/>
  <c r="AA96" i="3"/>
  <c r="AB148" i="3"/>
  <c r="AE67" i="3"/>
  <c r="AD63" i="3"/>
  <c r="AC57" i="3"/>
  <c r="AC129" i="3"/>
  <c r="AB96" i="3"/>
  <c r="AA138" i="3"/>
  <c r="AF145" i="3"/>
  <c r="AD64" i="3"/>
  <c r="AC58" i="3"/>
  <c r="AB65" i="3"/>
  <c r="AA119" i="3"/>
  <c r="AF122" i="3"/>
  <c r="AE117" i="3"/>
  <c r="AD137" i="3"/>
  <c r="AF76" i="3"/>
  <c r="AF100" i="3"/>
  <c r="AF124" i="3"/>
  <c r="AF148" i="3"/>
  <c r="AE71" i="3"/>
  <c r="AE95" i="3"/>
  <c r="AE119" i="3"/>
  <c r="AE143" i="3"/>
  <c r="AD67" i="3"/>
  <c r="AD91" i="3"/>
  <c r="AD115" i="3"/>
  <c r="AD139" i="3"/>
  <c r="AC61" i="3"/>
  <c r="AC85" i="3"/>
  <c r="AC109" i="3"/>
  <c r="AC133" i="3"/>
  <c r="AA55" i="3"/>
  <c r="AA67" i="3"/>
  <c r="AA79" i="3"/>
  <c r="AA90" i="3"/>
  <c r="AA101" i="3"/>
  <c r="AB109" i="3"/>
  <c r="AB120" i="3"/>
  <c r="AB131" i="3"/>
  <c r="AB142" i="3"/>
  <c r="AA151" i="3"/>
  <c r="AF149" i="3"/>
  <c r="AE96" i="3"/>
  <c r="AE144" i="3"/>
  <c r="AD92" i="3"/>
  <c r="AD140" i="3"/>
  <c r="AC86" i="3"/>
  <c r="AC134" i="3"/>
  <c r="AB67" i="3"/>
  <c r="AB79" i="3"/>
  <c r="AB101" i="3"/>
  <c r="AB112" i="3"/>
  <c r="AA121" i="3"/>
  <c r="AA132" i="3"/>
  <c r="AB151" i="3"/>
  <c r="AA71" i="3"/>
  <c r="AB121" i="3"/>
  <c r="AB143" i="3"/>
  <c r="AE56" i="3"/>
  <c r="AD76" i="3"/>
  <c r="AD148" i="3"/>
  <c r="AC118" i="3"/>
  <c r="AB59" i="3"/>
  <c r="AB91" i="3"/>
  <c r="AA133" i="3"/>
  <c r="AF62" i="3"/>
  <c r="AD77" i="3"/>
  <c r="AC71" i="3"/>
  <c r="AC143" i="3"/>
  <c r="AB94" i="3"/>
  <c r="AB133" i="3"/>
  <c r="AF87" i="3"/>
  <c r="AE130" i="3"/>
  <c r="AD126" i="3"/>
  <c r="AB60" i="3"/>
  <c r="AA95" i="3"/>
  <c r="AB136" i="3"/>
  <c r="AF88" i="3"/>
  <c r="AE107" i="3"/>
  <c r="AD151" i="3"/>
  <c r="AC145" i="3"/>
  <c r="AA115" i="3"/>
  <c r="AF65" i="3"/>
  <c r="AE84" i="3"/>
  <c r="AD152" i="3"/>
  <c r="AB61" i="3"/>
  <c r="AB115" i="3"/>
  <c r="AF96" i="3"/>
  <c r="AE115" i="3"/>
  <c r="AD135" i="3"/>
  <c r="AC153" i="3"/>
  <c r="AB107" i="3"/>
  <c r="AF73" i="3"/>
  <c r="AE116" i="3"/>
  <c r="AD136" i="3"/>
  <c r="AC154" i="3"/>
  <c r="AA108" i="3"/>
  <c r="AF98" i="3"/>
  <c r="AE141" i="3"/>
  <c r="AF77" i="3"/>
  <c r="AF101" i="3"/>
  <c r="AF125" i="3"/>
  <c r="AE72" i="3"/>
  <c r="AE120" i="3"/>
  <c r="AD68" i="3"/>
  <c r="AD116" i="3"/>
  <c r="AC62" i="3"/>
  <c r="AC110" i="3"/>
  <c r="AB55" i="3"/>
  <c r="AB90" i="3"/>
  <c r="AA143" i="3"/>
  <c r="AA102" i="3"/>
  <c r="AB132" i="3"/>
  <c r="AF109" i="3"/>
  <c r="AC70" i="3"/>
  <c r="AA83" i="3"/>
  <c r="AB113" i="3"/>
  <c r="AF134" i="3"/>
  <c r="AE57" i="3"/>
  <c r="AE81" i="3"/>
  <c r="AE153" i="3"/>
  <c r="AD125" i="3"/>
  <c r="AC119" i="3"/>
  <c r="AB83" i="3"/>
  <c r="AA114" i="3"/>
  <c r="AF111" i="3"/>
  <c r="AE58" i="3"/>
  <c r="AE82" i="3"/>
  <c r="AD78" i="3"/>
  <c r="AC72" i="3"/>
  <c r="AC120" i="3"/>
  <c r="AB72" i="3"/>
  <c r="AB114" i="3"/>
  <c r="AF112" i="3"/>
  <c r="AD79" i="3"/>
  <c r="AC121" i="3"/>
  <c r="AB95" i="3"/>
  <c r="AF89" i="3"/>
  <c r="AD56" i="3"/>
  <c r="AC74" i="3"/>
  <c r="AA85" i="3"/>
  <c r="AB137" i="3"/>
  <c r="AF144" i="3"/>
  <c r="AE139" i="3"/>
  <c r="AC81" i="3"/>
  <c r="AA77" i="3"/>
  <c r="AA127" i="3"/>
  <c r="AF121" i="3"/>
  <c r="AD88" i="3"/>
  <c r="AC106" i="3"/>
  <c r="AB88" i="3"/>
  <c r="AB138" i="3"/>
  <c r="AE69" i="3"/>
  <c r="AD89" i="3"/>
  <c r="AC59" i="3"/>
  <c r="AF60" i="3"/>
  <c r="AF84" i="3"/>
  <c r="AF108" i="3"/>
  <c r="AF132" i="3"/>
  <c r="AE55" i="3"/>
  <c r="AE79" i="3"/>
  <c r="AE103" i="3"/>
  <c r="AE127" i="3"/>
  <c r="AE151" i="3"/>
  <c r="AD75" i="3"/>
  <c r="AD99" i="3"/>
  <c r="AD123" i="3"/>
  <c r="AD147" i="3"/>
  <c r="AC69" i="3"/>
  <c r="AC93" i="3"/>
  <c r="AC117" i="3"/>
  <c r="AC141" i="3"/>
  <c r="AA59" i="3"/>
  <c r="AB82" i="3"/>
  <c r="AA91" i="3"/>
  <c r="AA113" i="3"/>
  <c r="AE104" i="3"/>
  <c r="AC142" i="3"/>
  <c r="AB124" i="3"/>
  <c r="AF86" i="3"/>
  <c r="AE129" i="3"/>
  <c r="AD149" i="3"/>
  <c r="AA72" i="3"/>
  <c r="AA125" i="3"/>
  <c r="AF135" i="3"/>
  <c r="AE106" i="3"/>
  <c r="AD102" i="3"/>
  <c r="AC96" i="3"/>
  <c r="AA84" i="3"/>
  <c r="AA145" i="3"/>
  <c r="AF136" i="3"/>
  <c r="AE83" i="3"/>
  <c r="AD103" i="3"/>
  <c r="AC97" i="3"/>
  <c r="AB84" i="3"/>
  <c r="AA137" i="3"/>
  <c r="AE60" i="3"/>
  <c r="AE132" i="3"/>
  <c r="AD128" i="3"/>
  <c r="AC146" i="3"/>
  <c r="AA107" i="3"/>
  <c r="AF72" i="3"/>
  <c r="AD87" i="3"/>
  <c r="AA65" i="3"/>
  <c r="AB118" i="3"/>
  <c r="AF97" i="3"/>
  <c r="AE140" i="3"/>
  <c r="AC82" i="3"/>
  <c r="AB77" i="3"/>
  <c r="AB127" i="3"/>
  <c r="AF74" i="3"/>
  <c r="AD65" i="3"/>
  <c r="AF61" i="3"/>
  <c r="AF85" i="3"/>
  <c r="AF133" i="3"/>
  <c r="AE80" i="3"/>
  <c r="AE128" i="3"/>
  <c r="AE152" i="3"/>
  <c r="AD100" i="3"/>
  <c r="AD124" i="3"/>
  <c r="AC94" i="3"/>
  <c r="AB71" i="3"/>
  <c r="AB102" i="3"/>
  <c r="AA144" i="3"/>
  <c r="AF110" i="3"/>
  <c r="AE105" i="3"/>
  <c r="AD101" i="3"/>
  <c r="AC95" i="3"/>
  <c r="AA60" i="3"/>
  <c r="AA103" i="3"/>
  <c r="AB144" i="3"/>
  <c r="AF63" i="3"/>
  <c r="AE154" i="3"/>
  <c r="AD150" i="3"/>
  <c r="AC144" i="3"/>
  <c r="AB103" i="3"/>
  <c r="AB125" i="3"/>
  <c r="AF64" i="3"/>
  <c r="AE131" i="3"/>
  <c r="AD127" i="3"/>
  <c r="AA61" i="3"/>
  <c r="AB106" i="3"/>
  <c r="AB145" i="3"/>
  <c r="AF137" i="3"/>
  <c r="AE108" i="3"/>
  <c r="AD104" i="3"/>
  <c r="AC98" i="3"/>
  <c r="AB73" i="3"/>
  <c r="AB126" i="3"/>
  <c r="AF120" i="3"/>
  <c r="AE91" i="3"/>
  <c r="AD111" i="3"/>
  <c r="AC105" i="3"/>
  <c r="AB85" i="3"/>
  <c r="AA149" i="3"/>
  <c r="AE68" i="3"/>
  <c r="AE92" i="3"/>
  <c r="AD112" i="3"/>
  <c r="AC130" i="3"/>
  <c r="AA97" i="3"/>
  <c r="AB149" i="3"/>
  <c r="AF146" i="3"/>
  <c r="AE93" i="3"/>
  <c r="AD113" i="3"/>
  <c r="AA139" i="3"/>
  <c r="AC83" i="3"/>
  <c r="AA150" i="3"/>
  <c r="AC107" i="3"/>
  <c r="AC131" i="3"/>
  <c r="AB54" i="3"/>
  <c r="AA66" i="3"/>
  <c r="AA78" i="3"/>
  <c r="AA89" i="3"/>
  <c r="AB97" i="3"/>
  <c r="AB108" i="3"/>
  <c r="AB119" i="3"/>
  <c r="AB130" i="3"/>
  <c r="AD5" i="3"/>
  <c r="AA5" i="3"/>
  <c r="AA54" i="3"/>
  <c r="AF4" i="3"/>
  <c r="AF52" i="3"/>
  <c r="AF48" i="3"/>
  <c r="AF44" i="3"/>
  <c r="AF40" i="3"/>
  <c r="AF36" i="3"/>
  <c r="AF32" i="3"/>
  <c r="AF28" i="3"/>
  <c r="AF24" i="3"/>
  <c r="AF20" i="3"/>
  <c r="AF16" i="3"/>
  <c r="AF12" i="3"/>
  <c r="AF8" i="3"/>
  <c r="AE4" i="3"/>
  <c r="AE52" i="3"/>
  <c r="AE48" i="3"/>
  <c r="AE44" i="3"/>
  <c r="AE40" i="3"/>
  <c r="AE36" i="3"/>
  <c r="AE32" i="3"/>
  <c r="AE28" i="3"/>
  <c r="AE24" i="3"/>
  <c r="AE20" i="3"/>
  <c r="AE16" i="3"/>
  <c r="AE12" i="3"/>
  <c r="AE8" i="3"/>
  <c r="AD4" i="3"/>
  <c r="AC4" i="3"/>
  <c r="AF51" i="3"/>
  <c r="AD47" i="3"/>
  <c r="AE42" i="3"/>
  <c r="AF37" i="3"/>
  <c r="AD33" i="3"/>
  <c r="AF27" i="3"/>
  <c r="AD23" i="3"/>
  <c r="AE18" i="3"/>
  <c r="AF13" i="3"/>
  <c r="AD9" i="3"/>
  <c r="AB4" i="3"/>
  <c r="AE51" i="3"/>
  <c r="AF46" i="3"/>
  <c r="AD42" i="3"/>
  <c r="AE37" i="3"/>
  <c r="AD32" i="3"/>
  <c r="AE27" i="3"/>
  <c r="AF22" i="3"/>
  <c r="AD18" i="3"/>
  <c r="AE13" i="3"/>
  <c r="AD8" i="3"/>
  <c r="AA4" i="3"/>
  <c r="AD51" i="3"/>
  <c r="AE46" i="3"/>
  <c r="AF41" i="3"/>
  <c r="AD37" i="3"/>
  <c r="AF31" i="3"/>
  <c r="AD27" i="3"/>
  <c r="AE22" i="3"/>
  <c r="AF17" i="3"/>
  <c r="AD13" i="3"/>
  <c r="AF7" i="3"/>
  <c r="AF50" i="3"/>
  <c r="AD46" i="3"/>
  <c r="AE41" i="3"/>
  <c r="AD36" i="3"/>
  <c r="AE31" i="3"/>
  <c r="AF26" i="3"/>
  <c r="AD22" i="3"/>
  <c r="AE17" i="3"/>
  <c r="AD12" i="3"/>
  <c r="AE7" i="3"/>
  <c r="AE50" i="3"/>
  <c r="AF45" i="3"/>
  <c r="AD41" i="3"/>
  <c r="AF35" i="3"/>
  <c r="AD31" i="3"/>
  <c r="AE26" i="3"/>
  <c r="AF21" i="3"/>
  <c r="AD17" i="3"/>
  <c r="AF11" i="3"/>
  <c r="AD7" i="3"/>
  <c r="AD50" i="3"/>
  <c r="AD43" i="3"/>
  <c r="AE34" i="3"/>
  <c r="AF25" i="3"/>
  <c r="AF18" i="3"/>
  <c r="AD10" i="3"/>
  <c r="AF49" i="3"/>
  <c r="AF42" i="3"/>
  <c r="AD34" i="3"/>
  <c r="AE25" i="3"/>
  <c r="AD16" i="3"/>
  <c r="AF9" i="3"/>
  <c r="AE49" i="3"/>
  <c r="AD40" i="3"/>
  <c r="AF33" i="3"/>
  <c r="AD25" i="3"/>
  <c r="AF15" i="3"/>
  <c r="AE9" i="3"/>
  <c r="AD49" i="3"/>
  <c r="AF39" i="3"/>
  <c r="AE33" i="3"/>
  <c r="AD24" i="3"/>
  <c r="AE15" i="3"/>
  <c r="AF6" i="3"/>
  <c r="AD48" i="3"/>
  <c r="AE39" i="3"/>
  <c r="AF30" i="3"/>
  <c r="AF23" i="3"/>
  <c r="AD15" i="3"/>
  <c r="AE6" i="3"/>
  <c r="AF47" i="3"/>
  <c r="AD39" i="3"/>
  <c r="AE30" i="3"/>
  <c r="AE23" i="3"/>
  <c r="AF14" i="3"/>
  <c r="AD6" i="3"/>
  <c r="AE47" i="3"/>
  <c r="AF38" i="3"/>
  <c r="AD30" i="3"/>
  <c r="AE21" i="3"/>
  <c r="AE14" i="3"/>
  <c r="AE45" i="3"/>
  <c r="AE38" i="3"/>
  <c r="AF29" i="3"/>
  <c r="AD21" i="3"/>
  <c r="AD14" i="3"/>
  <c r="AF53" i="3"/>
  <c r="AD45" i="3"/>
  <c r="AD38" i="3"/>
  <c r="AE29" i="3"/>
  <c r="AD20" i="3"/>
  <c r="AE11" i="3"/>
  <c r="AE53" i="3"/>
  <c r="AD44" i="3"/>
  <c r="AE35" i="3"/>
  <c r="AD29" i="3"/>
  <c r="AF19" i="3"/>
  <c r="AD11" i="3"/>
  <c r="AD53" i="3"/>
  <c r="AF43" i="3"/>
  <c r="AD35" i="3"/>
  <c r="AD28" i="3"/>
  <c r="AE19" i="3"/>
  <c r="AF10" i="3"/>
  <c r="AD52" i="3"/>
  <c r="AE43" i="3"/>
  <c r="AF34" i="3"/>
  <c r="AD26" i="3"/>
  <c r="AD19" i="3"/>
  <c r="AE10" i="3"/>
  <c r="AF5" i="3"/>
  <c r="AB6" i="3"/>
  <c r="AB10" i="3"/>
  <c r="AB14" i="3"/>
  <c r="AB18" i="3"/>
  <c r="AB22" i="3"/>
  <c r="AB26" i="3"/>
  <c r="AB30" i="3"/>
  <c r="AB34" i="3"/>
  <c r="AB38" i="3"/>
  <c r="AB42" i="3"/>
  <c r="AB46" i="3"/>
  <c r="AB50" i="3"/>
  <c r="AB5" i="3"/>
  <c r="AC6" i="3"/>
  <c r="AC10" i="3"/>
  <c r="AC14" i="3"/>
  <c r="AC18" i="3"/>
  <c r="AC22" i="3"/>
  <c r="AC26" i="3"/>
  <c r="AC30" i="3"/>
  <c r="AC34" i="3"/>
  <c r="AC38" i="3"/>
  <c r="AC42" i="3"/>
  <c r="AC46" i="3"/>
  <c r="AC50" i="3"/>
  <c r="AC9" i="3"/>
  <c r="AA15" i="3"/>
  <c r="AC19" i="3"/>
  <c r="AB24" i="3"/>
  <c r="AA29" i="3"/>
  <c r="AC33" i="3"/>
  <c r="AA39" i="3"/>
  <c r="AC43" i="3"/>
  <c r="AB48" i="3"/>
  <c r="AA53" i="3"/>
  <c r="AB15" i="3"/>
  <c r="AC24" i="3"/>
  <c r="AB29" i="3"/>
  <c r="AB39" i="3"/>
  <c r="AC48" i="3"/>
  <c r="AB20" i="3"/>
  <c r="AC29" i="3"/>
  <c r="AC39" i="3"/>
  <c r="AB44" i="3"/>
  <c r="AC53" i="3"/>
  <c r="AA16" i="3"/>
  <c r="AB25" i="3"/>
  <c r="AB35" i="3"/>
  <c r="AC44" i="3"/>
  <c r="AC5" i="3"/>
  <c r="AC11" i="3"/>
  <c r="AA21" i="3"/>
  <c r="AA31" i="3"/>
  <c r="AB40" i="3"/>
  <c r="AC49" i="3"/>
  <c r="AA10" i="3"/>
  <c r="AA20" i="3"/>
  <c r="AA34" i="3"/>
  <c r="AA44" i="3"/>
  <c r="AB53" i="3"/>
  <c r="AA11" i="3"/>
  <c r="AC15" i="3"/>
  <c r="AA25" i="3"/>
  <c r="AA35" i="3"/>
  <c r="AA49" i="3"/>
  <c r="AA6" i="3"/>
  <c r="AB11" i="3"/>
  <c r="AC20" i="3"/>
  <c r="AA30" i="3"/>
  <c r="AA40" i="3"/>
  <c r="AB49" i="3"/>
  <c r="AA7" i="3"/>
  <c r="AB16" i="3"/>
  <c r="AC25" i="3"/>
  <c r="AC35" i="3"/>
  <c r="AA45" i="3"/>
  <c r="AA12" i="3"/>
  <c r="AA19" i="3"/>
  <c r="AC27" i="3"/>
  <c r="AB36" i="3"/>
  <c r="AB43" i="3"/>
  <c r="AA52" i="3"/>
  <c r="AB12" i="3"/>
  <c r="AB19" i="3"/>
  <c r="AA28" i="3"/>
  <c r="AC36" i="3"/>
  <c r="AB45" i="3"/>
  <c r="AB52" i="3"/>
  <c r="AC12" i="3"/>
  <c r="AB21" i="3"/>
  <c r="AB28" i="3"/>
  <c r="AA37" i="3"/>
  <c r="AC45" i="3"/>
  <c r="AC52" i="3"/>
  <c r="AA13" i="3"/>
  <c r="AC21" i="3"/>
  <c r="AC28" i="3"/>
  <c r="AB37" i="3"/>
  <c r="AA46" i="3"/>
  <c r="AB17" i="3"/>
  <c r="AA33" i="3"/>
  <c r="AA51" i="3"/>
  <c r="AA9" i="3"/>
  <c r="AC17" i="3"/>
  <c r="AB33" i="3"/>
  <c r="AB51" i="3"/>
  <c r="AB9" i="3"/>
  <c r="AA18" i="3"/>
  <c r="AA36" i="3"/>
  <c r="AC51" i="3"/>
  <c r="AB13" i="3"/>
  <c r="AA22" i="3"/>
  <c r="AB31" i="3"/>
  <c r="AC37" i="3"/>
  <c r="AA47" i="3"/>
  <c r="AB7" i="3"/>
  <c r="AC13" i="3"/>
  <c r="AA23" i="3"/>
  <c r="AC31" i="3"/>
  <c r="AA38" i="3"/>
  <c r="AB47" i="3"/>
  <c r="AC7" i="3"/>
  <c r="AA14" i="3"/>
  <c r="AB23" i="3"/>
  <c r="AA32" i="3"/>
  <c r="AC40" i="3"/>
  <c r="AC47" i="3"/>
  <c r="AA8" i="3"/>
  <c r="AC16" i="3"/>
  <c r="AC23" i="3"/>
  <c r="AB32" i="3"/>
  <c r="AA41" i="3"/>
  <c r="AA48" i="3"/>
  <c r="AB8" i="3"/>
  <c r="AA17" i="3"/>
  <c r="AA24" i="3"/>
  <c r="AC32" i="3"/>
  <c r="AB41" i="3"/>
  <c r="AA50" i="3"/>
  <c r="AC8" i="3"/>
  <c r="AA26" i="3"/>
  <c r="AC41" i="3"/>
  <c r="AA27" i="3"/>
  <c r="AA42" i="3"/>
  <c r="AB27" i="3"/>
  <c r="AA43" i="3"/>
  <c r="D2" i="2" l="1"/>
  <c r="E2" i="2"/>
  <c r="P9" i="1" l="1"/>
  <c r="I8" i="1"/>
  <c r="L8" i="1" s="1"/>
  <c r="B8" i="1"/>
  <c r="N61" i="1" l="1"/>
  <c r="M61" i="1"/>
  <c r="L61" i="1"/>
  <c r="N12" i="1"/>
  <c r="M12" i="1"/>
  <c r="L12" i="1"/>
  <c r="E9" i="1"/>
  <c r="E8" i="1"/>
  <c r="I9" i="1"/>
  <c r="G12" i="1" l="1"/>
  <c r="F12" i="1"/>
  <c r="E12" i="1"/>
  <c r="G61" i="1"/>
  <c r="F61" i="1"/>
  <c r="E61" i="1"/>
</calcChain>
</file>

<file path=xl/sharedStrings.xml><?xml version="1.0" encoding="utf-8"?>
<sst xmlns="http://schemas.openxmlformats.org/spreadsheetml/2006/main" count="392" uniqueCount="134">
  <si>
    <t>Production</t>
  </si>
  <si>
    <t>Botte de Paille</t>
  </si>
  <si>
    <t>kg/m3</t>
  </si>
  <si>
    <t>UF: 1m²  R=</t>
  </si>
  <si>
    <t>kg</t>
  </si>
  <si>
    <t>polystyrene foam slab production, RER</t>
  </si>
  <si>
    <t>CO2</t>
  </si>
  <si>
    <t>CH4</t>
  </si>
  <si>
    <t>N2O</t>
  </si>
  <si>
    <t>Carbon dioxide, fossil</t>
  </si>
  <si>
    <t>Dinitrogen monoxide</t>
  </si>
  <si>
    <t>Methane, fossil</t>
  </si>
  <si>
    <t>Total</t>
  </si>
  <si>
    <t>%</t>
  </si>
  <si>
    <t>Rest</t>
  </si>
  <si>
    <t>market for polyurethane, rigid foam, RER</t>
  </si>
  <si>
    <t>W/m*K</t>
  </si>
  <si>
    <t>ecoinvent</t>
  </si>
  <si>
    <t>ecoinvent, FDES</t>
  </si>
  <si>
    <t>market for glass wool mat, CH</t>
  </si>
  <si>
    <t>CO2/kg</t>
  </si>
  <si>
    <t>CH4/kg</t>
  </si>
  <si>
    <t>N2O/kg</t>
  </si>
  <si>
    <t>prod activity</t>
  </si>
  <si>
    <t>EoL activity</t>
  </si>
  <si>
    <t>Excel ICV isolants</t>
  </si>
  <si>
    <t>market for stone wool, packed, GLO</t>
  </si>
  <si>
    <t>treatment of waste polystyrene, sanitary landfill, CH</t>
  </si>
  <si>
    <t>treatment of waste polyurethane, sanitary landfill, CH</t>
  </si>
  <si>
    <t>treatment of waste mineral wool, inert material landfill, EU without CH</t>
  </si>
  <si>
    <t>treatment of waste wood, untreated, sanitary landfill, CH</t>
  </si>
  <si>
    <t>Fin de vie</t>
  </si>
  <si>
    <t>Fibre bois basse densité</t>
  </si>
  <si>
    <t>A - fossil</t>
  </si>
  <si>
    <t>/kg</t>
  </si>
  <si>
    <t>Year</t>
  </si>
  <si>
    <t>C - incinerated</t>
  </si>
  <si>
    <t>A - biogenic (landfilled)</t>
  </si>
  <si>
    <t>C - landfill, fossil</t>
  </si>
  <si>
    <t>C - landfill, biogenic</t>
  </si>
  <si>
    <t>C - incinerated, fossil</t>
  </si>
  <si>
    <t>Process Ecoinvent</t>
  </si>
  <si>
    <t>kg (+ chutes)</t>
  </si>
  <si>
    <r>
      <t xml:space="preserve">Production
</t>
    </r>
    <r>
      <rPr>
        <b/>
        <i/>
        <sz val="11"/>
        <color theme="1"/>
        <rFont val="Calibri"/>
        <family val="2"/>
        <scheme val="minor"/>
      </rPr>
      <t>process modifiés</t>
    </r>
  </si>
  <si>
    <t>/FU</t>
  </si>
  <si>
    <t>durée de vie</t>
  </si>
  <si>
    <t>50 ans</t>
  </si>
  <si>
    <t>A + C landfilled</t>
  </si>
  <si>
    <t>C - landfilled, biogenic</t>
  </si>
  <si>
    <t>C - landfilled, fossil</t>
  </si>
  <si>
    <t>A + C incinerated</t>
  </si>
  <si>
    <t>kg + 3% chutes</t>
  </si>
  <si>
    <t>Durée de vie</t>
  </si>
  <si>
    <t>Total prod BD, fossil/FU</t>
  </si>
  <si>
    <t>Fibre bois haute densité</t>
  </si>
  <si>
    <t>CO2/FU</t>
  </si>
  <si>
    <t>CH4/FU</t>
  </si>
  <si>
    <t>N2O/FU</t>
  </si>
  <si>
    <t>EPS</t>
  </si>
  <si>
    <t>A - biogenic</t>
  </si>
  <si>
    <t>kg th</t>
  </si>
  <si>
    <t>kg produit</t>
  </si>
  <si>
    <t>e_th (mm)</t>
  </si>
  <si>
    <t xml:space="preserve"> --&gt; 2 panneaux de 140mm</t>
  </si>
  <si>
    <t xml:space="preserve"> --&gt; 2 panneaux : 120mm &amp; 145mm</t>
  </si>
  <si>
    <t xml:space="preserve">e_th </t>
  </si>
  <si>
    <t>2 panneaux de 115mm</t>
  </si>
  <si>
    <t>kg_th</t>
  </si>
  <si>
    <t>kg_réel</t>
  </si>
  <si>
    <t>3 panneaux de 52mm</t>
  </si>
  <si>
    <t>e_th</t>
  </si>
  <si>
    <t>2 panneaux 145mm+1 de 45mm</t>
  </si>
  <si>
    <t>2 panneaux: 101 et 140mm</t>
  </si>
  <si>
    <t>mm</t>
  </si>
  <si>
    <t xml:space="preserve"> --&gt; 1 botte de e=37cm</t>
  </si>
  <si>
    <t>transport, freight, lorry 16-32 metric ton, EURO6, RER</t>
  </si>
  <si>
    <t>wheat production, Swiss integrated production, intensive, CH</t>
  </si>
  <si>
    <t>GWP100</t>
  </si>
  <si>
    <t>C - mulching, biogenic</t>
  </si>
  <si>
    <t>C - mulching, fossil</t>
  </si>
  <si>
    <t>C - composting, biogenic</t>
  </si>
  <si>
    <t>C - composting, fossil</t>
  </si>
  <si>
    <t>A + C mulching</t>
  </si>
  <si>
    <t>A + C composting</t>
  </si>
  <si>
    <t>A + C incineration</t>
  </si>
  <si>
    <t>C - incineration</t>
  </si>
  <si>
    <t>C - incineration, fossil</t>
  </si>
  <si>
    <t>Total prod, fossil/FU</t>
  </si>
  <si>
    <t>market for electricity, low voltage, FR</t>
  </si>
  <si>
    <t>market for diesel, CH</t>
  </si>
  <si>
    <t>mulching, CH</t>
  </si>
  <si>
    <t>treatment of biowaste, industrial composting, CH</t>
  </si>
  <si>
    <t>treatment of municipal solid waste, sanitary landfill, CH</t>
  </si>
  <si>
    <t xml:space="preserve">treatment of biowaste, municipal incineration with fly ash extraction, CH </t>
  </si>
  <si>
    <t xml:space="preserve"> + transport, freight, lorry 16-32 metric ton, EURO6, RER  FOR ALL</t>
  </si>
  <si>
    <r>
      <t xml:space="preserve">market for wood wool_BD, RER
</t>
    </r>
    <r>
      <rPr>
        <b/>
        <sz val="9"/>
        <color rgb="FFFF0000"/>
        <rFont val="Calibri"/>
        <family val="2"/>
        <scheme val="minor"/>
      </rPr>
      <t>modif : 0,05 --&gt; 0,19 transport, freight, lorry, unspicified</t>
    </r>
  </si>
  <si>
    <t xml:space="preserve">     wood wool production --&gt; wood wool board</t>
  </si>
  <si>
    <t xml:space="preserve">          Biosphere Flow CO2 : de -0,086136 à 0</t>
  </si>
  <si>
    <t xml:space="preserve">          + 50g/kg of "market for polyester resin, unsaturated"</t>
  </si>
  <si>
    <t xml:space="preserve">          50% "market group for electricity, medium voltage, RER" 
          50% "heat and power co-generation, natural gas, conventional power plant, 100MW electrical, FR"</t>
  </si>
  <si>
    <r>
      <t xml:space="preserve">market for wood wool_HD, RER
</t>
    </r>
    <r>
      <rPr>
        <b/>
        <sz val="9"/>
        <color rgb="FFFF0000"/>
        <rFont val="Calibri"/>
        <family val="2"/>
        <scheme val="minor"/>
      </rPr>
      <t>modif : 0,05 --&gt; 0,19 transport, freight, lorry, unspicified</t>
    </r>
  </si>
  <si>
    <t xml:space="preserve">     wood wool production --&gt; wood wool board_HD</t>
  </si>
  <si>
    <t xml:space="preserve">          + 40g/kg of "market for polyester resin, unsaturated"</t>
  </si>
  <si>
    <t xml:space="preserve">          + 15g/kg of "market for paraffin"</t>
  </si>
  <si>
    <t xml:space="preserve">        Carbon dioxide, non-fossil, ressource correction: de -0,086136 à 0</t>
  </si>
  <si>
    <t xml:space="preserve">          augmentation kWh x635/322=1,97 (source CED FDES ) avec :
          50% "market group for electricity, medium voltage, RER" 
          50% "heat and power co-generation, natural gas, conventional power plant, 100MW electrical, FR"</t>
  </si>
  <si>
    <t xml:space="preserve"> --&gt; 270 mm (145+45+80)</t>
  </si>
  <si>
    <t xml:space="preserve">market for electricity, medium voltage, FR </t>
  </si>
  <si>
    <t>sanitary landfill | CH</t>
  </si>
  <si>
    <t>lorry 16-32 m ton</t>
  </si>
  <si>
    <t>t.km</t>
  </si>
  <si>
    <t>market for fibre, polyester, GLO</t>
  </si>
  <si>
    <t>bitumen seal production, polymer EP4 flame retardant, RER</t>
  </si>
  <si>
    <t>Ouate de cellulose, vrac</t>
  </si>
  <si>
    <t xml:space="preserve"> municipal incineration, CH</t>
  </si>
  <si>
    <t>vrac</t>
  </si>
  <si>
    <t>treatment of waste paper, unsorted, sorting, Europe without Switzerland</t>
  </si>
  <si>
    <t>market for magnesium sulfate, GLO</t>
  </si>
  <si>
    <r>
      <t xml:space="preserve">market for boric acid, anhydrous, powder, RER
</t>
    </r>
    <r>
      <rPr>
        <sz val="9"/>
        <color rgb="FFFF0000"/>
        <rFont val="Calibri"/>
        <family val="2"/>
        <scheme val="minor"/>
      </rPr>
      <t>passage de GLO à RER</t>
    </r>
  </si>
  <si>
    <t>C fraction</t>
  </si>
  <si>
    <t>IPCC waste model</t>
  </si>
  <si>
    <t>Polyurethane</t>
  </si>
  <si>
    <t>glass wool</t>
  </si>
  <si>
    <t>rock wool</t>
  </si>
  <si>
    <t>physical properties</t>
  </si>
  <si>
    <t>EoL</t>
  </si>
  <si>
    <r>
      <t xml:space="preserve">Production
process 
</t>
    </r>
    <r>
      <rPr>
        <i/>
        <sz val="11"/>
        <color theme="1"/>
        <rFont val="Calibri"/>
        <family val="2"/>
        <scheme val="minor"/>
      </rPr>
      <t>modified</t>
    </r>
  </si>
  <si>
    <t>wadding</t>
  </si>
  <si>
    <t>wood fiber LD</t>
  </si>
  <si>
    <t>Wood fiber HD</t>
  </si>
  <si>
    <t>Straw</t>
  </si>
  <si>
    <t>cotton panel</t>
  </si>
  <si>
    <t>recycled cotton panel</t>
  </si>
  <si>
    <t>GWP100_prod/FU 
from EPDs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</si>
</sst>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0"/>
    <numFmt numFmtId="168" formatCode="0.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165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 vertical="center"/>
    </xf>
    <xf numFmtId="0" fontId="7" fillId="0" borderId="1" xfId="0" applyFont="1" applyBorder="1"/>
    <xf numFmtId="11" fontId="7" fillId="0" borderId="1" xfId="0" applyNumberFormat="1" applyFont="1" applyBorder="1"/>
    <xf numFmtId="0" fontId="1" fillId="3" borderId="12" xfId="0" applyFont="1" applyFill="1" applyBorder="1" applyAlignment="1">
      <alignment horizontal="center"/>
    </xf>
    <xf numFmtId="0" fontId="7" fillId="6" borderId="12" xfId="0" applyFont="1" applyFill="1" applyBorder="1"/>
    <xf numFmtId="0" fontId="0" fillId="2" borderId="2" xfId="0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1" fontId="7" fillId="0" borderId="9" xfId="0" applyNumberFormat="1" applyFont="1" applyBorder="1"/>
    <xf numFmtId="0" fontId="7" fillId="0" borderId="9" xfId="0" applyFont="1" applyBorder="1"/>
    <xf numFmtId="0" fontId="0" fillId="3" borderId="17" xfId="0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11" fontId="7" fillId="0" borderId="21" xfId="0" applyNumberFormat="1" applyFont="1" applyBorder="1"/>
    <xf numFmtId="11" fontId="7" fillId="0" borderId="22" xfId="0" applyNumberFormat="1" applyFont="1" applyBorder="1"/>
    <xf numFmtId="0" fontId="0" fillId="0" borderId="11" xfId="0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11" fontId="7" fillId="0" borderId="24" xfId="0" applyNumberFormat="1" applyFont="1" applyBorder="1"/>
    <xf numFmtId="0" fontId="0" fillId="0" borderId="24" xfId="0" applyBorder="1"/>
    <xf numFmtId="0" fontId="0" fillId="0" borderId="25" xfId="0" applyBorder="1"/>
    <xf numFmtId="0" fontId="7" fillId="0" borderId="26" xfId="0" applyFont="1" applyBorder="1"/>
    <xf numFmtId="11" fontId="7" fillId="0" borderId="8" xfId="0" applyNumberFormat="1" applyFont="1" applyBorder="1"/>
    <xf numFmtId="0" fontId="7" fillId="0" borderId="8" xfId="0" applyFont="1" applyBorder="1"/>
    <xf numFmtId="0" fontId="7" fillId="0" borderId="27" xfId="0" applyFont="1" applyBorder="1"/>
    <xf numFmtId="0" fontId="7" fillId="0" borderId="20" xfId="0" applyNumberFormat="1" applyFont="1" applyBorder="1"/>
    <xf numFmtId="0" fontId="7" fillId="0" borderId="10" xfId="0" applyFont="1" applyBorder="1"/>
    <xf numFmtId="11" fontId="7" fillId="0" borderId="11" xfId="0" applyNumberFormat="1" applyFont="1" applyBorder="1"/>
    <xf numFmtId="11" fontId="7" fillId="0" borderId="23" xfId="0" applyNumberFormat="1" applyFont="1" applyBorder="1"/>
    <xf numFmtId="11" fontId="7" fillId="0" borderId="25" xfId="0" applyNumberFormat="1" applyFont="1" applyBorder="1"/>
    <xf numFmtId="11" fontId="1" fillId="0" borderId="8" xfId="0" applyNumberFormat="1" applyFont="1" applyBorder="1"/>
    <xf numFmtId="0" fontId="0" fillId="0" borderId="8" xfId="0" applyFont="1" applyBorder="1"/>
    <xf numFmtId="0" fontId="0" fillId="0" borderId="8" xfId="0" applyBorder="1"/>
    <xf numFmtId="0" fontId="0" fillId="0" borderId="27" xfId="0" applyBorder="1"/>
    <xf numFmtId="0" fontId="0" fillId="0" borderId="9" xfId="0" applyBorder="1"/>
    <xf numFmtId="0" fontId="0" fillId="0" borderId="28" xfId="0" applyBorder="1"/>
    <xf numFmtId="0" fontId="7" fillId="0" borderId="17" xfId="0" applyFont="1" applyBorder="1"/>
    <xf numFmtId="0" fontId="0" fillId="0" borderId="18" xfId="0" applyFont="1" applyBorder="1"/>
    <xf numFmtId="166" fontId="1" fillId="0" borderId="18" xfId="0" applyNumberFormat="1" applyFont="1" applyBorder="1"/>
    <xf numFmtId="165" fontId="1" fillId="0" borderId="18" xfId="0" applyNumberFormat="1" applyFont="1" applyBorder="1"/>
    <xf numFmtId="11" fontId="1" fillId="0" borderId="18" xfId="0" applyNumberFormat="1" applyFont="1" applyBorder="1"/>
    <xf numFmtId="0" fontId="0" fillId="0" borderId="18" xfId="0" applyBorder="1"/>
    <xf numFmtId="0" fontId="0" fillId="0" borderId="19" xfId="0" applyBorder="1"/>
    <xf numFmtId="0" fontId="7" fillId="0" borderId="28" xfId="0" applyFont="1" applyBorder="1"/>
    <xf numFmtId="0" fontId="7" fillId="0" borderId="11" xfId="0" applyFont="1" applyBorder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6" fillId="7" borderId="0" xfId="0" applyFont="1" applyFill="1"/>
    <xf numFmtId="2" fontId="0" fillId="7" borderId="1" xfId="0" applyNumberFormat="1" applyFill="1" applyBorder="1" applyAlignment="1">
      <alignment horizontal="center"/>
    </xf>
    <xf numFmtId="166" fontId="3" fillId="7" borderId="9" xfId="0" applyNumberFormat="1" applyFont="1" applyFill="1" applyBorder="1" applyAlignment="1">
      <alignment horizontal="center" vertical="center"/>
    </xf>
    <xf numFmtId="0" fontId="2" fillId="7" borderId="0" xfId="0" applyFont="1" applyFill="1" applyBorder="1"/>
    <xf numFmtId="0" fontId="0" fillId="7" borderId="0" xfId="0" applyFont="1" applyFill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6" fillId="7" borderId="0" xfId="0" applyFont="1" applyFill="1" applyBorder="1"/>
    <xf numFmtId="2" fontId="0" fillId="7" borderId="0" xfId="0" applyNumberForma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2" fontId="0" fillId="7" borderId="0" xfId="0" applyNumberFormat="1" applyFont="1" applyFill="1" applyBorder="1"/>
    <xf numFmtId="167" fontId="0" fillId="7" borderId="0" xfId="0" applyNumberFormat="1" applyFont="1" applyFill="1" applyBorder="1"/>
    <xf numFmtId="0" fontId="0" fillId="7" borderId="0" xfId="0" applyFont="1" applyFill="1" applyBorder="1"/>
    <xf numFmtId="164" fontId="0" fillId="7" borderId="0" xfId="0" applyNumberFormat="1" applyFont="1" applyFill="1" applyBorder="1"/>
    <xf numFmtId="11" fontId="0" fillId="7" borderId="0" xfId="0" applyNumberFormat="1" applyFont="1" applyFill="1" applyBorder="1"/>
    <xf numFmtId="11" fontId="1" fillId="7" borderId="0" xfId="0" applyNumberFormat="1" applyFont="1" applyFill="1" applyBorder="1"/>
    <xf numFmtId="0" fontId="1" fillId="7" borderId="0" xfId="0" applyFont="1" applyFill="1" applyBorder="1"/>
    <xf numFmtId="166" fontId="3" fillId="7" borderId="0" xfId="0" applyNumberFormat="1" applyFont="1" applyFill="1" applyBorder="1"/>
    <xf numFmtId="0" fontId="0" fillId="0" borderId="0" xfId="0" applyFill="1"/>
    <xf numFmtId="0" fontId="7" fillId="7" borderId="0" xfId="0" applyFont="1" applyFill="1"/>
    <xf numFmtId="11" fontId="7" fillId="0" borderId="0" xfId="0" applyNumberFormat="1" applyFont="1" applyBorder="1"/>
    <xf numFmtId="11" fontId="7" fillId="7" borderId="0" xfId="0" applyNumberFormat="1" applyFont="1" applyFill="1" applyBorder="1"/>
    <xf numFmtId="0" fontId="7" fillId="2" borderId="40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43" xfId="0" applyFont="1" applyFill="1" applyBorder="1" applyAlignment="1">
      <alignment horizontal="center"/>
    </xf>
    <xf numFmtId="11" fontId="7" fillId="0" borderId="27" xfId="0" applyNumberFormat="1" applyFont="1" applyBorder="1"/>
    <xf numFmtId="0" fontId="10" fillId="0" borderId="12" xfId="0" applyFont="1" applyBorder="1" applyAlignment="1">
      <alignment horizontal="center"/>
    </xf>
    <xf numFmtId="0" fontId="0" fillId="0" borderId="5" xfId="0" applyBorder="1"/>
    <xf numFmtId="0" fontId="0" fillId="0" borderId="34" xfId="0" applyBorder="1"/>
    <xf numFmtId="0" fontId="0" fillId="0" borderId="6" xfId="0" applyBorder="1"/>
    <xf numFmtId="0" fontId="0" fillId="0" borderId="7" xfId="0" applyBorder="1"/>
    <xf numFmtId="0" fontId="2" fillId="0" borderId="29" xfId="0" applyFont="1" applyBorder="1"/>
    <xf numFmtId="0" fontId="0" fillId="0" borderId="0" xfId="0" applyFont="1" applyBorder="1"/>
    <xf numFmtId="0" fontId="0" fillId="0" borderId="7" xfId="0" applyFont="1" applyBorder="1"/>
    <xf numFmtId="0" fontId="1" fillId="0" borderId="0" xfId="0" applyFont="1" applyBorder="1"/>
    <xf numFmtId="0" fontId="1" fillId="0" borderId="7" xfId="0" applyFont="1" applyBorder="1"/>
    <xf numFmtId="11" fontId="2" fillId="0" borderId="29" xfId="0" applyNumberFormat="1" applyFont="1" applyBorder="1"/>
    <xf numFmtId="0" fontId="0" fillId="0" borderId="35" xfId="0" applyBorder="1"/>
    <xf numFmtId="0" fontId="2" fillId="0" borderId="35" xfId="0" applyFont="1" applyBorder="1"/>
    <xf numFmtId="0" fontId="0" fillId="0" borderId="36" xfId="0" applyBorder="1"/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/>
    <xf numFmtId="0" fontId="5" fillId="0" borderId="6" xfId="0" applyFont="1" applyBorder="1"/>
    <xf numFmtId="0" fontId="0" fillId="0" borderId="29" xfId="0" applyBorder="1"/>
    <xf numFmtId="0" fontId="5" fillId="0" borderId="7" xfId="0" applyFont="1" applyBorder="1"/>
    <xf numFmtId="2" fontId="0" fillId="0" borderId="33" xfId="0" applyNumberFormat="1" applyBorder="1"/>
    <xf numFmtId="0" fontId="2" fillId="0" borderId="36" xfId="0" applyFont="1" applyBorder="1"/>
    <xf numFmtId="11" fontId="10" fillId="0" borderId="0" xfId="0" applyNumberFormat="1" applyFont="1" applyBorder="1"/>
    <xf numFmtId="11" fontId="6" fillId="0" borderId="0" xfId="0" applyNumberFormat="1" applyFont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0" fontId="1" fillId="0" borderId="0" xfId="0" applyFont="1" applyFill="1"/>
    <xf numFmtId="166" fontId="3" fillId="0" borderId="7" xfId="0" applyNumberFormat="1" applyFont="1" applyBorder="1" applyAlignment="1"/>
    <xf numFmtId="11" fontId="7" fillId="0" borderId="7" xfId="0" applyNumberFormat="1" applyFont="1" applyBorder="1"/>
    <xf numFmtId="11" fontId="7" fillId="0" borderId="35" xfId="0" applyNumberFormat="1" applyFont="1" applyBorder="1"/>
    <xf numFmtId="11" fontId="7" fillId="0" borderId="36" xfId="0" applyNumberFormat="1" applyFont="1" applyBorder="1"/>
    <xf numFmtId="11" fontId="7" fillId="0" borderId="29" xfId="0" applyNumberFormat="1" applyFont="1" applyBorder="1"/>
    <xf numFmtId="11" fontId="7" fillId="0" borderId="33" xfId="0" applyNumberFormat="1" applyFont="1" applyBorder="1"/>
    <xf numFmtId="0" fontId="0" fillId="8" borderId="2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0" fontId="0" fillId="9" borderId="4" xfId="0" applyFont="1" applyFill="1" applyBorder="1"/>
    <xf numFmtId="0" fontId="0" fillId="9" borderId="2" xfId="0" applyFont="1" applyFill="1" applyBorder="1"/>
    <xf numFmtId="0" fontId="0" fillId="0" borderId="29" xfId="0" applyFont="1" applyBorder="1"/>
    <xf numFmtId="0" fontId="1" fillId="0" borderId="29" xfId="0" applyFont="1" applyBorder="1"/>
    <xf numFmtId="0" fontId="6" fillId="7" borderId="0" xfId="0" applyFont="1" applyFill="1" applyBorder="1" applyAlignment="1">
      <alignment horizontal="left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0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35" xfId="0" applyNumberFormat="1" applyBorder="1"/>
    <xf numFmtId="0" fontId="2" fillId="0" borderId="7" xfId="0" applyFont="1" applyBorder="1"/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7" fillId="10" borderId="12" xfId="0" applyFont="1" applyFill="1" applyBorder="1"/>
    <xf numFmtId="11" fontId="7" fillId="0" borderId="7" xfId="0" applyNumberFormat="1" applyFont="1" applyBorder="1" applyAlignment="1">
      <alignment horizontal="center"/>
    </xf>
    <xf numFmtId="11" fontId="7" fillId="0" borderId="10" xfId="0" applyNumberFormat="1" applyFont="1" applyBorder="1"/>
    <xf numFmtId="164" fontId="7" fillId="0" borderId="20" xfId="0" applyNumberFormat="1" applyFont="1" applyBorder="1"/>
    <xf numFmtId="0" fontId="7" fillId="0" borderId="17" xfId="0" applyFont="1" applyBorder="1" applyAlignment="1">
      <alignment horizontal="center"/>
    </xf>
    <xf numFmtId="166" fontId="3" fillId="7" borderId="9" xfId="0" applyNumberFormat="1" applyFont="1" applyFill="1" applyBorder="1" applyAlignment="1">
      <alignment horizontal="left" vertical="center" indent="1"/>
    </xf>
    <xf numFmtId="0" fontId="1" fillId="7" borderId="0" xfId="0" applyFont="1" applyFill="1" applyBorder="1" applyAlignment="1">
      <alignment horizontal="left"/>
    </xf>
    <xf numFmtId="0" fontId="10" fillId="7" borderId="0" xfId="0" applyFont="1" applyFill="1"/>
    <xf numFmtId="168" fontId="7" fillId="0" borderId="11" xfId="0" applyNumberFormat="1" applyFont="1" applyBorder="1"/>
    <xf numFmtId="0" fontId="2" fillId="7" borderId="47" xfId="0" applyFont="1" applyFill="1" applyBorder="1" applyAlignment="1">
      <alignment horizontal="left" vertical="center"/>
    </xf>
    <xf numFmtId="0" fontId="2" fillId="7" borderId="48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166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1" fontId="7" fillId="0" borderId="20" xfId="0" applyNumberFormat="1" applyFont="1" applyBorder="1"/>
    <xf numFmtId="164" fontId="7" fillId="0" borderId="20" xfId="0" applyNumberFormat="1" applyFont="1" applyFill="1" applyBorder="1"/>
    <xf numFmtId="11" fontId="7" fillId="0" borderId="21" xfId="0" applyNumberFormat="1" applyFont="1" applyFill="1" applyBorder="1"/>
    <xf numFmtId="11" fontId="7" fillId="0" borderId="10" xfId="0" applyNumberFormat="1" applyFont="1" applyFill="1" applyBorder="1"/>
    <xf numFmtId="11" fontId="7" fillId="0" borderId="22" xfId="0" applyNumberFormat="1" applyFont="1" applyFill="1" applyBorder="1"/>
    <xf numFmtId="11" fontId="7" fillId="0" borderId="1" xfId="0" applyNumberFormat="1" applyFont="1" applyFill="1" applyBorder="1"/>
    <xf numFmtId="11" fontId="10" fillId="0" borderId="11" xfId="0" applyNumberFormat="1" applyFont="1" applyBorder="1"/>
    <xf numFmtId="0" fontId="0" fillId="7" borderId="0" xfId="0" applyFill="1" applyBorder="1" applyAlignment="1">
      <alignment vertical="center" wrapText="1"/>
    </xf>
    <xf numFmtId="0" fontId="0" fillId="7" borderId="30" xfId="0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2" fontId="7" fillId="0" borderId="17" xfId="0" applyNumberFormat="1" applyFont="1" applyBorder="1" applyAlignment="1">
      <alignment horizontal="center"/>
    </xf>
    <xf numFmtId="11" fontId="7" fillId="0" borderId="11" xfId="0" applyNumberFormat="1" applyFont="1" applyFill="1" applyBorder="1"/>
    <xf numFmtId="0" fontId="7" fillId="0" borderId="20" xfId="0" applyNumberFormat="1" applyFont="1" applyFill="1" applyBorder="1"/>
    <xf numFmtId="0" fontId="7" fillId="0" borderId="10" xfId="0" applyFont="1" applyFill="1" applyBorder="1"/>
    <xf numFmtId="0" fontId="2" fillId="7" borderId="53" xfId="0" applyFont="1" applyFill="1" applyBorder="1" applyAlignment="1">
      <alignment horizontal="left" vertical="center"/>
    </xf>
    <xf numFmtId="0" fontId="2" fillId="7" borderId="54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5" fillId="7" borderId="53" xfId="0" applyFont="1" applyFill="1" applyBorder="1" applyAlignment="1">
      <alignment horizontal="left" vertical="center"/>
    </xf>
    <xf numFmtId="0" fontId="5" fillId="7" borderId="54" xfId="0" applyFont="1" applyFill="1" applyBorder="1" applyAlignment="1">
      <alignment horizontal="left" vertical="center"/>
    </xf>
    <xf numFmtId="0" fontId="5" fillId="7" borderId="55" xfId="0" applyFont="1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0" fillId="7" borderId="2" xfId="0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2" fillId="7" borderId="53" xfId="0" applyFont="1" applyFill="1" applyBorder="1" applyAlignment="1">
      <alignment horizontal="left" vertical="center"/>
    </xf>
    <xf numFmtId="0" fontId="2" fillId="7" borderId="54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0" fontId="2" fillId="7" borderId="33" xfId="0" applyFont="1" applyFill="1" applyBorder="1" applyAlignment="1">
      <alignment horizontal="left" vertical="center"/>
    </xf>
    <xf numFmtId="0" fontId="2" fillId="7" borderId="35" xfId="0" applyFont="1" applyFill="1" applyBorder="1" applyAlignment="1">
      <alignment horizontal="left" vertical="center"/>
    </xf>
    <xf numFmtId="0" fontId="2" fillId="7" borderId="36" xfId="0" applyFont="1" applyFill="1" applyBorder="1" applyAlignment="1">
      <alignment horizontal="left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0" fillId="7" borderId="3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1" fillId="7" borderId="57" xfId="0" applyFont="1" applyFill="1" applyBorder="1" applyAlignment="1">
      <alignment horizontal="center"/>
    </xf>
    <xf numFmtId="0" fontId="5" fillId="7" borderId="53" xfId="0" applyFont="1" applyFill="1" applyBorder="1" applyAlignment="1">
      <alignment horizontal="left" vertical="center"/>
    </xf>
    <xf numFmtId="0" fontId="5" fillId="7" borderId="54" xfId="0" applyFont="1" applyFill="1" applyBorder="1" applyAlignment="1">
      <alignment horizontal="left" vertical="center"/>
    </xf>
    <xf numFmtId="0" fontId="5" fillId="7" borderId="55" xfId="0" applyFont="1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4" fillId="7" borderId="47" xfId="0" applyFont="1" applyFill="1" applyBorder="1" applyAlignment="1">
      <alignment horizontal="left" vertical="center" wrapText="1"/>
    </xf>
    <xf numFmtId="0" fontId="4" fillId="7" borderId="48" xfId="0" applyFont="1" applyFill="1" applyBorder="1" applyAlignment="1">
      <alignment horizontal="left" vertical="center"/>
    </xf>
    <xf numFmtId="0" fontId="4" fillId="7" borderId="49" xfId="0" applyFont="1" applyFill="1" applyBorder="1" applyAlignment="1">
      <alignment horizontal="left" vertical="center"/>
    </xf>
    <xf numFmtId="0" fontId="2" fillId="7" borderId="47" xfId="0" applyFont="1" applyFill="1" applyBorder="1" applyAlignment="1">
      <alignment horizontal="left" vertical="center"/>
    </xf>
    <xf numFmtId="0" fontId="2" fillId="7" borderId="48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7" borderId="56" xfId="0" applyFont="1" applyFill="1" applyBorder="1" applyAlignment="1">
      <alignment horizontal="left" vertical="center"/>
    </xf>
    <xf numFmtId="0" fontId="2" fillId="7" borderId="57" xfId="0" applyFont="1" applyFill="1" applyBorder="1" applyAlignment="1">
      <alignment horizontal="left" vertical="center"/>
    </xf>
    <xf numFmtId="0" fontId="2" fillId="7" borderId="58" xfId="0" applyFont="1" applyFill="1" applyBorder="1" applyAlignment="1">
      <alignment horizontal="left" vertical="center"/>
    </xf>
    <xf numFmtId="0" fontId="5" fillId="7" borderId="44" xfId="0" applyFont="1" applyFill="1" applyBorder="1" applyAlignment="1">
      <alignment horizontal="left" vertical="center" wrapText="1"/>
    </xf>
    <xf numFmtId="0" fontId="5" fillId="7" borderId="45" xfId="0" applyFont="1" applyFill="1" applyBorder="1" applyAlignment="1">
      <alignment horizontal="left" vertical="center" wrapText="1"/>
    </xf>
    <xf numFmtId="0" fontId="5" fillId="7" borderId="46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2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/>
    </xf>
    <xf numFmtId="0" fontId="2" fillId="0" borderId="54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 wrapText="1"/>
    </xf>
    <xf numFmtId="0" fontId="2" fillId="0" borderId="56" xfId="0" applyFont="1" applyFill="1" applyBorder="1" applyAlignment="1">
      <alignment horizontal="left" vertical="center"/>
    </xf>
    <xf numFmtId="0" fontId="2" fillId="0" borderId="57" xfId="0" applyFont="1" applyFill="1" applyBorder="1" applyAlignment="1">
      <alignment horizontal="left" vertical="center"/>
    </xf>
    <xf numFmtId="0" fontId="2" fillId="0" borderId="58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34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left" vertical="center"/>
    </xf>
    <xf numFmtId="0" fontId="2" fillId="7" borderId="45" xfId="0" applyFont="1" applyFill="1" applyBorder="1" applyAlignment="1">
      <alignment horizontal="left" vertical="center"/>
    </xf>
    <xf numFmtId="0" fontId="2" fillId="7" borderId="46" xfId="0" applyFont="1" applyFill="1" applyBorder="1" applyAlignment="1">
      <alignment horizontal="left" vertical="center"/>
    </xf>
    <xf numFmtId="0" fontId="4" fillId="7" borderId="47" xfId="0" applyFon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 wrapText="1"/>
    </xf>
    <xf numFmtId="0" fontId="4" fillId="7" borderId="49" xfId="0" applyFont="1" applyFill="1" applyBorder="1" applyAlignment="1">
      <alignment horizontal="center" vertical="center" wrapText="1"/>
    </xf>
    <xf numFmtId="0" fontId="5" fillId="7" borderId="44" xfId="0" applyFont="1" applyFill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46" xfId="0" applyFont="1" applyFill="1" applyBorder="1" applyAlignment="1">
      <alignment horizontal="center" vertical="center" wrapText="1"/>
    </xf>
    <xf numFmtId="0" fontId="1" fillId="7" borderId="0" xfId="0" applyFont="1" applyFill="1"/>
    <xf numFmtId="0" fontId="6" fillId="7" borderId="3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6" fillId="7" borderId="1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eger/Documents/Th&#232;se%20IRDL/ressources%20bibliographiques/lu/Bib_Climat/IPCC/Guidelines%20Waste/IPCC_2019_2023_Waste_Model_adap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Amnt_Deposited"/>
      <sheetName val="Recovery_OX"/>
      <sheetName val="Results"/>
      <sheetName val="HWP"/>
      <sheetName val="Stored_C"/>
      <sheetName val="Theory"/>
      <sheetName val="Defaults"/>
      <sheetName val="Hemp"/>
      <sheetName val="Straw_test"/>
      <sheetName val="Wood fibres"/>
      <sheetName val="Textiles"/>
      <sheetName val="Food"/>
      <sheetName val="Nappies"/>
      <sheetName val="Sludge"/>
      <sheetName val="MSW"/>
      <sheetName val="Industry"/>
    </sheetNames>
    <sheetDataSet>
      <sheetData sheetId="0"/>
      <sheetData sheetId="1">
        <row r="42">
          <cell r="E42">
            <v>0.5</v>
          </cell>
        </row>
        <row r="44">
          <cell r="E44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45F8-F546-455C-9BA0-EC85CC8A45F5}">
  <dimension ref="A1:N7"/>
  <sheetViews>
    <sheetView workbookViewId="0">
      <selection activeCell="L38" sqref="L38"/>
    </sheetView>
  </sheetViews>
  <sheetFormatPr baseColWidth="10" defaultRowHeight="14.4" x14ac:dyDescent="0.3"/>
  <cols>
    <col min="1" max="1" width="23.33203125" customWidth="1"/>
    <col min="4" max="4" width="8" bestFit="1" customWidth="1"/>
    <col min="5" max="5" width="8.6640625" customWidth="1"/>
    <col min="6" max="6" width="8.109375" bestFit="1" customWidth="1"/>
    <col min="10" max="10" width="24.33203125" bestFit="1" customWidth="1"/>
  </cols>
  <sheetData>
    <row r="1" spans="1:14" x14ac:dyDescent="0.3">
      <c r="A1" t="s">
        <v>12</v>
      </c>
      <c r="B1">
        <v>5.7593657709022111E-2</v>
      </c>
      <c r="D1" s="151" t="s">
        <v>6</v>
      </c>
      <c r="E1" s="151" t="s">
        <v>7</v>
      </c>
      <c r="F1" s="151" t="s">
        <v>8</v>
      </c>
      <c r="K1" t="s">
        <v>6</v>
      </c>
      <c r="L1" t="s">
        <v>7</v>
      </c>
      <c r="M1" t="s">
        <v>8</v>
      </c>
    </row>
    <row r="2" spans="1:14" x14ac:dyDescent="0.3">
      <c r="A2" t="s">
        <v>14</v>
      </c>
      <c r="B2">
        <v>8.2867265048171268E-4</v>
      </c>
      <c r="D2" s="152">
        <f>B3</f>
        <v>5.0254698329280187E-2</v>
      </c>
      <c r="E2" s="153">
        <f>B5/29.8</f>
        <v>1.7832354069490544E-4</v>
      </c>
      <c r="F2" s="153">
        <f>B4/273</f>
        <v>4.3818506100807033E-6</v>
      </c>
      <c r="J2" t="s">
        <v>108</v>
      </c>
      <c r="K2">
        <v>1.4723808961714191E-2</v>
      </c>
      <c r="L2">
        <v>1.0138815432371422E-3</v>
      </c>
      <c r="M2">
        <v>4.2092465147527618E-6</v>
      </c>
      <c r="N2" t="s">
        <v>34</v>
      </c>
    </row>
    <row r="3" spans="1:14" x14ac:dyDescent="0.3">
      <c r="A3" t="s">
        <v>9</v>
      </c>
      <c r="B3">
        <v>5.0254698329280187E-2</v>
      </c>
      <c r="J3" t="s">
        <v>114</v>
      </c>
      <c r="K3">
        <v>1.6823366310177629E-2</v>
      </c>
      <c r="L3">
        <v>6.0648852292308959E-5</v>
      </c>
      <c r="M3">
        <v>5.2488996321218794E-5</v>
      </c>
      <c r="N3" t="s">
        <v>34</v>
      </c>
    </row>
    <row r="4" spans="1:14" x14ac:dyDescent="0.3">
      <c r="A4" t="s">
        <v>10</v>
      </c>
      <c r="B4">
        <v>1.196245216552032E-3</v>
      </c>
      <c r="H4" s="153"/>
      <c r="I4" s="153"/>
    </row>
    <row r="5" spans="1:14" x14ac:dyDescent="0.3">
      <c r="A5" t="s">
        <v>11</v>
      </c>
      <c r="B5">
        <v>5.3140415127081826E-3</v>
      </c>
      <c r="J5" t="s">
        <v>109</v>
      </c>
      <c r="K5" s="152">
        <v>0.16480700688098959</v>
      </c>
      <c r="L5" s="153">
        <v>5.955111657471936E-4</v>
      </c>
      <c r="M5" s="153">
        <v>7.4972618442043588E-6</v>
      </c>
      <c r="N5" t="s">
        <v>110</v>
      </c>
    </row>
    <row r="6" spans="1:14" x14ac:dyDescent="0.3">
      <c r="D6" t="s">
        <v>12</v>
      </c>
      <c r="E6" s="1">
        <f>(B3+B4+B5)/B1</f>
        <v>0.98561173775993915</v>
      </c>
      <c r="F6" t="s">
        <v>13</v>
      </c>
    </row>
    <row r="7" spans="1:14" x14ac:dyDescent="0.3">
      <c r="D7" t="s">
        <v>77</v>
      </c>
      <c r="E7" s="2">
        <f>B3+B4+B5</f>
        <v>5.6764985058540399E-2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4611-75AF-49F5-B476-5C2A1D3B450A}">
  <dimension ref="A1:AI69"/>
  <sheetViews>
    <sheetView tabSelected="1" topLeftCell="A3" zoomScale="99" workbookViewId="0">
      <selection activeCell="W9" sqref="W9:Y9"/>
    </sheetView>
  </sheetViews>
  <sheetFormatPr baseColWidth="10" defaultRowHeight="14.4" x14ac:dyDescent="0.3"/>
  <cols>
    <col min="1" max="1" width="16.109375" bestFit="1" customWidth="1"/>
    <col min="2" max="2" width="8.21875" bestFit="1" customWidth="1"/>
    <col min="3" max="3" width="7.88671875" bestFit="1" customWidth="1"/>
    <col min="4" max="4" width="8.21875" style="3" bestFit="1" customWidth="1"/>
    <col min="5" max="5" width="8.21875" bestFit="1" customWidth="1"/>
    <col min="6" max="7" width="7.88671875" bestFit="1" customWidth="1"/>
    <col min="8" max="8" width="4.44140625" customWidth="1"/>
    <col min="9" max="9" width="8.21875" bestFit="1" customWidth="1"/>
    <col min="10" max="10" width="8.109375" customWidth="1"/>
    <col min="11" max="11" width="12" style="3" bestFit="1" customWidth="1"/>
    <col min="12" max="12" width="8.21875" style="7" bestFit="1" customWidth="1"/>
    <col min="13" max="13" width="8.21875" bestFit="1" customWidth="1"/>
    <col min="14" max="14" width="7.88671875" bestFit="1" customWidth="1"/>
    <col min="15" max="15" width="4.44140625" style="87" customWidth="1"/>
    <col min="16" max="18" width="7.88671875" bestFit="1" customWidth="1"/>
    <col min="19" max="19" width="8.21875" bestFit="1" customWidth="1"/>
    <col min="20" max="21" width="7.88671875" bestFit="1" customWidth="1"/>
    <col min="22" max="22" width="4.44140625" customWidth="1"/>
    <col min="23" max="23" width="8.21875" bestFit="1" customWidth="1"/>
    <col min="24" max="24" width="9" customWidth="1"/>
    <col min="25" max="25" width="7.88671875" bestFit="1" customWidth="1"/>
    <col min="26" max="27" width="8.21875" bestFit="1" customWidth="1"/>
    <col min="28" max="28" width="7.88671875" bestFit="1" customWidth="1"/>
    <col min="29" max="30" width="3.109375" customWidth="1"/>
    <col min="33" max="33" width="2.77734375" customWidth="1"/>
  </cols>
  <sheetData>
    <row r="1" spans="1:35" x14ac:dyDescent="0.3">
      <c r="A1" s="199" t="s">
        <v>3</v>
      </c>
      <c r="B1" s="199"/>
      <c r="C1" s="140">
        <v>7</v>
      </c>
      <c r="D1"/>
      <c r="I1" s="7"/>
      <c r="K1"/>
      <c r="L1" s="3"/>
      <c r="M1" s="7"/>
    </row>
    <row r="2" spans="1:35" ht="15" thickBot="1" x14ac:dyDescent="0.35">
      <c r="A2" s="141"/>
      <c r="B2" s="141"/>
      <c r="C2" s="140"/>
      <c r="D2"/>
      <c r="I2" s="7"/>
      <c r="K2"/>
      <c r="L2" s="3"/>
      <c r="M2" s="7"/>
    </row>
    <row r="3" spans="1:35" ht="15" thickBot="1" x14ac:dyDescent="0.35">
      <c r="B3" s="203" t="s">
        <v>58</v>
      </c>
      <c r="C3" s="204"/>
      <c r="D3" s="204"/>
      <c r="E3" s="204"/>
      <c r="F3" s="204"/>
      <c r="G3" s="205"/>
      <c r="I3" s="203" t="s">
        <v>121</v>
      </c>
      <c r="J3" s="204"/>
      <c r="K3" s="204"/>
      <c r="L3" s="204"/>
      <c r="M3" s="204"/>
      <c r="N3" s="205"/>
      <c r="P3" s="203" t="s">
        <v>122</v>
      </c>
      <c r="Q3" s="204"/>
      <c r="R3" s="204"/>
      <c r="S3" s="204"/>
      <c r="T3" s="204"/>
      <c r="U3" s="205"/>
      <c r="W3" s="203" t="s">
        <v>123</v>
      </c>
      <c r="X3" s="204"/>
      <c r="Y3" s="204"/>
      <c r="Z3" s="204"/>
      <c r="AA3" s="204"/>
      <c r="AB3" s="205"/>
    </row>
    <row r="4" spans="1:35" s="6" customFormat="1" ht="15" customHeight="1" thickBot="1" x14ac:dyDescent="0.35">
      <c r="A4" s="97" t="s">
        <v>23</v>
      </c>
      <c r="B4" s="200" t="s">
        <v>5</v>
      </c>
      <c r="C4" s="201"/>
      <c r="D4" s="201"/>
      <c r="E4" s="201"/>
      <c r="F4" s="201"/>
      <c r="G4" s="202"/>
      <c r="I4" s="200" t="s">
        <v>15</v>
      </c>
      <c r="J4" s="201"/>
      <c r="K4" s="201"/>
      <c r="L4" s="201"/>
      <c r="M4" s="201"/>
      <c r="N4" s="202"/>
      <c r="O4" s="121"/>
      <c r="P4" s="200" t="s">
        <v>19</v>
      </c>
      <c r="Q4" s="201"/>
      <c r="R4" s="201"/>
      <c r="S4" s="201"/>
      <c r="T4" s="201"/>
      <c r="U4" s="202"/>
      <c r="W4" s="200" t="s">
        <v>26</v>
      </c>
      <c r="X4" s="201"/>
      <c r="Y4" s="201"/>
      <c r="Z4" s="201"/>
      <c r="AA4" s="201"/>
      <c r="AB4" s="202"/>
      <c r="AC4" s="8"/>
    </row>
    <row r="5" spans="1:35" s="10" customFormat="1" ht="15" customHeight="1" thickBot="1" x14ac:dyDescent="0.35">
      <c r="A5" s="97" t="s">
        <v>24</v>
      </c>
      <c r="B5" s="200" t="s">
        <v>27</v>
      </c>
      <c r="C5" s="201"/>
      <c r="D5" s="201"/>
      <c r="E5" s="201"/>
      <c r="F5" s="201"/>
      <c r="G5" s="202"/>
      <c r="I5" s="200" t="s">
        <v>28</v>
      </c>
      <c r="J5" s="201"/>
      <c r="K5" s="201"/>
      <c r="L5" s="201"/>
      <c r="M5" s="201"/>
      <c r="N5" s="202"/>
      <c r="O5" s="121"/>
      <c r="P5" s="200" t="s">
        <v>29</v>
      </c>
      <c r="Q5" s="201"/>
      <c r="R5" s="201"/>
      <c r="S5" s="201"/>
      <c r="T5" s="201"/>
      <c r="U5" s="202"/>
      <c r="V5" s="11"/>
      <c r="W5" s="200" t="s">
        <v>29</v>
      </c>
      <c r="X5" s="201"/>
      <c r="Y5" s="201"/>
      <c r="Z5" s="201"/>
      <c r="AA5" s="201"/>
      <c r="AB5" s="202"/>
      <c r="AD5" s="196" t="s">
        <v>94</v>
      </c>
      <c r="AE5" s="197"/>
      <c r="AF5" s="197"/>
      <c r="AG5" s="197"/>
      <c r="AH5" s="197"/>
      <c r="AI5" s="198"/>
    </row>
    <row r="6" spans="1:35" x14ac:dyDescent="0.3">
      <c r="A6" s="209" t="s">
        <v>124</v>
      </c>
      <c r="B6" s="98">
        <v>33</v>
      </c>
      <c r="C6" s="99" t="s">
        <v>2</v>
      </c>
      <c r="D6" s="113" t="s">
        <v>17</v>
      </c>
      <c r="E6" s="144" t="s">
        <v>65</v>
      </c>
      <c r="F6" s="144">
        <f>B7*C1*1000</f>
        <v>231</v>
      </c>
      <c r="G6" s="101" t="s">
        <v>73</v>
      </c>
      <c r="I6" s="98">
        <v>33</v>
      </c>
      <c r="J6" s="99" t="s">
        <v>2</v>
      </c>
      <c r="K6" s="113" t="s">
        <v>18</v>
      </c>
      <c r="L6" s="150" t="s">
        <v>65</v>
      </c>
      <c r="M6" s="150">
        <f>I7*$C$1*1000</f>
        <v>161</v>
      </c>
      <c r="N6" s="100" t="s">
        <v>73</v>
      </c>
      <c r="P6" s="98">
        <v>25</v>
      </c>
      <c r="Q6" s="99" t="s">
        <v>2</v>
      </c>
      <c r="R6" s="113"/>
      <c r="S6" s="150" t="s">
        <v>70</v>
      </c>
      <c r="T6" s="150">
        <f>P7*C1*1000</f>
        <v>231</v>
      </c>
      <c r="U6" s="100" t="s">
        <v>73</v>
      </c>
      <c r="W6" s="98">
        <v>30</v>
      </c>
      <c r="X6" s="99" t="s">
        <v>2</v>
      </c>
      <c r="Y6" s="113"/>
      <c r="Z6" s="150" t="s">
        <v>70</v>
      </c>
      <c r="AA6" s="150">
        <f>W7*C1*1000</f>
        <v>238.00000000000003</v>
      </c>
      <c r="AB6" s="100" t="s">
        <v>73</v>
      </c>
    </row>
    <row r="7" spans="1:35" x14ac:dyDescent="0.3">
      <c r="A7" s="210"/>
      <c r="B7" s="114">
        <v>3.3000000000000002E-2</v>
      </c>
      <c r="C7" s="12" t="s">
        <v>16</v>
      </c>
      <c r="D7" s="115" t="s">
        <v>17</v>
      </c>
      <c r="E7" s="147" t="s">
        <v>66</v>
      </c>
      <c r="F7" s="144"/>
      <c r="G7" s="126"/>
      <c r="I7" s="114">
        <v>2.3E-2</v>
      </c>
      <c r="J7" s="12" t="s">
        <v>16</v>
      </c>
      <c r="K7" s="149"/>
      <c r="L7" s="12" t="s">
        <v>69</v>
      </c>
      <c r="M7" s="12"/>
      <c r="N7" s="126"/>
      <c r="O7" s="122"/>
      <c r="P7" s="114">
        <v>3.3000000000000002E-2</v>
      </c>
      <c r="Q7" s="12" t="s">
        <v>16</v>
      </c>
      <c r="R7" s="149"/>
      <c r="S7" s="12" t="s">
        <v>71</v>
      </c>
      <c r="T7" s="12"/>
      <c r="U7" s="126"/>
      <c r="W7" s="114">
        <v>3.4000000000000002E-2</v>
      </c>
      <c r="X7" s="12" t="s">
        <v>16</v>
      </c>
      <c r="Y7" s="149"/>
      <c r="Z7" s="12" t="s">
        <v>72</v>
      </c>
      <c r="AA7" s="12"/>
      <c r="AB7" s="126"/>
    </row>
    <row r="8" spans="1:35" ht="15" thickBot="1" x14ac:dyDescent="0.35">
      <c r="A8" s="210"/>
      <c r="B8" s="116">
        <f>$C$1*B7*B6</f>
        <v>7.6230000000000002</v>
      </c>
      <c r="C8" s="108" t="s">
        <v>67</v>
      </c>
      <c r="D8" s="117"/>
      <c r="E8" s="145">
        <f>B8*230/231</f>
        <v>7.59</v>
      </c>
      <c r="F8" s="146" t="s">
        <v>68</v>
      </c>
      <c r="G8" s="101"/>
      <c r="I8" s="116">
        <f>$C$1*I7*I6</f>
        <v>5.3129999999999997</v>
      </c>
      <c r="J8" s="108" t="s">
        <v>4</v>
      </c>
      <c r="K8" s="117"/>
      <c r="L8" s="148">
        <f>I8*162/161</f>
        <v>5.3459999999999992</v>
      </c>
      <c r="M8" s="108" t="s">
        <v>68</v>
      </c>
      <c r="N8" s="110"/>
      <c r="O8" s="122"/>
      <c r="P8" s="116">
        <f>$C$1*P7*P6</f>
        <v>5.7750000000000004</v>
      </c>
      <c r="Q8" s="108" t="s">
        <v>4</v>
      </c>
      <c r="R8" s="117"/>
      <c r="S8" s="148">
        <f>P8*235/231</f>
        <v>5.875</v>
      </c>
      <c r="T8" s="108" t="s">
        <v>68</v>
      </c>
      <c r="U8" s="110"/>
      <c r="V8" s="12"/>
      <c r="W8" s="116">
        <f>$C$1*W7*W6</f>
        <v>7.1400000000000006</v>
      </c>
      <c r="X8" s="108" t="s">
        <v>4</v>
      </c>
      <c r="Y8" s="117"/>
      <c r="Z8" s="148">
        <f>W8*241/238</f>
        <v>7.2300000000000013</v>
      </c>
      <c r="AA8" s="108" t="s">
        <v>68</v>
      </c>
      <c r="AB8" s="110"/>
    </row>
    <row r="9" spans="1:35" ht="28.2" customHeight="1" thickBot="1" x14ac:dyDescent="0.35">
      <c r="A9" s="309" t="s">
        <v>133</v>
      </c>
      <c r="B9" s="307"/>
      <c r="C9" s="307"/>
      <c r="D9" s="308"/>
      <c r="E9" s="206">
        <f>4.22*B8</f>
        <v>32.169060000000002</v>
      </c>
      <c r="F9" s="207"/>
      <c r="G9" s="208"/>
      <c r="I9" s="206">
        <f>4.42*I8</f>
        <v>23.483459999999997</v>
      </c>
      <c r="J9" s="207"/>
      <c r="K9" s="208"/>
      <c r="L9" s="109"/>
      <c r="M9" s="108"/>
      <c r="N9" s="110"/>
      <c r="O9" s="122"/>
      <c r="P9" s="206">
        <f>0.92*P8</f>
        <v>5.3130000000000006</v>
      </c>
      <c r="Q9" s="207"/>
      <c r="R9" s="208"/>
      <c r="S9" s="109"/>
      <c r="T9" s="108"/>
      <c r="U9" s="110"/>
      <c r="V9" s="12"/>
      <c r="W9" s="206">
        <f>1.39*'fossil-based'!W8</f>
        <v>9.9245999999999999</v>
      </c>
      <c r="X9" s="207"/>
      <c r="Y9" s="208"/>
      <c r="Z9" s="109"/>
      <c r="AA9" s="108"/>
      <c r="AB9" s="110"/>
    </row>
    <row r="10" spans="1:35" s="12" customFormat="1" ht="10.8" customHeight="1" thickBot="1" x14ac:dyDescent="0.35">
      <c r="A10" s="139"/>
      <c r="B10" s="139"/>
      <c r="C10" s="139"/>
      <c r="D10" s="139"/>
      <c r="E10" s="111"/>
      <c r="F10" s="111"/>
      <c r="G10" s="111"/>
      <c r="I10" s="112"/>
      <c r="J10" s="112"/>
      <c r="K10" s="112"/>
      <c r="L10" s="7"/>
      <c r="O10" s="122"/>
      <c r="P10" s="112"/>
      <c r="Q10" s="112"/>
      <c r="R10" s="112"/>
      <c r="S10" s="7"/>
      <c r="W10" s="112"/>
      <c r="X10" s="112"/>
      <c r="Y10" s="112"/>
      <c r="Z10" s="7"/>
    </row>
    <row r="11" spans="1:35" s="5" customFormat="1" ht="15" thickBot="1" x14ac:dyDescent="0.35">
      <c r="A11" s="18" t="s">
        <v>35</v>
      </c>
      <c r="B11" s="132" t="s">
        <v>20</v>
      </c>
      <c r="C11" s="133" t="s">
        <v>21</v>
      </c>
      <c r="D11" s="133" t="s">
        <v>22</v>
      </c>
      <c r="E11" s="136" t="s">
        <v>55</v>
      </c>
      <c r="F11" s="134" t="s">
        <v>56</v>
      </c>
      <c r="G11" s="135" t="s">
        <v>57</v>
      </c>
      <c r="H11" s="120"/>
      <c r="I11" s="132" t="s">
        <v>20</v>
      </c>
      <c r="J11" s="133" t="s">
        <v>21</v>
      </c>
      <c r="K11" s="133" t="s">
        <v>22</v>
      </c>
      <c r="L11" s="136" t="s">
        <v>55</v>
      </c>
      <c r="M11" s="134" t="s">
        <v>56</v>
      </c>
      <c r="N11" s="135" t="s">
        <v>57</v>
      </c>
      <c r="O11" s="123"/>
      <c r="P11" s="132" t="s">
        <v>20</v>
      </c>
      <c r="Q11" s="133" t="s">
        <v>21</v>
      </c>
      <c r="R11" s="133" t="s">
        <v>22</v>
      </c>
      <c r="S11" s="136" t="s">
        <v>55</v>
      </c>
      <c r="T11" s="134" t="s">
        <v>56</v>
      </c>
      <c r="U11" s="135" t="s">
        <v>57</v>
      </c>
      <c r="V11" s="120"/>
      <c r="W11" s="132" t="s">
        <v>20</v>
      </c>
      <c r="X11" s="133" t="s">
        <v>21</v>
      </c>
      <c r="Y11" s="133" t="s">
        <v>22</v>
      </c>
      <c r="Z11" s="136" t="s">
        <v>55</v>
      </c>
      <c r="AA11" s="134" t="s">
        <v>56</v>
      </c>
      <c r="AB11" s="135" t="s">
        <v>57</v>
      </c>
    </row>
    <row r="12" spans="1:35" s="5" customFormat="1" x14ac:dyDescent="0.3">
      <c r="A12" s="28">
        <v>1</v>
      </c>
      <c r="B12" s="89">
        <v>3.1971086325902038</v>
      </c>
      <c r="C12" s="89">
        <v>3.4582314931462917E-2</v>
      </c>
      <c r="D12" s="89">
        <v>7.2912602606224873E-6</v>
      </c>
      <c r="E12" s="130">
        <f>B12*$E$8</f>
        <v>24.266054521359646</v>
      </c>
      <c r="F12" s="89">
        <f t="shared" ref="F12:G12" si="0">C12*$E$8</f>
        <v>0.26247977032980352</v>
      </c>
      <c r="G12" s="127">
        <f t="shared" si="0"/>
        <v>5.5340665378124677E-5</v>
      </c>
      <c r="H12" s="103"/>
      <c r="I12" s="130">
        <v>3.6188968865559454</v>
      </c>
      <c r="J12" s="89">
        <v>2.3800755479615E-2</v>
      </c>
      <c r="K12" s="89">
        <v>2.9288963439861449E-4</v>
      </c>
      <c r="L12" s="130">
        <f>I12*$L$8</f>
        <v>19.346622755528081</v>
      </c>
      <c r="M12" s="89">
        <f t="shared" ref="M12:N12" si="1">J12*$L$8</f>
        <v>0.12723883879402179</v>
      </c>
      <c r="N12" s="127">
        <f t="shared" si="1"/>
        <v>1.5657879854949928E-3</v>
      </c>
      <c r="O12" s="124"/>
      <c r="P12" s="130">
        <v>0.7784160611443548</v>
      </c>
      <c r="Q12" s="89">
        <v>4.0494080226684331E-3</v>
      </c>
      <c r="R12" s="89">
        <v>4.6409430179056922E-5</v>
      </c>
      <c r="S12" s="130">
        <f>P12*$S$8</f>
        <v>4.5731943592230841</v>
      </c>
      <c r="T12" s="89">
        <f t="shared" ref="T12:U12" si="2">Q12*$S$8</f>
        <v>2.3790272133177044E-2</v>
      </c>
      <c r="U12" s="127">
        <f t="shared" si="2"/>
        <v>2.7265540230195944E-4</v>
      </c>
      <c r="W12" s="130">
        <v>1.236735204523989</v>
      </c>
      <c r="X12" s="89">
        <v>0.14702303147667459</v>
      </c>
      <c r="Y12" s="89">
        <v>4.4453326100206683E-3</v>
      </c>
      <c r="Z12" s="130">
        <f>W12*$Z$8</f>
        <v>8.9415955287084419</v>
      </c>
      <c r="AA12" s="89">
        <f t="shared" ref="AA12:AB12" si="3">X12*$Z$8</f>
        <v>1.0629765175763575</v>
      </c>
      <c r="AB12" s="127">
        <f t="shared" si="3"/>
        <v>3.213975477044944E-2</v>
      </c>
    </row>
    <row r="13" spans="1:35" s="4" customFormat="1" ht="14.4" hidden="1" customHeight="1" x14ac:dyDescent="0.3">
      <c r="A13" s="29">
        <v>2</v>
      </c>
      <c r="B13" s="118"/>
      <c r="C13" s="118"/>
      <c r="D13" s="118"/>
      <c r="E13" s="130"/>
      <c r="F13" s="89"/>
      <c r="G13" s="127"/>
      <c r="H13" s="103"/>
      <c r="I13" s="102"/>
      <c r="J13" s="105"/>
      <c r="K13" s="105"/>
      <c r="L13" s="138"/>
      <c r="M13" s="105"/>
      <c r="N13" s="106"/>
      <c r="O13" s="125"/>
      <c r="P13" s="102"/>
      <c r="Q13" s="105"/>
      <c r="R13" s="105"/>
      <c r="S13" s="138"/>
      <c r="T13" s="105"/>
      <c r="U13" s="106"/>
      <c r="W13" s="102"/>
      <c r="X13" s="105"/>
      <c r="Y13" s="105"/>
      <c r="Z13" s="138"/>
      <c r="AA13" s="105"/>
      <c r="AB13" s="106"/>
    </row>
    <row r="14" spans="1:35" s="4" customFormat="1" ht="14.4" hidden="1" customHeight="1" x14ac:dyDescent="0.3">
      <c r="A14" s="29">
        <v>3</v>
      </c>
      <c r="B14" s="118"/>
      <c r="C14" s="118"/>
      <c r="D14" s="118"/>
      <c r="E14" s="130"/>
      <c r="F14" s="89"/>
      <c r="G14" s="127"/>
      <c r="H14" s="103"/>
      <c r="I14" s="102"/>
      <c r="J14" s="105"/>
      <c r="K14" s="105"/>
      <c r="L14" s="138"/>
      <c r="M14" s="105"/>
      <c r="N14" s="106"/>
      <c r="O14" s="125"/>
      <c r="P14" s="102"/>
      <c r="Q14" s="105"/>
      <c r="R14" s="105"/>
      <c r="S14" s="138"/>
      <c r="T14" s="105"/>
      <c r="U14" s="106"/>
      <c r="W14" s="102"/>
      <c r="X14" s="105"/>
      <c r="Y14" s="105"/>
      <c r="Z14" s="138"/>
      <c r="AA14" s="105"/>
      <c r="AB14" s="106"/>
    </row>
    <row r="15" spans="1:35" s="4" customFormat="1" ht="14.4" hidden="1" customHeight="1" x14ac:dyDescent="0.3">
      <c r="A15" s="29">
        <v>4</v>
      </c>
      <c r="B15" s="118"/>
      <c r="C15" s="118"/>
      <c r="D15" s="118"/>
      <c r="E15" s="130"/>
      <c r="F15" s="89"/>
      <c r="G15" s="127"/>
      <c r="H15" s="103"/>
      <c r="I15" s="107"/>
      <c r="J15" s="105"/>
      <c r="K15" s="105"/>
      <c r="L15" s="138"/>
      <c r="M15" s="105"/>
      <c r="N15" s="106"/>
      <c r="O15" s="125"/>
      <c r="P15" s="107"/>
      <c r="Q15" s="105"/>
      <c r="R15" s="105"/>
      <c r="S15" s="138"/>
      <c r="T15" s="105"/>
      <c r="U15" s="106"/>
      <c r="W15" s="107"/>
      <c r="X15" s="105"/>
      <c r="Y15" s="105"/>
      <c r="Z15" s="138"/>
      <c r="AA15" s="105"/>
      <c r="AB15" s="106"/>
    </row>
    <row r="16" spans="1:35" s="5" customFormat="1" ht="14.4" hidden="1" customHeight="1" x14ac:dyDescent="0.3">
      <c r="A16" s="29">
        <v>5</v>
      </c>
      <c r="B16" s="119"/>
      <c r="C16" s="89"/>
      <c r="D16" s="89"/>
      <c r="E16" s="130"/>
      <c r="F16" s="89"/>
      <c r="G16" s="127"/>
      <c r="H16" s="103"/>
      <c r="I16" s="102"/>
      <c r="J16" s="103"/>
      <c r="K16" s="103"/>
      <c r="L16" s="137"/>
      <c r="M16" s="103"/>
      <c r="N16" s="104"/>
      <c r="O16" s="124"/>
      <c r="P16" s="102"/>
      <c r="Q16" s="103"/>
      <c r="R16" s="103"/>
      <c r="S16" s="137"/>
      <c r="T16" s="103"/>
      <c r="U16" s="104"/>
      <c r="V16" s="103"/>
      <c r="W16" s="102"/>
      <c r="X16" s="103"/>
      <c r="Y16" s="103"/>
      <c r="Z16" s="137"/>
      <c r="AA16" s="103"/>
      <c r="AB16" s="104"/>
    </row>
    <row r="17" spans="1:28" ht="14.4" hidden="1" customHeight="1" x14ac:dyDescent="0.3">
      <c r="A17" s="29">
        <v>6</v>
      </c>
      <c r="B17" s="89"/>
      <c r="C17" s="89"/>
      <c r="D17" s="89"/>
      <c r="E17" s="130"/>
      <c r="F17" s="89"/>
      <c r="G17" s="127"/>
      <c r="H17" s="12"/>
      <c r="I17" s="102"/>
      <c r="J17" s="12"/>
      <c r="K17" s="12"/>
      <c r="L17" s="102"/>
      <c r="M17" s="12"/>
      <c r="N17" s="101"/>
      <c r="P17" s="102"/>
      <c r="Q17" s="12"/>
      <c r="R17" s="12"/>
      <c r="S17" s="102"/>
      <c r="T17" s="12"/>
      <c r="U17" s="101"/>
      <c r="V17" s="12"/>
      <c r="W17" s="102"/>
      <c r="X17" s="12"/>
      <c r="Y17" s="12"/>
      <c r="Z17" s="102"/>
      <c r="AA17" s="12"/>
      <c r="AB17" s="101"/>
    </row>
    <row r="18" spans="1:28" ht="14.4" hidden="1" customHeight="1" x14ac:dyDescent="0.3">
      <c r="A18" s="29">
        <v>7</v>
      </c>
      <c r="B18" s="89"/>
      <c r="C18" s="89"/>
      <c r="D18" s="89"/>
      <c r="E18" s="130"/>
      <c r="F18" s="89"/>
      <c r="G18" s="127"/>
      <c r="H18" s="12"/>
      <c r="I18" s="114"/>
      <c r="J18" s="12"/>
      <c r="K18" s="12"/>
      <c r="L18" s="102"/>
      <c r="M18" s="12"/>
      <c r="N18" s="101"/>
      <c r="P18" s="114"/>
      <c r="Q18" s="12"/>
      <c r="R18" s="12"/>
      <c r="S18" s="102"/>
      <c r="T18" s="12"/>
      <c r="U18" s="101"/>
      <c r="V18" s="12"/>
      <c r="W18" s="114"/>
      <c r="X18" s="12"/>
      <c r="Y18" s="12"/>
      <c r="Z18" s="102"/>
      <c r="AA18" s="12"/>
      <c r="AB18" s="101"/>
    </row>
    <row r="19" spans="1:28" ht="14.4" hidden="1" customHeight="1" x14ac:dyDescent="0.3">
      <c r="A19" s="29">
        <v>8</v>
      </c>
      <c r="B19" s="89"/>
      <c r="C19" s="89"/>
      <c r="D19" s="89"/>
      <c r="E19" s="130"/>
      <c r="F19" s="89"/>
      <c r="G19" s="127"/>
      <c r="H19" s="12"/>
      <c r="I19" s="114"/>
      <c r="J19" s="12"/>
      <c r="K19" s="12"/>
      <c r="L19" s="102"/>
      <c r="M19" s="12"/>
      <c r="N19" s="101"/>
      <c r="P19" s="114"/>
      <c r="Q19" s="12"/>
      <c r="R19" s="12"/>
      <c r="S19" s="102"/>
      <c r="T19" s="12"/>
      <c r="U19" s="101"/>
      <c r="V19" s="12"/>
      <c r="W19" s="114"/>
      <c r="X19" s="12"/>
      <c r="Y19" s="12"/>
      <c r="Z19" s="102"/>
      <c r="AA19" s="12"/>
      <c r="AB19" s="101"/>
    </row>
    <row r="20" spans="1:28" ht="14.4" hidden="1" customHeight="1" x14ac:dyDescent="0.3">
      <c r="A20" s="29">
        <v>9</v>
      </c>
      <c r="B20" s="89"/>
      <c r="C20" s="89"/>
      <c r="D20" s="89"/>
      <c r="E20" s="130"/>
      <c r="F20" s="89"/>
      <c r="G20" s="127"/>
      <c r="H20" s="12"/>
      <c r="I20" s="114"/>
      <c r="J20" s="12"/>
      <c r="K20" s="12"/>
      <c r="L20" s="102"/>
      <c r="M20" s="12"/>
      <c r="N20" s="101"/>
      <c r="P20" s="114"/>
      <c r="Q20" s="12"/>
      <c r="R20" s="12"/>
      <c r="S20" s="102"/>
      <c r="T20" s="12"/>
      <c r="U20" s="101"/>
      <c r="V20" s="12"/>
      <c r="W20" s="114"/>
      <c r="X20" s="12"/>
      <c r="Y20" s="12"/>
      <c r="Z20" s="102"/>
      <c r="AA20" s="12"/>
      <c r="AB20" s="101"/>
    </row>
    <row r="21" spans="1:28" ht="17.399999999999999" hidden="1" customHeight="1" x14ac:dyDescent="0.3">
      <c r="A21" s="29">
        <v>10</v>
      </c>
      <c r="B21" s="89"/>
      <c r="C21" s="89"/>
      <c r="D21" s="89"/>
      <c r="E21" s="130"/>
      <c r="F21" s="89"/>
      <c r="G21" s="127"/>
      <c r="H21" s="12"/>
      <c r="I21" s="114"/>
      <c r="J21" s="12"/>
      <c r="K21" s="12"/>
      <c r="L21" s="102"/>
      <c r="M21" s="12"/>
      <c r="N21" s="101"/>
      <c r="P21" s="114"/>
      <c r="Q21" s="12"/>
      <c r="R21" s="12"/>
      <c r="S21" s="102"/>
      <c r="T21" s="12"/>
      <c r="U21" s="101"/>
      <c r="V21" s="12"/>
      <c r="W21" s="114"/>
      <c r="X21" s="12"/>
      <c r="Y21" s="12"/>
      <c r="Z21" s="102"/>
      <c r="AA21" s="12"/>
      <c r="AB21" s="101"/>
    </row>
    <row r="22" spans="1:28" ht="14.4" hidden="1" customHeight="1" x14ac:dyDescent="0.3">
      <c r="A22" s="29">
        <v>11</v>
      </c>
      <c r="B22" s="89"/>
      <c r="C22" s="89"/>
      <c r="D22" s="89"/>
      <c r="E22" s="130"/>
      <c r="F22" s="89"/>
      <c r="G22" s="127"/>
      <c r="H22" s="12"/>
      <c r="I22" s="114"/>
      <c r="J22" s="12"/>
      <c r="K22" s="12"/>
      <c r="L22" s="102"/>
      <c r="M22" s="12"/>
      <c r="N22" s="101"/>
      <c r="P22" s="114"/>
      <c r="Q22" s="12"/>
      <c r="R22" s="12"/>
      <c r="S22" s="102"/>
      <c r="T22" s="12"/>
      <c r="U22" s="101"/>
      <c r="V22" s="12"/>
      <c r="W22" s="114"/>
      <c r="X22" s="12"/>
      <c r="Y22" s="12"/>
      <c r="Z22" s="102"/>
      <c r="AA22" s="12"/>
      <c r="AB22" s="101"/>
    </row>
    <row r="23" spans="1:28" ht="14.4" hidden="1" customHeight="1" x14ac:dyDescent="0.3">
      <c r="A23" s="29">
        <v>12</v>
      </c>
      <c r="B23" s="89"/>
      <c r="C23" s="89"/>
      <c r="D23" s="89"/>
      <c r="E23" s="130"/>
      <c r="F23" s="89"/>
      <c r="G23" s="127"/>
      <c r="H23" s="12"/>
      <c r="I23" s="114"/>
      <c r="J23" s="12"/>
      <c r="K23" s="12"/>
      <c r="L23" s="102"/>
      <c r="M23" s="12"/>
      <c r="N23" s="101"/>
      <c r="P23" s="114"/>
      <c r="Q23" s="12"/>
      <c r="R23" s="12"/>
      <c r="S23" s="102"/>
      <c r="T23" s="12"/>
      <c r="U23" s="101"/>
      <c r="V23" s="12"/>
      <c r="W23" s="114"/>
      <c r="X23" s="12"/>
      <c r="Y23" s="12"/>
      <c r="Z23" s="102"/>
      <c r="AA23" s="12"/>
      <c r="AB23" s="101"/>
    </row>
    <row r="24" spans="1:28" ht="14.4" hidden="1" customHeight="1" x14ac:dyDescent="0.3">
      <c r="A24" s="29">
        <v>13</v>
      </c>
      <c r="B24" s="89"/>
      <c r="C24" s="89"/>
      <c r="D24" s="89"/>
      <c r="E24" s="130"/>
      <c r="F24" s="89"/>
      <c r="G24" s="127"/>
      <c r="H24" s="12"/>
      <c r="I24" s="102"/>
      <c r="J24" s="12"/>
      <c r="K24" s="12"/>
      <c r="L24" s="102"/>
      <c r="M24" s="12"/>
      <c r="N24" s="101"/>
      <c r="P24" s="102"/>
      <c r="Q24" s="12"/>
      <c r="R24" s="12"/>
      <c r="S24" s="102"/>
      <c r="T24" s="12"/>
      <c r="U24" s="101"/>
      <c r="V24" s="12"/>
      <c r="W24" s="102"/>
      <c r="X24" s="12"/>
      <c r="Y24" s="12"/>
      <c r="Z24" s="102"/>
      <c r="AA24" s="12"/>
      <c r="AB24" s="101"/>
    </row>
    <row r="25" spans="1:28" ht="14.4" hidden="1" customHeight="1" x14ac:dyDescent="0.3">
      <c r="A25" s="29">
        <v>14</v>
      </c>
      <c r="B25" s="89"/>
      <c r="C25" s="89"/>
      <c r="D25" s="89"/>
      <c r="E25" s="130"/>
      <c r="F25" s="89"/>
      <c r="G25" s="127"/>
      <c r="H25" s="12"/>
      <c r="I25" s="102"/>
      <c r="J25" s="12"/>
      <c r="K25" s="12"/>
      <c r="L25" s="102"/>
      <c r="M25" s="12"/>
      <c r="N25" s="101"/>
      <c r="P25" s="102"/>
      <c r="Q25" s="12"/>
      <c r="R25" s="12"/>
      <c r="S25" s="102"/>
      <c r="T25" s="12"/>
      <c r="U25" s="101"/>
      <c r="W25" s="102"/>
      <c r="X25" s="12"/>
      <c r="Y25" s="12"/>
      <c r="Z25" s="102"/>
      <c r="AA25" s="12"/>
      <c r="AB25" s="101"/>
    </row>
    <row r="26" spans="1:28" ht="14.4" hidden="1" customHeight="1" x14ac:dyDescent="0.3">
      <c r="A26" s="29">
        <v>15</v>
      </c>
      <c r="B26" s="89"/>
      <c r="C26" s="89"/>
      <c r="D26" s="89"/>
      <c r="E26" s="130"/>
      <c r="F26" s="89"/>
      <c r="G26" s="127"/>
      <c r="H26" s="12"/>
      <c r="I26" s="102"/>
      <c r="J26" s="12"/>
      <c r="K26" s="12"/>
      <c r="L26" s="102"/>
      <c r="M26" s="12"/>
      <c r="N26" s="101"/>
      <c r="P26" s="102"/>
      <c r="Q26" s="12"/>
      <c r="R26" s="12"/>
      <c r="S26" s="102"/>
      <c r="T26" s="12"/>
      <c r="U26" s="101"/>
      <c r="W26" s="102"/>
      <c r="X26" s="12"/>
      <c r="Y26" s="12"/>
      <c r="Z26" s="102"/>
      <c r="AA26" s="12"/>
      <c r="AB26" s="101"/>
    </row>
    <row r="27" spans="1:28" ht="14.4" hidden="1" customHeight="1" x14ac:dyDescent="0.3">
      <c r="A27" s="29">
        <v>16</v>
      </c>
      <c r="B27" s="89"/>
      <c r="C27" s="89"/>
      <c r="D27" s="89"/>
      <c r="E27" s="130"/>
      <c r="F27" s="89"/>
      <c r="G27" s="127"/>
      <c r="H27" s="12"/>
      <c r="I27" s="102"/>
      <c r="J27" s="12"/>
      <c r="K27" s="12"/>
      <c r="L27" s="102"/>
      <c r="M27" s="12"/>
      <c r="N27" s="101"/>
      <c r="P27" s="102"/>
      <c r="Q27" s="12"/>
      <c r="R27" s="12"/>
      <c r="S27" s="102"/>
      <c r="T27" s="12"/>
      <c r="U27" s="101"/>
      <c r="W27" s="102"/>
      <c r="X27" s="12"/>
      <c r="Y27" s="12"/>
      <c r="Z27" s="102"/>
      <c r="AA27" s="12"/>
      <c r="AB27" s="101"/>
    </row>
    <row r="28" spans="1:28" ht="14.4" hidden="1" customHeight="1" x14ac:dyDescent="0.3">
      <c r="A28" s="29">
        <v>17</v>
      </c>
      <c r="B28" s="89"/>
      <c r="C28" s="89"/>
      <c r="D28" s="89"/>
      <c r="E28" s="130"/>
      <c r="F28" s="89"/>
      <c r="G28" s="127"/>
      <c r="H28" s="12"/>
      <c r="I28" s="102"/>
      <c r="J28" s="12"/>
      <c r="K28" s="12"/>
      <c r="L28" s="102"/>
      <c r="M28" s="12"/>
      <c r="N28" s="101"/>
      <c r="P28" s="102"/>
      <c r="Q28" s="12"/>
      <c r="R28" s="12"/>
      <c r="S28" s="102"/>
      <c r="T28" s="12"/>
      <c r="U28" s="101"/>
      <c r="W28" s="102"/>
      <c r="X28" s="12"/>
      <c r="Y28" s="12"/>
      <c r="Z28" s="102"/>
      <c r="AA28" s="12"/>
      <c r="AB28" s="101"/>
    </row>
    <row r="29" spans="1:28" ht="14.4" hidden="1" customHeight="1" x14ac:dyDescent="0.3">
      <c r="A29" s="29">
        <v>18</v>
      </c>
      <c r="B29" s="89"/>
      <c r="C29" s="89"/>
      <c r="D29" s="89"/>
      <c r="E29" s="130"/>
      <c r="F29" s="89"/>
      <c r="G29" s="127"/>
      <c r="H29" s="12"/>
      <c r="I29" s="102"/>
      <c r="J29" s="12"/>
      <c r="K29" s="12"/>
      <c r="L29" s="102"/>
      <c r="M29" s="12"/>
      <c r="N29" s="101"/>
      <c r="P29" s="102"/>
      <c r="Q29" s="12"/>
      <c r="R29" s="12"/>
      <c r="S29" s="102"/>
      <c r="T29" s="12"/>
      <c r="U29" s="101"/>
      <c r="W29" s="102"/>
      <c r="X29" s="12"/>
      <c r="Y29" s="12"/>
      <c r="Z29" s="102"/>
      <c r="AA29" s="12"/>
      <c r="AB29" s="101"/>
    </row>
    <row r="30" spans="1:28" ht="14.4" hidden="1" customHeight="1" x14ac:dyDescent="0.3">
      <c r="A30" s="29">
        <v>19</v>
      </c>
      <c r="B30" s="89"/>
      <c r="C30" s="89"/>
      <c r="D30" s="89"/>
      <c r="E30" s="130"/>
      <c r="F30" s="89"/>
      <c r="G30" s="127"/>
      <c r="H30" s="12"/>
      <c r="I30" s="102"/>
      <c r="J30" s="12"/>
      <c r="K30" s="12"/>
      <c r="L30" s="102"/>
      <c r="M30" s="12"/>
      <c r="N30" s="101"/>
      <c r="P30" s="102"/>
      <c r="Q30" s="12"/>
      <c r="R30" s="12"/>
      <c r="S30" s="102"/>
      <c r="T30" s="12"/>
      <c r="U30" s="101"/>
      <c r="W30" s="102"/>
      <c r="X30" s="12"/>
      <c r="Y30" s="12"/>
      <c r="Z30" s="102"/>
      <c r="AA30" s="12"/>
      <c r="AB30" s="101"/>
    </row>
    <row r="31" spans="1:28" ht="14.4" hidden="1" customHeight="1" x14ac:dyDescent="0.3">
      <c r="A31" s="29">
        <v>20</v>
      </c>
      <c r="B31" s="89"/>
      <c r="C31" s="89"/>
      <c r="D31" s="89"/>
      <c r="E31" s="130"/>
      <c r="F31" s="89"/>
      <c r="G31" s="127"/>
      <c r="H31" s="12"/>
      <c r="I31" s="102"/>
      <c r="J31" s="12"/>
      <c r="K31" s="12"/>
      <c r="L31" s="102"/>
      <c r="M31" s="12"/>
      <c r="N31" s="101"/>
      <c r="P31" s="102"/>
      <c r="Q31" s="12"/>
      <c r="R31" s="12"/>
      <c r="S31" s="102"/>
      <c r="T31" s="12"/>
      <c r="U31" s="101"/>
      <c r="W31" s="102"/>
      <c r="X31" s="12"/>
      <c r="Y31" s="12"/>
      <c r="Z31" s="102"/>
      <c r="AA31" s="12"/>
      <c r="AB31" s="101"/>
    </row>
    <row r="32" spans="1:28" ht="14.4" hidden="1" customHeight="1" x14ac:dyDescent="0.3">
      <c r="A32" s="29">
        <v>21</v>
      </c>
      <c r="B32" s="89"/>
      <c r="C32" s="89"/>
      <c r="D32" s="89"/>
      <c r="E32" s="130"/>
      <c r="F32" s="89"/>
      <c r="G32" s="127"/>
      <c r="H32" s="12"/>
      <c r="I32" s="102"/>
      <c r="J32" s="12"/>
      <c r="K32" s="12"/>
      <c r="L32" s="102"/>
      <c r="M32" s="12"/>
      <c r="N32" s="101"/>
      <c r="P32" s="102"/>
      <c r="Q32" s="12"/>
      <c r="R32" s="12"/>
      <c r="S32" s="102"/>
      <c r="T32" s="12"/>
      <c r="U32" s="101"/>
      <c r="W32" s="102"/>
      <c r="X32" s="12"/>
      <c r="Y32" s="12"/>
      <c r="Z32" s="102"/>
      <c r="AA32" s="12"/>
      <c r="AB32" s="101"/>
    </row>
    <row r="33" spans="1:28" ht="14.4" hidden="1" customHeight="1" x14ac:dyDescent="0.3">
      <c r="A33" s="29">
        <v>22</v>
      </c>
      <c r="B33" s="89"/>
      <c r="C33" s="89"/>
      <c r="D33" s="89"/>
      <c r="E33" s="130"/>
      <c r="F33" s="89"/>
      <c r="G33" s="127"/>
      <c r="H33" s="12"/>
      <c r="I33" s="102"/>
      <c r="J33" s="12"/>
      <c r="K33" s="12"/>
      <c r="L33" s="102"/>
      <c r="M33" s="12"/>
      <c r="N33" s="101"/>
      <c r="P33" s="102"/>
      <c r="Q33" s="12"/>
      <c r="R33" s="12"/>
      <c r="S33" s="102"/>
      <c r="T33" s="12"/>
      <c r="U33" s="101"/>
      <c r="W33" s="102"/>
      <c r="X33" s="12"/>
      <c r="Y33" s="12"/>
      <c r="Z33" s="102"/>
      <c r="AA33" s="12"/>
      <c r="AB33" s="101"/>
    </row>
    <row r="34" spans="1:28" ht="14.4" hidden="1" customHeight="1" x14ac:dyDescent="0.3">
      <c r="A34" s="29">
        <v>23</v>
      </c>
      <c r="B34" s="89"/>
      <c r="C34" s="89"/>
      <c r="D34" s="89"/>
      <c r="E34" s="130"/>
      <c r="F34" s="89"/>
      <c r="G34" s="127"/>
      <c r="H34" s="12"/>
      <c r="I34" s="102"/>
      <c r="J34" s="12"/>
      <c r="K34" s="12"/>
      <c r="L34" s="102"/>
      <c r="M34" s="12"/>
      <c r="N34" s="101"/>
      <c r="P34" s="102"/>
      <c r="Q34" s="12"/>
      <c r="R34" s="12"/>
      <c r="S34" s="102"/>
      <c r="T34" s="12"/>
      <c r="U34" s="101"/>
      <c r="W34" s="102"/>
      <c r="X34" s="12"/>
      <c r="Y34" s="12"/>
      <c r="Z34" s="102"/>
      <c r="AA34" s="12"/>
      <c r="AB34" s="101"/>
    </row>
    <row r="35" spans="1:28" ht="14.4" hidden="1" customHeight="1" x14ac:dyDescent="0.3">
      <c r="A35" s="29">
        <v>24</v>
      </c>
      <c r="B35" s="89"/>
      <c r="C35" s="89"/>
      <c r="D35" s="89"/>
      <c r="E35" s="130"/>
      <c r="F35" s="89"/>
      <c r="G35" s="127"/>
      <c r="H35" s="12"/>
      <c r="I35" s="102"/>
      <c r="J35" s="12"/>
      <c r="K35" s="12"/>
      <c r="L35" s="102"/>
      <c r="M35" s="12"/>
      <c r="N35" s="101"/>
      <c r="P35" s="102"/>
      <c r="Q35" s="12"/>
      <c r="R35" s="12"/>
      <c r="S35" s="102"/>
      <c r="T35" s="12"/>
      <c r="U35" s="101"/>
      <c r="W35" s="102"/>
      <c r="X35" s="12"/>
      <c r="Y35" s="12"/>
      <c r="Z35" s="102"/>
      <c r="AA35" s="12"/>
      <c r="AB35" s="101"/>
    </row>
    <row r="36" spans="1:28" ht="14.4" hidden="1" customHeight="1" x14ac:dyDescent="0.3">
      <c r="A36" s="29">
        <v>25</v>
      </c>
      <c r="B36" s="89"/>
      <c r="C36" s="89"/>
      <c r="D36" s="89"/>
      <c r="E36" s="130"/>
      <c r="F36" s="89"/>
      <c r="G36" s="127"/>
      <c r="H36" s="12"/>
      <c r="I36" s="102"/>
      <c r="J36" s="12"/>
      <c r="K36" s="12"/>
      <c r="L36" s="102"/>
      <c r="M36" s="12"/>
      <c r="N36" s="101"/>
      <c r="P36" s="102"/>
      <c r="Q36" s="12"/>
      <c r="R36" s="12"/>
      <c r="S36" s="102"/>
      <c r="T36" s="12"/>
      <c r="U36" s="101"/>
      <c r="W36" s="102"/>
      <c r="X36" s="12"/>
      <c r="Y36" s="12"/>
      <c r="Z36" s="102"/>
      <c r="AA36" s="12"/>
      <c r="AB36" s="101"/>
    </row>
    <row r="37" spans="1:28" ht="14.4" hidden="1" customHeight="1" x14ac:dyDescent="0.3">
      <c r="A37" s="29">
        <v>26</v>
      </c>
      <c r="B37" s="89"/>
      <c r="C37" s="89"/>
      <c r="D37" s="89"/>
      <c r="E37" s="130"/>
      <c r="F37" s="89"/>
      <c r="G37" s="127"/>
      <c r="H37" s="12"/>
      <c r="I37" s="102"/>
      <c r="J37" s="12"/>
      <c r="K37" s="12"/>
      <c r="L37" s="102"/>
      <c r="M37" s="12"/>
      <c r="N37" s="101"/>
      <c r="P37" s="102"/>
      <c r="Q37" s="12"/>
      <c r="R37" s="12"/>
      <c r="S37" s="102"/>
      <c r="T37" s="12"/>
      <c r="U37" s="101"/>
      <c r="W37" s="102"/>
      <c r="X37" s="12"/>
      <c r="Y37" s="12"/>
      <c r="Z37" s="102"/>
      <c r="AA37" s="12"/>
      <c r="AB37" s="101"/>
    </row>
    <row r="38" spans="1:28" ht="14.4" hidden="1" customHeight="1" x14ac:dyDescent="0.3">
      <c r="A38" s="29">
        <v>27</v>
      </c>
      <c r="B38" s="89"/>
      <c r="C38" s="89"/>
      <c r="D38" s="89"/>
      <c r="E38" s="130"/>
      <c r="F38" s="89"/>
      <c r="G38" s="127"/>
      <c r="H38" s="12"/>
      <c r="I38" s="102"/>
      <c r="J38" s="12"/>
      <c r="K38" s="12"/>
      <c r="L38" s="102"/>
      <c r="M38" s="12"/>
      <c r="N38" s="101"/>
      <c r="P38" s="102"/>
      <c r="Q38" s="12"/>
      <c r="R38" s="12"/>
      <c r="S38" s="102"/>
      <c r="T38" s="12"/>
      <c r="U38" s="101"/>
      <c r="W38" s="102"/>
      <c r="X38" s="12"/>
      <c r="Y38" s="12"/>
      <c r="Z38" s="102"/>
      <c r="AA38" s="12"/>
      <c r="AB38" s="101"/>
    </row>
    <row r="39" spans="1:28" ht="14.4" hidden="1" customHeight="1" x14ac:dyDescent="0.3">
      <c r="A39" s="29">
        <v>28</v>
      </c>
      <c r="B39" s="89"/>
      <c r="C39" s="89"/>
      <c r="D39" s="89"/>
      <c r="E39" s="130"/>
      <c r="F39" s="89"/>
      <c r="G39" s="127"/>
      <c r="H39" s="12"/>
      <c r="I39" s="102"/>
      <c r="J39" s="12"/>
      <c r="K39" s="12"/>
      <c r="L39" s="102"/>
      <c r="M39" s="12"/>
      <c r="N39" s="101"/>
      <c r="P39" s="102"/>
      <c r="Q39" s="12"/>
      <c r="R39" s="12"/>
      <c r="S39" s="102"/>
      <c r="T39" s="12"/>
      <c r="U39" s="101"/>
      <c r="W39" s="102"/>
      <c r="X39" s="12"/>
      <c r="Y39" s="12"/>
      <c r="Z39" s="102"/>
      <c r="AA39" s="12"/>
      <c r="AB39" s="101"/>
    </row>
    <row r="40" spans="1:28" ht="14.4" hidden="1" customHeight="1" x14ac:dyDescent="0.3">
      <c r="A40" s="29">
        <v>29</v>
      </c>
      <c r="B40" s="89"/>
      <c r="C40" s="89"/>
      <c r="D40" s="89"/>
      <c r="E40" s="130"/>
      <c r="F40" s="89"/>
      <c r="G40" s="127"/>
      <c r="H40" s="12"/>
      <c r="I40" s="102"/>
      <c r="J40" s="12"/>
      <c r="K40" s="12"/>
      <c r="L40" s="102"/>
      <c r="M40" s="12"/>
      <c r="N40" s="101"/>
      <c r="P40" s="102"/>
      <c r="Q40" s="12"/>
      <c r="R40" s="12"/>
      <c r="S40" s="102"/>
      <c r="T40" s="12"/>
      <c r="U40" s="101"/>
      <c r="W40" s="102"/>
      <c r="X40" s="12"/>
      <c r="Y40" s="12"/>
      <c r="Z40" s="102"/>
      <c r="AA40" s="12"/>
      <c r="AB40" s="101"/>
    </row>
    <row r="41" spans="1:28" ht="14.4" hidden="1" customHeight="1" x14ac:dyDescent="0.3">
      <c r="A41" s="29">
        <v>30</v>
      </c>
      <c r="B41" s="89"/>
      <c r="C41" s="89"/>
      <c r="D41" s="89"/>
      <c r="E41" s="130"/>
      <c r="F41" s="89"/>
      <c r="G41" s="127"/>
      <c r="H41" s="12"/>
      <c r="I41" s="102"/>
      <c r="J41" s="12"/>
      <c r="K41" s="12"/>
      <c r="L41" s="102"/>
      <c r="M41" s="12"/>
      <c r="N41" s="101"/>
      <c r="P41" s="102"/>
      <c r="Q41" s="12"/>
      <c r="R41" s="12"/>
      <c r="S41" s="102"/>
      <c r="T41" s="12"/>
      <c r="U41" s="101"/>
      <c r="W41" s="102"/>
      <c r="X41" s="12"/>
      <c r="Y41" s="12"/>
      <c r="Z41" s="102"/>
      <c r="AA41" s="12"/>
      <c r="AB41" s="101"/>
    </row>
    <row r="42" spans="1:28" ht="14.4" hidden="1" customHeight="1" x14ac:dyDescent="0.3">
      <c r="A42" s="29">
        <v>31</v>
      </c>
      <c r="B42" s="89"/>
      <c r="C42" s="89"/>
      <c r="D42" s="89"/>
      <c r="E42" s="130"/>
      <c r="F42" s="89"/>
      <c r="G42" s="127"/>
      <c r="H42" s="12"/>
      <c r="I42" s="102"/>
      <c r="J42" s="12"/>
      <c r="K42" s="12"/>
      <c r="L42" s="102"/>
      <c r="M42" s="12"/>
      <c r="N42" s="101"/>
      <c r="P42" s="102"/>
      <c r="Q42" s="12"/>
      <c r="R42" s="12"/>
      <c r="S42" s="102"/>
      <c r="T42" s="12"/>
      <c r="U42" s="101"/>
      <c r="W42" s="102"/>
      <c r="X42" s="12"/>
      <c r="Y42" s="12"/>
      <c r="Z42" s="102"/>
      <c r="AA42" s="12"/>
      <c r="AB42" s="101"/>
    </row>
    <row r="43" spans="1:28" ht="14.4" hidden="1" customHeight="1" x14ac:dyDescent="0.3">
      <c r="A43" s="29">
        <v>32</v>
      </c>
      <c r="B43" s="89"/>
      <c r="C43" s="89"/>
      <c r="D43" s="89"/>
      <c r="E43" s="130"/>
      <c r="F43" s="89"/>
      <c r="G43" s="127"/>
      <c r="H43" s="12"/>
      <c r="I43" s="102"/>
      <c r="J43" s="12"/>
      <c r="K43" s="12"/>
      <c r="L43" s="102"/>
      <c r="M43" s="12"/>
      <c r="N43" s="101"/>
      <c r="P43" s="102"/>
      <c r="Q43" s="12"/>
      <c r="R43" s="12"/>
      <c r="S43" s="102"/>
      <c r="T43" s="12"/>
      <c r="U43" s="101"/>
      <c r="W43" s="102"/>
      <c r="X43" s="12"/>
      <c r="Y43" s="12"/>
      <c r="Z43" s="102"/>
      <c r="AA43" s="12"/>
      <c r="AB43" s="101"/>
    </row>
    <row r="44" spans="1:28" ht="14.4" hidden="1" customHeight="1" x14ac:dyDescent="0.3">
      <c r="A44" s="29">
        <v>33</v>
      </c>
      <c r="B44" s="89"/>
      <c r="C44" s="89"/>
      <c r="D44" s="89"/>
      <c r="E44" s="130"/>
      <c r="F44" s="89"/>
      <c r="G44" s="127"/>
      <c r="H44" s="12"/>
      <c r="I44" s="102"/>
      <c r="J44" s="12"/>
      <c r="K44" s="12"/>
      <c r="L44" s="102"/>
      <c r="M44" s="12"/>
      <c r="N44" s="101"/>
      <c r="P44" s="102"/>
      <c r="Q44" s="12"/>
      <c r="R44" s="12"/>
      <c r="S44" s="102"/>
      <c r="T44" s="12"/>
      <c r="U44" s="101"/>
      <c r="W44" s="102"/>
      <c r="X44" s="12"/>
      <c r="Y44" s="12"/>
      <c r="Z44" s="102"/>
      <c r="AA44" s="12"/>
      <c r="AB44" s="101"/>
    </row>
    <row r="45" spans="1:28" ht="14.4" hidden="1" customHeight="1" x14ac:dyDescent="0.3">
      <c r="A45" s="29">
        <v>34</v>
      </c>
      <c r="B45" s="89"/>
      <c r="C45" s="89"/>
      <c r="D45" s="89"/>
      <c r="E45" s="130"/>
      <c r="F45" s="89"/>
      <c r="G45" s="127"/>
      <c r="H45" s="12"/>
      <c r="I45" s="102"/>
      <c r="J45" s="12"/>
      <c r="K45" s="12"/>
      <c r="L45" s="102"/>
      <c r="M45" s="12"/>
      <c r="N45" s="101"/>
      <c r="P45" s="102"/>
      <c r="Q45" s="12"/>
      <c r="R45" s="12"/>
      <c r="S45" s="102"/>
      <c r="T45" s="12"/>
      <c r="U45" s="101"/>
      <c r="W45" s="102"/>
      <c r="X45" s="12"/>
      <c r="Y45" s="12"/>
      <c r="Z45" s="102"/>
      <c r="AA45" s="12"/>
      <c r="AB45" s="101"/>
    </row>
    <row r="46" spans="1:28" ht="14.4" hidden="1" customHeight="1" x14ac:dyDescent="0.3">
      <c r="A46" s="29">
        <v>35</v>
      </c>
      <c r="B46" s="89"/>
      <c r="C46" s="89"/>
      <c r="D46" s="89"/>
      <c r="E46" s="130"/>
      <c r="F46" s="89"/>
      <c r="G46" s="127"/>
      <c r="H46" s="12"/>
      <c r="I46" s="102"/>
      <c r="J46" s="12"/>
      <c r="K46" s="12"/>
      <c r="L46" s="102"/>
      <c r="M46" s="12"/>
      <c r="N46" s="101"/>
      <c r="P46" s="102"/>
      <c r="Q46" s="12"/>
      <c r="R46" s="12"/>
      <c r="S46" s="102"/>
      <c r="T46" s="12"/>
      <c r="U46" s="101"/>
      <c r="W46" s="102"/>
      <c r="X46" s="12"/>
      <c r="Y46" s="12"/>
      <c r="Z46" s="102"/>
      <c r="AA46" s="12"/>
      <c r="AB46" s="101"/>
    </row>
    <row r="47" spans="1:28" ht="14.4" hidden="1" customHeight="1" x14ac:dyDescent="0.3">
      <c r="A47" s="29">
        <v>36</v>
      </c>
      <c r="B47" s="89"/>
      <c r="C47" s="89"/>
      <c r="D47" s="89"/>
      <c r="E47" s="130"/>
      <c r="F47" s="89"/>
      <c r="G47" s="127"/>
      <c r="H47" s="12"/>
      <c r="I47" s="102"/>
      <c r="J47" s="12"/>
      <c r="K47" s="12"/>
      <c r="L47" s="102"/>
      <c r="M47" s="12"/>
      <c r="N47" s="101"/>
      <c r="P47" s="102"/>
      <c r="Q47" s="12"/>
      <c r="R47" s="12"/>
      <c r="S47" s="102"/>
      <c r="T47" s="12"/>
      <c r="U47" s="101"/>
      <c r="W47" s="102"/>
      <c r="X47" s="12"/>
      <c r="Y47" s="12"/>
      <c r="Z47" s="102"/>
      <c r="AA47" s="12"/>
      <c r="AB47" s="101"/>
    </row>
    <row r="48" spans="1:28" ht="14.4" hidden="1" customHeight="1" x14ac:dyDescent="0.3">
      <c r="A48" s="29">
        <v>37</v>
      </c>
      <c r="B48" s="89"/>
      <c r="C48" s="89"/>
      <c r="D48" s="89"/>
      <c r="E48" s="130"/>
      <c r="F48" s="89"/>
      <c r="G48" s="127"/>
      <c r="H48" s="12"/>
      <c r="I48" s="102"/>
      <c r="J48" s="12"/>
      <c r="K48" s="12"/>
      <c r="L48" s="102"/>
      <c r="M48" s="12"/>
      <c r="N48" s="101"/>
      <c r="P48" s="102"/>
      <c r="Q48" s="12"/>
      <c r="R48" s="12"/>
      <c r="S48" s="102"/>
      <c r="T48" s="12"/>
      <c r="U48" s="101"/>
      <c r="W48" s="102"/>
      <c r="X48" s="12"/>
      <c r="Y48" s="12"/>
      <c r="Z48" s="102"/>
      <c r="AA48" s="12"/>
      <c r="AB48" s="101"/>
    </row>
    <row r="49" spans="1:28" ht="14.4" hidden="1" customHeight="1" x14ac:dyDescent="0.3">
      <c r="A49" s="29">
        <v>38</v>
      </c>
      <c r="B49" s="89"/>
      <c r="C49" s="89"/>
      <c r="D49" s="89"/>
      <c r="E49" s="130"/>
      <c r="F49" s="89"/>
      <c r="G49" s="127"/>
      <c r="H49" s="12"/>
      <c r="I49" s="102"/>
      <c r="J49" s="12"/>
      <c r="K49" s="12"/>
      <c r="L49" s="102"/>
      <c r="M49" s="12"/>
      <c r="N49" s="101"/>
      <c r="P49" s="102"/>
      <c r="Q49" s="12"/>
      <c r="R49" s="12"/>
      <c r="S49" s="102"/>
      <c r="T49" s="12"/>
      <c r="U49" s="101"/>
      <c r="W49" s="102"/>
      <c r="X49" s="12"/>
      <c r="Y49" s="12"/>
      <c r="Z49" s="102"/>
      <c r="AA49" s="12"/>
      <c r="AB49" s="101"/>
    </row>
    <row r="50" spans="1:28" ht="14.4" hidden="1" customHeight="1" x14ac:dyDescent="0.3">
      <c r="A50" s="29">
        <v>39</v>
      </c>
      <c r="B50" s="89"/>
      <c r="C50" s="89"/>
      <c r="D50" s="89"/>
      <c r="E50" s="130"/>
      <c r="F50" s="89"/>
      <c r="G50" s="127"/>
      <c r="H50" s="12"/>
      <c r="I50" s="102"/>
      <c r="J50" s="12"/>
      <c r="K50" s="12"/>
      <c r="L50" s="102"/>
      <c r="M50" s="12"/>
      <c r="N50" s="101"/>
      <c r="P50" s="102"/>
      <c r="Q50" s="12"/>
      <c r="R50" s="12"/>
      <c r="S50" s="102"/>
      <c r="T50" s="12"/>
      <c r="U50" s="101"/>
      <c r="W50" s="102"/>
      <c r="X50" s="12"/>
      <c r="Y50" s="12"/>
      <c r="Z50" s="102"/>
      <c r="AA50" s="12"/>
      <c r="AB50" s="101"/>
    </row>
    <row r="51" spans="1:28" ht="14.4" hidden="1" customHeight="1" x14ac:dyDescent="0.3">
      <c r="A51" s="29">
        <v>40</v>
      </c>
      <c r="B51" s="89"/>
      <c r="C51" s="89"/>
      <c r="D51" s="89"/>
      <c r="E51" s="130"/>
      <c r="F51" s="89"/>
      <c r="G51" s="127"/>
      <c r="H51" s="12"/>
      <c r="I51" s="102"/>
      <c r="J51" s="12"/>
      <c r="K51" s="12"/>
      <c r="L51" s="102"/>
      <c r="M51" s="12"/>
      <c r="N51" s="101"/>
      <c r="P51" s="102"/>
      <c r="Q51" s="12"/>
      <c r="R51" s="12"/>
      <c r="S51" s="102"/>
      <c r="T51" s="12"/>
      <c r="U51" s="101"/>
      <c r="W51" s="102"/>
      <c r="X51" s="12"/>
      <c r="Y51" s="12"/>
      <c r="Z51" s="102"/>
      <c r="AA51" s="12"/>
      <c r="AB51" s="101"/>
    </row>
    <row r="52" spans="1:28" ht="14.4" hidden="1" customHeight="1" x14ac:dyDescent="0.3">
      <c r="A52" s="29">
        <v>41</v>
      </c>
      <c r="B52" s="89"/>
      <c r="C52" s="89"/>
      <c r="D52" s="89"/>
      <c r="E52" s="130"/>
      <c r="F52" s="89"/>
      <c r="G52" s="127"/>
      <c r="H52" s="12"/>
      <c r="I52" s="102"/>
      <c r="J52" s="12"/>
      <c r="K52" s="12"/>
      <c r="L52" s="102"/>
      <c r="M52" s="12"/>
      <c r="N52" s="101"/>
      <c r="P52" s="102"/>
      <c r="Q52" s="12"/>
      <c r="R52" s="12"/>
      <c r="S52" s="102"/>
      <c r="T52" s="12"/>
      <c r="U52" s="101"/>
      <c r="W52" s="102"/>
      <c r="X52" s="12"/>
      <c r="Y52" s="12"/>
      <c r="Z52" s="102"/>
      <c r="AA52" s="12"/>
      <c r="AB52" s="101"/>
    </row>
    <row r="53" spans="1:28" ht="14.4" hidden="1" customHeight="1" x14ac:dyDescent="0.3">
      <c r="A53" s="29">
        <v>42</v>
      </c>
      <c r="B53" s="89"/>
      <c r="C53" s="89"/>
      <c r="D53" s="89"/>
      <c r="E53" s="130"/>
      <c r="F53" s="89"/>
      <c r="G53" s="127"/>
      <c r="H53" s="12"/>
      <c r="I53" s="102"/>
      <c r="J53" s="12"/>
      <c r="K53" s="12"/>
      <c r="L53" s="102"/>
      <c r="M53" s="12"/>
      <c r="N53" s="101"/>
      <c r="P53" s="102"/>
      <c r="Q53" s="12"/>
      <c r="R53" s="12"/>
      <c r="S53" s="102"/>
      <c r="T53" s="12"/>
      <c r="U53" s="101"/>
      <c r="W53" s="102"/>
      <c r="X53" s="12"/>
      <c r="Y53" s="12"/>
      <c r="Z53" s="102"/>
      <c r="AA53" s="12"/>
      <c r="AB53" s="101"/>
    </row>
    <row r="54" spans="1:28" ht="14.4" hidden="1" customHeight="1" x14ac:dyDescent="0.3">
      <c r="A54" s="29">
        <v>43</v>
      </c>
      <c r="B54" s="89"/>
      <c r="C54" s="89"/>
      <c r="D54" s="89"/>
      <c r="E54" s="130"/>
      <c r="F54" s="89"/>
      <c r="G54" s="127"/>
      <c r="H54" s="12"/>
      <c r="I54" s="102"/>
      <c r="J54" s="12"/>
      <c r="K54" s="12"/>
      <c r="L54" s="102"/>
      <c r="M54" s="12"/>
      <c r="N54" s="101"/>
      <c r="P54" s="102"/>
      <c r="Q54" s="12"/>
      <c r="R54" s="12"/>
      <c r="S54" s="102"/>
      <c r="T54" s="12"/>
      <c r="U54" s="101"/>
      <c r="W54" s="102"/>
      <c r="X54" s="12"/>
      <c r="Y54" s="12"/>
      <c r="Z54" s="102"/>
      <c r="AA54" s="12"/>
      <c r="AB54" s="101"/>
    </row>
    <row r="55" spans="1:28" ht="14.4" hidden="1" customHeight="1" x14ac:dyDescent="0.3">
      <c r="A55" s="29">
        <v>44</v>
      </c>
      <c r="B55" s="89"/>
      <c r="C55" s="89"/>
      <c r="D55" s="89"/>
      <c r="E55" s="130"/>
      <c r="F55" s="89"/>
      <c r="G55" s="127"/>
      <c r="H55" s="12"/>
      <c r="I55" s="102"/>
      <c r="J55" s="12"/>
      <c r="K55" s="12"/>
      <c r="L55" s="102"/>
      <c r="M55" s="12"/>
      <c r="N55" s="101"/>
      <c r="P55" s="102"/>
      <c r="Q55" s="12"/>
      <c r="R55" s="12"/>
      <c r="S55" s="102"/>
      <c r="T55" s="12"/>
      <c r="U55" s="101"/>
      <c r="W55" s="102"/>
      <c r="X55" s="12"/>
      <c r="Y55" s="12"/>
      <c r="Z55" s="102"/>
      <c r="AA55" s="12"/>
      <c r="AB55" s="101"/>
    </row>
    <row r="56" spans="1:28" ht="14.4" hidden="1" customHeight="1" x14ac:dyDescent="0.3">
      <c r="A56" s="29">
        <v>45</v>
      </c>
      <c r="B56" s="89"/>
      <c r="C56" s="89"/>
      <c r="D56" s="89"/>
      <c r="E56" s="130"/>
      <c r="F56" s="89"/>
      <c r="G56" s="127"/>
      <c r="H56" s="12"/>
      <c r="I56" s="114"/>
      <c r="J56" s="12"/>
      <c r="K56" s="7"/>
      <c r="L56" s="114"/>
      <c r="M56" s="12"/>
      <c r="N56" s="101"/>
      <c r="P56" s="114"/>
      <c r="Q56" s="12"/>
      <c r="R56" s="7"/>
      <c r="S56" s="114"/>
      <c r="T56" s="12"/>
      <c r="U56" s="101"/>
      <c r="W56" s="114"/>
      <c r="X56" s="12"/>
      <c r="Y56" s="7"/>
      <c r="Z56" s="114"/>
      <c r="AA56" s="12"/>
      <c r="AB56" s="101"/>
    </row>
    <row r="57" spans="1:28" ht="14.4" hidden="1" customHeight="1" x14ac:dyDescent="0.3">
      <c r="A57" s="29">
        <v>46</v>
      </c>
      <c r="B57" s="89"/>
      <c r="C57" s="89"/>
      <c r="D57" s="89"/>
      <c r="E57" s="130"/>
      <c r="F57" s="89"/>
      <c r="G57" s="127"/>
      <c r="H57" s="12"/>
      <c r="I57" s="114"/>
      <c r="J57" s="12"/>
      <c r="K57" s="7"/>
      <c r="L57" s="114"/>
      <c r="M57" s="12"/>
      <c r="N57" s="101"/>
      <c r="P57" s="114"/>
      <c r="Q57" s="12"/>
      <c r="R57" s="7"/>
      <c r="S57" s="114"/>
      <c r="T57" s="12"/>
      <c r="U57" s="101"/>
      <c r="W57" s="114"/>
      <c r="X57" s="12"/>
      <c r="Y57" s="7"/>
      <c r="Z57" s="114"/>
      <c r="AA57" s="12"/>
      <c r="AB57" s="101"/>
    </row>
    <row r="58" spans="1:28" ht="14.4" hidden="1" customHeight="1" x14ac:dyDescent="0.3">
      <c r="A58" s="29">
        <v>47</v>
      </c>
      <c r="B58" s="89"/>
      <c r="C58" s="89"/>
      <c r="D58" s="89"/>
      <c r="E58" s="130"/>
      <c r="F58" s="89"/>
      <c r="G58" s="127"/>
      <c r="H58" s="12"/>
      <c r="I58" s="114"/>
      <c r="J58" s="12"/>
      <c r="K58" s="7"/>
      <c r="L58" s="114"/>
      <c r="M58" s="12"/>
      <c r="N58" s="101"/>
      <c r="P58" s="114"/>
      <c r="Q58" s="12"/>
      <c r="R58" s="7"/>
      <c r="S58" s="114"/>
      <c r="T58" s="12"/>
      <c r="U58" s="101"/>
      <c r="W58" s="114"/>
      <c r="X58" s="12"/>
      <c r="Y58" s="7"/>
      <c r="Z58" s="114"/>
      <c r="AA58" s="12"/>
      <c r="AB58" s="101"/>
    </row>
    <row r="59" spans="1:28" ht="14.4" hidden="1" customHeight="1" x14ac:dyDescent="0.3">
      <c r="A59" s="29">
        <v>48</v>
      </c>
      <c r="B59" s="89"/>
      <c r="C59" s="89"/>
      <c r="D59" s="89"/>
      <c r="E59" s="130"/>
      <c r="F59" s="89"/>
      <c r="G59" s="127"/>
      <c r="H59" s="12"/>
      <c r="I59" s="114"/>
      <c r="J59" s="12"/>
      <c r="K59" s="7"/>
      <c r="L59" s="114"/>
      <c r="M59" s="12"/>
      <c r="N59" s="101"/>
      <c r="P59" s="114"/>
      <c r="Q59" s="12"/>
      <c r="R59" s="7"/>
      <c r="S59" s="114"/>
      <c r="T59" s="12"/>
      <c r="U59" s="101"/>
      <c r="W59" s="114"/>
      <c r="X59" s="12"/>
      <c r="Y59" s="7"/>
      <c r="Z59" s="114"/>
      <c r="AA59" s="12"/>
      <c r="AB59" s="101"/>
    </row>
    <row r="60" spans="1:28" x14ac:dyDescent="0.3">
      <c r="A60" s="29">
        <v>49</v>
      </c>
      <c r="B60" s="89"/>
      <c r="C60" s="89"/>
      <c r="D60" s="89"/>
      <c r="E60" s="130"/>
      <c r="F60" s="89"/>
      <c r="G60" s="127"/>
      <c r="H60" s="12"/>
      <c r="I60" s="114"/>
      <c r="J60" s="12"/>
      <c r="K60" s="7"/>
      <c r="L60" s="114"/>
      <c r="M60" s="12"/>
      <c r="N60" s="101"/>
      <c r="P60" s="114"/>
      <c r="Q60" s="12"/>
      <c r="R60" s="7"/>
      <c r="S60" s="114"/>
      <c r="T60" s="12"/>
      <c r="U60" s="101"/>
      <c r="W60" s="114"/>
      <c r="X60" s="12"/>
      <c r="Y60" s="7"/>
      <c r="Z60" s="114"/>
      <c r="AA60" s="12"/>
      <c r="AB60" s="101"/>
    </row>
    <row r="61" spans="1:28" ht="15" thickBot="1" x14ac:dyDescent="0.35">
      <c r="A61" s="30">
        <v>50</v>
      </c>
      <c r="B61" s="128">
        <v>3.5309388877147775E-2</v>
      </c>
      <c r="C61" s="128">
        <v>3.4172848752193016E-3</v>
      </c>
      <c r="D61" s="128">
        <v>5.9587494951190072E-7</v>
      </c>
      <c r="E61" s="131">
        <f>B61*$E$8</f>
        <v>0.26799826157755163</v>
      </c>
      <c r="F61" s="128">
        <f t="shared" ref="F61" si="4">C61*$E$8</f>
        <v>2.5937192202914499E-2</v>
      </c>
      <c r="G61" s="129">
        <f t="shared" ref="G61" si="5">D61*$E$8</f>
        <v>4.5226908667953263E-6</v>
      </c>
      <c r="H61" s="12"/>
      <c r="I61" s="131">
        <v>2.9650486122882957E-2</v>
      </c>
      <c r="J61" s="128">
        <v>2.5476949754541555E-3</v>
      </c>
      <c r="K61" s="128">
        <v>4.2850242172209804E-6</v>
      </c>
      <c r="L61" s="131">
        <f t="shared" ref="L61:N61" si="6">I61*$L$8</f>
        <v>0.15851149881293228</v>
      </c>
      <c r="M61" s="128">
        <f t="shared" si="6"/>
        <v>1.3619977338777914E-2</v>
      </c>
      <c r="N61" s="129">
        <f t="shared" si="6"/>
        <v>2.2907739465263357E-5</v>
      </c>
      <c r="P61" s="131">
        <v>1.0063406588655822E-2</v>
      </c>
      <c r="Q61" s="128">
        <v>4.8308217010522114E-5</v>
      </c>
      <c r="R61" s="128">
        <v>3.905439448347684E-7</v>
      </c>
      <c r="S61" s="131">
        <f t="shared" ref="S61:U61" si="7">P61*$S$8</f>
        <v>5.9122513708352954E-2</v>
      </c>
      <c r="T61" s="128">
        <f t="shared" si="7"/>
        <v>2.8381077493681742E-4</v>
      </c>
      <c r="U61" s="129">
        <f t="shared" si="7"/>
        <v>2.2944456759042642E-6</v>
      </c>
      <c r="W61" s="131">
        <v>1.0063406588655822E-2</v>
      </c>
      <c r="X61" s="128">
        <v>4.8308217010522114E-5</v>
      </c>
      <c r="Y61" s="128">
        <v>3.905439448347684E-7</v>
      </c>
      <c r="Z61" s="131">
        <f t="shared" ref="Z61:AB61" si="8">W61*$Z$8</f>
        <v>7.2758429635981614E-2</v>
      </c>
      <c r="AA61" s="128">
        <f t="shared" si="8"/>
        <v>3.4926840898607495E-4</v>
      </c>
      <c r="AB61" s="129">
        <f t="shared" si="8"/>
        <v>2.8236327211553759E-6</v>
      </c>
    </row>
    <row r="65" spans="19:25" x14ac:dyDescent="0.3">
      <c r="S65" s="89"/>
    </row>
    <row r="66" spans="19:25" x14ac:dyDescent="0.3">
      <c r="S66" s="89"/>
    </row>
    <row r="68" spans="19:25" ht="15" thickBot="1" x14ac:dyDescent="0.35"/>
    <row r="69" spans="19:25" ht="15" thickBot="1" x14ac:dyDescent="0.35">
      <c r="W69" s="206"/>
      <c r="X69" s="207"/>
      <c r="Y69" s="208"/>
    </row>
  </sheetData>
  <mergeCells count="20">
    <mergeCell ref="P9:R9"/>
    <mergeCell ref="W9:Y9"/>
    <mergeCell ref="W69:Y69"/>
    <mergeCell ref="E9:G9"/>
    <mergeCell ref="I4:N4"/>
    <mergeCell ref="I5:N5"/>
    <mergeCell ref="A6:A8"/>
    <mergeCell ref="B4:G4"/>
    <mergeCell ref="B5:G5"/>
    <mergeCell ref="I9:K9"/>
    <mergeCell ref="AD5:AI5"/>
    <mergeCell ref="A1:B1"/>
    <mergeCell ref="P5:U5"/>
    <mergeCell ref="W4:AB4"/>
    <mergeCell ref="W5:AB5"/>
    <mergeCell ref="B3:G3"/>
    <mergeCell ref="I3:N3"/>
    <mergeCell ref="P3:U3"/>
    <mergeCell ref="W3:AB3"/>
    <mergeCell ref="P4:U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F451-8886-41A6-94DF-E3789C3848B5}">
  <dimension ref="A1:AY154"/>
  <sheetViews>
    <sheetView zoomScale="72" zoomScaleNormal="100" workbookViewId="0"/>
  </sheetViews>
  <sheetFormatPr baseColWidth="10" defaultRowHeight="14.4" x14ac:dyDescent="0.3"/>
  <cols>
    <col min="1" max="1" width="10.6640625" style="14" customWidth="1"/>
    <col min="2" max="2" width="6.88671875" style="14" customWidth="1"/>
    <col min="3" max="3" width="7.44140625" style="14" customWidth="1"/>
    <col min="4" max="4" width="12" style="14" bestFit="1" customWidth="1"/>
    <col min="5" max="5" width="11.5546875" style="14"/>
    <col min="6" max="6" width="14.5546875" style="14" customWidth="1"/>
    <col min="7" max="7" width="4.109375" style="14" customWidth="1"/>
    <col min="8" max="8" width="4.77734375" style="66" bestFit="1" customWidth="1"/>
    <col min="9" max="9" width="6.5546875" style="88" bestFit="1" customWidth="1"/>
    <col min="10" max="10" width="4.21875" style="88" bestFit="1" customWidth="1"/>
    <col min="11" max="11" width="4.44140625" style="88" bestFit="1" customWidth="1"/>
    <col min="12" max="12" width="7.88671875" style="88" bestFit="1" customWidth="1"/>
    <col min="13" max="13" width="8" style="88" bestFit="1" customWidth="1"/>
    <col min="14" max="18" width="7.88671875" style="88" bestFit="1" customWidth="1"/>
    <col min="19" max="20" width="7.88671875" style="14" bestFit="1" customWidth="1"/>
    <col min="21" max="21" width="8.21875" style="88" bestFit="1" customWidth="1"/>
    <col min="22" max="24" width="7.88671875" style="88" bestFit="1" customWidth="1"/>
    <col min="25" max="26" width="7.88671875" style="14" bestFit="1" customWidth="1"/>
    <col min="27" max="27" width="8.21875" style="88" bestFit="1" customWidth="1"/>
    <col min="28" max="30" width="7.88671875" style="88" bestFit="1" customWidth="1"/>
    <col min="31" max="32" width="7.88671875" style="14" bestFit="1" customWidth="1"/>
    <col min="33" max="33" width="12.44140625" style="14" customWidth="1"/>
    <col min="34" max="36" width="7.88671875" style="14" bestFit="1" customWidth="1"/>
    <col min="37" max="37" width="5.44140625" style="14" customWidth="1"/>
    <col min="38" max="38" width="5.21875" style="14" bestFit="1" customWidth="1"/>
    <col min="39" max="39" width="10" style="14" bestFit="1" customWidth="1"/>
    <col min="40" max="40" width="9.21875" style="14" bestFit="1" customWidth="1"/>
    <col min="41" max="41" width="8.44140625" style="14" bestFit="1" customWidth="1"/>
    <col min="42" max="44" width="8.21875" style="14" customWidth="1"/>
    <col min="45" max="45" width="9" style="14" bestFit="1" customWidth="1"/>
    <col min="46" max="47" width="8.44140625" style="14" bestFit="1" customWidth="1"/>
    <col min="48" max="48" width="8.88671875" style="14" bestFit="1" customWidth="1"/>
    <col min="49" max="49" width="8.33203125" style="14" customWidth="1"/>
    <col min="50" max="50" width="8.21875" style="14" bestFit="1" customWidth="1"/>
    <col min="51" max="16384" width="11.5546875" style="14"/>
  </cols>
  <sheetData>
    <row r="1" spans="1:51" ht="16.2" thickBot="1" x14ac:dyDescent="0.35">
      <c r="A1" s="160" t="s">
        <v>130</v>
      </c>
      <c r="H1" s="13"/>
      <c r="I1" s="237" t="s">
        <v>1</v>
      </c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9"/>
      <c r="AL1" s="13"/>
      <c r="AM1" s="240" t="s">
        <v>1</v>
      </c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2"/>
    </row>
    <row r="2" spans="1:51" ht="15" customHeight="1" thickBot="1" x14ac:dyDescent="0.35">
      <c r="B2" s="243" t="s">
        <v>41</v>
      </c>
      <c r="C2" s="244"/>
      <c r="D2" s="244"/>
      <c r="E2" s="244"/>
      <c r="F2" s="245"/>
      <c r="G2" s="15"/>
      <c r="H2" s="18" t="s">
        <v>35</v>
      </c>
      <c r="I2" s="246" t="s">
        <v>59</v>
      </c>
      <c r="J2" s="247"/>
      <c r="K2" s="249"/>
      <c r="L2" s="246" t="s">
        <v>33</v>
      </c>
      <c r="M2" s="247"/>
      <c r="N2" s="248"/>
      <c r="O2" s="225" t="s">
        <v>48</v>
      </c>
      <c r="P2" s="226"/>
      <c r="Q2" s="250"/>
      <c r="R2" s="225" t="s">
        <v>49</v>
      </c>
      <c r="S2" s="226"/>
      <c r="T2" s="250"/>
      <c r="U2" s="251" t="s">
        <v>78</v>
      </c>
      <c r="V2" s="252"/>
      <c r="W2" s="253"/>
      <c r="X2" s="251" t="s">
        <v>79</v>
      </c>
      <c r="Y2" s="252"/>
      <c r="Z2" s="253"/>
      <c r="AA2" s="225" t="s">
        <v>80</v>
      </c>
      <c r="AB2" s="226"/>
      <c r="AC2" s="250"/>
      <c r="AD2" s="225" t="s">
        <v>81</v>
      </c>
      <c r="AE2" s="226"/>
      <c r="AF2" s="250"/>
      <c r="AG2" s="154" t="s">
        <v>85</v>
      </c>
      <c r="AH2" s="251" t="s">
        <v>86</v>
      </c>
      <c r="AI2" s="252"/>
      <c r="AJ2" s="253"/>
      <c r="AK2" s="72"/>
      <c r="AL2" s="18" t="s">
        <v>35</v>
      </c>
      <c r="AM2" s="225" t="s">
        <v>47</v>
      </c>
      <c r="AN2" s="226"/>
      <c r="AO2" s="227"/>
      <c r="AP2" s="228" t="s">
        <v>82</v>
      </c>
      <c r="AQ2" s="229"/>
      <c r="AR2" s="230"/>
      <c r="AS2" s="225" t="s">
        <v>83</v>
      </c>
      <c r="AT2" s="226"/>
      <c r="AU2" s="227"/>
      <c r="AV2" s="228" t="s">
        <v>84</v>
      </c>
      <c r="AW2" s="229"/>
      <c r="AX2" s="230"/>
    </row>
    <row r="3" spans="1:51" ht="15" thickBot="1" x14ac:dyDescent="0.35">
      <c r="A3" s="234" t="s">
        <v>0</v>
      </c>
      <c r="B3" s="231" t="s">
        <v>76</v>
      </c>
      <c r="C3" s="232"/>
      <c r="D3" s="232"/>
      <c r="E3" s="232"/>
      <c r="F3" s="233"/>
      <c r="G3" s="15"/>
      <c r="H3" s="20" t="s">
        <v>34</v>
      </c>
      <c r="I3" s="21" t="s">
        <v>6</v>
      </c>
      <c r="J3" s="22" t="s">
        <v>7</v>
      </c>
      <c r="K3" s="23" t="s">
        <v>8</v>
      </c>
      <c r="L3" s="21" t="s">
        <v>6</v>
      </c>
      <c r="M3" s="22" t="s">
        <v>7</v>
      </c>
      <c r="N3" s="23" t="s">
        <v>8</v>
      </c>
      <c r="O3" s="21" t="s">
        <v>6</v>
      </c>
      <c r="P3" s="22" t="s">
        <v>7</v>
      </c>
      <c r="Q3" s="23" t="s">
        <v>8</v>
      </c>
      <c r="R3" s="21" t="s">
        <v>6</v>
      </c>
      <c r="S3" s="22" t="s">
        <v>7</v>
      </c>
      <c r="T3" s="23" t="s">
        <v>8</v>
      </c>
      <c r="U3" s="21" t="s">
        <v>6</v>
      </c>
      <c r="V3" s="22" t="s">
        <v>7</v>
      </c>
      <c r="W3" s="23" t="s">
        <v>8</v>
      </c>
      <c r="X3" s="21" t="s">
        <v>6</v>
      </c>
      <c r="Y3" s="22" t="s">
        <v>7</v>
      </c>
      <c r="Z3" s="23" t="s">
        <v>8</v>
      </c>
      <c r="AA3" s="21" t="s">
        <v>6</v>
      </c>
      <c r="AB3" s="22" t="s">
        <v>7</v>
      </c>
      <c r="AC3" s="23" t="s">
        <v>8</v>
      </c>
      <c r="AD3" s="21" t="s">
        <v>6</v>
      </c>
      <c r="AE3" s="22" t="s">
        <v>7</v>
      </c>
      <c r="AF3" s="23" t="s">
        <v>8</v>
      </c>
      <c r="AG3" s="24" t="s">
        <v>6</v>
      </c>
      <c r="AH3" s="21" t="s">
        <v>6</v>
      </c>
      <c r="AI3" s="22" t="s">
        <v>7</v>
      </c>
      <c r="AJ3" s="23" t="s">
        <v>8</v>
      </c>
      <c r="AK3" s="72"/>
      <c r="AL3" s="94" t="s">
        <v>44</v>
      </c>
      <c r="AM3" s="91" t="s">
        <v>6</v>
      </c>
      <c r="AN3" s="92" t="s">
        <v>7</v>
      </c>
      <c r="AO3" s="95" t="s">
        <v>8</v>
      </c>
      <c r="AP3" s="91" t="s">
        <v>6</v>
      </c>
      <c r="AQ3" s="92" t="s">
        <v>7</v>
      </c>
      <c r="AR3" s="93" t="s">
        <v>8</v>
      </c>
      <c r="AS3" s="91" t="s">
        <v>6</v>
      </c>
      <c r="AT3" s="92" t="s">
        <v>7</v>
      </c>
      <c r="AU3" s="93" t="s">
        <v>8</v>
      </c>
      <c r="AV3" s="91" t="s">
        <v>6</v>
      </c>
      <c r="AW3" s="92" t="s">
        <v>7</v>
      </c>
      <c r="AX3" s="93" t="s">
        <v>8</v>
      </c>
    </row>
    <row r="4" spans="1:51" x14ac:dyDescent="0.3">
      <c r="A4" s="235"/>
      <c r="B4" s="222" t="s">
        <v>75</v>
      </c>
      <c r="C4" s="223"/>
      <c r="D4" s="223"/>
      <c r="E4" s="223"/>
      <c r="F4" s="224"/>
      <c r="G4" s="15"/>
      <c r="H4" s="27">
        <v>0</v>
      </c>
      <c r="I4" s="46">
        <f>-0.45*44/12*0.88</f>
        <v>-1.4520000000000002</v>
      </c>
      <c r="J4" s="33"/>
      <c r="K4" s="47"/>
      <c r="L4" s="157">
        <v>2.5952500939757456E-2</v>
      </c>
      <c r="M4" s="33">
        <v>1.0589034627691124E-4</v>
      </c>
      <c r="N4" s="156">
        <v>5.1487203754621848E-5</v>
      </c>
      <c r="O4" s="34"/>
      <c r="P4" s="17"/>
      <c r="Q4" s="155"/>
      <c r="R4" s="25">
        <v>2.0577883417934609E-2</v>
      </c>
      <c r="S4" s="17">
        <v>1.0348492190175361E-3</v>
      </c>
      <c r="T4" s="43">
        <v>4.5321372045406188E-6</v>
      </c>
      <c r="U4" s="34"/>
      <c r="V4" s="17"/>
      <c r="W4" s="48"/>
      <c r="X4" s="25">
        <v>6.089802186535773E-3</v>
      </c>
      <c r="Y4" s="17">
        <v>2.2128393551703557E-5</v>
      </c>
      <c r="Z4" s="43">
        <v>3.3011598990196568E-7</v>
      </c>
      <c r="AA4" s="34"/>
      <c r="AB4" s="17"/>
      <c r="AC4" s="155"/>
      <c r="AD4" s="25">
        <v>1.9476344811600939E-2</v>
      </c>
      <c r="AE4" s="17">
        <v>8.263590062797336E-5</v>
      </c>
      <c r="AF4" s="43">
        <v>2.5877155005266435E-5</v>
      </c>
      <c r="AG4" s="158">
        <f>-I4</f>
        <v>1.4520000000000002</v>
      </c>
      <c r="AH4" s="34">
        <v>2.3013908092601603E-2</v>
      </c>
      <c r="AI4" s="17">
        <v>8.2829505118548974E-5</v>
      </c>
      <c r="AJ4" s="48">
        <v>5.3861666937431027E-5</v>
      </c>
      <c r="AL4" s="27">
        <v>0</v>
      </c>
      <c r="AM4" s="34">
        <f>IF((L4+$I4)*$B$17=0,"",(L4+$I4)*$B$17)</f>
        <v>-52.763757465228984</v>
      </c>
      <c r="AN4" s="17">
        <f>IF((M4+$J4)*$B$17=0,"",M4+$J4)*$B$17</f>
        <v>3.9179428122457158E-3</v>
      </c>
      <c r="AO4" s="43">
        <f>IF((N4+$K4)*$B$17=0,"",(N4+$K4)*$B$17)</f>
        <v>1.9050265389210083E-3</v>
      </c>
      <c r="AP4" s="34">
        <f t="shared" ref="AP4:AP35" si="0">IF((L4+$I4)*$B$17=0,"",(L4+$I4)*$B$17)</f>
        <v>-52.763757465228984</v>
      </c>
      <c r="AQ4" s="17">
        <f>IF((M4+J4)*$B$17=0,"",(M4+J4)*$B$17)</f>
        <v>3.9179428122457158E-3</v>
      </c>
      <c r="AR4" s="43">
        <f>IF((N4+$K4)*$B$17=0,"",(N4+$K4)*$B$17)</f>
        <v>1.9050265389210083E-3</v>
      </c>
      <c r="AS4" s="34">
        <v>-52.763757465228984</v>
      </c>
      <c r="AT4" s="17">
        <v>3.9179428122457158E-3</v>
      </c>
      <c r="AU4" s="48">
        <v>1.9050265389210083E-3</v>
      </c>
      <c r="AV4" s="34">
        <v>-52.763757465228984</v>
      </c>
      <c r="AW4" s="17">
        <v>3.9179428122457158E-3</v>
      </c>
      <c r="AX4" s="48">
        <v>1.9050265389210083E-3</v>
      </c>
    </row>
    <row r="5" spans="1:51" x14ac:dyDescent="0.3">
      <c r="A5" s="235"/>
      <c r="B5" s="213" t="s">
        <v>88</v>
      </c>
      <c r="C5" s="214"/>
      <c r="D5" s="214"/>
      <c r="E5" s="214"/>
      <c r="F5" s="215"/>
      <c r="G5" s="15"/>
      <c r="H5" s="28">
        <v>1</v>
      </c>
      <c r="I5" s="34"/>
      <c r="J5" s="17"/>
      <c r="K5" s="48"/>
      <c r="L5" s="34">
        <v>2.5062250165627454E-2</v>
      </c>
      <c r="M5" s="17">
        <v>9.049005286348755E-5</v>
      </c>
      <c r="N5" s="43">
        <v>1.1613290911383653E-6</v>
      </c>
      <c r="O5" s="34">
        <v>4.7074566254146862E-2</v>
      </c>
      <c r="P5" s="17">
        <v>2.2165849838618884E-3</v>
      </c>
      <c r="Q5" s="65">
        <v>8.9999999999999998E-4</v>
      </c>
      <c r="R5" s="26"/>
      <c r="S5" s="9"/>
      <c r="T5" s="51"/>
      <c r="U5" s="34">
        <v>1.0769745683083927</v>
      </c>
      <c r="V5" s="17">
        <v>3.5672981426680167E-3</v>
      </c>
      <c r="W5" s="65">
        <v>2.3999999999999998E-3</v>
      </c>
      <c r="X5" s="26"/>
      <c r="Y5" s="9"/>
      <c r="Z5" s="51"/>
      <c r="AA5" s="34">
        <v>2.7032500000000002</v>
      </c>
      <c r="AB5" s="17">
        <v>1.7000000000000001E-2</v>
      </c>
      <c r="AC5" s="65">
        <v>1.1000000000000001E-3</v>
      </c>
      <c r="AD5" s="26"/>
      <c r="AE5" s="9"/>
      <c r="AF5" s="51"/>
      <c r="AG5" s="58"/>
      <c r="AH5" s="55"/>
      <c r="AI5" s="9"/>
      <c r="AJ5" s="35"/>
      <c r="AL5" s="28">
        <v>1</v>
      </c>
      <c r="AM5" s="34">
        <f t="shared" ref="AM5:AM36" si="1">IF(($L5+$I5)*$B$17=0,"",($L5+$I5)*$B$17)</f>
        <v>0.92730325612821585</v>
      </c>
      <c r="AN5" s="17">
        <f t="shared" ref="AN5:AN36" si="2">IF(($M5+$J5)*$B$17=0,"",($M5+$J5)*$B$17)</f>
        <v>3.3481319559490394E-3</v>
      </c>
      <c r="AO5" s="43">
        <f t="shared" ref="AO5:AO36" si="3">IF(($N5+$K5)*$B$17=0,"",($N5+$K5)*$B$17)</f>
        <v>4.296917637211952E-5</v>
      </c>
      <c r="AP5" s="34">
        <f t="shared" si="0"/>
        <v>0.92730325612821585</v>
      </c>
      <c r="AQ5" s="17">
        <f t="shared" ref="AQ5:AQ36" si="4">IF((M5+$I5)*$B$17=0,"",(M5+$I5)*$B$17)</f>
        <v>3.3481319559490394E-3</v>
      </c>
      <c r="AR5" s="48">
        <f t="shared" ref="AR5:AR36" si="5">IF((N5+$I5)*$B$17=0,"",(N5+$I5)*$B$17)</f>
        <v>4.296917637211952E-5</v>
      </c>
      <c r="AS5" s="34">
        <f t="shared" ref="AS5:AS36" si="6">IF(($L5+$I5)*$B$17=0,"",($L5+$I5)*$B$17)</f>
        <v>0.92730325612821585</v>
      </c>
      <c r="AT5" s="17">
        <f t="shared" ref="AT5:AT36" si="7">IF(($M5+$J5)*$B$17=0,"",($M5+$J5)*$B$17)</f>
        <v>3.3481319559490394E-3</v>
      </c>
      <c r="AU5" s="48">
        <f t="shared" ref="AU5:AU36" si="8">IF(($N5+$K5)*$B$17=0,"",($N5+$K5)*$B$17)</f>
        <v>4.296917637211952E-5</v>
      </c>
      <c r="AV5" s="34">
        <f t="shared" ref="AV5:AV36" si="9">IF(($L5+$I5)*$B$17=0,"",($L5+$I5)*$B$17)</f>
        <v>0.92730325612821585</v>
      </c>
      <c r="AW5" s="17">
        <f t="shared" ref="AW5:AW36" si="10">IF(($M5+$J5)*$B$17=0,"",($M5+$J5)*$B$17)</f>
        <v>3.3481319559490394E-3</v>
      </c>
      <c r="AX5" s="48">
        <f t="shared" ref="AX5:AX36" si="11">IF(($N5+$K5)*$B$17=0,"",($N5+$K5)*$B$17)</f>
        <v>4.296917637211952E-5</v>
      </c>
    </row>
    <row r="6" spans="1:51" ht="15" thickBot="1" x14ac:dyDescent="0.35">
      <c r="A6" s="236"/>
      <c r="B6" s="216" t="s">
        <v>89</v>
      </c>
      <c r="C6" s="217"/>
      <c r="D6" s="217"/>
      <c r="E6" s="217"/>
      <c r="F6" s="218"/>
      <c r="G6" s="15"/>
      <c r="H6" s="29">
        <v>2</v>
      </c>
      <c r="I6" s="34"/>
      <c r="J6" s="17"/>
      <c r="K6" s="48"/>
      <c r="L6" s="36"/>
      <c r="M6" s="16"/>
      <c r="N6" s="44"/>
      <c r="O6" s="34">
        <v>3.843001698548467E-2</v>
      </c>
      <c r="P6" s="17">
        <v>4.2385761207959982E-3</v>
      </c>
      <c r="Q6" s="65"/>
      <c r="R6" s="26"/>
      <c r="S6" s="9"/>
      <c r="T6" s="51"/>
      <c r="U6" s="34">
        <v>0.17299855109469928</v>
      </c>
      <c r="V6" s="17">
        <v>5.7302876796219845E-4</v>
      </c>
      <c r="W6" s="65"/>
      <c r="X6" s="26"/>
      <c r="Y6" s="9"/>
      <c r="Z6" s="51"/>
      <c r="AA6" s="34">
        <v>7.3333333333333401E-3</v>
      </c>
      <c r="AB6" s="17"/>
      <c r="AC6" s="65"/>
      <c r="AD6" s="26"/>
      <c r="AE6" s="9"/>
      <c r="AF6" s="51"/>
      <c r="AG6" s="58"/>
      <c r="AH6" s="55"/>
      <c r="AI6" s="9"/>
      <c r="AJ6" s="35"/>
      <c r="AL6" s="29">
        <v>2</v>
      </c>
      <c r="AM6" s="34" t="str">
        <f t="shared" si="1"/>
        <v/>
      </c>
      <c r="AN6" s="17" t="str">
        <f t="shared" si="2"/>
        <v/>
      </c>
      <c r="AO6" s="43" t="str">
        <f t="shared" si="3"/>
        <v/>
      </c>
      <c r="AP6" s="34" t="str">
        <f t="shared" si="0"/>
        <v/>
      </c>
      <c r="AQ6" s="17" t="str">
        <f t="shared" si="4"/>
        <v/>
      </c>
      <c r="AR6" s="48" t="str">
        <f t="shared" si="5"/>
        <v/>
      </c>
      <c r="AS6" s="34" t="str">
        <f t="shared" si="6"/>
        <v/>
      </c>
      <c r="AT6" s="17" t="str">
        <f t="shared" si="7"/>
        <v/>
      </c>
      <c r="AU6" s="48" t="str">
        <f t="shared" si="8"/>
        <v/>
      </c>
      <c r="AV6" s="34" t="str">
        <f t="shared" si="9"/>
        <v/>
      </c>
      <c r="AW6" s="17" t="str">
        <f t="shared" si="10"/>
        <v/>
      </c>
      <c r="AX6" s="48" t="str">
        <f t="shared" si="11"/>
        <v/>
      </c>
    </row>
    <row r="7" spans="1:51" x14ac:dyDescent="0.3">
      <c r="A7" s="219" t="s">
        <v>125</v>
      </c>
      <c r="B7" s="231" t="s">
        <v>88</v>
      </c>
      <c r="C7" s="232"/>
      <c r="D7" s="232"/>
      <c r="E7" s="232"/>
      <c r="F7" s="233"/>
      <c r="H7" s="29">
        <v>3</v>
      </c>
      <c r="I7" s="34"/>
      <c r="J7" s="17"/>
      <c r="K7" s="48"/>
      <c r="L7" s="36"/>
      <c r="M7" s="16"/>
      <c r="N7" s="44"/>
      <c r="O7" s="34">
        <v>3.6203628925754842E-2</v>
      </c>
      <c r="P7" s="17">
        <v>3.9917406634627775E-3</v>
      </c>
      <c r="Q7" s="65"/>
      <c r="R7" s="26"/>
      <c r="S7" s="9"/>
      <c r="T7" s="51"/>
      <c r="U7" s="34">
        <f>0.0502044187230951+0.00137797207527088</f>
        <v>5.1582390798365976E-2</v>
      </c>
      <c r="V7" s="17">
        <v>1.6629374075743326E-4</v>
      </c>
      <c r="W7" s="65"/>
      <c r="X7" s="26"/>
      <c r="Y7" s="9"/>
      <c r="Z7" s="51"/>
      <c r="AA7" s="34">
        <v>7.2746666666667166E-3</v>
      </c>
      <c r="AB7" s="17"/>
      <c r="AC7" s="65"/>
      <c r="AD7" s="26"/>
      <c r="AE7" s="9"/>
      <c r="AF7" s="51"/>
      <c r="AG7" s="58"/>
      <c r="AH7" s="55"/>
      <c r="AI7" s="9"/>
      <c r="AJ7" s="35"/>
      <c r="AK7" s="72"/>
      <c r="AL7" s="29">
        <v>3</v>
      </c>
      <c r="AM7" s="34" t="str">
        <f t="shared" si="1"/>
        <v/>
      </c>
      <c r="AN7" s="17" t="str">
        <f t="shared" si="2"/>
        <v/>
      </c>
      <c r="AO7" s="43" t="str">
        <f t="shared" si="3"/>
        <v/>
      </c>
      <c r="AP7" s="34" t="str">
        <f t="shared" si="0"/>
        <v/>
      </c>
      <c r="AQ7" s="17" t="str">
        <f t="shared" si="4"/>
        <v/>
      </c>
      <c r="AR7" s="48" t="str">
        <f t="shared" si="5"/>
        <v/>
      </c>
      <c r="AS7" s="34" t="str">
        <f t="shared" si="6"/>
        <v/>
      </c>
      <c r="AT7" s="17" t="str">
        <f t="shared" si="7"/>
        <v/>
      </c>
      <c r="AU7" s="48" t="str">
        <f t="shared" si="8"/>
        <v/>
      </c>
      <c r="AV7" s="34" t="str">
        <f t="shared" si="9"/>
        <v/>
      </c>
      <c r="AW7" s="17" t="str">
        <f t="shared" si="10"/>
        <v/>
      </c>
      <c r="AX7" s="48" t="str">
        <f t="shared" si="11"/>
        <v/>
      </c>
    </row>
    <row r="8" spans="1:51" x14ac:dyDescent="0.3">
      <c r="A8" s="220"/>
      <c r="B8" s="213" t="s">
        <v>75</v>
      </c>
      <c r="C8" s="214"/>
      <c r="D8" s="214"/>
      <c r="E8" s="214"/>
      <c r="F8" s="215"/>
      <c r="G8" s="15"/>
      <c r="H8" s="29">
        <v>4</v>
      </c>
      <c r="I8" s="34"/>
      <c r="J8" s="17"/>
      <c r="K8" s="48"/>
      <c r="L8" s="36"/>
      <c r="M8" s="16"/>
      <c r="N8" s="44"/>
      <c r="O8" s="34">
        <v>3.4106222658282823E-2</v>
      </c>
      <c r="P8" s="17">
        <v>3.7592797841153021E-3</v>
      </c>
      <c r="Q8" s="65"/>
      <c r="R8" s="26"/>
      <c r="S8" s="9"/>
      <c r="T8" s="51"/>
      <c r="U8" s="34">
        <v>2.7449203739396103E-3</v>
      </c>
      <c r="V8" s="17"/>
      <c r="W8" s="65"/>
      <c r="X8" s="26"/>
      <c r="Y8" s="9"/>
      <c r="Z8" s="51"/>
      <c r="AA8" s="34">
        <v>7.2164693333333823E-3</v>
      </c>
      <c r="AB8" s="17"/>
      <c r="AC8" s="65"/>
      <c r="AD8" s="26"/>
      <c r="AE8" s="9"/>
      <c r="AF8" s="51"/>
      <c r="AG8" s="59"/>
      <c r="AH8" s="55"/>
      <c r="AI8" s="9"/>
      <c r="AJ8" s="35"/>
      <c r="AK8" s="72"/>
      <c r="AL8" s="29">
        <v>4</v>
      </c>
      <c r="AM8" s="34" t="str">
        <f t="shared" si="1"/>
        <v/>
      </c>
      <c r="AN8" s="17" t="str">
        <f t="shared" si="2"/>
        <v/>
      </c>
      <c r="AO8" s="43" t="str">
        <f t="shared" si="3"/>
        <v/>
      </c>
      <c r="AP8" s="34" t="str">
        <f t="shared" si="0"/>
        <v/>
      </c>
      <c r="AQ8" s="17" t="str">
        <f t="shared" si="4"/>
        <v/>
      </c>
      <c r="AR8" s="48" t="str">
        <f t="shared" si="5"/>
        <v/>
      </c>
      <c r="AS8" s="34" t="str">
        <f t="shared" si="6"/>
        <v/>
      </c>
      <c r="AT8" s="17" t="str">
        <f t="shared" si="7"/>
        <v/>
      </c>
      <c r="AU8" s="48" t="str">
        <f t="shared" si="8"/>
        <v/>
      </c>
      <c r="AV8" s="34" t="str">
        <f t="shared" si="9"/>
        <v/>
      </c>
      <c r="AW8" s="17" t="str">
        <f t="shared" si="10"/>
        <v/>
      </c>
      <c r="AX8" s="48" t="str">
        <f t="shared" si="11"/>
        <v/>
      </c>
    </row>
    <row r="9" spans="1:51" x14ac:dyDescent="0.3">
      <c r="A9" s="220"/>
      <c r="B9" s="213" t="s">
        <v>90</v>
      </c>
      <c r="C9" s="214"/>
      <c r="D9" s="214"/>
      <c r="E9" s="214"/>
      <c r="F9" s="215"/>
      <c r="H9" s="29">
        <v>5</v>
      </c>
      <c r="I9" s="34"/>
      <c r="J9" s="17"/>
      <c r="K9" s="48"/>
      <c r="L9" s="36"/>
      <c r="M9" s="16"/>
      <c r="N9" s="44"/>
      <c r="O9" s="34">
        <v>3.2130325902193328E-2</v>
      </c>
      <c r="P9" s="17">
        <v>3.5403563725000427E-3</v>
      </c>
      <c r="Q9" s="65"/>
      <c r="R9" s="26"/>
      <c r="S9" s="9"/>
      <c r="T9" s="52"/>
      <c r="U9" s="34">
        <v>2.7229610109480995E-3</v>
      </c>
      <c r="V9" s="17"/>
      <c r="W9" s="65"/>
      <c r="X9" s="26"/>
      <c r="Y9" s="9"/>
      <c r="Z9" s="52"/>
      <c r="AA9" s="34">
        <v>7.1587375786666867E-3</v>
      </c>
      <c r="AB9" s="17"/>
      <c r="AC9" s="65"/>
      <c r="AD9" s="26"/>
      <c r="AE9" s="9"/>
      <c r="AF9" s="52"/>
      <c r="AG9" s="60"/>
      <c r="AH9" s="55"/>
      <c r="AI9" s="9"/>
      <c r="AJ9" s="35"/>
      <c r="AK9" s="72"/>
      <c r="AL9" s="29">
        <v>5</v>
      </c>
      <c r="AM9" s="34" t="str">
        <f t="shared" si="1"/>
        <v/>
      </c>
      <c r="AN9" s="17" t="str">
        <f t="shared" si="2"/>
        <v/>
      </c>
      <c r="AO9" s="43" t="str">
        <f t="shared" si="3"/>
        <v/>
      </c>
      <c r="AP9" s="34" t="str">
        <f t="shared" si="0"/>
        <v/>
      </c>
      <c r="AQ9" s="17" t="str">
        <f t="shared" si="4"/>
        <v/>
      </c>
      <c r="AR9" s="48" t="str">
        <f t="shared" si="5"/>
        <v/>
      </c>
      <c r="AS9" s="34" t="str">
        <f t="shared" si="6"/>
        <v/>
      </c>
      <c r="AT9" s="17" t="str">
        <f t="shared" si="7"/>
        <v/>
      </c>
      <c r="AU9" s="48" t="str">
        <f t="shared" si="8"/>
        <v/>
      </c>
      <c r="AV9" s="34" t="str">
        <f t="shared" si="9"/>
        <v/>
      </c>
      <c r="AW9" s="17" t="str">
        <f t="shared" si="10"/>
        <v/>
      </c>
      <c r="AX9" s="48" t="str">
        <f t="shared" si="11"/>
        <v/>
      </c>
    </row>
    <row r="10" spans="1:51" x14ac:dyDescent="0.3">
      <c r="A10" s="220"/>
      <c r="B10" s="213" t="s">
        <v>92</v>
      </c>
      <c r="C10" s="214"/>
      <c r="D10" s="214"/>
      <c r="E10" s="214"/>
      <c r="F10" s="215"/>
      <c r="H10" s="29">
        <v>6</v>
      </c>
      <c r="I10" s="34"/>
      <c r="J10" s="17"/>
      <c r="K10" s="48"/>
      <c r="L10" s="36"/>
      <c r="M10" s="16"/>
      <c r="N10" s="44"/>
      <c r="O10" s="34">
        <v>3.0268899264252705E-2</v>
      </c>
      <c r="P10" s="17">
        <v>3.3341820678695249E-3</v>
      </c>
      <c r="Q10" s="65"/>
      <c r="R10" s="26"/>
      <c r="S10" s="9"/>
      <c r="T10" s="53"/>
      <c r="U10" s="34">
        <v>2.7011773228605169E-3</v>
      </c>
      <c r="V10" s="17"/>
      <c r="W10" s="65"/>
      <c r="X10" s="26"/>
      <c r="Y10" s="9"/>
      <c r="Z10" s="53"/>
      <c r="AA10" s="34">
        <v>7.1014676780373209E-3</v>
      </c>
      <c r="AB10" s="17"/>
      <c r="AC10" s="65"/>
      <c r="AD10" s="26"/>
      <c r="AE10" s="9"/>
      <c r="AF10" s="53"/>
      <c r="AG10" s="61"/>
      <c r="AH10" s="55"/>
      <c r="AI10" s="9"/>
      <c r="AJ10" s="35"/>
      <c r="AK10" s="72"/>
      <c r="AL10" s="29">
        <v>6</v>
      </c>
      <c r="AM10" s="34" t="str">
        <f t="shared" si="1"/>
        <v/>
      </c>
      <c r="AN10" s="17" t="str">
        <f t="shared" si="2"/>
        <v/>
      </c>
      <c r="AO10" s="43" t="str">
        <f t="shared" si="3"/>
        <v/>
      </c>
      <c r="AP10" s="34" t="str">
        <f t="shared" si="0"/>
        <v/>
      </c>
      <c r="AQ10" s="17" t="str">
        <f t="shared" si="4"/>
        <v/>
      </c>
      <c r="AR10" s="48" t="str">
        <f t="shared" si="5"/>
        <v/>
      </c>
      <c r="AS10" s="34" t="str">
        <f t="shared" si="6"/>
        <v/>
      </c>
      <c r="AT10" s="17" t="str">
        <f t="shared" si="7"/>
        <v/>
      </c>
      <c r="AU10" s="48" t="str">
        <f t="shared" si="8"/>
        <v/>
      </c>
      <c r="AV10" s="34" t="str">
        <f t="shared" si="9"/>
        <v/>
      </c>
      <c r="AW10" s="17" t="str">
        <f t="shared" si="10"/>
        <v/>
      </c>
      <c r="AX10" s="48" t="str">
        <f t="shared" si="11"/>
        <v/>
      </c>
    </row>
    <row r="11" spans="1:51" x14ac:dyDescent="0.3">
      <c r="A11" s="220"/>
      <c r="B11" s="213" t="s">
        <v>91</v>
      </c>
      <c r="C11" s="214"/>
      <c r="D11" s="214"/>
      <c r="E11" s="214"/>
      <c r="F11" s="215"/>
      <c r="H11" s="29">
        <v>7</v>
      </c>
      <c r="I11" s="34"/>
      <c r="J11" s="17"/>
      <c r="K11" s="48"/>
      <c r="L11" s="36"/>
      <c r="M11" s="16"/>
      <c r="N11" s="44"/>
      <c r="O11" s="34">
        <v>2.8515311160785956E-2</v>
      </c>
      <c r="P11" s="17">
        <v>3.1400144200321098E-3</v>
      </c>
      <c r="Q11" s="65"/>
      <c r="R11" s="26"/>
      <c r="S11" s="9"/>
      <c r="T11" s="53"/>
      <c r="U11" s="34">
        <v>2.6795679042776314E-3</v>
      </c>
      <c r="V11" s="17"/>
      <c r="W11" s="65"/>
      <c r="X11" s="26"/>
      <c r="Y11" s="9"/>
      <c r="Z11" s="53"/>
      <c r="AA11" s="34">
        <v>7.0446559366130384E-3</v>
      </c>
      <c r="AB11" s="17"/>
      <c r="AC11" s="65"/>
      <c r="AD11" s="26"/>
      <c r="AE11" s="9"/>
      <c r="AF11" s="53"/>
      <c r="AG11" s="58"/>
      <c r="AH11" s="55"/>
      <c r="AI11" s="9"/>
      <c r="AJ11" s="35"/>
      <c r="AK11" s="72"/>
      <c r="AL11" s="29">
        <v>7</v>
      </c>
      <c r="AM11" s="34" t="str">
        <f t="shared" si="1"/>
        <v/>
      </c>
      <c r="AN11" s="17" t="str">
        <f t="shared" si="2"/>
        <v/>
      </c>
      <c r="AO11" s="43" t="str">
        <f t="shared" si="3"/>
        <v/>
      </c>
      <c r="AP11" s="34" t="str">
        <f t="shared" si="0"/>
        <v/>
      </c>
      <c r="AQ11" s="17" t="str">
        <f t="shared" si="4"/>
        <v/>
      </c>
      <c r="AR11" s="48" t="str">
        <f t="shared" si="5"/>
        <v/>
      </c>
      <c r="AS11" s="34" t="str">
        <f t="shared" si="6"/>
        <v/>
      </c>
      <c r="AT11" s="17" t="str">
        <f t="shared" si="7"/>
        <v/>
      </c>
      <c r="AU11" s="48" t="str">
        <f t="shared" si="8"/>
        <v/>
      </c>
      <c r="AV11" s="34" t="str">
        <f t="shared" si="9"/>
        <v/>
      </c>
      <c r="AW11" s="17" t="str">
        <f t="shared" si="10"/>
        <v/>
      </c>
      <c r="AX11" s="48" t="str">
        <f t="shared" si="11"/>
        <v/>
      </c>
    </row>
    <row r="12" spans="1:51" ht="15" thickBot="1" x14ac:dyDescent="0.35">
      <c r="A12" s="221"/>
      <c r="B12" s="216" t="s">
        <v>93</v>
      </c>
      <c r="C12" s="217"/>
      <c r="D12" s="217"/>
      <c r="E12" s="217"/>
      <c r="F12" s="218"/>
      <c r="H12" s="29">
        <v>8</v>
      </c>
      <c r="I12" s="34"/>
      <c r="J12" s="17"/>
      <c r="K12" s="48"/>
      <c r="L12" s="36"/>
      <c r="M12" s="16"/>
      <c r="N12" s="44"/>
      <c r="O12" s="34">
        <v>2.6863314192403901E-2</v>
      </c>
      <c r="P12" s="17">
        <v>2.957154215729355E-3</v>
      </c>
      <c r="Q12" s="65"/>
      <c r="R12" s="26"/>
      <c r="S12" s="9"/>
      <c r="T12" s="53"/>
      <c r="U12" s="34">
        <v>2.6581313610433946E-3</v>
      </c>
      <c r="V12" s="17"/>
      <c r="W12" s="65"/>
      <c r="X12" s="26"/>
      <c r="Y12" s="9"/>
      <c r="Z12" s="53"/>
      <c r="AA12" s="34">
        <v>6.9882986891201078E-3</v>
      </c>
      <c r="AB12" s="17"/>
      <c r="AC12" s="65"/>
      <c r="AD12" s="26"/>
      <c r="AE12" s="9"/>
      <c r="AF12" s="53"/>
      <c r="AG12" s="62"/>
      <c r="AH12" s="55"/>
      <c r="AI12" s="9"/>
      <c r="AJ12" s="35"/>
      <c r="AK12" s="72"/>
      <c r="AL12" s="29">
        <v>8</v>
      </c>
      <c r="AM12" s="34" t="str">
        <f t="shared" si="1"/>
        <v/>
      </c>
      <c r="AN12" s="17" t="str">
        <f t="shared" si="2"/>
        <v/>
      </c>
      <c r="AO12" s="43" t="str">
        <f t="shared" si="3"/>
        <v/>
      </c>
      <c r="AP12" s="34" t="str">
        <f t="shared" si="0"/>
        <v/>
      </c>
      <c r="AQ12" s="17" t="str">
        <f t="shared" si="4"/>
        <v/>
      </c>
      <c r="AR12" s="48" t="str">
        <f t="shared" si="5"/>
        <v/>
      </c>
      <c r="AS12" s="34" t="str">
        <f t="shared" si="6"/>
        <v/>
      </c>
      <c r="AT12" s="17" t="str">
        <f t="shared" si="7"/>
        <v/>
      </c>
      <c r="AU12" s="48" t="str">
        <f t="shared" si="8"/>
        <v/>
      </c>
      <c r="AV12" s="34" t="str">
        <f t="shared" si="9"/>
        <v/>
      </c>
      <c r="AW12" s="17" t="str">
        <f t="shared" si="10"/>
        <v/>
      </c>
      <c r="AX12" s="48" t="str">
        <f t="shared" si="11"/>
        <v/>
      </c>
    </row>
    <row r="13" spans="1:51" x14ac:dyDescent="0.3">
      <c r="A13" s="66"/>
      <c r="H13" s="29">
        <v>9</v>
      </c>
      <c r="I13" s="34"/>
      <c r="J13" s="17"/>
      <c r="K13" s="48"/>
      <c r="L13" s="36"/>
      <c r="M13" s="16"/>
      <c r="N13" s="44"/>
      <c r="O13" s="34">
        <v>2.5307022887388387E-2</v>
      </c>
      <c r="P13" s="17">
        <v>2.7849429607130502E-3</v>
      </c>
      <c r="Q13" s="65"/>
      <c r="R13" s="26"/>
      <c r="S13" s="9"/>
      <c r="T13" s="53"/>
      <c r="U13" s="34">
        <v>2.6368663101550408E-3</v>
      </c>
      <c r="V13" s="17"/>
      <c r="W13" s="65"/>
      <c r="X13" s="26"/>
      <c r="Y13" s="9"/>
      <c r="Z13" s="53"/>
      <c r="AA13" s="34">
        <v>6.9323922996072001E-3</v>
      </c>
      <c r="AB13" s="17"/>
      <c r="AC13" s="65"/>
      <c r="AD13" s="26"/>
      <c r="AE13" s="9"/>
      <c r="AF13" s="53"/>
      <c r="AG13" s="62"/>
      <c r="AH13" s="55"/>
      <c r="AI13" s="9"/>
      <c r="AJ13" s="35"/>
      <c r="AK13" s="72"/>
      <c r="AL13" s="29">
        <v>9</v>
      </c>
      <c r="AM13" s="34" t="str">
        <f t="shared" si="1"/>
        <v/>
      </c>
      <c r="AN13" s="17" t="str">
        <f t="shared" si="2"/>
        <v/>
      </c>
      <c r="AO13" s="43" t="str">
        <f t="shared" si="3"/>
        <v/>
      </c>
      <c r="AP13" s="34" t="str">
        <f t="shared" si="0"/>
        <v/>
      </c>
      <c r="AQ13" s="17" t="str">
        <f t="shared" si="4"/>
        <v/>
      </c>
      <c r="AR13" s="48" t="str">
        <f t="shared" si="5"/>
        <v/>
      </c>
      <c r="AS13" s="34" t="str">
        <f t="shared" si="6"/>
        <v/>
      </c>
      <c r="AT13" s="17" t="str">
        <f t="shared" si="7"/>
        <v/>
      </c>
      <c r="AU13" s="48" t="str">
        <f t="shared" si="8"/>
        <v/>
      </c>
      <c r="AV13" s="34" t="str">
        <f t="shared" si="9"/>
        <v/>
      </c>
      <c r="AW13" s="17" t="str">
        <f t="shared" si="10"/>
        <v/>
      </c>
      <c r="AX13" s="48" t="str">
        <f t="shared" si="11"/>
        <v/>
      </c>
    </row>
    <row r="14" spans="1:51" x14ac:dyDescent="0.3">
      <c r="A14" s="68" t="s">
        <v>2</v>
      </c>
      <c r="B14" s="67">
        <v>100</v>
      </c>
      <c r="C14" s="69" t="s">
        <v>25</v>
      </c>
      <c r="H14" s="29">
        <v>10</v>
      </c>
      <c r="I14" s="34"/>
      <c r="J14" s="17"/>
      <c r="K14" s="48"/>
      <c r="L14" s="36"/>
      <c r="M14" s="16"/>
      <c r="N14" s="44"/>
      <c r="O14" s="34">
        <v>2.3840892734440594E-2</v>
      </c>
      <c r="P14" s="17">
        <v>2.6227605084546625E-3</v>
      </c>
      <c r="Q14" s="65"/>
      <c r="R14" s="26"/>
      <c r="S14" s="9"/>
      <c r="T14" s="53"/>
      <c r="U14" s="34">
        <v>2.6157713796738269E-3</v>
      </c>
      <c r="V14" s="17"/>
      <c r="W14" s="65"/>
      <c r="X14" s="26"/>
      <c r="Y14" s="9"/>
      <c r="Z14" s="53"/>
      <c r="AA14" s="34">
        <v>6.8769331612103064E-3</v>
      </c>
      <c r="AB14" s="17"/>
      <c r="AC14" s="65"/>
      <c r="AD14" s="26"/>
      <c r="AE14" s="9"/>
      <c r="AF14" s="53"/>
      <c r="AG14" s="62"/>
      <c r="AH14" s="55"/>
      <c r="AI14" s="9"/>
      <c r="AJ14" s="35"/>
      <c r="AK14" s="73"/>
      <c r="AL14" s="29">
        <v>10</v>
      </c>
      <c r="AM14" s="34" t="str">
        <f t="shared" si="1"/>
        <v/>
      </c>
      <c r="AN14" s="17" t="str">
        <f t="shared" si="2"/>
        <v/>
      </c>
      <c r="AO14" s="43" t="str">
        <f t="shared" si="3"/>
        <v/>
      </c>
      <c r="AP14" s="34" t="str">
        <f t="shared" si="0"/>
        <v/>
      </c>
      <c r="AQ14" s="17" t="str">
        <f t="shared" si="4"/>
        <v/>
      </c>
      <c r="AR14" s="48" t="str">
        <f t="shared" si="5"/>
        <v/>
      </c>
      <c r="AS14" s="34" t="str">
        <f t="shared" si="6"/>
        <v/>
      </c>
      <c r="AT14" s="17" t="str">
        <f t="shared" si="7"/>
        <v/>
      </c>
      <c r="AU14" s="48" t="str">
        <f t="shared" si="8"/>
        <v/>
      </c>
      <c r="AV14" s="34" t="str">
        <f t="shared" si="9"/>
        <v/>
      </c>
      <c r="AW14" s="17" t="str">
        <f t="shared" si="10"/>
        <v/>
      </c>
      <c r="AX14" s="48" t="str">
        <f t="shared" si="11"/>
        <v/>
      </c>
      <c r="AY14" s="73"/>
    </row>
    <row r="15" spans="1:51" x14ac:dyDescent="0.3">
      <c r="A15" s="67" t="s">
        <v>16</v>
      </c>
      <c r="B15" s="67">
        <v>0.05</v>
      </c>
      <c r="H15" s="29">
        <v>11</v>
      </c>
      <c r="I15" s="34"/>
      <c r="J15" s="17"/>
      <c r="K15" s="48"/>
      <c r="L15" s="36"/>
      <c r="M15" s="16"/>
      <c r="N15" s="44"/>
      <c r="O15" s="34">
        <v>2.2459700430097932E-2</v>
      </c>
      <c r="P15" s="17">
        <v>2.4700228269479924E-3</v>
      </c>
      <c r="Q15" s="65"/>
      <c r="R15" s="26"/>
      <c r="S15" s="9"/>
      <c r="T15" s="53"/>
      <c r="U15" s="34">
        <v>2.5948452086364208E-3</v>
      </c>
      <c r="V15" s="17"/>
      <c r="W15" s="65"/>
      <c r="X15" s="26"/>
      <c r="Y15" s="9"/>
      <c r="Z15" s="53"/>
      <c r="AA15" s="34">
        <v>6.8219176959205914E-3</v>
      </c>
      <c r="AB15" s="17"/>
      <c r="AC15" s="65"/>
      <c r="AD15" s="26"/>
      <c r="AE15" s="9"/>
      <c r="AF15" s="53"/>
      <c r="AG15" s="62"/>
      <c r="AH15" s="55"/>
      <c r="AI15" s="9"/>
      <c r="AJ15" s="35"/>
      <c r="AL15" s="29">
        <v>11</v>
      </c>
      <c r="AM15" s="34" t="str">
        <f t="shared" si="1"/>
        <v/>
      </c>
      <c r="AN15" s="17" t="str">
        <f t="shared" si="2"/>
        <v/>
      </c>
      <c r="AO15" s="43" t="str">
        <f t="shared" si="3"/>
        <v/>
      </c>
      <c r="AP15" s="34" t="str">
        <f t="shared" si="0"/>
        <v/>
      </c>
      <c r="AQ15" s="17" t="str">
        <f t="shared" si="4"/>
        <v/>
      </c>
      <c r="AR15" s="48" t="str">
        <f t="shared" si="5"/>
        <v/>
      </c>
      <c r="AS15" s="34" t="str">
        <f t="shared" si="6"/>
        <v/>
      </c>
      <c r="AT15" s="17" t="str">
        <f t="shared" si="7"/>
        <v/>
      </c>
      <c r="AU15" s="48" t="str">
        <f t="shared" si="8"/>
        <v/>
      </c>
      <c r="AV15" s="34" t="str">
        <f t="shared" si="9"/>
        <v/>
      </c>
      <c r="AW15" s="17" t="str">
        <f t="shared" si="10"/>
        <v/>
      </c>
      <c r="AX15" s="48" t="str">
        <f t="shared" si="11"/>
        <v/>
      </c>
    </row>
    <row r="16" spans="1:51" x14ac:dyDescent="0.3">
      <c r="A16" s="143" t="s">
        <v>60</v>
      </c>
      <c r="B16" s="67">
        <f>'fossil-based'!$C$1*B15*B14</f>
        <v>35</v>
      </c>
      <c r="H16" s="29">
        <v>12</v>
      </c>
      <c r="I16" s="34"/>
      <c r="J16" s="17"/>
      <c r="K16" s="48"/>
      <c r="L16" s="36"/>
      <c r="M16" s="16"/>
      <c r="N16" s="44"/>
      <c r="O16" s="34">
        <v>2.1158525270456859E-2</v>
      </c>
      <c r="P16" s="17">
        <v>2.3261798955631239E-3</v>
      </c>
      <c r="Q16" s="65"/>
      <c r="R16" s="26"/>
      <c r="S16" s="9"/>
      <c r="T16" s="53"/>
      <c r="U16" s="34">
        <v>2.5740864469673314E-3</v>
      </c>
      <c r="V16" s="17"/>
      <c r="W16" s="65"/>
      <c r="X16" s="26"/>
      <c r="Y16" s="9"/>
      <c r="Z16" s="53"/>
      <c r="AA16" s="34">
        <v>6.7673423543532785E-3</v>
      </c>
      <c r="AB16" s="17"/>
      <c r="AC16" s="65"/>
      <c r="AD16" s="26"/>
      <c r="AE16" s="9"/>
      <c r="AF16" s="53"/>
      <c r="AG16" s="62"/>
      <c r="AH16" s="55"/>
      <c r="AI16" s="9"/>
      <c r="AJ16" s="35"/>
      <c r="AL16" s="29">
        <v>12</v>
      </c>
      <c r="AM16" s="34" t="str">
        <f t="shared" si="1"/>
        <v/>
      </c>
      <c r="AN16" s="17" t="str">
        <f t="shared" si="2"/>
        <v/>
      </c>
      <c r="AO16" s="43" t="str">
        <f t="shared" si="3"/>
        <v/>
      </c>
      <c r="AP16" s="34" t="str">
        <f t="shared" si="0"/>
        <v/>
      </c>
      <c r="AQ16" s="17" t="str">
        <f t="shared" si="4"/>
        <v/>
      </c>
      <c r="AR16" s="48" t="str">
        <f t="shared" si="5"/>
        <v/>
      </c>
      <c r="AS16" s="34" t="str">
        <f t="shared" si="6"/>
        <v/>
      </c>
      <c r="AT16" s="17" t="str">
        <f t="shared" si="7"/>
        <v/>
      </c>
      <c r="AU16" s="48" t="str">
        <f t="shared" si="8"/>
        <v/>
      </c>
      <c r="AV16" s="34" t="str">
        <f t="shared" si="9"/>
        <v/>
      </c>
      <c r="AW16" s="17" t="str">
        <f t="shared" si="10"/>
        <v/>
      </c>
      <c r="AX16" s="48" t="str">
        <f t="shared" si="11"/>
        <v/>
      </c>
    </row>
    <row r="17" spans="1:50" ht="14.4" customHeight="1" x14ac:dyDescent="0.3">
      <c r="A17" s="142" t="s">
        <v>61</v>
      </c>
      <c r="B17" s="70">
        <v>37</v>
      </c>
      <c r="C17" s="14" t="s">
        <v>74</v>
      </c>
      <c r="H17" s="29">
        <v>13</v>
      </c>
      <c r="I17" s="34"/>
      <c r="J17" s="17"/>
      <c r="K17" s="48"/>
      <c r="L17" s="36"/>
      <c r="M17" s="16"/>
      <c r="N17" s="44"/>
      <c r="O17" s="34">
        <v>1.9932731620906519E-2</v>
      </c>
      <c r="P17" s="17">
        <v>2.1907137243780614E-3</v>
      </c>
      <c r="Q17" s="65"/>
      <c r="R17" s="26"/>
      <c r="S17" s="9"/>
      <c r="T17" s="53"/>
      <c r="U17" s="34">
        <v>2.5534937553915826E-3</v>
      </c>
      <c r="V17" s="17"/>
      <c r="W17" s="65"/>
      <c r="X17" s="26"/>
      <c r="Y17" s="9"/>
      <c r="Z17" s="53"/>
      <c r="AA17" s="34">
        <v>6.7132036155184609E-3</v>
      </c>
      <c r="AB17" s="17"/>
      <c r="AC17" s="65"/>
      <c r="AD17" s="26"/>
      <c r="AE17" s="9"/>
      <c r="AF17" s="53"/>
      <c r="AG17" s="62"/>
      <c r="AH17" s="55"/>
      <c r="AI17" s="9"/>
      <c r="AJ17" s="35"/>
      <c r="AL17" s="29">
        <v>13</v>
      </c>
      <c r="AM17" s="34" t="str">
        <f t="shared" si="1"/>
        <v/>
      </c>
      <c r="AN17" s="17" t="str">
        <f t="shared" si="2"/>
        <v/>
      </c>
      <c r="AO17" s="43" t="str">
        <f t="shared" si="3"/>
        <v/>
      </c>
      <c r="AP17" s="34" t="str">
        <f t="shared" si="0"/>
        <v/>
      </c>
      <c r="AQ17" s="17" t="str">
        <f t="shared" si="4"/>
        <v/>
      </c>
      <c r="AR17" s="48" t="str">
        <f t="shared" si="5"/>
        <v/>
      </c>
      <c r="AS17" s="34" t="str">
        <f t="shared" si="6"/>
        <v/>
      </c>
      <c r="AT17" s="17" t="str">
        <f t="shared" si="7"/>
        <v/>
      </c>
      <c r="AU17" s="48" t="str">
        <f t="shared" si="8"/>
        <v/>
      </c>
      <c r="AV17" s="34" t="str">
        <f t="shared" si="9"/>
        <v/>
      </c>
      <c r="AW17" s="17" t="str">
        <f t="shared" si="10"/>
        <v/>
      </c>
      <c r="AX17" s="48" t="str">
        <f t="shared" si="11"/>
        <v/>
      </c>
    </row>
    <row r="18" spans="1:50" x14ac:dyDescent="0.3">
      <c r="A18" s="78" t="s">
        <v>52</v>
      </c>
      <c r="B18" s="70" t="s">
        <v>46</v>
      </c>
      <c r="H18" s="29">
        <v>14</v>
      </c>
      <c r="I18" s="34"/>
      <c r="J18" s="17"/>
      <c r="K18" s="48"/>
      <c r="L18" s="36"/>
      <c r="M18" s="16"/>
      <c r="N18" s="44"/>
      <c r="O18" s="34">
        <v>1.87779524014197E-2</v>
      </c>
      <c r="P18" s="17">
        <v>2.0631364888555174E-3</v>
      </c>
      <c r="Q18" s="65"/>
      <c r="R18" s="26"/>
      <c r="S18" s="9"/>
      <c r="T18" s="53"/>
      <c r="U18" s="34">
        <v>2.5330658053484695E-3</v>
      </c>
      <c r="V18" s="17"/>
      <c r="W18" s="65"/>
      <c r="X18" s="26"/>
      <c r="Y18" s="9"/>
      <c r="Z18" s="53"/>
      <c r="AA18" s="34">
        <v>6.6594979865942554E-3</v>
      </c>
      <c r="AB18" s="17"/>
      <c r="AC18" s="65"/>
      <c r="AD18" s="26"/>
      <c r="AE18" s="9"/>
      <c r="AF18" s="53"/>
      <c r="AG18" s="62"/>
      <c r="AH18" s="55"/>
      <c r="AI18" s="9"/>
      <c r="AJ18" s="35"/>
      <c r="AL18" s="29">
        <v>14</v>
      </c>
      <c r="AM18" s="34" t="str">
        <f t="shared" si="1"/>
        <v/>
      </c>
      <c r="AN18" s="17" t="str">
        <f t="shared" si="2"/>
        <v/>
      </c>
      <c r="AO18" s="43" t="str">
        <f t="shared" si="3"/>
        <v/>
      </c>
      <c r="AP18" s="34" t="str">
        <f t="shared" si="0"/>
        <v/>
      </c>
      <c r="AQ18" s="17" t="str">
        <f t="shared" si="4"/>
        <v/>
      </c>
      <c r="AR18" s="48" t="str">
        <f t="shared" si="5"/>
        <v/>
      </c>
      <c r="AS18" s="34" t="str">
        <f t="shared" si="6"/>
        <v/>
      </c>
      <c r="AT18" s="17" t="str">
        <f t="shared" si="7"/>
        <v/>
      </c>
      <c r="AU18" s="48" t="str">
        <f t="shared" si="8"/>
        <v/>
      </c>
      <c r="AV18" s="34" t="str">
        <f t="shared" si="9"/>
        <v/>
      </c>
      <c r="AW18" s="17" t="str">
        <f t="shared" si="10"/>
        <v/>
      </c>
      <c r="AX18" s="48" t="str">
        <f t="shared" si="11"/>
        <v/>
      </c>
    </row>
    <row r="19" spans="1:50" x14ac:dyDescent="0.3">
      <c r="F19" s="74"/>
      <c r="H19" s="29">
        <v>15</v>
      </c>
      <c r="I19" s="34"/>
      <c r="J19" s="17"/>
      <c r="K19" s="48"/>
      <c r="L19" s="36"/>
      <c r="M19" s="16"/>
      <c r="N19" s="44"/>
      <c r="O19" s="34">
        <v>1.7690073528578199E-2</v>
      </c>
      <c r="P19" s="17">
        <v>1.942988773147661E-3</v>
      </c>
      <c r="Q19" s="65"/>
      <c r="R19" s="26"/>
      <c r="S19" s="9"/>
      <c r="T19" s="53"/>
      <c r="U19" s="34">
        <v>2.5128012789056506E-3</v>
      </c>
      <c r="V19" s="17"/>
      <c r="W19" s="65"/>
      <c r="X19" s="26"/>
      <c r="Y19" s="9"/>
      <c r="Z19" s="53"/>
      <c r="AA19" s="34">
        <v>6.6062220027015839E-3</v>
      </c>
      <c r="AB19" s="17"/>
      <c r="AC19" s="65"/>
      <c r="AD19" s="26"/>
      <c r="AE19" s="9"/>
      <c r="AF19" s="53"/>
      <c r="AG19" s="62"/>
      <c r="AH19" s="55"/>
      <c r="AI19" s="9"/>
      <c r="AJ19" s="35"/>
      <c r="AL19" s="29">
        <v>15</v>
      </c>
      <c r="AM19" s="34" t="str">
        <f t="shared" si="1"/>
        <v/>
      </c>
      <c r="AN19" s="17" t="str">
        <f t="shared" si="2"/>
        <v/>
      </c>
      <c r="AO19" s="43" t="str">
        <f t="shared" si="3"/>
        <v/>
      </c>
      <c r="AP19" s="34" t="str">
        <f t="shared" si="0"/>
        <v/>
      </c>
      <c r="AQ19" s="17" t="str">
        <f t="shared" si="4"/>
        <v/>
      </c>
      <c r="AR19" s="48" t="str">
        <f t="shared" si="5"/>
        <v/>
      </c>
      <c r="AS19" s="34" t="str">
        <f t="shared" si="6"/>
        <v/>
      </c>
      <c r="AT19" s="17" t="str">
        <f t="shared" si="7"/>
        <v/>
      </c>
      <c r="AU19" s="48" t="str">
        <f t="shared" si="8"/>
        <v/>
      </c>
      <c r="AV19" s="34" t="str">
        <f t="shared" si="9"/>
        <v/>
      </c>
      <c r="AW19" s="17" t="str">
        <f t="shared" si="10"/>
        <v/>
      </c>
      <c r="AX19" s="48" t="str">
        <f t="shared" si="11"/>
        <v/>
      </c>
    </row>
    <row r="20" spans="1:50" x14ac:dyDescent="0.3">
      <c r="A20" s="211" t="s">
        <v>87</v>
      </c>
      <c r="B20" s="212"/>
      <c r="C20" s="159">
        <f>37*(L4+L5+(M4+M5*29.8+(N4+N5)*273))</f>
        <v>2.5230408962737925</v>
      </c>
      <c r="H20" s="29">
        <v>16</v>
      </c>
      <c r="I20" s="34"/>
      <c r="J20" s="17"/>
      <c r="K20" s="48"/>
      <c r="L20" s="36"/>
      <c r="M20" s="16"/>
      <c r="N20" s="44"/>
      <c r="O20" s="34">
        <v>1.6665219258895147E-2</v>
      </c>
      <c r="P20" s="17">
        <v>1.8298379157028386E-3</v>
      </c>
      <c r="Q20" s="65"/>
      <c r="R20" s="26"/>
      <c r="S20" s="9"/>
      <c r="T20" s="53"/>
      <c r="U20" s="34">
        <v>2.4926988686744204E-3</v>
      </c>
      <c r="V20" s="17"/>
      <c r="W20" s="65"/>
      <c r="X20" s="26"/>
      <c r="Y20" s="9"/>
      <c r="Z20" s="53"/>
      <c r="AA20" s="34">
        <v>6.5533722266799726E-3</v>
      </c>
      <c r="AB20" s="17"/>
      <c r="AC20" s="65"/>
      <c r="AD20" s="26"/>
      <c r="AE20" s="9"/>
      <c r="AF20" s="53"/>
      <c r="AG20" s="62"/>
      <c r="AH20" s="55"/>
      <c r="AI20" s="9"/>
      <c r="AJ20" s="35"/>
      <c r="AL20" s="29">
        <v>16</v>
      </c>
      <c r="AM20" s="34" t="str">
        <f t="shared" si="1"/>
        <v/>
      </c>
      <c r="AN20" s="17" t="str">
        <f t="shared" si="2"/>
        <v/>
      </c>
      <c r="AO20" s="43" t="str">
        <f t="shared" si="3"/>
        <v/>
      </c>
      <c r="AP20" s="34" t="str">
        <f t="shared" si="0"/>
        <v/>
      </c>
      <c r="AQ20" s="17" t="str">
        <f t="shared" si="4"/>
        <v/>
      </c>
      <c r="AR20" s="48" t="str">
        <f t="shared" si="5"/>
        <v/>
      </c>
      <c r="AS20" s="34" t="str">
        <f t="shared" si="6"/>
        <v/>
      </c>
      <c r="AT20" s="17" t="str">
        <f t="shared" si="7"/>
        <v/>
      </c>
      <c r="AU20" s="48" t="str">
        <f t="shared" si="8"/>
        <v/>
      </c>
      <c r="AV20" s="34" t="str">
        <f t="shared" si="9"/>
        <v/>
      </c>
      <c r="AW20" s="17" t="str">
        <f t="shared" si="10"/>
        <v/>
      </c>
      <c r="AX20" s="48" t="str">
        <f t="shared" si="11"/>
        <v/>
      </c>
    </row>
    <row r="21" spans="1:50" hidden="1" x14ac:dyDescent="0.3">
      <c r="B21" s="74"/>
      <c r="H21" s="29">
        <v>17</v>
      </c>
      <c r="I21" s="34"/>
      <c r="J21" s="17"/>
      <c r="K21" s="48"/>
      <c r="L21" s="36"/>
      <c r="M21" s="16"/>
      <c r="N21" s="44"/>
      <c r="O21" s="34">
        <v>1.5699738381230403E-2</v>
      </c>
      <c r="P21" s="17">
        <v>1.7232764512166575E-3</v>
      </c>
      <c r="Q21" s="65"/>
      <c r="R21" s="26"/>
      <c r="S21" s="9"/>
      <c r="T21" s="53"/>
      <c r="U21" s="34">
        <v>2.4727572777250312E-3</v>
      </c>
      <c r="V21" s="17"/>
      <c r="W21" s="65"/>
      <c r="X21" s="26"/>
      <c r="Y21" s="9"/>
      <c r="Z21" s="53"/>
      <c r="AA21" s="34">
        <v>6.5009452488665092E-3</v>
      </c>
      <c r="AB21" s="17"/>
      <c r="AC21" s="65"/>
      <c r="AD21" s="26"/>
      <c r="AE21" s="9"/>
      <c r="AF21" s="53"/>
      <c r="AG21" s="62"/>
      <c r="AH21" s="55"/>
      <c r="AI21" s="9"/>
      <c r="AJ21" s="35"/>
      <c r="AL21" s="29">
        <v>17</v>
      </c>
      <c r="AM21" s="34" t="str">
        <f t="shared" si="1"/>
        <v/>
      </c>
      <c r="AN21" s="17" t="str">
        <f t="shared" si="2"/>
        <v/>
      </c>
      <c r="AO21" s="43" t="str">
        <f t="shared" si="3"/>
        <v/>
      </c>
      <c r="AP21" s="34" t="str">
        <f t="shared" si="0"/>
        <v/>
      </c>
      <c r="AQ21" s="17" t="str">
        <f t="shared" si="4"/>
        <v/>
      </c>
      <c r="AR21" s="48" t="str">
        <f t="shared" si="5"/>
        <v/>
      </c>
      <c r="AS21" s="34" t="str">
        <f t="shared" si="6"/>
        <v/>
      </c>
      <c r="AT21" s="17" t="str">
        <f t="shared" si="7"/>
        <v/>
      </c>
      <c r="AU21" s="48" t="str">
        <f t="shared" si="8"/>
        <v/>
      </c>
      <c r="AV21" s="34" t="str">
        <f t="shared" si="9"/>
        <v/>
      </c>
      <c r="AW21" s="17" t="str">
        <f t="shared" si="10"/>
        <v/>
      </c>
      <c r="AX21" s="48" t="str">
        <f t="shared" si="11"/>
        <v/>
      </c>
    </row>
    <row r="22" spans="1:50" hidden="1" x14ac:dyDescent="0.3">
      <c r="B22" s="79"/>
      <c r="H22" s="29">
        <v>18</v>
      </c>
      <c r="I22" s="34"/>
      <c r="J22" s="17"/>
      <c r="K22" s="48"/>
      <c r="L22" s="36"/>
      <c r="M22" s="16"/>
      <c r="N22" s="44"/>
      <c r="O22" s="34">
        <v>1.4790191209106662E-2</v>
      </c>
      <c r="P22" s="17">
        <v>1.622920643316775E-3</v>
      </c>
      <c r="Q22" s="65"/>
      <c r="R22" s="26"/>
      <c r="S22" s="9"/>
      <c r="T22" s="53"/>
      <c r="U22" s="34">
        <v>2.4529752195032073E-3</v>
      </c>
      <c r="V22" s="17"/>
      <c r="W22" s="65"/>
      <c r="X22" s="26"/>
      <c r="Y22" s="9"/>
      <c r="Z22" s="53"/>
      <c r="AA22" s="34">
        <v>6.4489376868755071E-3</v>
      </c>
      <c r="AB22" s="17"/>
      <c r="AC22" s="65"/>
      <c r="AD22" s="26"/>
      <c r="AE22" s="9"/>
      <c r="AF22" s="53"/>
      <c r="AG22" s="62"/>
      <c r="AH22" s="55"/>
      <c r="AI22" s="9"/>
      <c r="AJ22" s="35"/>
      <c r="AL22" s="29">
        <v>18</v>
      </c>
      <c r="AM22" s="34" t="str">
        <f t="shared" si="1"/>
        <v/>
      </c>
      <c r="AN22" s="17" t="str">
        <f t="shared" si="2"/>
        <v/>
      </c>
      <c r="AO22" s="43" t="str">
        <f t="shared" si="3"/>
        <v/>
      </c>
      <c r="AP22" s="34" t="str">
        <f t="shared" si="0"/>
        <v/>
      </c>
      <c r="AQ22" s="17" t="str">
        <f t="shared" si="4"/>
        <v/>
      </c>
      <c r="AR22" s="48" t="str">
        <f t="shared" si="5"/>
        <v/>
      </c>
      <c r="AS22" s="34" t="str">
        <f t="shared" si="6"/>
        <v/>
      </c>
      <c r="AT22" s="17" t="str">
        <f t="shared" si="7"/>
        <v/>
      </c>
      <c r="AU22" s="48" t="str">
        <f t="shared" si="8"/>
        <v/>
      </c>
      <c r="AV22" s="34" t="str">
        <f t="shared" si="9"/>
        <v/>
      </c>
      <c r="AW22" s="17" t="str">
        <f t="shared" si="10"/>
        <v/>
      </c>
      <c r="AX22" s="48" t="str">
        <f t="shared" si="11"/>
        <v/>
      </c>
    </row>
    <row r="23" spans="1:50" hidden="1" x14ac:dyDescent="0.3">
      <c r="B23" s="82"/>
      <c r="D23" s="81"/>
      <c r="E23" s="74"/>
      <c r="F23" s="74"/>
      <c r="H23" s="29">
        <v>19</v>
      </c>
      <c r="I23" s="34"/>
      <c r="J23" s="17"/>
      <c r="K23" s="48"/>
      <c r="L23" s="36"/>
      <c r="M23" s="16"/>
      <c r="N23" s="44"/>
      <c r="O23" s="34">
        <v>1.3933337326582361E-2</v>
      </c>
      <c r="P23" s="17">
        <v>1.5284091026974713E-3</v>
      </c>
      <c r="Q23" s="65"/>
      <c r="R23" s="26"/>
      <c r="S23" s="9"/>
      <c r="T23" s="53"/>
      <c r="U23" s="34">
        <v>2.4333514177472082E-3</v>
      </c>
      <c r="V23" s="17"/>
      <c r="W23" s="65"/>
      <c r="X23" s="26"/>
      <c r="Y23" s="9"/>
      <c r="Z23" s="53"/>
      <c r="AA23" s="34">
        <v>6.3973461853805147E-3</v>
      </c>
      <c r="AB23" s="17"/>
      <c r="AC23" s="65"/>
      <c r="AD23" s="26"/>
      <c r="AE23" s="9"/>
      <c r="AF23" s="53"/>
      <c r="AG23" s="62"/>
      <c r="AH23" s="55"/>
      <c r="AI23" s="9"/>
      <c r="AJ23" s="35"/>
      <c r="AL23" s="29">
        <v>19</v>
      </c>
      <c r="AM23" s="34" t="str">
        <f t="shared" si="1"/>
        <v/>
      </c>
      <c r="AN23" s="17" t="str">
        <f t="shared" si="2"/>
        <v/>
      </c>
      <c r="AO23" s="43" t="str">
        <f t="shared" si="3"/>
        <v/>
      </c>
      <c r="AP23" s="34" t="str">
        <f t="shared" si="0"/>
        <v/>
      </c>
      <c r="AQ23" s="17" t="str">
        <f t="shared" si="4"/>
        <v/>
      </c>
      <c r="AR23" s="48" t="str">
        <f t="shared" si="5"/>
        <v/>
      </c>
      <c r="AS23" s="34" t="str">
        <f t="shared" si="6"/>
        <v/>
      </c>
      <c r="AT23" s="17" t="str">
        <f t="shared" si="7"/>
        <v/>
      </c>
      <c r="AU23" s="48" t="str">
        <f t="shared" si="8"/>
        <v/>
      </c>
      <c r="AV23" s="34" t="str">
        <f t="shared" si="9"/>
        <v/>
      </c>
      <c r="AW23" s="17" t="str">
        <f t="shared" si="10"/>
        <v/>
      </c>
      <c r="AX23" s="48" t="str">
        <f t="shared" si="11"/>
        <v/>
      </c>
    </row>
    <row r="24" spans="1:50" hidden="1" x14ac:dyDescent="0.3">
      <c r="B24" s="83"/>
      <c r="C24" s="81"/>
      <c r="D24" s="81"/>
      <c r="E24" s="74"/>
      <c r="F24" s="74"/>
      <c r="H24" s="29">
        <v>20</v>
      </c>
      <c r="I24" s="34"/>
      <c r="J24" s="17"/>
      <c r="K24" s="48"/>
      <c r="L24" s="36"/>
      <c r="M24" s="16"/>
      <c r="N24" s="44"/>
      <c r="O24" s="34">
        <v>1.3126124044035065E-2</v>
      </c>
      <c r="P24" s="17">
        <v>1.4394014857278044E-3</v>
      </c>
      <c r="Q24" s="65"/>
      <c r="R24" s="26"/>
      <c r="S24" s="9"/>
      <c r="T24" s="53"/>
      <c r="U24" s="34">
        <v>2.4138846064052058E-3</v>
      </c>
      <c r="V24" s="17"/>
      <c r="W24" s="65"/>
      <c r="X24" s="26"/>
      <c r="Y24" s="9"/>
      <c r="Z24" s="53"/>
      <c r="AA24" s="34">
        <v>6.3461674158975427E-3</v>
      </c>
      <c r="AB24" s="17"/>
      <c r="AC24" s="65"/>
      <c r="AD24" s="26"/>
      <c r="AE24" s="9"/>
      <c r="AF24" s="53"/>
      <c r="AG24" s="62"/>
      <c r="AH24" s="55"/>
      <c r="AI24" s="9"/>
      <c r="AJ24" s="35"/>
      <c r="AL24" s="29">
        <v>20</v>
      </c>
      <c r="AM24" s="34" t="str">
        <f t="shared" si="1"/>
        <v/>
      </c>
      <c r="AN24" s="17" t="str">
        <f t="shared" si="2"/>
        <v/>
      </c>
      <c r="AO24" s="43" t="str">
        <f t="shared" si="3"/>
        <v/>
      </c>
      <c r="AP24" s="34" t="str">
        <f t="shared" si="0"/>
        <v/>
      </c>
      <c r="AQ24" s="17" t="str">
        <f t="shared" si="4"/>
        <v/>
      </c>
      <c r="AR24" s="48" t="str">
        <f t="shared" si="5"/>
        <v/>
      </c>
      <c r="AS24" s="34" t="str">
        <f t="shared" si="6"/>
        <v/>
      </c>
      <c r="AT24" s="17" t="str">
        <f t="shared" si="7"/>
        <v/>
      </c>
      <c r="AU24" s="48" t="str">
        <f t="shared" si="8"/>
        <v/>
      </c>
      <c r="AV24" s="34" t="str">
        <f t="shared" si="9"/>
        <v/>
      </c>
      <c r="AW24" s="17" t="str">
        <f t="shared" si="10"/>
        <v/>
      </c>
      <c r="AX24" s="48" t="str">
        <f t="shared" si="11"/>
        <v/>
      </c>
    </row>
    <row r="25" spans="1:50" hidden="1" x14ac:dyDescent="0.3">
      <c r="B25" s="84"/>
      <c r="C25" s="84"/>
      <c r="D25" s="85"/>
      <c r="E25" s="74"/>
      <c r="F25" s="74"/>
      <c r="H25" s="29">
        <v>21</v>
      </c>
      <c r="I25" s="34"/>
      <c r="J25" s="17"/>
      <c r="K25" s="48"/>
      <c r="L25" s="36"/>
      <c r="M25" s="16"/>
      <c r="N25" s="44"/>
      <c r="O25" s="34">
        <v>1.2365675522722795E-2</v>
      </c>
      <c r="P25" s="17">
        <v>1.3555772688469202E-3</v>
      </c>
      <c r="Q25" s="65"/>
      <c r="R25" s="26"/>
      <c r="S25" s="9"/>
      <c r="T25" s="53"/>
      <c r="U25" s="34">
        <v>2.3945735295540036E-3</v>
      </c>
      <c r="V25" s="17"/>
      <c r="W25" s="65"/>
      <c r="X25" s="26"/>
      <c r="Y25" s="9"/>
      <c r="Z25" s="53"/>
      <c r="AA25" s="34">
        <v>6.2953980765703315E-3</v>
      </c>
      <c r="AB25" s="17"/>
      <c r="AC25" s="65"/>
      <c r="AD25" s="26"/>
      <c r="AE25" s="9"/>
      <c r="AF25" s="53"/>
      <c r="AG25" s="62"/>
      <c r="AH25" s="55"/>
      <c r="AI25" s="9"/>
      <c r="AJ25" s="35"/>
      <c r="AL25" s="29">
        <v>21</v>
      </c>
      <c r="AM25" s="34" t="str">
        <f t="shared" si="1"/>
        <v/>
      </c>
      <c r="AN25" s="17" t="str">
        <f t="shared" si="2"/>
        <v/>
      </c>
      <c r="AO25" s="43" t="str">
        <f t="shared" si="3"/>
        <v/>
      </c>
      <c r="AP25" s="34" t="str">
        <f t="shared" si="0"/>
        <v/>
      </c>
      <c r="AQ25" s="17" t="str">
        <f t="shared" si="4"/>
        <v/>
      </c>
      <c r="AR25" s="48" t="str">
        <f t="shared" si="5"/>
        <v/>
      </c>
      <c r="AS25" s="34" t="str">
        <f t="shared" si="6"/>
        <v/>
      </c>
      <c r="AT25" s="17" t="str">
        <f t="shared" si="7"/>
        <v/>
      </c>
      <c r="AU25" s="48" t="str">
        <f t="shared" si="8"/>
        <v/>
      </c>
      <c r="AV25" s="34" t="str">
        <f t="shared" si="9"/>
        <v/>
      </c>
      <c r="AW25" s="17" t="str">
        <f t="shared" si="10"/>
        <v/>
      </c>
      <c r="AX25" s="48" t="str">
        <f t="shared" si="11"/>
        <v/>
      </c>
    </row>
    <row r="26" spans="1:50" hidden="1" x14ac:dyDescent="0.3">
      <c r="B26" s="84"/>
      <c r="C26" s="84"/>
      <c r="D26" s="85"/>
      <c r="E26" s="74"/>
      <c r="F26" s="74"/>
      <c r="H26" s="29">
        <v>22</v>
      </c>
      <c r="I26" s="34"/>
      <c r="J26" s="17"/>
      <c r="K26" s="48"/>
      <c r="L26" s="36"/>
      <c r="M26" s="16"/>
      <c r="N26" s="44"/>
      <c r="O26" s="34">
        <v>1.1649282529379633E-2</v>
      </c>
      <c r="P26" s="17">
        <v>1.2766345943330299E-3</v>
      </c>
      <c r="Q26" s="65"/>
      <c r="R26" s="26"/>
      <c r="S26" s="9"/>
      <c r="T26" s="53"/>
      <c r="U26" s="34">
        <v>2.3754169413175556E-3</v>
      </c>
      <c r="V26" s="17"/>
      <c r="W26" s="65"/>
      <c r="X26" s="26"/>
      <c r="Y26" s="9"/>
      <c r="Z26" s="53"/>
      <c r="AA26" s="34">
        <v>6.2450348919577498E-3</v>
      </c>
      <c r="AB26" s="17"/>
      <c r="AC26" s="65"/>
      <c r="AD26" s="26"/>
      <c r="AE26" s="9"/>
      <c r="AF26" s="53"/>
      <c r="AG26" s="62"/>
      <c r="AH26" s="55"/>
      <c r="AI26" s="9"/>
      <c r="AJ26" s="35"/>
      <c r="AL26" s="29">
        <v>22</v>
      </c>
      <c r="AM26" s="34" t="str">
        <f t="shared" si="1"/>
        <v/>
      </c>
      <c r="AN26" s="17" t="str">
        <f t="shared" si="2"/>
        <v/>
      </c>
      <c r="AO26" s="43" t="str">
        <f t="shared" si="3"/>
        <v/>
      </c>
      <c r="AP26" s="34" t="str">
        <f t="shared" si="0"/>
        <v/>
      </c>
      <c r="AQ26" s="17" t="str">
        <f t="shared" si="4"/>
        <v/>
      </c>
      <c r="AR26" s="48" t="str">
        <f t="shared" si="5"/>
        <v/>
      </c>
      <c r="AS26" s="34" t="str">
        <f t="shared" si="6"/>
        <v/>
      </c>
      <c r="AT26" s="17" t="str">
        <f t="shared" si="7"/>
        <v/>
      </c>
      <c r="AU26" s="48" t="str">
        <f t="shared" si="8"/>
        <v/>
      </c>
      <c r="AV26" s="34" t="str">
        <f t="shared" si="9"/>
        <v/>
      </c>
      <c r="AW26" s="17" t="str">
        <f t="shared" si="10"/>
        <v/>
      </c>
      <c r="AX26" s="48" t="str">
        <f t="shared" si="11"/>
        <v/>
      </c>
    </row>
    <row r="27" spans="1:50" hidden="1" x14ac:dyDescent="0.3">
      <c r="B27" s="84"/>
      <c r="C27" s="84"/>
      <c r="D27" s="84"/>
      <c r="E27" s="74"/>
      <c r="F27" s="74"/>
      <c r="H27" s="29">
        <v>23</v>
      </c>
      <c r="I27" s="34"/>
      <c r="J27" s="17"/>
      <c r="K27" s="48"/>
      <c r="L27" s="36"/>
      <c r="M27" s="16"/>
      <c r="N27" s="44"/>
      <c r="O27" s="34">
        <v>1.0974392784354157E-2</v>
      </c>
      <c r="P27" s="17">
        <v>1.2022891832895624E-3</v>
      </c>
      <c r="Q27" s="65"/>
      <c r="R27" s="26"/>
      <c r="S27" s="9"/>
      <c r="T27" s="53"/>
      <c r="U27" s="34">
        <v>2.3564136057870125E-3</v>
      </c>
      <c r="V27" s="17"/>
      <c r="W27" s="65"/>
      <c r="X27" s="26"/>
      <c r="Y27" s="9"/>
      <c r="Z27" s="53"/>
      <c r="AA27" s="34">
        <v>6.1950746128221117E-3</v>
      </c>
      <c r="AB27" s="17"/>
      <c r="AC27" s="65"/>
      <c r="AD27" s="26"/>
      <c r="AE27" s="9"/>
      <c r="AF27" s="53"/>
      <c r="AG27" s="62"/>
      <c r="AH27" s="55"/>
      <c r="AI27" s="9"/>
      <c r="AJ27" s="35"/>
      <c r="AL27" s="29">
        <v>23</v>
      </c>
      <c r="AM27" s="34" t="str">
        <f t="shared" si="1"/>
        <v/>
      </c>
      <c r="AN27" s="17" t="str">
        <f t="shared" si="2"/>
        <v/>
      </c>
      <c r="AO27" s="43" t="str">
        <f t="shared" si="3"/>
        <v/>
      </c>
      <c r="AP27" s="34" t="str">
        <f t="shared" si="0"/>
        <v/>
      </c>
      <c r="AQ27" s="17" t="str">
        <f t="shared" si="4"/>
        <v/>
      </c>
      <c r="AR27" s="48" t="str">
        <f t="shared" si="5"/>
        <v/>
      </c>
      <c r="AS27" s="34" t="str">
        <f t="shared" si="6"/>
        <v/>
      </c>
      <c r="AT27" s="17" t="str">
        <f t="shared" si="7"/>
        <v/>
      </c>
      <c r="AU27" s="48" t="str">
        <f t="shared" si="8"/>
        <v/>
      </c>
      <c r="AV27" s="34" t="str">
        <f t="shared" si="9"/>
        <v/>
      </c>
      <c r="AW27" s="17" t="str">
        <f t="shared" si="10"/>
        <v/>
      </c>
      <c r="AX27" s="48" t="str">
        <f t="shared" si="11"/>
        <v/>
      </c>
    </row>
    <row r="28" spans="1:50" hidden="1" x14ac:dyDescent="0.3">
      <c r="B28" s="86"/>
      <c r="C28" s="81"/>
      <c r="D28" s="72"/>
      <c r="E28" s="74"/>
      <c r="F28" s="74"/>
      <c r="H28" s="29">
        <v>24</v>
      </c>
      <c r="I28" s="34"/>
      <c r="J28" s="17"/>
      <c r="K28" s="48"/>
      <c r="L28" s="36"/>
      <c r="M28" s="16"/>
      <c r="N28" s="44"/>
      <c r="O28" s="34">
        <v>1.0338601868893214E-2</v>
      </c>
      <c r="P28" s="17">
        <v>1.1322733119340819E-3</v>
      </c>
      <c r="Q28" s="65"/>
      <c r="R28" s="26"/>
      <c r="S28" s="9"/>
      <c r="T28" s="53"/>
      <c r="U28" s="34">
        <v>2.3375622969407112E-3</v>
      </c>
      <c r="V28" s="17"/>
      <c r="W28" s="65"/>
      <c r="X28" s="26"/>
      <c r="Y28" s="9"/>
      <c r="Z28" s="53"/>
      <c r="AA28" s="34">
        <v>6.1455140159195343E-3</v>
      </c>
      <c r="AB28" s="17"/>
      <c r="AC28" s="65"/>
      <c r="AD28" s="26"/>
      <c r="AE28" s="9"/>
      <c r="AF28" s="53"/>
      <c r="AG28" s="62"/>
      <c r="AH28" s="55"/>
      <c r="AI28" s="9"/>
      <c r="AJ28" s="35"/>
      <c r="AL28" s="29">
        <v>24</v>
      </c>
      <c r="AM28" s="34" t="str">
        <f t="shared" si="1"/>
        <v/>
      </c>
      <c r="AN28" s="17" t="str">
        <f t="shared" si="2"/>
        <v/>
      </c>
      <c r="AO28" s="43" t="str">
        <f t="shared" si="3"/>
        <v/>
      </c>
      <c r="AP28" s="34" t="str">
        <f t="shared" si="0"/>
        <v/>
      </c>
      <c r="AQ28" s="17" t="str">
        <f t="shared" si="4"/>
        <v/>
      </c>
      <c r="AR28" s="48" t="str">
        <f t="shared" si="5"/>
        <v/>
      </c>
      <c r="AS28" s="34" t="str">
        <f t="shared" si="6"/>
        <v/>
      </c>
      <c r="AT28" s="17" t="str">
        <f t="shared" si="7"/>
        <v/>
      </c>
      <c r="AU28" s="48" t="str">
        <f t="shared" si="8"/>
        <v/>
      </c>
      <c r="AV28" s="34" t="str">
        <f t="shared" si="9"/>
        <v/>
      </c>
      <c r="AW28" s="17" t="str">
        <f t="shared" si="10"/>
        <v/>
      </c>
      <c r="AX28" s="48" t="str">
        <f t="shared" si="11"/>
        <v/>
      </c>
    </row>
    <row r="29" spans="1:50" hidden="1" x14ac:dyDescent="0.3">
      <c r="B29" s="74"/>
      <c r="C29" s="74"/>
      <c r="D29" s="74"/>
      <c r="E29" s="74"/>
      <c r="F29" s="74"/>
      <c r="H29" s="29">
        <v>25</v>
      </c>
      <c r="I29" s="34"/>
      <c r="J29" s="17"/>
      <c r="K29" s="48"/>
      <c r="L29" s="36"/>
      <c r="M29" s="16"/>
      <c r="N29" s="44"/>
      <c r="O29" s="34">
        <v>9.7396446591932317E-3</v>
      </c>
      <c r="P29" s="17">
        <v>1.0663348475034933E-3</v>
      </c>
      <c r="Q29" s="65"/>
      <c r="R29" s="26"/>
      <c r="S29" s="9"/>
      <c r="T29" s="53"/>
      <c r="U29" s="34">
        <v>2.3188617985651747E-3</v>
      </c>
      <c r="V29" s="17"/>
      <c r="W29" s="65"/>
      <c r="X29" s="26"/>
      <c r="Y29" s="9"/>
      <c r="Z29" s="53"/>
      <c r="AA29" s="34">
        <v>6.0963499037922182E-3</v>
      </c>
      <c r="AB29" s="17"/>
      <c r="AC29" s="65"/>
      <c r="AD29" s="26"/>
      <c r="AE29" s="9"/>
      <c r="AF29" s="53"/>
      <c r="AG29" s="62"/>
      <c r="AH29" s="55"/>
      <c r="AI29" s="9"/>
      <c r="AJ29" s="35"/>
      <c r="AL29" s="29">
        <v>25</v>
      </c>
      <c r="AM29" s="34" t="str">
        <f t="shared" si="1"/>
        <v/>
      </c>
      <c r="AN29" s="17" t="str">
        <f t="shared" si="2"/>
        <v/>
      </c>
      <c r="AO29" s="43" t="str">
        <f t="shared" si="3"/>
        <v/>
      </c>
      <c r="AP29" s="34" t="str">
        <f t="shared" si="0"/>
        <v/>
      </c>
      <c r="AQ29" s="17" t="str">
        <f t="shared" si="4"/>
        <v/>
      </c>
      <c r="AR29" s="48" t="str">
        <f t="shared" si="5"/>
        <v/>
      </c>
      <c r="AS29" s="34" t="str">
        <f t="shared" si="6"/>
        <v/>
      </c>
      <c r="AT29" s="17" t="str">
        <f t="shared" si="7"/>
        <v/>
      </c>
      <c r="AU29" s="48" t="str">
        <f t="shared" si="8"/>
        <v/>
      </c>
      <c r="AV29" s="34" t="str">
        <f t="shared" si="9"/>
        <v/>
      </c>
      <c r="AW29" s="17" t="str">
        <f t="shared" si="10"/>
        <v/>
      </c>
      <c r="AX29" s="48" t="str">
        <f t="shared" si="11"/>
        <v/>
      </c>
    </row>
    <row r="30" spans="1:50" hidden="1" x14ac:dyDescent="0.3">
      <c r="H30" s="29">
        <v>26</v>
      </c>
      <c r="I30" s="34"/>
      <c r="J30" s="17"/>
      <c r="K30" s="48"/>
      <c r="L30" s="36"/>
      <c r="M30" s="16"/>
      <c r="N30" s="44"/>
      <c r="O30" s="34">
        <v>9.1753872566878499E-3</v>
      </c>
      <c r="P30" s="17">
        <v>1.0042363403037584E-3</v>
      </c>
      <c r="Q30" s="65"/>
      <c r="R30" s="26"/>
      <c r="S30" s="9"/>
      <c r="T30" s="53"/>
      <c r="U30" s="34">
        <v>2.300310904176667E-3</v>
      </c>
      <c r="V30" s="17"/>
      <c r="W30" s="65"/>
      <c r="X30" s="26"/>
      <c r="Y30" s="9"/>
      <c r="Z30" s="53"/>
      <c r="AA30" s="34">
        <v>6.0475791045618565E-3</v>
      </c>
      <c r="AB30" s="17"/>
      <c r="AC30" s="65"/>
      <c r="AD30" s="26"/>
      <c r="AE30" s="9"/>
      <c r="AF30" s="53"/>
      <c r="AG30" s="62"/>
      <c r="AH30" s="55"/>
      <c r="AI30" s="9"/>
      <c r="AJ30" s="35"/>
      <c r="AL30" s="29">
        <v>26</v>
      </c>
      <c r="AM30" s="34" t="str">
        <f t="shared" si="1"/>
        <v/>
      </c>
      <c r="AN30" s="17" t="str">
        <f t="shared" si="2"/>
        <v/>
      </c>
      <c r="AO30" s="43" t="str">
        <f t="shared" si="3"/>
        <v/>
      </c>
      <c r="AP30" s="34" t="str">
        <f t="shared" si="0"/>
        <v/>
      </c>
      <c r="AQ30" s="17" t="str">
        <f t="shared" si="4"/>
        <v/>
      </c>
      <c r="AR30" s="48" t="str">
        <f t="shared" si="5"/>
        <v/>
      </c>
      <c r="AS30" s="34" t="str">
        <f t="shared" si="6"/>
        <v/>
      </c>
      <c r="AT30" s="17" t="str">
        <f t="shared" si="7"/>
        <v/>
      </c>
      <c r="AU30" s="48" t="str">
        <f t="shared" si="8"/>
        <v/>
      </c>
      <c r="AV30" s="34" t="str">
        <f t="shared" si="9"/>
        <v/>
      </c>
      <c r="AW30" s="17" t="str">
        <f t="shared" si="10"/>
        <v/>
      </c>
      <c r="AX30" s="48" t="str">
        <f t="shared" si="11"/>
        <v/>
      </c>
    </row>
    <row r="31" spans="1:50" hidden="1" x14ac:dyDescent="0.3">
      <c r="H31" s="29">
        <v>27</v>
      </c>
      <c r="I31" s="34"/>
      <c r="J31" s="17"/>
      <c r="K31" s="48"/>
      <c r="L31" s="36"/>
      <c r="M31" s="16"/>
      <c r="N31" s="44"/>
      <c r="O31" s="34">
        <v>8.6438193858387954E-3</v>
      </c>
      <c r="P31" s="17">
        <v>9.4575416863452197E-4</v>
      </c>
      <c r="Q31" s="65"/>
      <c r="R31" s="26"/>
      <c r="S31" s="9"/>
      <c r="T31" s="53"/>
      <c r="U31" s="34">
        <v>2.2819084169432399E-3</v>
      </c>
      <c r="V31" s="17"/>
      <c r="W31" s="65"/>
      <c r="X31" s="26"/>
      <c r="Y31" s="9"/>
      <c r="Z31" s="53"/>
      <c r="AA31" s="34">
        <v>5.9991984717253826E-3</v>
      </c>
      <c r="AB31" s="17"/>
      <c r="AC31" s="65"/>
      <c r="AD31" s="26"/>
      <c r="AE31" s="9"/>
      <c r="AF31" s="53"/>
      <c r="AG31" s="62"/>
      <c r="AH31" s="55"/>
      <c r="AI31" s="9"/>
      <c r="AJ31" s="35"/>
      <c r="AL31" s="29">
        <v>27</v>
      </c>
      <c r="AM31" s="34" t="str">
        <f t="shared" si="1"/>
        <v/>
      </c>
      <c r="AN31" s="17" t="str">
        <f t="shared" si="2"/>
        <v/>
      </c>
      <c r="AO31" s="43" t="str">
        <f t="shared" si="3"/>
        <v/>
      </c>
      <c r="AP31" s="34" t="str">
        <f t="shared" si="0"/>
        <v/>
      </c>
      <c r="AQ31" s="17" t="str">
        <f t="shared" si="4"/>
        <v/>
      </c>
      <c r="AR31" s="48" t="str">
        <f t="shared" si="5"/>
        <v/>
      </c>
      <c r="AS31" s="34" t="str">
        <f t="shared" si="6"/>
        <v/>
      </c>
      <c r="AT31" s="17" t="str">
        <f t="shared" si="7"/>
        <v/>
      </c>
      <c r="AU31" s="48" t="str">
        <f t="shared" si="8"/>
        <v/>
      </c>
      <c r="AV31" s="34" t="str">
        <f t="shared" si="9"/>
        <v/>
      </c>
      <c r="AW31" s="17" t="str">
        <f t="shared" si="10"/>
        <v/>
      </c>
      <c r="AX31" s="48" t="str">
        <f t="shared" si="11"/>
        <v/>
      </c>
    </row>
    <row r="32" spans="1:50" hidden="1" x14ac:dyDescent="0.3">
      <c r="H32" s="29">
        <v>28</v>
      </c>
      <c r="I32" s="34"/>
      <c r="J32" s="17"/>
      <c r="K32" s="48"/>
      <c r="L32" s="36"/>
      <c r="M32" s="16"/>
      <c r="N32" s="44"/>
      <c r="O32" s="34">
        <v>8.143047232333691E-3</v>
      </c>
      <c r="P32" s="17">
        <v>8.9067773350944945E-4</v>
      </c>
      <c r="Q32" s="65"/>
      <c r="R32" s="26"/>
      <c r="S32" s="9"/>
      <c r="T32" s="53"/>
      <c r="U32" s="34">
        <v>2.2636531496077112E-3</v>
      </c>
      <c r="V32" s="17"/>
      <c r="W32" s="65"/>
      <c r="X32" s="26"/>
      <c r="Y32" s="9"/>
      <c r="Z32" s="53"/>
      <c r="AA32" s="34">
        <v>5.951204883951529E-3</v>
      </c>
      <c r="AB32" s="17"/>
      <c r="AC32" s="65"/>
      <c r="AD32" s="26"/>
      <c r="AE32" s="9"/>
      <c r="AF32" s="53"/>
      <c r="AG32" s="62"/>
      <c r="AH32" s="55"/>
      <c r="AI32" s="9"/>
      <c r="AJ32" s="35"/>
      <c r="AL32" s="29">
        <v>28</v>
      </c>
      <c r="AM32" s="34" t="str">
        <f t="shared" si="1"/>
        <v/>
      </c>
      <c r="AN32" s="17" t="str">
        <f t="shared" si="2"/>
        <v/>
      </c>
      <c r="AO32" s="43" t="str">
        <f t="shared" si="3"/>
        <v/>
      </c>
      <c r="AP32" s="34" t="str">
        <f t="shared" si="0"/>
        <v/>
      </c>
      <c r="AQ32" s="17" t="str">
        <f t="shared" si="4"/>
        <v/>
      </c>
      <c r="AR32" s="48" t="str">
        <f t="shared" si="5"/>
        <v/>
      </c>
      <c r="AS32" s="34" t="str">
        <f t="shared" si="6"/>
        <v/>
      </c>
      <c r="AT32" s="17" t="str">
        <f t="shared" si="7"/>
        <v/>
      </c>
      <c r="AU32" s="48" t="str">
        <f t="shared" si="8"/>
        <v/>
      </c>
      <c r="AV32" s="34" t="str">
        <f t="shared" si="9"/>
        <v/>
      </c>
      <c r="AW32" s="17" t="str">
        <f t="shared" si="10"/>
        <v/>
      </c>
      <c r="AX32" s="48" t="str">
        <f t="shared" si="11"/>
        <v/>
      </c>
    </row>
    <row r="33" spans="8:50" hidden="1" x14ac:dyDescent="0.3">
      <c r="H33" s="29">
        <v>29</v>
      </c>
      <c r="I33" s="34"/>
      <c r="J33" s="17"/>
      <c r="K33" s="48"/>
      <c r="L33" s="36"/>
      <c r="M33" s="16"/>
      <c r="N33" s="44"/>
      <c r="O33" s="34">
        <v>7.6712866961846198E-3</v>
      </c>
      <c r="P33" s="17">
        <v>8.3880870027240248E-4</v>
      </c>
      <c r="Q33" s="65"/>
      <c r="R33" s="26"/>
      <c r="S33" s="9"/>
      <c r="T33" s="53"/>
      <c r="U33" s="34">
        <v>2.245543924410856E-3</v>
      </c>
      <c r="V33" s="17"/>
      <c r="W33" s="65"/>
      <c r="X33" s="26"/>
      <c r="Y33" s="9"/>
      <c r="Z33" s="53"/>
      <c r="AA33" s="34">
        <v>5.9035952448799334E-3</v>
      </c>
      <c r="AB33" s="17"/>
      <c r="AC33" s="65"/>
      <c r="AD33" s="26"/>
      <c r="AE33" s="9"/>
      <c r="AF33" s="53"/>
      <c r="AG33" s="62"/>
      <c r="AH33" s="55"/>
      <c r="AI33" s="9"/>
      <c r="AJ33" s="35"/>
      <c r="AL33" s="29">
        <v>29</v>
      </c>
      <c r="AM33" s="34" t="str">
        <f t="shared" si="1"/>
        <v/>
      </c>
      <c r="AN33" s="17" t="str">
        <f t="shared" si="2"/>
        <v/>
      </c>
      <c r="AO33" s="43" t="str">
        <f t="shared" si="3"/>
        <v/>
      </c>
      <c r="AP33" s="34" t="str">
        <f t="shared" si="0"/>
        <v/>
      </c>
      <c r="AQ33" s="17" t="str">
        <f t="shared" si="4"/>
        <v/>
      </c>
      <c r="AR33" s="48" t="str">
        <f t="shared" si="5"/>
        <v/>
      </c>
      <c r="AS33" s="34" t="str">
        <f t="shared" si="6"/>
        <v/>
      </c>
      <c r="AT33" s="17" t="str">
        <f t="shared" si="7"/>
        <v/>
      </c>
      <c r="AU33" s="48" t="str">
        <f t="shared" si="8"/>
        <v/>
      </c>
      <c r="AV33" s="34" t="str">
        <f t="shared" si="9"/>
        <v/>
      </c>
      <c r="AW33" s="17" t="str">
        <f t="shared" si="10"/>
        <v/>
      </c>
      <c r="AX33" s="48" t="str">
        <f t="shared" si="11"/>
        <v/>
      </c>
    </row>
    <row r="34" spans="8:50" hidden="1" x14ac:dyDescent="0.3">
      <c r="H34" s="29">
        <v>30</v>
      </c>
      <c r="I34" s="34"/>
      <c r="J34" s="17"/>
      <c r="K34" s="48"/>
      <c r="L34" s="36"/>
      <c r="M34" s="16"/>
      <c r="N34" s="44"/>
      <c r="O34" s="34">
        <v>7.2268570356909074E-3</v>
      </c>
      <c r="P34" s="17">
        <v>7.8996028437844899E-4</v>
      </c>
      <c r="Q34" s="65"/>
      <c r="R34" s="26"/>
      <c r="S34" s="9"/>
      <c r="T34" s="53"/>
      <c r="U34" s="34">
        <v>2.2275795730155729E-3</v>
      </c>
      <c r="V34" s="17"/>
      <c r="W34" s="65"/>
      <c r="X34" s="26"/>
      <c r="Y34" s="9"/>
      <c r="Z34" s="53"/>
      <c r="AA34" s="34">
        <v>5.8563664829208535E-3</v>
      </c>
      <c r="AB34" s="17"/>
      <c r="AC34" s="65"/>
      <c r="AD34" s="26"/>
      <c r="AE34" s="9"/>
      <c r="AF34" s="53"/>
      <c r="AG34" s="62"/>
      <c r="AH34" s="55"/>
      <c r="AI34" s="9"/>
      <c r="AJ34" s="35"/>
      <c r="AL34" s="29">
        <v>30</v>
      </c>
      <c r="AM34" s="34" t="str">
        <f t="shared" si="1"/>
        <v/>
      </c>
      <c r="AN34" s="17" t="str">
        <f t="shared" si="2"/>
        <v/>
      </c>
      <c r="AO34" s="43" t="str">
        <f t="shared" si="3"/>
        <v/>
      </c>
      <c r="AP34" s="34" t="str">
        <f t="shared" si="0"/>
        <v/>
      </c>
      <c r="AQ34" s="17" t="str">
        <f t="shared" si="4"/>
        <v/>
      </c>
      <c r="AR34" s="48" t="str">
        <f t="shared" si="5"/>
        <v/>
      </c>
      <c r="AS34" s="34" t="str">
        <f t="shared" si="6"/>
        <v/>
      </c>
      <c r="AT34" s="17" t="str">
        <f t="shared" si="7"/>
        <v/>
      </c>
      <c r="AU34" s="48" t="str">
        <f t="shared" si="8"/>
        <v/>
      </c>
      <c r="AV34" s="34" t="str">
        <f t="shared" si="9"/>
        <v/>
      </c>
      <c r="AW34" s="17" t="str">
        <f t="shared" si="10"/>
        <v/>
      </c>
      <c r="AX34" s="48" t="str">
        <f t="shared" si="11"/>
        <v/>
      </c>
    </row>
    <row r="35" spans="8:50" hidden="1" x14ac:dyDescent="0.3">
      <c r="H35" s="29">
        <v>31</v>
      </c>
      <c r="I35" s="34"/>
      <c r="J35" s="17"/>
      <c r="K35" s="48"/>
      <c r="L35" s="36"/>
      <c r="M35" s="16"/>
      <c r="N35" s="44"/>
      <c r="O35" s="34">
        <v>6.808174879619767E-3</v>
      </c>
      <c r="P35" s="17">
        <v>7.4395657876775057E-4</v>
      </c>
      <c r="Q35" s="65"/>
      <c r="R35" s="26"/>
      <c r="S35" s="9"/>
      <c r="T35" s="53"/>
      <c r="U35" s="34">
        <v>2.2097589364314541E-3</v>
      </c>
      <c r="V35" s="17"/>
      <c r="W35" s="65"/>
      <c r="X35" s="26"/>
      <c r="Y35" s="9"/>
      <c r="Z35" s="53"/>
      <c r="AA35" s="34">
        <v>5.8095155510575298E-3</v>
      </c>
      <c r="AB35" s="17"/>
      <c r="AC35" s="65"/>
      <c r="AD35" s="26"/>
      <c r="AE35" s="9"/>
      <c r="AF35" s="53"/>
      <c r="AG35" s="62"/>
      <c r="AH35" s="55"/>
      <c r="AI35" s="9"/>
      <c r="AJ35" s="35"/>
      <c r="AL35" s="29">
        <v>31</v>
      </c>
      <c r="AM35" s="34" t="str">
        <f t="shared" si="1"/>
        <v/>
      </c>
      <c r="AN35" s="17" t="str">
        <f t="shared" si="2"/>
        <v/>
      </c>
      <c r="AO35" s="43" t="str">
        <f t="shared" si="3"/>
        <v/>
      </c>
      <c r="AP35" s="34" t="str">
        <f t="shared" si="0"/>
        <v/>
      </c>
      <c r="AQ35" s="17" t="str">
        <f t="shared" si="4"/>
        <v/>
      </c>
      <c r="AR35" s="48" t="str">
        <f t="shared" si="5"/>
        <v/>
      </c>
      <c r="AS35" s="34" t="str">
        <f t="shared" si="6"/>
        <v/>
      </c>
      <c r="AT35" s="17" t="str">
        <f t="shared" si="7"/>
        <v/>
      </c>
      <c r="AU35" s="48" t="str">
        <f t="shared" si="8"/>
        <v/>
      </c>
      <c r="AV35" s="34" t="str">
        <f t="shared" si="9"/>
        <v/>
      </c>
      <c r="AW35" s="17" t="str">
        <f t="shared" si="10"/>
        <v/>
      </c>
      <c r="AX35" s="48" t="str">
        <f t="shared" si="11"/>
        <v/>
      </c>
    </row>
    <row r="36" spans="8:50" hidden="1" x14ac:dyDescent="0.3">
      <c r="H36" s="29">
        <v>32</v>
      </c>
      <c r="I36" s="34"/>
      <c r="J36" s="17"/>
      <c r="K36" s="48"/>
      <c r="L36" s="36"/>
      <c r="M36" s="16"/>
      <c r="N36" s="44"/>
      <c r="O36" s="34">
        <v>6.4137485862751182E-3</v>
      </c>
      <c r="P36" s="17">
        <v>7.006319204101441E-4</v>
      </c>
      <c r="Q36" s="65"/>
      <c r="R36" s="26"/>
      <c r="S36" s="9"/>
      <c r="T36" s="53"/>
      <c r="U36" s="34">
        <v>2.1920808649399993E-3</v>
      </c>
      <c r="V36" s="17"/>
      <c r="W36" s="65"/>
      <c r="X36" s="26"/>
      <c r="Y36" s="9"/>
      <c r="Z36" s="53"/>
      <c r="AA36" s="34">
        <v>5.7630394266490565E-3</v>
      </c>
      <c r="AB36" s="17"/>
      <c r="AC36" s="65"/>
      <c r="AD36" s="26"/>
      <c r="AE36" s="9"/>
      <c r="AF36" s="53"/>
      <c r="AG36" s="62"/>
      <c r="AH36" s="55"/>
      <c r="AI36" s="9"/>
      <c r="AJ36" s="35"/>
      <c r="AL36" s="29">
        <v>32</v>
      </c>
      <c r="AM36" s="34" t="str">
        <f t="shared" si="1"/>
        <v/>
      </c>
      <c r="AN36" s="17" t="str">
        <f t="shared" si="2"/>
        <v/>
      </c>
      <c r="AO36" s="43" t="str">
        <f t="shared" si="3"/>
        <v/>
      </c>
      <c r="AP36" s="34" t="str">
        <f t="shared" ref="AP36:AP53" si="12">IF((L36+$I36)*$B$17=0,"",(L36+$I36)*$B$17)</f>
        <v/>
      </c>
      <c r="AQ36" s="17" t="str">
        <f t="shared" si="4"/>
        <v/>
      </c>
      <c r="AR36" s="48" t="str">
        <f t="shared" si="5"/>
        <v/>
      </c>
      <c r="AS36" s="34" t="str">
        <f t="shared" si="6"/>
        <v/>
      </c>
      <c r="AT36" s="17" t="str">
        <f t="shared" si="7"/>
        <v/>
      </c>
      <c r="AU36" s="48" t="str">
        <f t="shared" si="8"/>
        <v/>
      </c>
      <c r="AV36" s="34" t="str">
        <f t="shared" si="9"/>
        <v/>
      </c>
      <c r="AW36" s="17" t="str">
        <f t="shared" si="10"/>
        <v/>
      </c>
      <c r="AX36" s="48" t="str">
        <f t="shared" si="11"/>
        <v/>
      </c>
    </row>
    <row r="37" spans="8:50" hidden="1" x14ac:dyDescent="0.3">
      <c r="H37" s="29">
        <v>33</v>
      </c>
      <c r="I37" s="34"/>
      <c r="J37" s="17"/>
      <c r="K37" s="48"/>
      <c r="L37" s="36"/>
      <c r="M37" s="16"/>
      <c r="N37" s="44"/>
      <c r="O37" s="34">
        <v>6.0421729293607144E-3</v>
      </c>
      <c r="P37" s="17">
        <v>6.5983029373929572E-4</v>
      </c>
      <c r="Q37" s="65"/>
      <c r="R37" s="26"/>
      <c r="S37" s="9"/>
      <c r="T37" s="53"/>
      <c r="U37" s="34">
        <v>2.1745442180204732E-3</v>
      </c>
      <c r="V37" s="17"/>
      <c r="W37" s="65"/>
      <c r="X37" s="26"/>
      <c r="Y37" s="9"/>
      <c r="Z37" s="53"/>
      <c r="AA37" s="34">
        <v>5.7169351112358975E-3</v>
      </c>
      <c r="AB37" s="17"/>
      <c r="AC37" s="65"/>
      <c r="AD37" s="26"/>
      <c r="AE37" s="9"/>
      <c r="AF37" s="53"/>
      <c r="AG37" s="62"/>
      <c r="AH37" s="55"/>
      <c r="AI37" s="9"/>
      <c r="AJ37" s="35"/>
      <c r="AL37" s="29">
        <v>33</v>
      </c>
      <c r="AM37" s="34" t="str">
        <f t="shared" ref="AM37:AM53" si="13">IF(($L37+$I37)*$B$17=0,"",($L37+$I37)*$B$17)</f>
        <v/>
      </c>
      <c r="AN37" s="17" t="str">
        <f t="shared" ref="AN37:AN53" si="14">IF(($M37+$J37)*$B$17=0,"",($M37+$J37)*$B$17)</f>
        <v/>
      </c>
      <c r="AO37" s="43" t="str">
        <f t="shared" ref="AO37:AO53" si="15">IF(($N37+$K37)*$B$17=0,"",($N37+$K37)*$B$17)</f>
        <v/>
      </c>
      <c r="AP37" s="34" t="str">
        <f t="shared" si="12"/>
        <v/>
      </c>
      <c r="AQ37" s="17" t="str">
        <f t="shared" ref="AQ37:AQ53" si="16">IF((M37+$I37)*$B$17=0,"",(M37+$I37)*$B$17)</f>
        <v/>
      </c>
      <c r="AR37" s="48" t="str">
        <f t="shared" ref="AR37:AR53" si="17">IF((N37+$I37)*$B$17=0,"",(N37+$I37)*$B$17)</f>
        <v/>
      </c>
      <c r="AS37" s="34" t="str">
        <f t="shared" ref="AS37:AS53" si="18">IF(($L37+$I37)*$B$17=0,"",($L37+$I37)*$B$17)</f>
        <v/>
      </c>
      <c r="AT37" s="17" t="str">
        <f t="shared" ref="AT37:AT53" si="19">IF(($M37+$J37)*$B$17=0,"",($M37+$J37)*$B$17)</f>
        <v/>
      </c>
      <c r="AU37" s="48" t="str">
        <f t="shared" ref="AU37:AU53" si="20">IF(($N37+$K37)*$B$17=0,"",($N37+$K37)*$B$17)</f>
        <v/>
      </c>
      <c r="AV37" s="34" t="str">
        <f t="shared" ref="AV37:AV53" si="21">IF(($L37+$I37)*$B$17=0,"",($L37+$I37)*$B$17)</f>
        <v/>
      </c>
      <c r="AW37" s="17" t="str">
        <f t="shared" ref="AW37:AW53" si="22">IF(($M37+$J37)*$B$17=0,"",($M37+$J37)*$B$17)</f>
        <v/>
      </c>
      <c r="AX37" s="48" t="str">
        <f t="shared" ref="AX37:AX53" si="23">IF(($N37+$K37)*$B$17=0,"",($N37+$K37)*$B$17)</f>
        <v/>
      </c>
    </row>
    <row r="38" spans="8:50" hidden="1" x14ac:dyDescent="0.3">
      <c r="H38" s="29">
        <v>34</v>
      </c>
      <c r="I38" s="34"/>
      <c r="J38" s="17"/>
      <c r="K38" s="48"/>
      <c r="L38" s="36"/>
      <c r="M38" s="16"/>
      <c r="N38" s="44"/>
      <c r="O38" s="34">
        <v>5.6921240916991758E-3</v>
      </c>
      <c r="P38" s="17">
        <v>6.2140476882814556E-4</v>
      </c>
      <c r="Q38" s="65"/>
      <c r="R38" s="26"/>
      <c r="S38" s="9"/>
      <c r="T38" s="53"/>
      <c r="U38" s="34">
        <v>2.1571478642763071E-3</v>
      </c>
      <c r="V38" s="17"/>
      <c r="W38" s="65"/>
      <c r="X38" s="26"/>
      <c r="Y38" s="9"/>
      <c r="Z38" s="53"/>
      <c r="AA38" s="34">
        <v>5.6711996303460133E-3</v>
      </c>
      <c r="AB38" s="17"/>
      <c r="AC38" s="65"/>
      <c r="AD38" s="26"/>
      <c r="AE38" s="9"/>
      <c r="AF38" s="53"/>
      <c r="AG38" s="62"/>
      <c r="AH38" s="55"/>
      <c r="AI38" s="9"/>
      <c r="AJ38" s="35"/>
      <c r="AL38" s="29">
        <v>34</v>
      </c>
      <c r="AM38" s="34" t="str">
        <f t="shared" si="13"/>
        <v/>
      </c>
      <c r="AN38" s="17" t="str">
        <f t="shared" si="14"/>
        <v/>
      </c>
      <c r="AO38" s="43" t="str">
        <f t="shared" si="15"/>
        <v/>
      </c>
      <c r="AP38" s="34" t="str">
        <f t="shared" si="12"/>
        <v/>
      </c>
      <c r="AQ38" s="17" t="str">
        <f t="shared" si="16"/>
        <v/>
      </c>
      <c r="AR38" s="48" t="str">
        <f t="shared" si="17"/>
        <v/>
      </c>
      <c r="AS38" s="34" t="str">
        <f t="shared" si="18"/>
        <v/>
      </c>
      <c r="AT38" s="17" t="str">
        <f t="shared" si="19"/>
        <v/>
      </c>
      <c r="AU38" s="48" t="str">
        <f t="shared" si="20"/>
        <v/>
      </c>
      <c r="AV38" s="34" t="str">
        <f t="shared" si="21"/>
        <v/>
      </c>
      <c r="AW38" s="17" t="str">
        <f t="shared" si="22"/>
        <v/>
      </c>
      <c r="AX38" s="48" t="str">
        <f t="shared" si="23"/>
        <v/>
      </c>
    </row>
    <row r="39" spans="8:50" hidden="1" x14ac:dyDescent="0.3">
      <c r="H39" s="29">
        <v>35</v>
      </c>
      <c r="I39" s="34"/>
      <c r="J39" s="17"/>
      <c r="K39" s="48"/>
      <c r="L39" s="36"/>
      <c r="M39" s="16"/>
      <c r="N39" s="44"/>
      <c r="O39" s="34">
        <v>5.3623549489817436E-3</v>
      </c>
      <c r="P39" s="17">
        <v>5.852169722824664E-4</v>
      </c>
      <c r="Q39" s="65"/>
      <c r="R39" s="26"/>
      <c r="S39" s="9"/>
      <c r="T39" s="53"/>
      <c r="U39" s="34">
        <v>2.139890681362101E-3</v>
      </c>
      <c r="V39" s="17"/>
      <c r="W39" s="65"/>
      <c r="X39" s="26"/>
      <c r="Y39" s="9"/>
      <c r="Z39" s="53"/>
      <c r="AA39" s="34">
        <v>5.6258300333032292E-3</v>
      </c>
      <c r="AB39" s="17"/>
      <c r="AC39" s="65"/>
      <c r="AD39" s="26"/>
      <c r="AE39" s="9"/>
      <c r="AF39" s="53"/>
      <c r="AG39" s="62"/>
      <c r="AH39" s="55"/>
      <c r="AI39" s="9"/>
      <c r="AJ39" s="35"/>
      <c r="AL39" s="29">
        <v>35</v>
      </c>
      <c r="AM39" s="34" t="str">
        <f t="shared" si="13"/>
        <v/>
      </c>
      <c r="AN39" s="17" t="str">
        <f t="shared" si="14"/>
        <v/>
      </c>
      <c r="AO39" s="43" t="str">
        <f t="shared" si="15"/>
        <v/>
      </c>
      <c r="AP39" s="34" t="str">
        <f t="shared" si="12"/>
        <v/>
      </c>
      <c r="AQ39" s="17" t="str">
        <f t="shared" si="16"/>
        <v/>
      </c>
      <c r="AR39" s="48" t="str">
        <f t="shared" si="17"/>
        <v/>
      </c>
      <c r="AS39" s="34" t="str">
        <f t="shared" si="18"/>
        <v/>
      </c>
      <c r="AT39" s="17" t="str">
        <f t="shared" si="19"/>
        <v/>
      </c>
      <c r="AU39" s="48" t="str">
        <f t="shared" si="20"/>
        <v/>
      </c>
      <c r="AV39" s="34" t="str">
        <f t="shared" si="21"/>
        <v/>
      </c>
      <c r="AW39" s="17" t="str">
        <f t="shared" si="22"/>
        <v/>
      </c>
      <c r="AX39" s="48" t="str">
        <f t="shared" si="23"/>
        <v/>
      </c>
    </row>
    <row r="40" spans="8:50" hidden="1" x14ac:dyDescent="0.3">
      <c r="H40" s="29">
        <v>36</v>
      </c>
      <c r="I40" s="34"/>
      <c r="J40" s="17"/>
      <c r="K40" s="48"/>
      <c r="L40" s="36"/>
      <c r="M40" s="16"/>
      <c r="N40" s="44"/>
      <c r="O40" s="34">
        <v>5.0516906267362577E-3</v>
      </c>
      <c r="P40" s="17">
        <v>5.5113658894718315E-4</v>
      </c>
      <c r="Q40" s="65"/>
      <c r="R40" s="26"/>
      <c r="S40" s="9"/>
      <c r="T40" s="53"/>
      <c r="U40" s="34">
        <v>2.1227715559111737E-3</v>
      </c>
      <c r="V40" s="17"/>
      <c r="W40" s="65"/>
      <c r="X40" s="26"/>
      <c r="Y40" s="9"/>
      <c r="Z40" s="53"/>
      <c r="AA40" s="34">
        <v>5.5808233930368196E-3</v>
      </c>
      <c r="AB40" s="17"/>
      <c r="AC40" s="65"/>
      <c r="AD40" s="26"/>
      <c r="AE40" s="9"/>
      <c r="AF40" s="53"/>
      <c r="AG40" s="62"/>
      <c r="AH40" s="55"/>
      <c r="AI40" s="9"/>
      <c r="AJ40" s="35"/>
      <c r="AL40" s="29">
        <v>36</v>
      </c>
      <c r="AM40" s="34" t="str">
        <f t="shared" si="13"/>
        <v/>
      </c>
      <c r="AN40" s="17" t="str">
        <f t="shared" si="14"/>
        <v/>
      </c>
      <c r="AO40" s="43" t="str">
        <f t="shared" si="15"/>
        <v/>
      </c>
      <c r="AP40" s="34" t="str">
        <f t="shared" si="12"/>
        <v/>
      </c>
      <c r="AQ40" s="17" t="str">
        <f t="shared" si="16"/>
        <v/>
      </c>
      <c r="AR40" s="48" t="str">
        <f t="shared" si="17"/>
        <v/>
      </c>
      <c r="AS40" s="34" t="str">
        <f t="shared" si="18"/>
        <v/>
      </c>
      <c r="AT40" s="17" t="str">
        <f t="shared" si="19"/>
        <v/>
      </c>
      <c r="AU40" s="48" t="str">
        <f t="shared" si="20"/>
        <v/>
      </c>
      <c r="AV40" s="34" t="str">
        <f t="shared" si="21"/>
        <v/>
      </c>
      <c r="AW40" s="17" t="str">
        <f t="shared" si="22"/>
        <v/>
      </c>
      <c r="AX40" s="48" t="str">
        <f t="shared" si="23"/>
        <v/>
      </c>
    </row>
    <row r="41" spans="8:50" hidden="1" x14ac:dyDescent="0.3">
      <c r="H41" s="29">
        <v>37</v>
      </c>
      <c r="I41" s="34"/>
      <c r="J41" s="17"/>
      <c r="K41" s="48"/>
      <c r="L41" s="36"/>
      <c r="M41" s="16"/>
      <c r="N41" s="44"/>
      <c r="O41" s="34">
        <v>4.7590243146957275E-3</v>
      </c>
      <c r="P41" s="17">
        <v>5.1904089263105774E-4</v>
      </c>
      <c r="Q41" s="65"/>
      <c r="R41" s="26"/>
      <c r="S41" s="9"/>
      <c r="T41" s="53"/>
      <c r="U41" s="34">
        <v>2.1057893834638881E-3</v>
      </c>
      <c r="V41" s="17"/>
      <c r="W41" s="65"/>
      <c r="X41" s="26"/>
      <c r="Y41" s="9"/>
      <c r="Z41" s="53"/>
      <c r="AA41" s="34">
        <v>5.5361768058925231E-3</v>
      </c>
      <c r="AB41" s="17"/>
      <c r="AC41" s="65"/>
      <c r="AD41" s="26"/>
      <c r="AE41" s="9"/>
      <c r="AF41" s="53"/>
      <c r="AG41" s="62"/>
      <c r="AH41" s="55"/>
      <c r="AI41" s="9"/>
      <c r="AJ41" s="35"/>
      <c r="AL41" s="29">
        <v>37</v>
      </c>
      <c r="AM41" s="34" t="str">
        <f t="shared" si="13"/>
        <v/>
      </c>
      <c r="AN41" s="17" t="str">
        <f t="shared" si="14"/>
        <v/>
      </c>
      <c r="AO41" s="43" t="str">
        <f t="shared" si="15"/>
        <v/>
      </c>
      <c r="AP41" s="34" t="str">
        <f t="shared" si="12"/>
        <v/>
      </c>
      <c r="AQ41" s="17" t="str">
        <f t="shared" si="16"/>
        <v/>
      </c>
      <c r="AR41" s="48" t="str">
        <f t="shared" si="17"/>
        <v/>
      </c>
      <c r="AS41" s="34" t="str">
        <f t="shared" si="18"/>
        <v/>
      </c>
      <c r="AT41" s="17" t="str">
        <f t="shared" si="19"/>
        <v/>
      </c>
      <c r="AU41" s="48" t="str">
        <f t="shared" si="20"/>
        <v/>
      </c>
      <c r="AV41" s="34" t="str">
        <f t="shared" si="21"/>
        <v/>
      </c>
      <c r="AW41" s="17" t="str">
        <f t="shared" si="22"/>
        <v/>
      </c>
      <c r="AX41" s="48" t="str">
        <f t="shared" si="23"/>
        <v/>
      </c>
    </row>
    <row r="42" spans="8:50" hidden="1" x14ac:dyDescent="0.3">
      <c r="H42" s="29">
        <v>38</v>
      </c>
      <c r="I42" s="34"/>
      <c r="J42" s="17"/>
      <c r="K42" s="48"/>
      <c r="L42" s="36"/>
      <c r="M42" s="16"/>
      <c r="N42" s="44"/>
      <c r="O42" s="34">
        <v>4.4833133236465124E-3</v>
      </c>
      <c r="P42" s="17">
        <v>4.8881430415984028E-4</v>
      </c>
      <c r="Q42" s="65"/>
      <c r="R42" s="26"/>
      <c r="S42" s="9"/>
      <c r="T42" s="53"/>
      <c r="U42" s="34">
        <v>2.0889430683962112E-3</v>
      </c>
      <c r="V42" s="17"/>
      <c r="W42" s="65"/>
      <c r="X42" s="26"/>
      <c r="Y42" s="9"/>
      <c r="Z42" s="53"/>
      <c r="AA42" s="34">
        <v>5.4918873914453865E-3</v>
      </c>
      <c r="AB42" s="17"/>
      <c r="AC42" s="65"/>
      <c r="AD42" s="26"/>
      <c r="AE42" s="9"/>
      <c r="AF42" s="53"/>
      <c r="AG42" s="62"/>
      <c r="AH42" s="55"/>
      <c r="AI42" s="9"/>
      <c r="AJ42" s="35"/>
      <c r="AL42" s="29">
        <v>38</v>
      </c>
      <c r="AM42" s="34" t="str">
        <f t="shared" si="13"/>
        <v/>
      </c>
      <c r="AN42" s="17" t="str">
        <f t="shared" si="14"/>
        <v/>
      </c>
      <c r="AO42" s="43" t="str">
        <f t="shared" si="15"/>
        <v/>
      </c>
      <c r="AP42" s="34" t="str">
        <f t="shared" si="12"/>
        <v/>
      </c>
      <c r="AQ42" s="17" t="str">
        <f t="shared" si="16"/>
        <v/>
      </c>
      <c r="AR42" s="48" t="str">
        <f t="shared" si="17"/>
        <v/>
      </c>
      <c r="AS42" s="34" t="str">
        <f t="shared" si="18"/>
        <v/>
      </c>
      <c r="AT42" s="17" t="str">
        <f t="shared" si="19"/>
        <v/>
      </c>
      <c r="AU42" s="48" t="str">
        <f t="shared" si="20"/>
        <v/>
      </c>
      <c r="AV42" s="34" t="str">
        <f t="shared" si="21"/>
        <v/>
      </c>
      <c r="AW42" s="17" t="str">
        <f t="shared" si="22"/>
        <v/>
      </c>
      <c r="AX42" s="48" t="str">
        <f t="shared" si="23"/>
        <v/>
      </c>
    </row>
    <row r="43" spans="8:50" hidden="1" x14ac:dyDescent="0.3">
      <c r="H43" s="29">
        <v>39</v>
      </c>
      <c r="I43" s="34"/>
      <c r="J43" s="17"/>
      <c r="K43" s="48"/>
      <c r="L43" s="36"/>
      <c r="M43" s="16"/>
      <c r="N43" s="44"/>
      <c r="O43" s="34">
        <v>4.2235753707160944E-3</v>
      </c>
      <c r="P43" s="17">
        <v>4.6034797516640103E-4</v>
      </c>
      <c r="Q43" s="65"/>
      <c r="R43" s="26"/>
      <c r="S43" s="9"/>
      <c r="T43" s="53"/>
      <c r="U43" s="34">
        <v>2.0722315238490027E-3</v>
      </c>
      <c r="V43" s="17"/>
      <c r="W43" s="65"/>
      <c r="X43" s="26"/>
      <c r="Y43" s="9"/>
      <c r="Z43" s="53"/>
      <c r="AA43" s="34">
        <v>5.4479522923138275E-3</v>
      </c>
      <c r="AB43" s="17"/>
      <c r="AC43" s="65"/>
      <c r="AD43" s="26"/>
      <c r="AE43" s="9"/>
      <c r="AF43" s="53"/>
      <c r="AG43" s="62"/>
      <c r="AH43" s="55"/>
      <c r="AI43" s="9"/>
      <c r="AJ43" s="35"/>
      <c r="AL43" s="29">
        <v>39</v>
      </c>
      <c r="AM43" s="34" t="str">
        <f t="shared" si="13"/>
        <v/>
      </c>
      <c r="AN43" s="17" t="str">
        <f t="shared" si="14"/>
        <v/>
      </c>
      <c r="AO43" s="43" t="str">
        <f t="shared" si="15"/>
        <v/>
      </c>
      <c r="AP43" s="34" t="str">
        <f t="shared" si="12"/>
        <v/>
      </c>
      <c r="AQ43" s="17" t="str">
        <f t="shared" si="16"/>
        <v/>
      </c>
      <c r="AR43" s="48" t="str">
        <f t="shared" si="17"/>
        <v/>
      </c>
      <c r="AS43" s="34" t="str">
        <f t="shared" si="18"/>
        <v/>
      </c>
      <c r="AT43" s="17" t="str">
        <f t="shared" si="19"/>
        <v/>
      </c>
      <c r="AU43" s="48" t="str">
        <f t="shared" si="20"/>
        <v/>
      </c>
      <c r="AV43" s="34" t="str">
        <f t="shared" si="21"/>
        <v/>
      </c>
      <c r="AW43" s="17" t="str">
        <f t="shared" si="22"/>
        <v/>
      </c>
      <c r="AX43" s="48" t="str">
        <f t="shared" si="23"/>
        <v/>
      </c>
    </row>
    <row r="44" spans="8:50" hidden="1" x14ac:dyDescent="0.3">
      <c r="H44" s="29">
        <v>40</v>
      </c>
      <c r="I44" s="34"/>
      <c r="J44" s="17"/>
      <c r="K44" s="48"/>
      <c r="L44" s="36"/>
      <c r="M44" s="16"/>
      <c r="N44" s="44"/>
      <c r="O44" s="34">
        <v>3.9788850798593211E-3</v>
      </c>
      <c r="P44" s="17">
        <v>4.3353939611903898E-4</v>
      </c>
      <c r="Q44" s="65"/>
      <c r="R44" s="26"/>
      <c r="S44" s="9"/>
      <c r="T44" s="53"/>
      <c r="U44" s="34">
        <v>2.0556536716582214E-3</v>
      </c>
      <c r="V44" s="17"/>
      <c r="W44" s="65"/>
      <c r="X44" s="26"/>
      <c r="Y44" s="9"/>
      <c r="Z44" s="53"/>
      <c r="AA44" s="34">
        <v>5.4043686739752295E-3</v>
      </c>
      <c r="AB44" s="17"/>
      <c r="AC44" s="65"/>
      <c r="AD44" s="26"/>
      <c r="AE44" s="9"/>
      <c r="AF44" s="53"/>
      <c r="AG44" s="62"/>
      <c r="AH44" s="55"/>
      <c r="AI44" s="9"/>
      <c r="AJ44" s="35"/>
      <c r="AL44" s="29">
        <v>40</v>
      </c>
      <c r="AM44" s="34" t="str">
        <f t="shared" si="13"/>
        <v/>
      </c>
      <c r="AN44" s="17" t="str">
        <f t="shared" si="14"/>
        <v/>
      </c>
      <c r="AO44" s="43" t="str">
        <f t="shared" si="15"/>
        <v/>
      </c>
      <c r="AP44" s="34" t="str">
        <f t="shared" si="12"/>
        <v/>
      </c>
      <c r="AQ44" s="17" t="str">
        <f t="shared" si="16"/>
        <v/>
      </c>
      <c r="AR44" s="48" t="str">
        <f t="shared" si="17"/>
        <v/>
      </c>
      <c r="AS44" s="34" t="str">
        <f t="shared" si="18"/>
        <v/>
      </c>
      <c r="AT44" s="17" t="str">
        <f t="shared" si="19"/>
        <v/>
      </c>
      <c r="AU44" s="48" t="str">
        <f t="shared" si="20"/>
        <v/>
      </c>
      <c r="AV44" s="34" t="str">
        <f t="shared" si="21"/>
        <v/>
      </c>
      <c r="AW44" s="17" t="str">
        <f t="shared" si="22"/>
        <v/>
      </c>
      <c r="AX44" s="48" t="str">
        <f t="shared" si="23"/>
        <v/>
      </c>
    </row>
    <row r="45" spans="8:50" hidden="1" x14ac:dyDescent="0.3">
      <c r="H45" s="29">
        <v>41</v>
      </c>
      <c r="I45" s="34"/>
      <c r="J45" s="17"/>
      <c r="K45" s="48"/>
      <c r="L45" s="36"/>
      <c r="M45" s="16"/>
      <c r="N45" s="44"/>
      <c r="O45" s="34">
        <v>3.748370685085141E-3</v>
      </c>
      <c r="P45" s="17">
        <v>4.0829202717644359E-4</v>
      </c>
      <c r="Q45" s="65"/>
      <c r="R45" s="26"/>
      <c r="S45" s="9"/>
      <c r="T45" s="53"/>
      <c r="U45" s="34">
        <v>2.0392084422849472E-3</v>
      </c>
      <c r="V45" s="17"/>
      <c r="W45" s="65"/>
      <c r="X45" s="26"/>
      <c r="Y45" s="9"/>
      <c r="Z45" s="53"/>
      <c r="AA45" s="34">
        <v>5.3611337245834667E-3</v>
      </c>
      <c r="AB45" s="17"/>
      <c r="AC45" s="65"/>
      <c r="AD45" s="26"/>
      <c r="AE45" s="9"/>
      <c r="AF45" s="53"/>
      <c r="AG45" s="62"/>
      <c r="AH45" s="55"/>
      <c r="AI45" s="9"/>
      <c r="AJ45" s="35"/>
      <c r="AL45" s="29">
        <v>41</v>
      </c>
      <c r="AM45" s="34" t="str">
        <f t="shared" si="13"/>
        <v/>
      </c>
      <c r="AN45" s="17" t="str">
        <f t="shared" si="14"/>
        <v/>
      </c>
      <c r="AO45" s="43" t="str">
        <f t="shared" si="15"/>
        <v/>
      </c>
      <c r="AP45" s="34" t="str">
        <f t="shared" si="12"/>
        <v/>
      </c>
      <c r="AQ45" s="17" t="str">
        <f t="shared" si="16"/>
        <v/>
      </c>
      <c r="AR45" s="48" t="str">
        <f t="shared" si="17"/>
        <v/>
      </c>
      <c r="AS45" s="34" t="str">
        <f t="shared" si="18"/>
        <v/>
      </c>
      <c r="AT45" s="17" t="str">
        <f t="shared" si="19"/>
        <v/>
      </c>
      <c r="AU45" s="48" t="str">
        <f t="shared" si="20"/>
        <v/>
      </c>
      <c r="AV45" s="34" t="str">
        <f t="shared" si="21"/>
        <v/>
      </c>
      <c r="AW45" s="17" t="str">
        <f t="shared" si="22"/>
        <v/>
      </c>
      <c r="AX45" s="48" t="str">
        <f t="shared" si="23"/>
        <v/>
      </c>
    </row>
    <row r="46" spans="8:50" hidden="1" x14ac:dyDescent="0.3">
      <c r="H46" s="29">
        <v>42</v>
      </c>
      <c r="I46" s="34"/>
      <c r="J46" s="17"/>
      <c r="K46" s="48"/>
      <c r="L46" s="36"/>
      <c r="M46" s="16"/>
      <c r="N46" s="44"/>
      <c r="O46" s="34">
        <v>3.5312109246691914E-3</v>
      </c>
      <c r="P46" s="17">
        <v>3.8451495053999077E-4</v>
      </c>
      <c r="Q46" s="65"/>
      <c r="R46" s="26"/>
      <c r="S46" s="9"/>
      <c r="T46" s="53"/>
      <c r="U46" s="34">
        <v>2.0228947747466864E-3</v>
      </c>
      <c r="V46" s="17"/>
      <c r="W46" s="65"/>
      <c r="X46" s="26"/>
      <c r="Y46" s="9"/>
      <c r="Z46" s="53"/>
      <c r="AA46" s="34">
        <v>5.3182446547868356E-3</v>
      </c>
      <c r="AB46" s="17"/>
      <c r="AC46" s="65"/>
      <c r="AD46" s="26"/>
      <c r="AE46" s="9"/>
      <c r="AF46" s="53"/>
      <c r="AG46" s="62"/>
      <c r="AH46" s="55"/>
      <c r="AI46" s="9"/>
      <c r="AJ46" s="35"/>
      <c r="AL46" s="29">
        <v>42</v>
      </c>
      <c r="AM46" s="34" t="str">
        <f t="shared" si="13"/>
        <v/>
      </c>
      <c r="AN46" s="17" t="str">
        <f t="shared" si="14"/>
        <v/>
      </c>
      <c r="AO46" s="43" t="str">
        <f t="shared" si="15"/>
        <v/>
      </c>
      <c r="AP46" s="34" t="str">
        <f t="shared" si="12"/>
        <v/>
      </c>
      <c r="AQ46" s="17" t="str">
        <f t="shared" si="16"/>
        <v/>
      </c>
      <c r="AR46" s="48" t="str">
        <f t="shared" si="17"/>
        <v/>
      </c>
      <c r="AS46" s="34" t="str">
        <f t="shared" si="18"/>
        <v/>
      </c>
      <c r="AT46" s="17" t="str">
        <f t="shared" si="19"/>
        <v/>
      </c>
      <c r="AU46" s="48" t="str">
        <f t="shared" si="20"/>
        <v/>
      </c>
      <c r="AV46" s="34" t="str">
        <f t="shared" si="21"/>
        <v/>
      </c>
      <c r="AW46" s="17" t="str">
        <f t="shared" si="22"/>
        <v/>
      </c>
      <c r="AX46" s="48" t="str">
        <f t="shared" si="23"/>
        <v/>
      </c>
    </row>
    <row r="47" spans="8:50" hidden="1" x14ac:dyDescent="0.3">
      <c r="H47" s="29">
        <v>43</v>
      </c>
      <c r="I47" s="34"/>
      <c r="J47" s="17"/>
      <c r="K47" s="48"/>
      <c r="L47" s="36"/>
      <c r="M47" s="16"/>
      <c r="N47" s="44"/>
      <c r="O47" s="34">
        <v>3.3266321152949155E-3</v>
      </c>
      <c r="P47" s="17">
        <v>3.6212254305146489E-4</v>
      </c>
      <c r="Q47" s="65"/>
      <c r="R47" s="26"/>
      <c r="S47" s="9"/>
      <c r="T47" s="53"/>
      <c r="U47" s="34">
        <v>2.0067116165487231E-3</v>
      </c>
      <c r="V47" s="17"/>
      <c r="W47" s="65"/>
      <c r="X47" s="26"/>
      <c r="Y47" s="9"/>
      <c r="Z47" s="53"/>
      <c r="AA47" s="34">
        <v>5.2756986975485325E-3</v>
      </c>
      <c r="AB47" s="17"/>
      <c r="AC47" s="65"/>
      <c r="AD47" s="26"/>
      <c r="AE47" s="9"/>
      <c r="AF47" s="53"/>
      <c r="AG47" s="62"/>
      <c r="AH47" s="55"/>
      <c r="AI47" s="9"/>
      <c r="AJ47" s="35"/>
      <c r="AL47" s="29">
        <v>43</v>
      </c>
      <c r="AM47" s="34" t="str">
        <f t="shared" si="13"/>
        <v/>
      </c>
      <c r="AN47" s="17" t="str">
        <f t="shared" si="14"/>
        <v/>
      </c>
      <c r="AO47" s="43" t="str">
        <f t="shared" si="15"/>
        <v/>
      </c>
      <c r="AP47" s="34" t="str">
        <f t="shared" si="12"/>
        <v/>
      </c>
      <c r="AQ47" s="17" t="str">
        <f t="shared" si="16"/>
        <v/>
      </c>
      <c r="AR47" s="48" t="str">
        <f t="shared" si="17"/>
        <v/>
      </c>
      <c r="AS47" s="34" t="str">
        <f t="shared" si="18"/>
        <v/>
      </c>
      <c r="AT47" s="17" t="str">
        <f t="shared" si="19"/>
        <v/>
      </c>
      <c r="AU47" s="48" t="str">
        <f t="shared" si="20"/>
        <v/>
      </c>
      <c r="AV47" s="34" t="str">
        <f t="shared" si="21"/>
        <v/>
      </c>
      <c r="AW47" s="17" t="str">
        <f t="shared" si="22"/>
        <v/>
      </c>
      <c r="AX47" s="48" t="str">
        <f t="shared" si="23"/>
        <v/>
      </c>
    </row>
    <row r="48" spans="8:50" hidden="1" x14ac:dyDescent="0.3">
      <c r="H48" s="29">
        <v>44</v>
      </c>
      <c r="I48" s="34"/>
      <c r="J48" s="17"/>
      <c r="K48" s="48"/>
      <c r="L48" s="36"/>
      <c r="M48" s="16"/>
      <c r="N48" s="44"/>
      <c r="O48" s="34">
        <v>3.1339053956969047E-3</v>
      </c>
      <c r="P48" s="17">
        <v>3.4103416785720485E-4</v>
      </c>
      <c r="Q48" s="65"/>
      <c r="R48" s="26"/>
      <c r="S48" s="9"/>
      <c r="T48" s="53"/>
      <c r="U48" s="34">
        <v>1.9906579236163391E-3</v>
      </c>
      <c r="V48" s="17"/>
      <c r="W48" s="65"/>
      <c r="X48" s="26"/>
      <c r="Y48" s="9"/>
      <c r="Z48" s="53"/>
      <c r="AA48" s="34">
        <v>5.2334931079681497E-3</v>
      </c>
      <c r="AB48" s="17"/>
      <c r="AC48" s="65"/>
      <c r="AD48" s="26"/>
      <c r="AE48" s="9"/>
      <c r="AF48" s="53"/>
      <c r="AG48" s="62"/>
      <c r="AH48" s="55"/>
      <c r="AI48" s="9"/>
      <c r="AJ48" s="35"/>
      <c r="AL48" s="29">
        <v>44</v>
      </c>
      <c r="AM48" s="34" t="str">
        <f t="shared" si="13"/>
        <v/>
      </c>
      <c r="AN48" s="17" t="str">
        <f t="shared" si="14"/>
        <v/>
      </c>
      <c r="AO48" s="43" t="str">
        <f t="shared" si="15"/>
        <v/>
      </c>
      <c r="AP48" s="34" t="str">
        <f t="shared" si="12"/>
        <v/>
      </c>
      <c r="AQ48" s="17" t="str">
        <f t="shared" si="16"/>
        <v/>
      </c>
      <c r="AR48" s="48" t="str">
        <f t="shared" si="17"/>
        <v/>
      </c>
      <c r="AS48" s="34" t="str">
        <f t="shared" si="18"/>
        <v/>
      </c>
      <c r="AT48" s="17" t="str">
        <f t="shared" si="19"/>
        <v/>
      </c>
      <c r="AU48" s="48" t="str">
        <f t="shared" si="20"/>
        <v/>
      </c>
      <c r="AV48" s="34" t="str">
        <f t="shared" si="21"/>
        <v/>
      </c>
      <c r="AW48" s="17" t="str">
        <f t="shared" si="22"/>
        <v/>
      </c>
      <c r="AX48" s="48" t="str">
        <f t="shared" si="23"/>
        <v/>
      </c>
    </row>
    <row r="49" spans="8:50" hidden="1" x14ac:dyDescent="0.3">
      <c r="H49" s="29">
        <v>45</v>
      </c>
      <c r="I49" s="34"/>
      <c r="J49" s="17"/>
      <c r="K49" s="48"/>
      <c r="L49" s="36"/>
      <c r="M49" s="16"/>
      <c r="N49" s="44"/>
      <c r="O49" s="34">
        <v>2.9523441299861199E-3</v>
      </c>
      <c r="P49" s="17">
        <v>3.2117388402833291E-4</v>
      </c>
      <c r="Q49" s="65"/>
      <c r="R49" s="26"/>
      <c r="S49" s="9"/>
      <c r="T49" s="53"/>
      <c r="U49" s="34">
        <v>1.9747326602274004E-3</v>
      </c>
      <c r="V49" s="17"/>
      <c r="W49" s="65"/>
      <c r="X49" s="26"/>
      <c r="Y49" s="9"/>
      <c r="Z49" s="53"/>
      <c r="AA49" s="34">
        <v>5.1916251631043868E-3</v>
      </c>
      <c r="AB49" s="17"/>
      <c r="AC49" s="65"/>
      <c r="AD49" s="26"/>
      <c r="AE49" s="9"/>
      <c r="AF49" s="53"/>
      <c r="AG49" s="62"/>
      <c r="AH49" s="55"/>
      <c r="AI49" s="9"/>
      <c r="AJ49" s="35"/>
      <c r="AL49" s="29">
        <v>45</v>
      </c>
      <c r="AM49" s="34" t="str">
        <f t="shared" si="13"/>
        <v/>
      </c>
      <c r="AN49" s="17" t="str">
        <f t="shared" si="14"/>
        <v/>
      </c>
      <c r="AO49" s="43" t="str">
        <f t="shared" si="15"/>
        <v/>
      </c>
      <c r="AP49" s="34" t="str">
        <f t="shared" si="12"/>
        <v/>
      </c>
      <c r="AQ49" s="17" t="str">
        <f t="shared" si="16"/>
        <v/>
      </c>
      <c r="AR49" s="48" t="str">
        <f t="shared" si="17"/>
        <v/>
      </c>
      <c r="AS49" s="34" t="str">
        <f t="shared" si="18"/>
        <v/>
      </c>
      <c r="AT49" s="17" t="str">
        <f t="shared" si="19"/>
        <v/>
      </c>
      <c r="AU49" s="48" t="str">
        <f t="shared" si="20"/>
        <v/>
      </c>
      <c r="AV49" s="34" t="str">
        <f t="shared" si="21"/>
        <v/>
      </c>
      <c r="AW49" s="17" t="str">
        <f t="shared" si="22"/>
        <v/>
      </c>
      <c r="AX49" s="48" t="str">
        <f t="shared" si="23"/>
        <v/>
      </c>
    </row>
    <row r="50" spans="8:50" hidden="1" x14ac:dyDescent="0.3">
      <c r="H50" s="29">
        <v>46</v>
      </c>
      <c r="I50" s="34"/>
      <c r="J50" s="17"/>
      <c r="K50" s="48"/>
      <c r="L50" s="36"/>
      <c r="M50" s="16"/>
      <c r="N50" s="44"/>
      <c r="O50" s="34">
        <v>2.781301461407914E-3</v>
      </c>
      <c r="P50" s="17">
        <v>3.0247017309138454E-4</v>
      </c>
      <c r="Q50" s="65"/>
      <c r="R50" s="26"/>
      <c r="S50" s="9"/>
      <c r="T50" s="53"/>
      <c r="U50" s="34">
        <v>1.9589347989455888E-3</v>
      </c>
      <c r="V50" s="17"/>
      <c r="W50" s="65"/>
      <c r="X50" s="26"/>
      <c r="Y50" s="9"/>
      <c r="Z50" s="53"/>
      <c r="AA50" s="34">
        <v>5.1500921617995037E-3</v>
      </c>
      <c r="AB50" s="17"/>
      <c r="AC50" s="65"/>
      <c r="AD50" s="26"/>
      <c r="AE50" s="9"/>
      <c r="AF50" s="53"/>
      <c r="AG50" s="62"/>
      <c r="AH50" s="55"/>
      <c r="AI50" s="9"/>
      <c r="AJ50" s="35"/>
      <c r="AL50" s="29">
        <v>46</v>
      </c>
      <c r="AM50" s="34" t="str">
        <f t="shared" si="13"/>
        <v/>
      </c>
      <c r="AN50" s="17" t="str">
        <f t="shared" si="14"/>
        <v/>
      </c>
      <c r="AO50" s="43" t="str">
        <f t="shared" si="15"/>
        <v/>
      </c>
      <c r="AP50" s="34" t="str">
        <f t="shared" si="12"/>
        <v/>
      </c>
      <c r="AQ50" s="17" t="str">
        <f t="shared" si="16"/>
        <v/>
      </c>
      <c r="AR50" s="48" t="str">
        <f t="shared" si="17"/>
        <v/>
      </c>
      <c r="AS50" s="34" t="str">
        <f t="shared" si="18"/>
        <v/>
      </c>
      <c r="AT50" s="17" t="str">
        <f t="shared" si="19"/>
        <v/>
      </c>
      <c r="AU50" s="48" t="str">
        <f t="shared" si="20"/>
        <v/>
      </c>
      <c r="AV50" s="34" t="str">
        <f t="shared" si="21"/>
        <v/>
      </c>
      <c r="AW50" s="17" t="str">
        <f t="shared" si="22"/>
        <v/>
      </c>
      <c r="AX50" s="48" t="str">
        <f t="shared" si="23"/>
        <v/>
      </c>
    </row>
    <row r="51" spans="8:50" hidden="1" x14ac:dyDescent="0.3">
      <c r="H51" s="29">
        <v>47</v>
      </c>
      <c r="I51" s="34"/>
      <c r="J51" s="17"/>
      <c r="K51" s="48"/>
      <c r="L51" s="36"/>
      <c r="M51" s="16"/>
      <c r="N51" s="44"/>
      <c r="O51" s="34">
        <v>2.6201680078178744E-3</v>
      </c>
      <c r="P51" s="17">
        <v>2.848556814845547E-4</v>
      </c>
      <c r="Q51" s="65"/>
      <c r="R51" s="26"/>
      <c r="S51" s="9"/>
      <c r="T51" s="53"/>
      <c r="U51" s="34">
        <v>1.9432633205539926E-3</v>
      </c>
      <c r="V51" s="17"/>
      <c r="W51" s="65"/>
      <c r="X51" s="26"/>
      <c r="Y51" s="9"/>
      <c r="Z51" s="53"/>
      <c r="AA51" s="34">
        <v>5.1088914245051853E-3</v>
      </c>
      <c r="AB51" s="17"/>
      <c r="AC51" s="65"/>
      <c r="AD51" s="26"/>
      <c r="AE51" s="9"/>
      <c r="AF51" s="53"/>
      <c r="AG51" s="62"/>
      <c r="AH51" s="55"/>
      <c r="AI51" s="9"/>
      <c r="AJ51" s="35"/>
      <c r="AL51" s="29">
        <v>47</v>
      </c>
      <c r="AM51" s="34" t="str">
        <f t="shared" si="13"/>
        <v/>
      </c>
      <c r="AN51" s="17" t="str">
        <f t="shared" si="14"/>
        <v/>
      </c>
      <c r="AO51" s="43" t="str">
        <f t="shared" si="15"/>
        <v/>
      </c>
      <c r="AP51" s="34" t="str">
        <f t="shared" si="12"/>
        <v/>
      </c>
      <c r="AQ51" s="17" t="str">
        <f t="shared" si="16"/>
        <v/>
      </c>
      <c r="AR51" s="48" t="str">
        <f t="shared" si="17"/>
        <v/>
      </c>
      <c r="AS51" s="34" t="str">
        <f t="shared" si="18"/>
        <v/>
      </c>
      <c r="AT51" s="17" t="str">
        <f t="shared" si="19"/>
        <v/>
      </c>
      <c r="AU51" s="48" t="str">
        <f t="shared" si="20"/>
        <v/>
      </c>
      <c r="AV51" s="34" t="str">
        <f t="shared" si="21"/>
        <v/>
      </c>
      <c r="AW51" s="17" t="str">
        <f t="shared" si="22"/>
        <v/>
      </c>
      <c r="AX51" s="48" t="str">
        <f t="shared" si="23"/>
        <v/>
      </c>
    </row>
    <row r="52" spans="8:50" hidden="1" x14ac:dyDescent="0.3">
      <c r="H52" s="29">
        <v>48</v>
      </c>
      <c r="I52" s="34"/>
      <c r="J52" s="17"/>
      <c r="K52" s="48"/>
      <c r="L52" s="36"/>
      <c r="M52" s="16"/>
      <c r="N52" s="44"/>
      <c r="O52" s="34">
        <v>2.4683696906626991E-3</v>
      </c>
      <c r="P52" s="17">
        <v>2.6826697801212498E-4</v>
      </c>
      <c r="Q52" s="65"/>
      <c r="R52" s="26"/>
      <c r="S52" s="9"/>
      <c r="T52" s="53"/>
      <c r="U52" s="34">
        <v>1.9277172139895743E-3</v>
      </c>
      <c r="V52" s="17"/>
      <c r="W52" s="65"/>
      <c r="X52" s="26"/>
      <c r="Y52" s="9"/>
      <c r="Z52" s="53"/>
      <c r="AA52" s="34">
        <v>5.0680202931091267E-3</v>
      </c>
      <c r="AB52" s="17"/>
      <c r="AC52" s="65"/>
      <c r="AD52" s="26"/>
      <c r="AE52" s="9"/>
      <c r="AF52" s="53"/>
      <c r="AG52" s="62"/>
      <c r="AH52" s="55"/>
      <c r="AI52" s="9"/>
      <c r="AJ52" s="35"/>
      <c r="AL52" s="29">
        <v>48</v>
      </c>
      <c r="AM52" s="34" t="str">
        <f t="shared" si="13"/>
        <v/>
      </c>
      <c r="AN52" s="17" t="str">
        <f t="shared" si="14"/>
        <v/>
      </c>
      <c r="AO52" s="43" t="str">
        <f t="shared" si="15"/>
        <v/>
      </c>
      <c r="AP52" s="34" t="str">
        <f t="shared" si="12"/>
        <v/>
      </c>
      <c r="AQ52" s="17" t="str">
        <f t="shared" si="16"/>
        <v/>
      </c>
      <c r="AR52" s="48" t="str">
        <f t="shared" si="17"/>
        <v/>
      </c>
      <c r="AS52" s="34" t="str">
        <f t="shared" si="18"/>
        <v/>
      </c>
      <c r="AT52" s="17" t="str">
        <f t="shared" si="19"/>
        <v/>
      </c>
      <c r="AU52" s="48" t="str">
        <f t="shared" si="20"/>
        <v/>
      </c>
      <c r="AV52" s="34" t="str">
        <f t="shared" si="21"/>
        <v/>
      </c>
      <c r="AW52" s="17" t="str">
        <f t="shared" si="22"/>
        <v/>
      </c>
      <c r="AX52" s="48" t="str">
        <f t="shared" si="23"/>
        <v/>
      </c>
    </row>
    <row r="53" spans="8:50" hidden="1" x14ac:dyDescent="0.3">
      <c r="H53" s="29">
        <v>49</v>
      </c>
      <c r="I53" s="34"/>
      <c r="J53" s="17"/>
      <c r="K53" s="48"/>
      <c r="L53" s="36"/>
      <c r="M53" s="16"/>
      <c r="N53" s="44"/>
      <c r="O53" s="34">
        <v>2.3253656897363755E-3</v>
      </c>
      <c r="P53" s="17">
        <v>2.5264432542364479E-4</v>
      </c>
      <c r="Q53" s="65"/>
      <c r="R53" s="26"/>
      <c r="S53" s="9"/>
      <c r="T53" s="53"/>
      <c r="U53" s="34">
        <v>1.9122954762776357E-3</v>
      </c>
      <c r="V53" s="17"/>
      <c r="W53" s="65"/>
      <c r="X53" s="26"/>
      <c r="Y53" s="9"/>
      <c r="Z53" s="53"/>
      <c r="AA53" s="34">
        <v>5.0274761307642635E-3</v>
      </c>
      <c r="AB53" s="17"/>
      <c r="AC53" s="65"/>
      <c r="AD53" s="26"/>
      <c r="AE53" s="9"/>
      <c r="AF53" s="53"/>
      <c r="AG53" s="62"/>
      <c r="AH53" s="55"/>
      <c r="AI53" s="9"/>
      <c r="AJ53" s="35"/>
      <c r="AL53" s="29">
        <v>49</v>
      </c>
      <c r="AM53" s="34" t="str">
        <f t="shared" si="13"/>
        <v/>
      </c>
      <c r="AN53" s="17" t="str">
        <f t="shared" si="14"/>
        <v/>
      </c>
      <c r="AO53" s="43" t="str">
        <f t="shared" si="15"/>
        <v/>
      </c>
      <c r="AP53" s="34" t="str">
        <f t="shared" si="12"/>
        <v/>
      </c>
      <c r="AQ53" s="17" t="str">
        <f t="shared" si="16"/>
        <v/>
      </c>
      <c r="AR53" s="48" t="str">
        <f t="shared" si="17"/>
        <v/>
      </c>
      <c r="AS53" s="34" t="str">
        <f t="shared" si="18"/>
        <v/>
      </c>
      <c r="AT53" s="17" t="str">
        <f t="shared" si="19"/>
        <v/>
      </c>
      <c r="AU53" s="48" t="str">
        <f t="shared" si="20"/>
        <v/>
      </c>
      <c r="AV53" s="34" t="str">
        <f t="shared" si="21"/>
        <v/>
      </c>
      <c r="AW53" s="17" t="str">
        <f t="shared" si="22"/>
        <v/>
      </c>
      <c r="AX53" s="48" t="str">
        <f t="shared" si="23"/>
        <v/>
      </c>
    </row>
    <row r="54" spans="8:50" x14ac:dyDescent="0.3">
      <c r="H54" s="29">
        <v>50</v>
      </c>
      <c r="I54" s="34"/>
      <c r="J54" s="17"/>
      <c r="K54" s="48"/>
      <c r="L54" s="36"/>
      <c r="M54" s="16"/>
      <c r="N54" s="44"/>
      <c r="O54" s="34">
        <v>2.1906465164217262E-3</v>
      </c>
      <c r="P54" s="17">
        <v>2.3793146529530596E-4</v>
      </c>
      <c r="Q54" s="65"/>
      <c r="R54" s="26"/>
      <c r="S54" s="9"/>
      <c r="T54" s="53"/>
      <c r="U54" s="34">
        <v>1.8969971124674246E-3</v>
      </c>
      <c r="V54" s="17"/>
      <c r="W54" s="65"/>
      <c r="X54" s="26"/>
      <c r="Y54" s="9"/>
      <c r="Z54" s="53"/>
      <c r="AA54" s="34">
        <v>4.9872563217181016E-3</v>
      </c>
      <c r="AB54" s="17"/>
      <c r="AC54" s="65"/>
      <c r="AD54" s="26"/>
      <c r="AE54" s="9"/>
      <c r="AF54" s="53"/>
      <c r="AG54" s="62"/>
      <c r="AH54" s="55"/>
      <c r="AI54" s="9"/>
      <c r="AJ54" s="35"/>
      <c r="AL54" s="29">
        <v>50</v>
      </c>
      <c r="AM54" s="34">
        <f t="shared" ref="AM54:AM85" si="24">IF(($L54+$I54+O4+R4)*$B$17=0,"",($L54+$I54+O4+R4)*$B$17)</f>
        <v>0.76138168646358051</v>
      </c>
      <c r="AN54" s="17">
        <f t="shared" ref="AN54:AN85" si="25">IF(($M54+$J54+P4+S4)*$B$17=0,"",($M54+$J54+P4+S4)*$B$17)</f>
        <v>3.8289421103648837E-2</v>
      </c>
      <c r="AO54" s="43">
        <f>IF(($N54+$K54+Q4+T4)*$B$17=0,"",($N54+$K54+Q4+T4)*$B$17)</f>
        <v>1.6768907656800289E-4</v>
      </c>
      <c r="AP54" s="34">
        <f t="shared" ref="AP54:AP85" si="26">IF((L54+I54+U4+X4)*$B$17=0,"",(L54+I54+U4+X4)*$B$17)</f>
        <v>0.22532268090182361</v>
      </c>
      <c r="AQ54" s="17">
        <f t="shared" ref="AQ54:AQ85" si="27">IF((M54+J54+V4+Y4)*$B$17=0,"",(M54+J54+V4+Y4)*$B$17)</f>
        <v>8.1875056141303166E-4</v>
      </c>
      <c r="AR54" s="48">
        <f t="shared" ref="AR54:AR85" si="28">IF((N54+K54+W4+Z4)*$B$17=0,"",(N54+K54+W4+Z4)*$B$17)</f>
        <v>1.2214291626372731E-5</v>
      </c>
      <c r="AS54" s="34">
        <f t="shared" ref="AS54:AS85" si="29">IF((L54+I54+AD4+AA4)*$B$17=0,"",(L54+I54+AD4+AA4)*$B$17)</f>
        <v>0.72062475802923476</v>
      </c>
      <c r="AT54" s="17">
        <f t="shared" ref="AT54:AT85" si="30">IF((M54+J54+AE4+AB4)*$B$17=0,"",(M54+J54+AE4+AB4)*$B$17)</f>
        <v>3.0575283232350142E-3</v>
      </c>
      <c r="AU54" s="48">
        <f t="shared" ref="AU54:AU85" si="31">IF((N54+K54+AF4+AC4)*$B$17=0,"",(N54+K54+AF4+AC4)*$B$17)</f>
        <v>9.5745473519485806E-4</v>
      </c>
      <c r="AV54" s="34">
        <f t="shared" ref="AV54:AV85" si="32">IF((L54+I54+AG4+AH4)*$B$17=0,"",(L54+I54+AG4+AH4)*$B$17)</f>
        <v>54.575514599426263</v>
      </c>
      <c r="AW54" s="17">
        <f t="shared" ref="AW54:AW85" si="33">IF((J54+M54+AI4)*$B$17=0,"",(J54+M54+AI4)*$B$17)</f>
        <v>3.064691689386312E-3</v>
      </c>
      <c r="AX54" s="48">
        <f t="shared" ref="AX54:AX85" si="34">IF((K54+N54+AJ4+AF4)*$B$17=0,"",(K54+N54+AJ4+AF4)*$B$17)</f>
        <v>2.9503364118798059E-3</v>
      </c>
    </row>
    <row r="55" spans="8:50" x14ac:dyDescent="0.3">
      <c r="H55" s="29">
        <v>51</v>
      </c>
      <c r="I55" s="34"/>
      <c r="J55" s="17"/>
      <c r="K55" s="48"/>
      <c r="L55" s="36"/>
      <c r="M55" s="16"/>
      <c r="N55" s="44"/>
      <c r="O55" s="34">
        <v>2.0637321985546059E-3</v>
      </c>
      <c r="P55" s="17">
        <v>2.240754154388507E-4</v>
      </c>
      <c r="Q55" s="65"/>
      <c r="R55" s="26"/>
      <c r="S55" s="9"/>
      <c r="T55" s="53"/>
      <c r="U55" s="34">
        <v>1.8818211355677034E-3</v>
      </c>
      <c r="V55" s="17"/>
      <c r="W55" s="65"/>
      <c r="X55" s="26"/>
      <c r="Y55" s="9"/>
      <c r="Z55" s="53"/>
      <c r="AA55" s="34">
        <v>4.947358271144388E-3</v>
      </c>
      <c r="AB55" s="17"/>
      <c r="AC55" s="65"/>
      <c r="AD55" s="26"/>
      <c r="AE55" s="9"/>
      <c r="AF55" s="53"/>
      <c r="AG55" s="62"/>
      <c r="AH55" s="55"/>
      <c r="AI55" s="9"/>
      <c r="AJ55" s="35"/>
      <c r="AL55" s="29">
        <v>51</v>
      </c>
      <c r="AM55" s="34">
        <f t="shared" si="24"/>
        <v>1.741758951403434</v>
      </c>
      <c r="AN55" s="17">
        <f t="shared" si="25"/>
        <v>8.2013644402889871E-2</v>
      </c>
      <c r="AO55" s="43">
        <f t="shared" ref="AO55:AO86" si="35">IF(($L55+$K55+Q5+T5)*$B$17=0,"",($L55+$K55+Q5+T5)*$B$17)</f>
        <v>3.3299999999999996E-2</v>
      </c>
      <c r="AP55" s="34">
        <f t="shared" si="26"/>
        <v>39.848059027410528</v>
      </c>
      <c r="AQ55" s="17">
        <f t="shared" si="27"/>
        <v>0.13199003127871661</v>
      </c>
      <c r="AR55" s="48">
        <f t="shared" si="28"/>
        <v>8.879999999999999E-2</v>
      </c>
      <c r="AS55" s="34">
        <f>IF((L55+I55+AD5+AA5)*$B$17=0,"",(L55+I55+AD5+AA5)*$B$17)</f>
        <v>100.02025</v>
      </c>
      <c r="AT55" s="17">
        <f t="shared" si="30"/>
        <v>0.629</v>
      </c>
      <c r="AU55" s="48">
        <f t="shared" si="31"/>
        <v>4.07E-2</v>
      </c>
      <c r="AV55" s="34" t="str">
        <f t="shared" si="32"/>
        <v/>
      </c>
      <c r="AW55" s="17" t="str">
        <f t="shared" si="33"/>
        <v/>
      </c>
      <c r="AX55" s="48" t="str">
        <f t="shared" si="34"/>
        <v/>
      </c>
    </row>
    <row r="56" spans="8:50" x14ac:dyDescent="0.3">
      <c r="H56" s="29">
        <v>52</v>
      </c>
      <c r="I56" s="34"/>
      <c r="J56" s="17"/>
      <c r="K56" s="48"/>
      <c r="L56" s="36"/>
      <c r="M56" s="16"/>
      <c r="N56" s="44"/>
      <c r="O56" s="34">
        <v>1.9441705704423479E-3</v>
      </c>
      <c r="P56" s="17">
        <v>2.11026279108466E-4</v>
      </c>
      <c r="Q56" s="65"/>
      <c r="R56" s="26"/>
      <c r="S56" s="9"/>
      <c r="T56" s="53"/>
      <c r="U56" s="34">
        <v>1.8667665664831329E-3</v>
      </c>
      <c r="V56" s="17"/>
      <c r="W56" s="65"/>
      <c r="X56" s="26"/>
      <c r="Y56" s="9"/>
      <c r="Z56" s="53"/>
      <c r="AA56" s="34">
        <v>4.9077794049751933E-3</v>
      </c>
      <c r="AB56" s="17"/>
      <c r="AC56" s="65"/>
      <c r="AD56" s="26"/>
      <c r="AE56" s="9"/>
      <c r="AF56" s="53"/>
      <c r="AG56" s="62"/>
      <c r="AH56" s="55"/>
      <c r="AI56" s="9"/>
      <c r="AJ56" s="35"/>
      <c r="AL56" s="29">
        <v>52</v>
      </c>
      <c r="AM56" s="34">
        <f t="shared" si="24"/>
        <v>1.4219106284629328</v>
      </c>
      <c r="AN56" s="17">
        <f t="shared" si="25"/>
        <v>0.15682731646945194</v>
      </c>
      <c r="AO56" s="43" t="str">
        <f t="shared" si="35"/>
        <v/>
      </c>
      <c r="AP56" s="34">
        <f t="shared" si="26"/>
        <v>6.400946390503873</v>
      </c>
      <c r="AQ56" s="17">
        <f t="shared" si="27"/>
        <v>2.1202064414601342E-2</v>
      </c>
      <c r="AR56" s="48" t="str">
        <f t="shared" si="28"/>
        <v/>
      </c>
      <c r="AS56" s="34">
        <f>IF((L56+I56+AD6+AA6)*$B$17=0,"",(L56+I56+AD6+AA6)*$B$17)</f>
        <v>0.27133333333333359</v>
      </c>
      <c r="AT56" s="17" t="str">
        <f t="shared" si="30"/>
        <v/>
      </c>
      <c r="AU56" s="48" t="str">
        <f t="shared" si="31"/>
        <v/>
      </c>
      <c r="AV56" s="34" t="str">
        <f t="shared" si="32"/>
        <v/>
      </c>
      <c r="AW56" s="17" t="str">
        <f t="shared" si="33"/>
        <v/>
      </c>
      <c r="AX56" s="48" t="str">
        <f t="shared" si="34"/>
        <v/>
      </c>
    </row>
    <row r="57" spans="8:50" x14ac:dyDescent="0.3">
      <c r="H57" s="29">
        <v>53</v>
      </c>
      <c r="I57" s="34"/>
      <c r="J57" s="17"/>
      <c r="K57" s="48"/>
      <c r="L57" s="36"/>
      <c r="M57" s="16"/>
      <c r="N57" s="44"/>
      <c r="O57" s="34">
        <v>1.8315356619491418E-3</v>
      </c>
      <c r="P57" s="17">
        <v>1.9873706531860398E-4</v>
      </c>
      <c r="Q57" s="65"/>
      <c r="R57" s="26"/>
      <c r="S57" s="9"/>
      <c r="T57" s="53"/>
      <c r="U57" s="34">
        <v>1.851832433951306E-3</v>
      </c>
      <c r="V57" s="17"/>
      <c r="W57" s="65"/>
      <c r="X57" s="26"/>
      <c r="Y57" s="9"/>
      <c r="Z57" s="53"/>
      <c r="AA57" s="34">
        <v>4.8685171697354273E-3</v>
      </c>
      <c r="AB57" s="17"/>
      <c r="AC57" s="65"/>
      <c r="AD57" s="26"/>
      <c r="AE57" s="9"/>
      <c r="AF57" s="53"/>
      <c r="AG57" s="62"/>
      <c r="AH57" s="55"/>
      <c r="AI57" s="9"/>
      <c r="AJ57" s="35"/>
      <c r="AL57" s="29">
        <v>53</v>
      </c>
      <c r="AM57" s="34">
        <f t="shared" si="24"/>
        <v>1.3395342702529291</v>
      </c>
      <c r="AN57" s="17">
        <f t="shared" si="25"/>
        <v>0.14769440454812277</v>
      </c>
      <c r="AO57" s="43" t="str">
        <f t="shared" si="35"/>
        <v/>
      </c>
      <c r="AP57" s="34">
        <f t="shared" si="26"/>
        <v>1.9085484595395412</v>
      </c>
      <c r="AQ57" s="17">
        <f t="shared" si="27"/>
        <v>6.152868408025031E-3</v>
      </c>
      <c r="AR57" s="48" t="str">
        <f t="shared" si="28"/>
        <v/>
      </c>
      <c r="AS57" s="34">
        <f t="shared" si="29"/>
        <v>0.26916266666666849</v>
      </c>
      <c r="AT57" s="17" t="str">
        <f t="shared" si="30"/>
        <v/>
      </c>
      <c r="AU57" s="48" t="str">
        <f t="shared" si="31"/>
        <v/>
      </c>
      <c r="AV57" s="34" t="str">
        <f t="shared" si="32"/>
        <v/>
      </c>
      <c r="AW57" s="17" t="str">
        <f t="shared" si="33"/>
        <v/>
      </c>
      <c r="AX57" s="48" t="str">
        <f t="shared" si="34"/>
        <v/>
      </c>
    </row>
    <row r="58" spans="8:50" x14ac:dyDescent="0.3">
      <c r="H58" s="29">
        <v>54</v>
      </c>
      <c r="I58" s="34"/>
      <c r="J58" s="17"/>
      <c r="K58" s="48"/>
      <c r="L58" s="36"/>
      <c r="M58" s="16"/>
      <c r="N58" s="44"/>
      <c r="O58" s="34">
        <v>1.7254261809036145E-3</v>
      </c>
      <c r="P58" s="17">
        <v>1.8716351962567743E-4</v>
      </c>
      <c r="Q58" s="65"/>
      <c r="R58" s="26"/>
      <c r="S58" s="9"/>
      <c r="T58" s="53"/>
      <c r="U58" s="34">
        <v>1.8370177744796822E-3</v>
      </c>
      <c r="V58" s="17"/>
      <c r="W58" s="65"/>
      <c r="X58" s="26"/>
      <c r="Y58" s="9"/>
      <c r="Z58" s="53"/>
      <c r="AA58" s="34">
        <v>4.8295690323775691E-3</v>
      </c>
      <c r="AB58" s="17"/>
      <c r="AC58" s="65"/>
      <c r="AD58" s="26"/>
      <c r="AE58" s="9"/>
      <c r="AF58" s="53"/>
      <c r="AG58" s="62"/>
      <c r="AH58" s="55"/>
      <c r="AI58" s="9"/>
      <c r="AJ58" s="35"/>
      <c r="AL58" s="29">
        <v>54</v>
      </c>
      <c r="AM58" s="34">
        <f t="shared" si="24"/>
        <v>1.2619302383564643</v>
      </c>
      <c r="AN58" s="17">
        <f t="shared" si="25"/>
        <v>0.13909335201226619</v>
      </c>
      <c r="AO58" s="43" t="str">
        <f t="shared" si="35"/>
        <v/>
      </c>
      <c r="AP58" s="34">
        <f t="shared" si="26"/>
        <v>0.10156205383576558</v>
      </c>
      <c r="AQ58" s="17" t="str">
        <f t="shared" si="27"/>
        <v/>
      </c>
      <c r="AR58" s="48" t="str">
        <f t="shared" si="28"/>
        <v/>
      </c>
      <c r="AS58" s="34">
        <f t="shared" si="29"/>
        <v>0.26700936533333514</v>
      </c>
      <c r="AT58" s="17" t="str">
        <f t="shared" si="30"/>
        <v/>
      </c>
      <c r="AU58" s="48" t="str">
        <f t="shared" si="31"/>
        <v/>
      </c>
      <c r="AV58" s="34" t="str">
        <f t="shared" si="32"/>
        <v/>
      </c>
      <c r="AW58" s="17" t="str">
        <f t="shared" si="33"/>
        <v/>
      </c>
      <c r="AX58" s="48" t="str">
        <f t="shared" si="34"/>
        <v/>
      </c>
    </row>
    <row r="59" spans="8:50" x14ac:dyDescent="0.3">
      <c r="H59" s="29">
        <v>55</v>
      </c>
      <c r="I59" s="34"/>
      <c r="J59" s="17"/>
      <c r="K59" s="48"/>
      <c r="L59" s="36"/>
      <c r="M59" s="16"/>
      <c r="N59" s="44"/>
      <c r="O59" s="34">
        <v>1.6254640834256413E-3</v>
      </c>
      <c r="P59" s="17">
        <v>1.7626396476426247E-4</v>
      </c>
      <c r="Q59" s="65"/>
      <c r="R59" s="26"/>
      <c r="S59" s="9"/>
      <c r="T59" s="53"/>
      <c r="U59" s="34">
        <v>1.8223216322838561E-3</v>
      </c>
      <c r="V59" s="17"/>
      <c r="W59" s="65"/>
      <c r="X59" s="26"/>
      <c r="Y59" s="9"/>
      <c r="Z59" s="53"/>
      <c r="AA59" s="34">
        <v>4.790932480118526E-3</v>
      </c>
      <c r="AB59" s="17"/>
      <c r="AC59" s="65"/>
      <c r="AD59" s="26"/>
      <c r="AE59" s="9"/>
      <c r="AF59" s="53"/>
      <c r="AG59" s="62"/>
      <c r="AH59" s="55"/>
      <c r="AI59" s="9"/>
      <c r="AJ59" s="35"/>
      <c r="AL59" s="29">
        <v>55</v>
      </c>
      <c r="AM59" s="34">
        <f t="shared" si="24"/>
        <v>1.1888220583811531</v>
      </c>
      <c r="AN59" s="17">
        <f t="shared" si="25"/>
        <v>0.13099318578250158</v>
      </c>
      <c r="AO59" s="43" t="str">
        <f t="shared" si="35"/>
        <v/>
      </c>
      <c r="AP59" s="34">
        <f t="shared" si="26"/>
        <v>0.10074955740507968</v>
      </c>
      <c r="AQ59" s="17" t="str">
        <f t="shared" si="27"/>
        <v/>
      </c>
      <c r="AR59" s="48" t="str">
        <f t="shared" si="28"/>
        <v/>
      </c>
      <c r="AS59" s="34">
        <f t="shared" si="29"/>
        <v>0.26487329041066743</v>
      </c>
      <c r="AT59" s="17" t="str">
        <f t="shared" si="30"/>
        <v/>
      </c>
      <c r="AU59" s="48" t="str">
        <f t="shared" si="31"/>
        <v/>
      </c>
      <c r="AV59" s="34" t="str">
        <f t="shared" si="32"/>
        <v/>
      </c>
      <c r="AW59" s="17" t="str">
        <f t="shared" si="33"/>
        <v/>
      </c>
      <c r="AX59" s="48" t="str">
        <f t="shared" si="34"/>
        <v/>
      </c>
    </row>
    <row r="60" spans="8:50" x14ac:dyDescent="0.3">
      <c r="H60" s="29">
        <v>56</v>
      </c>
      <c r="I60" s="34"/>
      <c r="J60" s="17"/>
      <c r="K60" s="48"/>
      <c r="L60" s="36"/>
      <c r="M60" s="16"/>
      <c r="N60" s="44"/>
      <c r="O60" s="34">
        <v>1.5312932270778821E-3</v>
      </c>
      <c r="P60" s="17">
        <v>1.6599915056392608E-4</v>
      </c>
      <c r="Q60" s="65"/>
      <c r="R60" s="26"/>
      <c r="S60" s="9"/>
      <c r="T60" s="53"/>
      <c r="U60" s="34">
        <v>1.8077430592255475E-3</v>
      </c>
      <c r="V60" s="17"/>
      <c r="W60" s="65"/>
      <c r="X60" s="26"/>
      <c r="Y60" s="9"/>
      <c r="Z60" s="53"/>
      <c r="AA60" s="34">
        <v>4.7526050202775132E-3</v>
      </c>
      <c r="AB60" s="17"/>
      <c r="AC60" s="65"/>
      <c r="AD60" s="26"/>
      <c r="AE60" s="9"/>
      <c r="AF60" s="53"/>
      <c r="AG60" s="62"/>
      <c r="AH60" s="55"/>
      <c r="AI60" s="9"/>
      <c r="AJ60" s="35"/>
      <c r="AL60" s="29">
        <v>56</v>
      </c>
      <c r="AM60" s="34">
        <f t="shared" si="24"/>
        <v>1.1199492727773501</v>
      </c>
      <c r="AN60" s="17">
        <f t="shared" si="25"/>
        <v>0.12336473651117243</v>
      </c>
      <c r="AO60" s="43" t="str">
        <f t="shared" si="35"/>
        <v/>
      </c>
      <c r="AP60" s="34">
        <f t="shared" si="26"/>
        <v>9.994356094583913E-2</v>
      </c>
      <c r="AQ60" s="17" t="str">
        <f t="shared" si="27"/>
        <v/>
      </c>
      <c r="AR60" s="48" t="str">
        <f t="shared" si="28"/>
        <v/>
      </c>
      <c r="AS60" s="34">
        <f t="shared" si="29"/>
        <v>0.26275430408738087</v>
      </c>
      <c r="AT60" s="17" t="str">
        <f t="shared" si="30"/>
        <v/>
      </c>
      <c r="AU60" s="48" t="str">
        <f t="shared" si="31"/>
        <v/>
      </c>
      <c r="AV60" s="34" t="str">
        <f t="shared" si="32"/>
        <v/>
      </c>
      <c r="AW60" s="17" t="str">
        <f t="shared" si="33"/>
        <v/>
      </c>
      <c r="AX60" s="48" t="str">
        <f t="shared" si="34"/>
        <v/>
      </c>
    </row>
    <row r="61" spans="8:50" x14ac:dyDescent="0.3">
      <c r="H61" s="29">
        <v>57</v>
      </c>
      <c r="I61" s="34"/>
      <c r="J61" s="17"/>
      <c r="K61" s="48"/>
      <c r="L61" s="36"/>
      <c r="M61" s="16"/>
      <c r="N61" s="44"/>
      <c r="O61" s="34">
        <v>1.4425781020456164E-3</v>
      </c>
      <c r="P61" s="17">
        <v>1.5633211260621734E-4</v>
      </c>
      <c r="Q61" s="65"/>
      <c r="R61" s="26"/>
      <c r="S61" s="9"/>
      <c r="T61" s="53"/>
      <c r="U61" s="34">
        <v>1.7932811147517824E-3</v>
      </c>
      <c r="V61" s="17"/>
      <c r="W61" s="65"/>
      <c r="X61" s="26"/>
      <c r="Y61" s="9"/>
      <c r="Z61" s="53"/>
      <c r="AA61" s="34">
        <v>4.714584180115361E-3</v>
      </c>
      <c r="AB61" s="17"/>
      <c r="AC61" s="65"/>
      <c r="AD61" s="26"/>
      <c r="AE61" s="9"/>
      <c r="AF61" s="53"/>
      <c r="AG61" s="62"/>
      <c r="AH61" s="55"/>
      <c r="AI61" s="9"/>
      <c r="AJ61" s="35"/>
      <c r="AL61" s="29">
        <v>57</v>
      </c>
      <c r="AM61" s="34">
        <f t="shared" si="24"/>
        <v>1.0550665129490804</v>
      </c>
      <c r="AN61" s="17">
        <f t="shared" si="25"/>
        <v>0.11618053354118807</v>
      </c>
      <c r="AO61" s="43" t="str">
        <f t="shared" si="35"/>
        <v/>
      </c>
      <c r="AP61" s="34">
        <f t="shared" si="26"/>
        <v>9.9144012458272368E-2</v>
      </c>
      <c r="AQ61" s="17" t="str">
        <f t="shared" si="27"/>
        <v/>
      </c>
      <c r="AR61" s="48" t="str">
        <f t="shared" si="28"/>
        <v/>
      </c>
      <c r="AS61" s="34">
        <f t="shared" si="29"/>
        <v>0.26065226965468241</v>
      </c>
      <c r="AT61" s="17" t="str">
        <f t="shared" si="30"/>
        <v/>
      </c>
      <c r="AU61" s="48" t="str">
        <f t="shared" si="31"/>
        <v/>
      </c>
      <c r="AV61" s="34" t="str">
        <f t="shared" si="32"/>
        <v/>
      </c>
      <c r="AW61" s="17" t="str">
        <f t="shared" si="33"/>
        <v/>
      </c>
      <c r="AX61" s="48" t="str">
        <f t="shared" si="34"/>
        <v/>
      </c>
    </row>
    <row r="62" spans="8:50" x14ac:dyDescent="0.3">
      <c r="H62" s="29">
        <v>58</v>
      </c>
      <c r="I62" s="34"/>
      <c r="J62" s="17"/>
      <c r="K62" s="48"/>
      <c r="L62" s="36"/>
      <c r="M62" s="16"/>
      <c r="N62" s="44"/>
      <c r="O62" s="34">
        <v>1.3590026358199193E-3</v>
      </c>
      <c r="P62" s="17">
        <v>1.4722803911283453E-4</v>
      </c>
      <c r="Q62" s="65"/>
      <c r="R62" s="26"/>
      <c r="S62" s="9"/>
      <c r="T62" s="53"/>
      <c r="U62" s="34">
        <v>1.7789348658337576E-3</v>
      </c>
      <c r="V62" s="17"/>
      <c r="W62" s="65"/>
      <c r="X62" s="26"/>
      <c r="Y62" s="9"/>
      <c r="Z62" s="53"/>
      <c r="AA62" s="34">
        <v>4.6768675066744259E-3</v>
      </c>
      <c r="AB62" s="17"/>
      <c r="AC62" s="65"/>
      <c r="AD62" s="26"/>
      <c r="AE62" s="9"/>
      <c r="AF62" s="53"/>
      <c r="AG62" s="62"/>
      <c r="AH62" s="55"/>
      <c r="AI62" s="9"/>
      <c r="AJ62" s="35"/>
      <c r="AL62" s="29">
        <v>58</v>
      </c>
      <c r="AM62" s="34">
        <f t="shared" si="24"/>
        <v>0.99394262511894438</v>
      </c>
      <c r="AN62" s="17">
        <f t="shared" si="25"/>
        <v>0.10941470598198613</v>
      </c>
      <c r="AO62" s="43" t="str">
        <f t="shared" si="35"/>
        <v/>
      </c>
      <c r="AP62" s="34">
        <f t="shared" si="26"/>
        <v>9.8350860358605602E-2</v>
      </c>
      <c r="AQ62" s="17" t="str">
        <f t="shared" si="27"/>
        <v/>
      </c>
      <c r="AR62" s="48" t="str">
        <f t="shared" si="28"/>
        <v/>
      </c>
      <c r="AS62" s="34">
        <f t="shared" si="29"/>
        <v>0.25856705149744397</v>
      </c>
      <c r="AT62" s="17" t="str">
        <f t="shared" si="30"/>
        <v/>
      </c>
      <c r="AU62" s="48" t="str">
        <f t="shared" si="31"/>
        <v/>
      </c>
      <c r="AV62" s="34" t="str">
        <f t="shared" si="32"/>
        <v/>
      </c>
      <c r="AW62" s="17" t="str">
        <f t="shared" si="33"/>
        <v/>
      </c>
      <c r="AX62" s="48" t="str">
        <f t="shared" si="34"/>
        <v/>
      </c>
    </row>
    <row r="63" spans="8:50" x14ac:dyDescent="0.3">
      <c r="H63" s="29">
        <v>59</v>
      </c>
      <c r="I63" s="34"/>
      <c r="J63" s="17"/>
      <c r="K63" s="48"/>
      <c r="L63" s="36"/>
      <c r="M63" s="16"/>
      <c r="N63" s="44"/>
      <c r="O63" s="34">
        <v>1.2802690671322849E-3</v>
      </c>
      <c r="P63" s="17">
        <v>1.3865414558562213E-4</v>
      </c>
      <c r="Q63" s="65"/>
      <c r="R63" s="26"/>
      <c r="S63" s="9"/>
      <c r="T63" s="53"/>
      <c r="U63" s="34">
        <v>1.7647033869070726E-3</v>
      </c>
      <c r="V63" s="17"/>
      <c r="W63" s="65"/>
      <c r="X63" s="26"/>
      <c r="Y63" s="9"/>
      <c r="Z63" s="53"/>
      <c r="AA63" s="34">
        <v>4.6394525666210535E-3</v>
      </c>
      <c r="AB63" s="17"/>
      <c r="AC63" s="65"/>
      <c r="AD63" s="26"/>
      <c r="AE63" s="9"/>
      <c r="AF63" s="53"/>
      <c r="AG63" s="62"/>
      <c r="AH63" s="55"/>
      <c r="AI63" s="9"/>
      <c r="AJ63" s="35"/>
      <c r="AL63" s="29">
        <v>59</v>
      </c>
      <c r="AM63" s="34">
        <f t="shared" si="24"/>
        <v>0.93635984683337037</v>
      </c>
      <c r="AN63" s="17">
        <f t="shared" si="25"/>
        <v>0.10304288954638285</v>
      </c>
      <c r="AO63" s="43" t="str">
        <f t="shared" si="35"/>
        <v/>
      </c>
      <c r="AP63" s="34">
        <f t="shared" si="26"/>
        <v>9.7564053475736517E-2</v>
      </c>
      <c r="AQ63" s="17" t="str">
        <f t="shared" si="27"/>
        <v/>
      </c>
      <c r="AR63" s="48" t="str">
        <f t="shared" si="28"/>
        <v/>
      </c>
      <c r="AS63" s="34">
        <f t="shared" si="29"/>
        <v>0.25649851508546639</v>
      </c>
      <c r="AT63" s="17" t="str">
        <f t="shared" si="30"/>
        <v/>
      </c>
      <c r="AU63" s="48" t="str">
        <f t="shared" si="31"/>
        <v/>
      </c>
      <c r="AV63" s="34" t="str">
        <f t="shared" si="32"/>
        <v/>
      </c>
      <c r="AW63" s="17" t="str">
        <f t="shared" si="33"/>
        <v/>
      </c>
      <c r="AX63" s="48" t="str">
        <f t="shared" si="34"/>
        <v/>
      </c>
    </row>
    <row r="64" spans="8:50" x14ac:dyDescent="0.3">
      <c r="H64" s="29">
        <v>60</v>
      </c>
      <c r="I64" s="34"/>
      <c r="J64" s="17"/>
      <c r="K64" s="48"/>
      <c r="L64" s="36"/>
      <c r="M64" s="16"/>
      <c r="N64" s="44"/>
      <c r="O64" s="34">
        <v>1.2060968851230437E-3</v>
      </c>
      <c r="P64" s="17">
        <v>1.3057955674696594E-4</v>
      </c>
      <c r="Q64" s="65"/>
      <c r="R64" s="26"/>
      <c r="S64" s="9"/>
      <c r="T64" s="53"/>
      <c r="U64" s="34">
        <v>1.7505857598118289E-3</v>
      </c>
      <c r="V64" s="17"/>
      <c r="W64" s="65"/>
      <c r="X64" s="26"/>
      <c r="Y64" s="9"/>
      <c r="Z64" s="53"/>
      <c r="AA64" s="34">
        <v>4.6023369460880354E-3</v>
      </c>
      <c r="AB64" s="17"/>
      <c r="AC64" s="65"/>
      <c r="AD64" s="26"/>
      <c r="AE64" s="9"/>
      <c r="AF64" s="53"/>
      <c r="AG64" s="62"/>
      <c r="AH64" s="55"/>
      <c r="AI64" s="9"/>
      <c r="AJ64" s="35"/>
      <c r="AL64" s="29">
        <v>60</v>
      </c>
      <c r="AM64" s="34">
        <f t="shared" si="24"/>
        <v>0.88211303117430195</v>
      </c>
      <c r="AN64" s="17">
        <f t="shared" si="25"/>
        <v>9.7042138812822518E-2</v>
      </c>
      <c r="AO64" s="43" t="str">
        <f t="shared" si="35"/>
        <v/>
      </c>
      <c r="AP64" s="34">
        <f t="shared" si="26"/>
        <v>9.678354104793159E-2</v>
      </c>
      <c r="AQ64" s="17" t="str">
        <f t="shared" si="27"/>
        <v/>
      </c>
      <c r="AR64" s="48" t="str">
        <f t="shared" si="28"/>
        <v/>
      </c>
      <c r="AS64" s="34">
        <f t="shared" si="29"/>
        <v>0.25444652696478132</v>
      </c>
      <c r="AT64" s="17" t="str">
        <f t="shared" si="30"/>
        <v/>
      </c>
      <c r="AU64" s="48" t="str">
        <f t="shared" si="31"/>
        <v/>
      </c>
      <c r="AV64" s="34" t="str">
        <f t="shared" si="32"/>
        <v/>
      </c>
      <c r="AW64" s="17" t="str">
        <f t="shared" si="33"/>
        <v/>
      </c>
      <c r="AX64" s="48" t="str">
        <f t="shared" si="34"/>
        <v/>
      </c>
    </row>
    <row r="65" spans="8:50" x14ac:dyDescent="0.3">
      <c r="H65" s="29">
        <v>61</v>
      </c>
      <c r="I65" s="34"/>
      <c r="J65" s="17"/>
      <c r="K65" s="48"/>
      <c r="L65" s="36"/>
      <c r="M65" s="16"/>
      <c r="N65" s="44"/>
      <c r="O65" s="34">
        <v>1.1362218299687057E-3</v>
      </c>
      <c r="P65" s="17">
        <v>1.2297519535544433E-4</v>
      </c>
      <c r="Q65" s="65"/>
      <c r="R65" s="26"/>
      <c r="S65" s="9"/>
      <c r="T65" s="53"/>
      <c r="U65" s="34">
        <v>1.7365810737333244E-3</v>
      </c>
      <c r="V65" s="17"/>
      <c r="W65" s="65"/>
      <c r="X65" s="26"/>
      <c r="Y65" s="9"/>
      <c r="Z65" s="53"/>
      <c r="AA65" s="34">
        <v>4.5655182505193086E-3</v>
      </c>
      <c r="AB65" s="17"/>
      <c r="AC65" s="65"/>
      <c r="AD65" s="26"/>
      <c r="AE65" s="9"/>
      <c r="AF65" s="53"/>
      <c r="AG65" s="62"/>
      <c r="AH65" s="55"/>
      <c r="AI65" s="9"/>
      <c r="AJ65" s="35"/>
      <c r="AL65" s="29">
        <v>61</v>
      </c>
      <c r="AM65" s="34">
        <f t="shared" si="24"/>
        <v>0.83100891591362347</v>
      </c>
      <c r="AN65" s="17">
        <f t="shared" si="25"/>
        <v>9.1390844597075721E-2</v>
      </c>
      <c r="AO65" s="43" t="str">
        <f t="shared" si="35"/>
        <v/>
      </c>
      <c r="AP65" s="34">
        <f t="shared" si="26"/>
        <v>9.6009272719547567E-2</v>
      </c>
      <c r="AQ65" s="17" t="str">
        <f t="shared" si="27"/>
        <v/>
      </c>
      <c r="AR65" s="48" t="str">
        <f t="shared" si="28"/>
        <v/>
      </c>
      <c r="AS65" s="34">
        <f t="shared" si="29"/>
        <v>0.25241095474906189</v>
      </c>
      <c r="AT65" s="17" t="str">
        <f t="shared" si="30"/>
        <v/>
      </c>
      <c r="AU65" s="48" t="str">
        <f t="shared" si="31"/>
        <v/>
      </c>
      <c r="AV65" s="34" t="str">
        <f t="shared" si="32"/>
        <v/>
      </c>
      <c r="AW65" s="17" t="str">
        <f t="shared" si="33"/>
        <v/>
      </c>
      <c r="AX65" s="48" t="str">
        <f t="shared" si="34"/>
        <v/>
      </c>
    </row>
    <row r="66" spans="8:50" x14ac:dyDescent="0.3">
      <c r="H66" s="29">
        <v>62</v>
      </c>
      <c r="I66" s="34"/>
      <c r="J66" s="17"/>
      <c r="K66" s="48"/>
      <c r="L66" s="36"/>
      <c r="M66" s="16"/>
      <c r="N66" s="44"/>
      <c r="O66" s="34">
        <v>1.0703949514039256E-3</v>
      </c>
      <c r="P66" s="17">
        <v>1.1581367749635192E-4</v>
      </c>
      <c r="Q66" s="65"/>
      <c r="R66" s="26"/>
      <c r="S66" s="9"/>
      <c r="T66" s="53"/>
      <c r="U66" s="34">
        <v>1.7226884251434775E-3</v>
      </c>
      <c r="V66" s="17"/>
      <c r="W66" s="65"/>
      <c r="X66" s="26"/>
      <c r="Y66" s="9"/>
      <c r="Z66" s="53"/>
      <c r="AA66" s="34">
        <v>4.5289941045151645E-3</v>
      </c>
      <c r="AB66" s="17"/>
      <c r="AC66" s="65"/>
      <c r="AD66" s="26"/>
      <c r="AE66" s="9"/>
      <c r="AF66" s="53"/>
      <c r="AG66" s="62"/>
      <c r="AH66" s="55"/>
      <c r="AI66" s="9"/>
      <c r="AJ66" s="35"/>
      <c r="AL66" s="29">
        <v>62</v>
      </c>
      <c r="AM66" s="34">
        <f t="shared" si="24"/>
        <v>0.78286543500690375</v>
      </c>
      <c r="AN66" s="17">
        <f t="shared" si="25"/>
        <v>8.6068656135835586E-2</v>
      </c>
      <c r="AO66" s="43" t="str">
        <f t="shared" si="35"/>
        <v/>
      </c>
      <c r="AP66" s="34">
        <f t="shared" si="26"/>
        <v>9.5241198537791255E-2</v>
      </c>
      <c r="AQ66" s="17" t="str">
        <f t="shared" si="27"/>
        <v/>
      </c>
      <c r="AR66" s="48" t="str">
        <f t="shared" si="28"/>
        <v/>
      </c>
      <c r="AS66" s="34">
        <f t="shared" si="29"/>
        <v>0.2503916671110713</v>
      </c>
      <c r="AT66" s="17" t="str">
        <f t="shared" si="30"/>
        <v/>
      </c>
      <c r="AU66" s="48" t="str">
        <f t="shared" si="31"/>
        <v/>
      </c>
      <c r="AV66" s="34" t="str">
        <f t="shared" si="32"/>
        <v/>
      </c>
      <c r="AW66" s="17" t="str">
        <f t="shared" si="33"/>
        <v/>
      </c>
      <c r="AX66" s="48" t="str">
        <f t="shared" si="34"/>
        <v/>
      </c>
    </row>
    <row r="67" spans="8:50" x14ac:dyDescent="0.3">
      <c r="H67" s="29">
        <v>63</v>
      </c>
      <c r="I67" s="34"/>
      <c r="J67" s="17"/>
      <c r="K67" s="48"/>
      <c r="L67" s="36"/>
      <c r="M67" s="16"/>
      <c r="N67" s="44"/>
      <c r="O67" s="34">
        <v>1.0083817217876984E-3</v>
      </c>
      <c r="P67" s="17">
        <v>1.0906921397002844E-4</v>
      </c>
      <c r="Q67" s="65"/>
      <c r="R67" s="26"/>
      <c r="S67" s="9"/>
      <c r="T67" s="53"/>
      <c r="U67" s="34">
        <v>1.7089069177422993E-3</v>
      </c>
      <c r="V67" s="17"/>
      <c r="W67" s="65"/>
      <c r="X67" s="26"/>
      <c r="Y67" s="9"/>
      <c r="Z67" s="53"/>
      <c r="AA67" s="34">
        <v>4.492762151679079E-3</v>
      </c>
      <c r="AB67" s="17"/>
      <c r="AC67" s="65"/>
      <c r="AD67" s="26"/>
      <c r="AE67" s="9"/>
      <c r="AF67" s="53"/>
      <c r="AG67" s="62"/>
      <c r="AH67" s="55"/>
      <c r="AI67" s="9"/>
      <c r="AJ67" s="35"/>
      <c r="AL67" s="29">
        <v>63</v>
      </c>
      <c r="AM67" s="34">
        <f t="shared" si="24"/>
        <v>0.73751106997354121</v>
      </c>
      <c r="AN67" s="17">
        <f t="shared" si="25"/>
        <v>8.1056407801988278E-2</v>
      </c>
      <c r="AO67" s="43" t="str">
        <f t="shared" si="35"/>
        <v/>
      </c>
      <c r="AP67" s="34">
        <f t="shared" si="26"/>
        <v>9.4479268949488562E-2</v>
      </c>
      <c r="AQ67" s="17" t="str">
        <f t="shared" si="27"/>
        <v/>
      </c>
      <c r="AR67" s="48" t="str">
        <f t="shared" si="28"/>
        <v/>
      </c>
      <c r="AS67" s="34">
        <f t="shared" si="29"/>
        <v>0.24838853377418305</v>
      </c>
      <c r="AT67" s="17" t="str">
        <f t="shared" si="30"/>
        <v/>
      </c>
      <c r="AU67" s="48" t="str">
        <f t="shared" si="31"/>
        <v/>
      </c>
      <c r="AV67" s="34" t="str">
        <f t="shared" si="32"/>
        <v/>
      </c>
      <c r="AW67" s="17" t="str">
        <f t="shared" si="33"/>
        <v/>
      </c>
      <c r="AX67" s="48" t="str">
        <f t="shared" si="34"/>
        <v/>
      </c>
    </row>
    <row r="68" spans="8:50" x14ac:dyDescent="0.3">
      <c r="H68" s="29">
        <v>64</v>
      </c>
      <c r="I68" s="34"/>
      <c r="J68" s="17"/>
      <c r="K68" s="48"/>
      <c r="L68" s="36"/>
      <c r="M68" s="16"/>
      <c r="N68" s="44"/>
      <c r="O68" s="34">
        <v>9.4996120055234939E-4</v>
      </c>
      <c r="P68" s="17">
        <v>1.0271751742288446E-4</v>
      </c>
      <c r="Q68" s="65"/>
      <c r="R68" s="26"/>
      <c r="S68" s="9"/>
      <c r="T68" s="53"/>
      <c r="U68" s="34">
        <v>1.6952356624003739E-3</v>
      </c>
      <c r="V68" s="17"/>
      <c r="W68" s="65"/>
      <c r="X68" s="26"/>
      <c r="Y68" s="9"/>
      <c r="Z68" s="53"/>
      <c r="AA68" s="34">
        <v>4.4568200544656726E-3</v>
      </c>
      <c r="AB68" s="17"/>
      <c r="AC68" s="65"/>
      <c r="AD68" s="26"/>
      <c r="AE68" s="9"/>
      <c r="AF68" s="53"/>
      <c r="AG68" s="62"/>
      <c r="AH68" s="55"/>
      <c r="AI68" s="9"/>
      <c r="AJ68" s="35"/>
      <c r="AL68" s="29">
        <v>64</v>
      </c>
      <c r="AM68" s="34">
        <f t="shared" si="24"/>
        <v>0.69478423885252893</v>
      </c>
      <c r="AN68" s="17">
        <f t="shared" si="25"/>
        <v>7.633605008765415E-2</v>
      </c>
      <c r="AO68" s="43" t="str">
        <f t="shared" si="35"/>
        <v/>
      </c>
      <c r="AP68" s="34">
        <f t="shared" si="26"/>
        <v>9.3723434797893371E-2</v>
      </c>
      <c r="AQ68" s="17" t="str">
        <f t="shared" si="27"/>
        <v/>
      </c>
      <c r="AR68" s="48" t="str">
        <f t="shared" si="28"/>
        <v/>
      </c>
      <c r="AS68" s="34">
        <f t="shared" si="29"/>
        <v>0.24640142550398744</v>
      </c>
      <c r="AT68" s="17" t="str">
        <f t="shared" si="30"/>
        <v/>
      </c>
      <c r="AU68" s="48" t="str">
        <f t="shared" si="31"/>
        <v/>
      </c>
      <c r="AV68" s="34" t="str">
        <f t="shared" si="32"/>
        <v/>
      </c>
      <c r="AW68" s="17" t="str">
        <f t="shared" si="33"/>
        <v/>
      </c>
      <c r="AX68" s="48" t="str">
        <f t="shared" si="34"/>
        <v/>
      </c>
    </row>
    <row r="69" spans="8:50" x14ac:dyDescent="0.3">
      <c r="H69" s="29">
        <v>65</v>
      </c>
      <c r="I69" s="34"/>
      <c r="J69" s="17"/>
      <c r="K69" s="48"/>
      <c r="L69" s="36"/>
      <c r="M69" s="16"/>
      <c r="N69" s="44"/>
      <c r="O69" s="34">
        <v>8.9492524705779986E-4</v>
      </c>
      <c r="P69" s="17">
        <v>9.6735714886694738E-5</v>
      </c>
      <c r="Q69" s="65"/>
      <c r="R69" s="26"/>
      <c r="S69" s="9"/>
      <c r="T69" s="53"/>
      <c r="U69" s="34">
        <v>1.6816737771011543E-3</v>
      </c>
      <c r="V69" s="17"/>
      <c r="W69" s="65"/>
      <c r="X69" s="26"/>
      <c r="Y69" s="9"/>
      <c r="Z69" s="53"/>
      <c r="AA69" s="34">
        <v>4.4211654940298868E-3</v>
      </c>
      <c r="AB69" s="17"/>
      <c r="AC69" s="65"/>
      <c r="AD69" s="26"/>
      <c r="AE69" s="9"/>
      <c r="AF69" s="53"/>
      <c r="AG69" s="62"/>
      <c r="AH69" s="55"/>
      <c r="AI69" s="9"/>
      <c r="AJ69" s="35"/>
      <c r="AL69" s="29">
        <v>65</v>
      </c>
      <c r="AM69" s="34">
        <f t="shared" si="24"/>
        <v>0.65453272055739342</v>
      </c>
      <c r="AN69" s="17">
        <f t="shared" si="25"/>
        <v>7.1890584606463456E-2</v>
      </c>
      <c r="AO69" s="43" t="str">
        <f t="shared" si="35"/>
        <v/>
      </c>
      <c r="AP69" s="34">
        <f t="shared" si="26"/>
        <v>9.2973647319509078E-2</v>
      </c>
      <c r="AQ69" s="17" t="str">
        <f t="shared" si="27"/>
        <v/>
      </c>
      <c r="AR69" s="48" t="str">
        <f t="shared" si="28"/>
        <v/>
      </c>
      <c r="AS69" s="34">
        <f t="shared" si="29"/>
        <v>0.2444302140999586</v>
      </c>
      <c r="AT69" s="17" t="str">
        <f t="shared" si="30"/>
        <v/>
      </c>
      <c r="AU69" s="48" t="str">
        <f t="shared" si="31"/>
        <v/>
      </c>
      <c r="AV69" s="34" t="str">
        <f t="shared" si="32"/>
        <v/>
      </c>
      <c r="AW69" s="17" t="str">
        <f t="shared" si="33"/>
        <v/>
      </c>
      <c r="AX69" s="48" t="str">
        <f t="shared" si="34"/>
        <v/>
      </c>
    </row>
    <row r="70" spans="8:50" x14ac:dyDescent="0.3">
      <c r="H70" s="29">
        <v>66</v>
      </c>
      <c r="I70" s="34"/>
      <c r="J70" s="17"/>
      <c r="K70" s="48"/>
      <c r="L70" s="36"/>
      <c r="M70" s="16"/>
      <c r="N70" s="44"/>
      <c r="O70" s="34">
        <v>8.4307777904596166E-4</v>
      </c>
      <c r="P70" s="17">
        <v>9.1102265411206938E-5</v>
      </c>
      <c r="Q70" s="65"/>
      <c r="R70" s="26"/>
      <c r="S70" s="9"/>
      <c r="T70" s="53"/>
      <c r="U70" s="34">
        <v>1.6682203868843574E-3</v>
      </c>
      <c r="V70" s="17"/>
      <c r="W70" s="65"/>
      <c r="X70" s="26"/>
      <c r="Y70" s="9"/>
      <c r="Z70" s="53"/>
      <c r="AA70" s="34">
        <v>4.3857961700776811E-3</v>
      </c>
      <c r="AB70" s="17"/>
      <c r="AC70" s="65"/>
      <c r="AD70" s="26"/>
      <c r="AE70" s="9"/>
      <c r="AF70" s="53"/>
      <c r="AG70" s="62"/>
      <c r="AH70" s="55"/>
      <c r="AI70" s="9"/>
      <c r="AJ70" s="35"/>
      <c r="AL70" s="29">
        <v>66</v>
      </c>
      <c r="AM70" s="34">
        <f t="shared" si="24"/>
        <v>0.61661311257912044</v>
      </c>
      <c r="AN70" s="17">
        <f t="shared" si="25"/>
        <v>6.7704002881005032E-2</v>
      </c>
      <c r="AO70" s="43" t="str">
        <f t="shared" si="35"/>
        <v/>
      </c>
      <c r="AP70" s="34">
        <f t="shared" si="26"/>
        <v>9.2229858140953552E-2</v>
      </c>
      <c r="AQ70" s="17" t="str">
        <f t="shared" si="27"/>
        <v/>
      </c>
      <c r="AR70" s="48" t="str">
        <f t="shared" si="28"/>
        <v/>
      </c>
      <c r="AS70" s="34">
        <f t="shared" si="29"/>
        <v>0.24247477238715898</v>
      </c>
      <c r="AT70" s="17" t="str">
        <f t="shared" si="30"/>
        <v/>
      </c>
      <c r="AU70" s="48" t="str">
        <f t="shared" si="31"/>
        <v/>
      </c>
      <c r="AV70" s="34" t="str">
        <f t="shared" si="32"/>
        <v/>
      </c>
      <c r="AW70" s="17" t="str">
        <f t="shared" si="33"/>
        <v/>
      </c>
      <c r="AX70" s="48" t="str">
        <f t="shared" si="34"/>
        <v/>
      </c>
    </row>
    <row r="71" spans="8:50" x14ac:dyDescent="0.3">
      <c r="H71" s="29">
        <v>67</v>
      </c>
      <c r="I71" s="34"/>
      <c r="J71" s="17"/>
      <c r="K71" s="48"/>
      <c r="L71" s="36"/>
      <c r="M71" s="16"/>
      <c r="N71" s="44"/>
      <c r="O71" s="34">
        <v>7.9423407406010993E-4</v>
      </c>
      <c r="P71" s="17">
        <v>8.5796882493453737E-5</v>
      </c>
      <c r="Q71" s="65"/>
      <c r="R71" s="26"/>
      <c r="S71" s="9"/>
      <c r="T71" s="53"/>
      <c r="U71" s="34">
        <v>1.6548746237892897E-3</v>
      </c>
      <c r="V71" s="17"/>
      <c r="W71" s="65"/>
      <c r="X71" s="26"/>
      <c r="Y71" s="9"/>
      <c r="Z71" s="53"/>
      <c r="AA71" s="34">
        <v>4.3507098007170468E-3</v>
      </c>
      <c r="AB71" s="17"/>
      <c r="AC71" s="65"/>
      <c r="AD71" s="26"/>
      <c r="AE71" s="9"/>
      <c r="AF71" s="53"/>
      <c r="AG71" s="62"/>
      <c r="AH71" s="55"/>
      <c r="AI71" s="9"/>
      <c r="AJ71" s="35"/>
      <c r="AL71" s="29">
        <v>67</v>
      </c>
      <c r="AM71" s="34">
        <f t="shared" si="24"/>
        <v>0.58089032010552488</v>
      </c>
      <c r="AN71" s="17">
        <f t="shared" si="25"/>
        <v>6.3761228695016325E-2</v>
      </c>
      <c r="AO71" s="43" t="str">
        <f t="shared" si="35"/>
        <v/>
      </c>
      <c r="AP71" s="34">
        <f t="shared" si="26"/>
        <v>9.1492019275826161E-2</v>
      </c>
      <c r="AQ71" s="17" t="str">
        <f t="shared" si="27"/>
        <v/>
      </c>
      <c r="AR71" s="48" t="str">
        <f t="shared" si="28"/>
        <v/>
      </c>
      <c r="AS71" s="34">
        <f t="shared" si="29"/>
        <v>0.24053497420806083</v>
      </c>
      <c r="AT71" s="17" t="str">
        <f t="shared" si="30"/>
        <v/>
      </c>
      <c r="AU71" s="48" t="str">
        <f t="shared" si="31"/>
        <v/>
      </c>
      <c r="AV71" s="34" t="str">
        <f t="shared" si="32"/>
        <v/>
      </c>
      <c r="AW71" s="17" t="str">
        <f t="shared" si="33"/>
        <v/>
      </c>
      <c r="AX71" s="48" t="str">
        <f t="shared" si="34"/>
        <v/>
      </c>
    </row>
    <row r="72" spans="8:50" x14ac:dyDescent="0.3">
      <c r="H72" s="29">
        <v>68</v>
      </c>
      <c r="I72" s="34"/>
      <c r="J72" s="17"/>
      <c r="K72" s="48"/>
      <c r="L72" s="36"/>
      <c r="M72" s="16"/>
      <c r="N72" s="44"/>
      <c r="O72" s="34">
        <v>7.4822011132956749E-4</v>
      </c>
      <c r="P72" s="17">
        <v>8.0800461024430043E-5</v>
      </c>
      <c r="Q72" s="65"/>
      <c r="R72" s="26"/>
      <c r="S72" s="9"/>
      <c r="T72" s="53"/>
      <c r="U72" s="34">
        <v>1.6416356267989771E-3</v>
      </c>
      <c r="V72" s="17"/>
      <c r="W72" s="65"/>
      <c r="X72" s="26"/>
      <c r="Y72" s="9"/>
      <c r="Z72" s="53"/>
      <c r="AA72" s="34">
        <v>4.3159041223113552E-3</v>
      </c>
      <c r="AB72" s="17"/>
      <c r="AC72" s="65"/>
      <c r="AD72" s="26"/>
      <c r="AE72" s="9"/>
      <c r="AF72" s="53"/>
      <c r="AG72" s="62"/>
      <c r="AH72" s="55"/>
      <c r="AI72" s="9"/>
      <c r="AJ72" s="35"/>
      <c r="AL72" s="29">
        <v>68</v>
      </c>
      <c r="AM72" s="34">
        <f t="shared" si="24"/>
        <v>0.54723707473694649</v>
      </c>
      <c r="AN72" s="17">
        <f t="shared" si="25"/>
        <v>6.0048063802720673E-2</v>
      </c>
      <c r="AO72" s="43" t="str">
        <f t="shared" si="35"/>
        <v/>
      </c>
      <c r="AP72" s="34">
        <f t="shared" si="26"/>
        <v>9.0760083121618665E-2</v>
      </c>
      <c r="AQ72" s="17" t="str">
        <f t="shared" si="27"/>
        <v/>
      </c>
      <c r="AR72" s="48" t="str">
        <f t="shared" si="28"/>
        <v/>
      </c>
      <c r="AS72" s="34">
        <f t="shared" si="29"/>
        <v>0.23861069441439375</v>
      </c>
      <c r="AT72" s="17" t="str">
        <f t="shared" si="30"/>
        <v/>
      </c>
      <c r="AU72" s="48" t="str">
        <f t="shared" si="31"/>
        <v/>
      </c>
      <c r="AV72" s="34" t="str">
        <f t="shared" si="32"/>
        <v/>
      </c>
      <c r="AW72" s="17" t="str">
        <f t="shared" si="33"/>
        <v/>
      </c>
      <c r="AX72" s="48" t="str">
        <f t="shared" si="34"/>
        <v/>
      </c>
    </row>
    <row r="73" spans="8:50" x14ac:dyDescent="0.3">
      <c r="H73" s="29">
        <v>69</v>
      </c>
      <c r="I73" s="34"/>
      <c r="J73" s="17"/>
      <c r="K73" s="48"/>
      <c r="L73" s="36"/>
      <c r="M73" s="16"/>
      <c r="N73" s="44"/>
      <c r="O73" s="34">
        <v>7.0487195178371958E-4</v>
      </c>
      <c r="P73" s="17">
        <v>7.6095008490064631E-5</v>
      </c>
      <c r="Q73" s="65"/>
      <c r="R73" s="26"/>
      <c r="S73" s="9"/>
      <c r="T73" s="53"/>
      <c r="U73" s="34">
        <v>1.6285025417845892E-3</v>
      </c>
      <c r="V73" s="17"/>
      <c r="W73" s="65"/>
      <c r="X73" s="26"/>
      <c r="Y73" s="9"/>
      <c r="Z73" s="53"/>
      <c r="AA73" s="34">
        <v>4.2813768893328052E-3</v>
      </c>
      <c r="AB73" s="17"/>
      <c r="AC73" s="65"/>
      <c r="AD73" s="26"/>
      <c r="AE73" s="9"/>
      <c r="AF73" s="53"/>
      <c r="AG73" s="62"/>
      <c r="AH73" s="55"/>
      <c r="AI73" s="9"/>
      <c r="AJ73" s="35"/>
      <c r="AL73" s="29">
        <v>69</v>
      </c>
      <c r="AM73" s="34">
        <f t="shared" si="24"/>
        <v>0.51553348108354735</v>
      </c>
      <c r="AN73" s="17">
        <f t="shared" si="25"/>
        <v>5.6551136799806438E-2</v>
      </c>
      <c r="AO73" s="43" t="str">
        <f t="shared" si="35"/>
        <v/>
      </c>
      <c r="AP73" s="34">
        <f t="shared" si="26"/>
        <v>9.0034002456646708E-2</v>
      </c>
      <c r="AQ73" s="17" t="str">
        <f t="shared" si="27"/>
        <v/>
      </c>
      <c r="AR73" s="48" t="str">
        <f t="shared" si="28"/>
        <v/>
      </c>
      <c r="AS73" s="34">
        <f t="shared" si="29"/>
        <v>0.23670180885907904</v>
      </c>
      <c r="AT73" s="17" t="str">
        <f t="shared" si="30"/>
        <v/>
      </c>
      <c r="AU73" s="48" t="str">
        <f t="shared" si="31"/>
        <v/>
      </c>
      <c r="AV73" s="34" t="str">
        <f t="shared" si="32"/>
        <v/>
      </c>
      <c r="AW73" s="17" t="str">
        <f t="shared" si="33"/>
        <v/>
      </c>
      <c r="AX73" s="48" t="str">
        <f t="shared" si="34"/>
        <v/>
      </c>
    </row>
    <row r="74" spans="8:50" x14ac:dyDescent="0.3">
      <c r="H74" s="29">
        <v>70</v>
      </c>
      <c r="I74" s="34"/>
      <c r="J74" s="17"/>
      <c r="K74" s="48"/>
      <c r="L74" s="36"/>
      <c r="M74" s="16"/>
      <c r="N74" s="44"/>
      <c r="O74" s="34">
        <v>6.6403515398517302E-4</v>
      </c>
      <c r="P74" s="17">
        <v>7.1663580178735154E-5</v>
      </c>
      <c r="Q74" s="65"/>
      <c r="R74" s="26"/>
      <c r="S74" s="9"/>
      <c r="T74" s="53"/>
      <c r="U74" s="34">
        <v>1.6154745214503011E-3</v>
      </c>
      <c r="V74" s="17"/>
      <c r="W74" s="65"/>
      <c r="X74" s="26"/>
      <c r="Y74" s="9"/>
      <c r="Z74" s="53"/>
      <c r="AA74" s="34">
        <v>4.2471258742182161E-3</v>
      </c>
      <c r="AB74" s="17"/>
      <c r="AC74" s="65"/>
      <c r="AD74" s="26"/>
      <c r="AE74" s="9"/>
      <c r="AF74" s="53"/>
      <c r="AG74" s="62"/>
      <c r="AH74" s="55"/>
      <c r="AI74" s="9"/>
      <c r="AJ74" s="35"/>
      <c r="AL74" s="29">
        <v>70</v>
      </c>
      <c r="AM74" s="34">
        <f t="shared" si="24"/>
        <v>0.48566658962929743</v>
      </c>
      <c r="AN74" s="17">
        <f t="shared" si="25"/>
        <v>5.3257854971928767E-2</v>
      </c>
      <c r="AO74" s="43" t="str">
        <f t="shared" si="35"/>
        <v/>
      </c>
      <c r="AP74" s="34">
        <f t="shared" si="26"/>
        <v>8.9313730436992617E-2</v>
      </c>
      <c r="AQ74" s="17" t="str">
        <f t="shared" si="27"/>
        <v/>
      </c>
      <c r="AR74" s="48" t="str">
        <f t="shared" si="28"/>
        <v/>
      </c>
      <c r="AS74" s="34">
        <f t="shared" si="29"/>
        <v>0.23480819438820907</v>
      </c>
      <c r="AT74" s="17" t="str">
        <f t="shared" si="30"/>
        <v/>
      </c>
      <c r="AU74" s="48" t="str">
        <f t="shared" si="31"/>
        <v/>
      </c>
      <c r="AV74" s="34" t="str">
        <f t="shared" si="32"/>
        <v/>
      </c>
      <c r="AW74" s="17" t="str">
        <f t="shared" si="33"/>
        <v/>
      </c>
      <c r="AX74" s="48" t="str">
        <f t="shared" si="34"/>
        <v/>
      </c>
    </row>
    <row r="75" spans="8:50" x14ac:dyDescent="0.3">
      <c r="H75" s="29">
        <v>71</v>
      </c>
      <c r="I75" s="34"/>
      <c r="J75" s="17"/>
      <c r="K75" s="48"/>
      <c r="L75" s="36"/>
      <c r="M75" s="16"/>
      <c r="N75" s="44"/>
      <c r="O75" s="34">
        <v>6.2556422389645585E-4</v>
      </c>
      <c r="P75" s="17">
        <v>6.749021816200393E-5</v>
      </c>
      <c r="Q75" s="65"/>
      <c r="R75" s="26"/>
      <c r="S75" s="9"/>
      <c r="T75" s="53"/>
      <c r="U75" s="34">
        <v>1.6025507252787029E-3</v>
      </c>
      <c r="V75" s="17"/>
      <c r="W75" s="65"/>
      <c r="X75" s="26"/>
      <c r="Y75" s="9"/>
      <c r="Z75" s="53"/>
      <c r="AA75" s="34">
        <v>4.2131488672244128E-3</v>
      </c>
      <c r="AB75" s="17"/>
      <c r="AC75" s="65"/>
      <c r="AD75" s="26"/>
      <c r="AE75" s="9"/>
      <c r="AF75" s="53"/>
      <c r="AG75" s="62"/>
      <c r="AH75" s="55"/>
      <c r="AI75" s="9"/>
      <c r="AJ75" s="35"/>
      <c r="AL75" s="29">
        <v>71</v>
      </c>
      <c r="AM75" s="34">
        <f t="shared" si="24"/>
        <v>0.45752999434074343</v>
      </c>
      <c r="AN75" s="17">
        <f t="shared" si="25"/>
        <v>5.0156358947336048E-2</v>
      </c>
      <c r="AO75" s="43" t="str">
        <f t="shared" si="35"/>
        <v/>
      </c>
      <c r="AP75" s="34">
        <f t="shared" si="26"/>
        <v>8.8599220593498132E-2</v>
      </c>
      <c r="AQ75" s="17" t="str">
        <f t="shared" si="27"/>
        <v/>
      </c>
      <c r="AR75" s="48" t="str">
        <f t="shared" si="28"/>
        <v/>
      </c>
      <c r="AS75" s="34">
        <f t="shared" si="29"/>
        <v>0.23292972883310226</v>
      </c>
      <c r="AT75" s="17" t="str">
        <f t="shared" si="30"/>
        <v/>
      </c>
      <c r="AU75" s="48" t="str">
        <f t="shared" si="31"/>
        <v/>
      </c>
      <c r="AV75" s="34" t="str">
        <f t="shared" si="32"/>
        <v/>
      </c>
      <c r="AW75" s="17" t="str">
        <f t="shared" si="33"/>
        <v/>
      </c>
      <c r="AX75" s="48" t="str">
        <f t="shared" si="34"/>
        <v/>
      </c>
    </row>
    <row r="76" spans="8:50" x14ac:dyDescent="0.3">
      <c r="H76" s="29">
        <v>72</v>
      </c>
      <c r="I76" s="34"/>
      <c r="J76" s="17"/>
      <c r="K76" s="48"/>
      <c r="L76" s="36"/>
      <c r="M76" s="16"/>
      <c r="N76" s="44"/>
      <c r="O76" s="34">
        <v>5.8932209652621983E-4</v>
      </c>
      <c r="P76" s="17">
        <v>6.3559893828838817E-5</v>
      </c>
      <c r="Q76" s="65"/>
      <c r="R76" s="26"/>
      <c r="S76" s="9"/>
      <c r="T76" s="53"/>
      <c r="U76" s="34">
        <v>1.5897303194764853E-3</v>
      </c>
      <c r="V76" s="17"/>
      <c r="W76" s="65"/>
      <c r="X76" s="26"/>
      <c r="Y76" s="9"/>
      <c r="Z76" s="53"/>
      <c r="AA76" s="34">
        <v>4.1794436762866609E-3</v>
      </c>
      <c r="AB76" s="17"/>
      <c r="AC76" s="65"/>
      <c r="AD76" s="26"/>
      <c r="AE76" s="9"/>
      <c r="AF76" s="53"/>
      <c r="AG76" s="62"/>
      <c r="AH76" s="55"/>
      <c r="AI76" s="9"/>
      <c r="AJ76" s="35"/>
      <c r="AL76" s="29">
        <v>72</v>
      </c>
      <c r="AM76" s="34">
        <f t="shared" si="24"/>
        <v>0.43102345358704641</v>
      </c>
      <c r="AN76" s="17">
        <f t="shared" si="25"/>
        <v>4.7235479990322106E-2</v>
      </c>
      <c r="AO76" s="43" t="str">
        <f t="shared" si="35"/>
        <v/>
      </c>
      <c r="AP76" s="34">
        <f t="shared" si="26"/>
        <v>8.7890426828749563E-2</v>
      </c>
      <c r="AQ76" s="17" t="str">
        <f t="shared" si="27"/>
        <v/>
      </c>
      <c r="AR76" s="48" t="str">
        <f t="shared" si="28"/>
        <v/>
      </c>
      <c r="AS76" s="34">
        <f t="shared" si="29"/>
        <v>0.23106629100243675</v>
      </c>
      <c r="AT76" s="17" t="str">
        <f t="shared" si="30"/>
        <v/>
      </c>
      <c r="AU76" s="48" t="str">
        <f t="shared" si="31"/>
        <v/>
      </c>
      <c r="AV76" s="34" t="str">
        <f t="shared" si="32"/>
        <v/>
      </c>
      <c r="AW76" s="17" t="str">
        <f t="shared" si="33"/>
        <v/>
      </c>
      <c r="AX76" s="48" t="str">
        <f t="shared" si="34"/>
        <v/>
      </c>
    </row>
    <row r="77" spans="8:50" x14ac:dyDescent="0.3">
      <c r="H77" s="29">
        <v>73</v>
      </c>
      <c r="I77" s="34"/>
      <c r="J77" s="17"/>
      <c r="K77" s="48"/>
      <c r="L77" s="36"/>
      <c r="M77" s="16"/>
      <c r="N77" s="44"/>
      <c r="O77" s="34">
        <v>5.5517964760270794E-4</v>
      </c>
      <c r="P77" s="17">
        <v>5.9858453766380761E-5</v>
      </c>
      <c r="Q77" s="65"/>
      <c r="R77" s="26"/>
      <c r="S77" s="9"/>
      <c r="T77" s="53"/>
      <c r="U77" s="34">
        <v>1.5770124769206738E-3</v>
      </c>
      <c r="V77" s="17"/>
      <c r="W77" s="65"/>
      <c r="X77" s="26"/>
      <c r="Y77" s="9"/>
      <c r="Z77" s="53"/>
      <c r="AA77" s="34">
        <v>4.1460081268762938E-3</v>
      </c>
      <c r="AB77" s="17"/>
      <c r="AC77" s="65"/>
      <c r="AD77" s="26"/>
      <c r="AE77" s="9"/>
      <c r="AF77" s="53"/>
      <c r="AG77" s="62"/>
      <c r="AH77" s="55"/>
      <c r="AI77" s="9"/>
      <c r="AJ77" s="35"/>
      <c r="AL77" s="29">
        <v>73</v>
      </c>
      <c r="AM77" s="34">
        <f t="shared" si="24"/>
        <v>0.40605253302110383</v>
      </c>
      <c r="AN77" s="17">
        <f t="shared" si="25"/>
        <v>4.4484699781713807E-2</v>
      </c>
      <c r="AO77" s="43" t="str">
        <f t="shared" si="35"/>
        <v/>
      </c>
      <c r="AP77" s="34">
        <f t="shared" si="26"/>
        <v>8.7187303414119455E-2</v>
      </c>
      <c r="AQ77" s="17" t="str">
        <f t="shared" si="27"/>
        <v/>
      </c>
      <c r="AR77" s="48" t="str">
        <f t="shared" si="28"/>
        <v/>
      </c>
      <c r="AS77" s="34">
        <f t="shared" si="29"/>
        <v>0.22921776067441813</v>
      </c>
      <c r="AT77" s="17" t="str">
        <f t="shared" si="30"/>
        <v/>
      </c>
      <c r="AU77" s="48" t="str">
        <f t="shared" si="31"/>
        <v/>
      </c>
      <c r="AV77" s="34" t="str">
        <f t="shared" si="32"/>
        <v/>
      </c>
      <c r="AW77" s="17" t="str">
        <f t="shared" si="33"/>
        <v/>
      </c>
      <c r="AX77" s="48" t="str">
        <f t="shared" si="34"/>
        <v/>
      </c>
    </row>
    <row r="78" spans="8:50" x14ac:dyDescent="0.3">
      <c r="H78" s="29">
        <v>74</v>
      </c>
      <c r="I78" s="34"/>
      <c r="J78" s="17"/>
      <c r="K78" s="48"/>
      <c r="L78" s="36"/>
      <c r="M78" s="16"/>
      <c r="N78" s="44"/>
      <c r="O78" s="34">
        <v>5.2301523354216883E-4</v>
      </c>
      <c r="P78" s="17">
        <v>5.6372568792369881E-5</v>
      </c>
      <c r="Q78" s="65"/>
      <c r="R78" s="26"/>
      <c r="S78" s="9"/>
      <c r="T78" s="53"/>
      <c r="U78" s="34">
        <v>1.564396377105299E-3</v>
      </c>
      <c r="V78" s="17"/>
      <c r="W78" s="65"/>
      <c r="X78" s="26"/>
      <c r="Y78" s="9"/>
      <c r="Z78" s="53"/>
      <c r="AA78" s="34">
        <v>4.1128400618612821E-3</v>
      </c>
      <c r="AB78" s="17"/>
      <c r="AC78" s="65"/>
      <c r="AD78" s="26"/>
      <c r="AE78" s="9"/>
      <c r="AF78" s="53"/>
      <c r="AG78" s="62"/>
      <c r="AH78" s="55"/>
      <c r="AI78" s="9"/>
      <c r="AJ78" s="35"/>
      <c r="AL78" s="29">
        <v>74</v>
      </c>
      <c r="AM78" s="34">
        <f t="shared" si="24"/>
        <v>0.38252826914904892</v>
      </c>
      <c r="AN78" s="17">
        <f t="shared" si="25"/>
        <v>4.1894112541561029E-2</v>
      </c>
      <c r="AO78" s="43" t="str">
        <f t="shared" si="35"/>
        <v/>
      </c>
      <c r="AP78" s="34">
        <f t="shared" si="26"/>
        <v>8.6489804986806321E-2</v>
      </c>
      <c r="AQ78" s="17" t="str">
        <f t="shared" si="27"/>
        <v/>
      </c>
      <c r="AR78" s="48" t="str">
        <f t="shared" si="28"/>
        <v/>
      </c>
      <c r="AS78" s="34">
        <f t="shared" si="29"/>
        <v>0.22738401858902277</v>
      </c>
      <c r="AT78" s="17" t="str">
        <f t="shared" si="30"/>
        <v/>
      </c>
      <c r="AU78" s="48" t="str">
        <f t="shared" si="31"/>
        <v/>
      </c>
      <c r="AV78" s="34" t="str">
        <f t="shared" si="32"/>
        <v/>
      </c>
      <c r="AW78" s="17" t="str">
        <f t="shared" si="33"/>
        <v/>
      </c>
      <c r="AX78" s="48" t="str">
        <f t="shared" si="34"/>
        <v/>
      </c>
    </row>
    <row r="79" spans="8:50" x14ac:dyDescent="0.3">
      <c r="H79" s="29">
        <v>75</v>
      </c>
      <c r="I79" s="34"/>
      <c r="J79" s="17"/>
      <c r="K79" s="48"/>
      <c r="L79" s="36"/>
      <c r="M79" s="16"/>
      <c r="N79" s="44"/>
      <c r="O79" s="34">
        <v>4.927142580618552E-4</v>
      </c>
      <c r="P79" s="17">
        <v>5.3089685955692197E-5</v>
      </c>
      <c r="Q79" s="65"/>
      <c r="R79" s="26"/>
      <c r="S79" s="9"/>
      <c r="T79" s="53"/>
      <c r="U79" s="34">
        <v>1.5518812060884553E-3</v>
      </c>
      <c r="V79" s="17"/>
      <c r="W79" s="65"/>
      <c r="X79" s="26"/>
      <c r="Y79" s="9"/>
      <c r="Z79" s="53"/>
      <c r="AA79" s="34">
        <v>4.0799373413664035E-3</v>
      </c>
      <c r="AB79" s="17"/>
      <c r="AC79" s="65"/>
      <c r="AD79" s="26"/>
      <c r="AE79" s="9"/>
      <c r="AF79" s="53"/>
      <c r="AG79" s="62"/>
      <c r="AH79" s="55"/>
      <c r="AI79" s="9"/>
      <c r="AJ79" s="35"/>
      <c r="AL79" s="29">
        <v>75</v>
      </c>
      <c r="AM79" s="34">
        <f t="shared" si="24"/>
        <v>0.36036685239014959</v>
      </c>
      <c r="AN79" s="17">
        <f t="shared" si="25"/>
        <v>3.9454389357629252E-2</v>
      </c>
      <c r="AO79" s="43" t="str">
        <f t="shared" si="35"/>
        <v/>
      </c>
      <c r="AP79" s="34">
        <f t="shared" si="26"/>
        <v>8.5797886546911464E-2</v>
      </c>
      <c r="AQ79" s="17" t="str">
        <f t="shared" si="27"/>
        <v/>
      </c>
      <c r="AR79" s="48" t="str">
        <f t="shared" si="28"/>
        <v/>
      </c>
      <c r="AS79" s="34">
        <f t="shared" si="29"/>
        <v>0.22556494644031208</v>
      </c>
      <c r="AT79" s="17" t="str">
        <f t="shared" si="30"/>
        <v/>
      </c>
      <c r="AU79" s="48" t="str">
        <f t="shared" si="31"/>
        <v/>
      </c>
      <c r="AV79" s="34" t="str">
        <f t="shared" si="32"/>
        <v/>
      </c>
      <c r="AW79" s="17" t="str">
        <f t="shared" si="33"/>
        <v/>
      </c>
      <c r="AX79" s="48" t="str">
        <f t="shared" si="34"/>
        <v/>
      </c>
    </row>
    <row r="80" spans="8:50" x14ac:dyDescent="0.3">
      <c r="H80" s="29">
        <v>76</v>
      </c>
      <c r="I80" s="34"/>
      <c r="J80" s="17"/>
      <c r="K80" s="48"/>
      <c r="L80" s="36"/>
      <c r="M80" s="16"/>
      <c r="N80" s="44"/>
      <c r="O80" s="34">
        <v>4.6416876390603293E-4</v>
      </c>
      <c r="P80" s="17">
        <v>4.9997983332196711E-5</v>
      </c>
      <c r="Q80" s="65"/>
      <c r="R80" s="26"/>
      <c r="S80" s="9"/>
      <c r="T80" s="53"/>
      <c r="U80" s="34">
        <v>1.5394661564397498E-3</v>
      </c>
      <c r="V80" s="17"/>
      <c r="W80" s="65"/>
      <c r="X80" s="26"/>
      <c r="Y80" s="9"/>
      <c r="Z80" s="53"/>
      <c r="AA80" s="34">
        <v>4.0472978426355499E-3</v>
      </c>
      <c r="AB80" s="17"/>
      <c r="AC80" s="65"/>
      <c r="AD80" s="26"/>
      <c r="AE80" s="9"/>
      <c r="AF80" s="53"/>
      <c r="AG80" s="62"/>
      <c r="AH80" s="55"/>
      <c r="AI80" s="9"/>
      <c r="AJ80" s="35"/>
      <c r="AL80" s="29">
        <v>76</v>
      </c>
      <c r="AM80" s="34">
        <f t="shared" si="24"/>
        <v>0.33948932849745045</v>
      </c>
      <c r="AN80" s="17">
        <f t="shared" si="25"/>
        <v>3.7156744591239063E-2</v>
      </c>
      <c r="AO80" s="43" t="str">
        <f t="shared" si="35"/>
        <v/>
      </c>
      <c r="AP80" s="34">
        <f t="shared" si="26"/>
        <v>8.5111503454536677E-2</v>
      </c>
      <c r="AQ80" s="17" t="str">
        <f t="shared" si="27"/>
        <v/>
      </c>
      <c r="AR80" s="48" t="str">
        <f t="shared" si="28"/>
        <v/>
      </c>
      <c r="AS80" s="34">
        <f t="shared" si="29"/>
        <v>0.22376042686878869</v>
      </c>
      <c r="AT80" s="17" t="str">
        <f t="shared" si="30"/>
        <v/>
      </c>
      <c r="AU80" s="48" t="str">
        <f t="shared" si="31"/>
        <v/>
      </c>
      <c r="AV80" s="34" t="str">
        <f t="shared" si="32"/>
        <v/>
      </c>
      <c r="AW80" s="17" t="str">
        <f t="shared" si="33"/>
        <v/>
      </c>
      <c r="AX80" s="48" t="str">
        <f t="shared" si="34"/>
        <v/>
      </c>
    </row>
    <row r="81" spans="8:50" x14ac:dyDescent="0.3">
      <c r="H81" s="29">
        <v>77</v>
      </c>
      <c r="I81" s="34"/>
      <c r="J81" s="17"/>
      <c r="K81" s="48"/>
      <c r="L81" s="36"/>
      <c r="M81" s="16"/>
      <c r="N81" s="44"/>
      <c r="O81" s="34">
        <v>4.3727704822303371E-4</v>
      </c>
      <c r="P81" s="17">
        <v>4.7086327452999269E-5</v>
      </c>
      <c r="Q81" s="65"/>
      <c r="R81" s="26"/>
      <c r="S81" s="9"/>
      <c r="T81" s="53"/>
      <c r="U81" s="34">
        <v>1.52715042718823E-3</v>
      </c>
      <c r="V81" s="17"/>
      <c r="W81" s="65"/>
      <c r="X81" s="26"/>
      <c r="Y81" s="9"/>
      <c r="Z81" s="53"/>
      <c r="AA81" s="34">
        <v>4.0149194598944338E-3</v>
      </c>
      <c r="AB81" s="17"/>
      <c r="AC81" s="65"/>
      <c r="AD81" s="26"/>
      <c r="AE81" s="9"/>
      <c r="AF81" s="53"/>
      <c r="AG81" s="62"/>
      <c r="AH81" s="55"/>
      <c r="AI81" s="9"/>
      <c r="AJ81" s="35"/>
      <c r="AL81" s="29">
        <v>77</v>
      </c>
      <c r="AM81" s="34">
        <f t="shared" si="24"/>
        <v>0.31982131727603541</v>
      </c>
      <c r="AN81" s="17">
        <f t="shared" si="25"/>
        <v>3.4992904239477311E-2</v>
      </c>
      <c r="AO81" s="43" t="str">
        <f t="shared" si="35"/>
        <v/>
      </c>
      <c r="AP81" s="34">
        <f t="shared" si="26"/>
        <v>8.4430611426899879E-2</v>
      </c>
      <c r="AQ81" s="17" t="str">
        <f t="shared" si="27"/>
        <v/>
      </c>
      <c r="AR81" s="48" t="str">
        <f t="shared" si="28"/>
        <v/>
      </c>
      <c r="AS81" s="34">
        <f t="shared" si="29"/>
        <v>0.22197034345383915</v>
      </c>
      <c r="AT81" s="17" t="str">
        <f t="shared" si="30"/>
        <v/>
      </c>
      <c r="AU81" s="48" t="str">
        <f t="shared" si="31"/>
        <v/>
      </c>
      <c r="AV81" s="34" t="str">
        <f t="shared" si="32"/>
        <v/>
      </c>
      <c r="AW81" s="17" t="str">
        <f t="shared" si="33"/>
        <v/>
      </c>
      <c r="AX81" s="48" t="str">
        <f t="shared" si="34"/>
        <v/>
      </c>
    </row>
    <row r="82" spans="8:50" x14ac:dyDescent="0.3">
      <c r="H82" s="29">
        <v>78</v>
      </c>
      <c r="I82" s="34"/>
      <c r="J82" s="17"/>
      <c r="K82" s="48"/>
      <c r="L82" s="36"/>
      <c r="M82" s="16"/>
      <c r="N82" s="44"/>
      <c r="O82" s="34">
        <v>4.1194330022296493E-4</v>
      </c>
      <c r="P82" s="17">
        <v>4.4344233211969065E-5</v>
      </c>
      <c r="Q82" s="65"/>
      <c r="R82" s="26"/>
      <c r="S82" s="9"/>
      <c r="T82" s="53"/>
      <c r="U82" s="34">
        <v>1.5149332237707265E-3</v>
      </c>
      <c r="V82" s="17"/>
      <c r="W82" s="65"/>
      <c r="X82" s="26"/>
      <c r="Y82" s="9"/>
      <c r="Z82" s="53"/>
      <c r="AA82" s="34">
        <v>3.9828001042152379E-3</v>
      </c>
      <c r="AB82" s="17"/>
      <c r="AC82" s="65"/>
      <c r="AD82" s="26"/>
      <c r="AE82" s="9"/>
      <c r="AF82" s="53"/>
      <c r="AG82" s="62"/>
      <c r="AH82" s="55"/>
      <c r="AI82" s="9"/>
      <c r="AJ82" s="35"/>
      <c r="AL82" s="29">
        <v>78</v>
      </c>
      <c r="AM82" s="34">
        <f t="shared" si="24"/>
        <v>0.30129274759634656</v>
      </c>
      <c r="AN82" s="17">
        <f t="shared" si="25"/>
        <v>3.2955076139849632E-2</v>
      </c>
      <c r="AO82" s="43" t="str">
        <f t="shared" si="35"/>
        <v/>
      </c>
      <c r="AP82" s="34">
        <f t="shared" si="26"/>
        <v>8.3755166535485315E-2</v>
      </c>
      <c r="AQ82" s="17" t="str">
        <f t="shared" si="27"/>
        <v/>
      </c>
      <c r="AR82" s="48" t="str">
        <f t="shared" si="28"/>
        <v/>
      </c>
      <c r="AS82" s="34">
        <f t="shared" si="29"/>
        <v>0.22019458070620657</v>
      </c>
      <c r="AT82" s="17" t="str">
        <f t="shared" si="30"/>
        <v/>
      </c>
      <c r="AU82" s="48" t="str">
        <f t="shared" si="31"/>
        <v/>
      </c>
      <c r="AV82" s="34" t="str">
        <f t="shared" si="32"/>
        <v/>
      </c>
      <c r="AW82" s="17" t="str">
        <f t="shared" si="33"/>
        <v/>
      </c>
      <c r="AX82" s="48" t="str">
        <f t="shared" si="34"/>
        <v/>
      </c>
    </row>
    <row r="83" spans="8:50" x14ac:dyDescent="0.3">
      <c r="H83" s="29">
        <v>79</v>
      </c>
      <c r="I83" s="34"/>
      <c r="J83" s="17"/>
      <c r="K83" s="48"/>
      <c r="L83" s="36"/>
      <c r="M83" s="16"/>
      <c r="N83" s="44"/>
      <c r="O83" s="34">
        <v>3.8807725982942134E-4</v>
      </c>
      <c r="P83" s="17">
        <v>4.1761826108021192E-5</v>
      </c>
      <c r="Q83" s="65"/>
      <c r="R83" s="26"/>
      <c r="S83" s="9"/>
      <c r="T83" s="53"/>
      <c r="U83" s="34">
        <v>1.5028137579805605E-3</v>
      </c>
      <c r="V83" s="17"/>
      <c r="W83" s="65"/>
      <c r="X83" s="26"/>
      <c r="Y83" s="9"/>
      <c r="Z83" s="53"/>
      <c r="AA83" s="34">
        <v>3.9509377033815629E-3</v>
      </c>
      <c r="AB83" s="17"/>
      <c r="AC83" s="65"/>
      <c r="AD83" s="26"/>
      <c r="AE83" s="9"/>
      <c r="AF83" s="53"/>
      <c r="AG83" s="62"/>
      <c r="AH83" s="55"/>
      <c r="AI83" s="9"/>
      <c r="AJ83" s="35"/>
      <c r="AL83" s="29">
        <v>79</v>
      </c>
      <c r="AM83" s="34">
        <f t="shared" si="24"/>
        <v>0.28383760775883093</v>
      </c>
      <c r="AN83" s="17">
        <f t="shared" si="25"/>
        <v>3.1035921910078892E-2</v>
      </c>
      <c r="AO83" s="43" t="str">
        <f t="shared" si="35"/>
        <v/>
      </c>
      <c r="AP83" s="34">
        <f t="shared" si="26"/>
        <v>8.3085125203201673E-2</v>
      </c>
      <c r="AQ83" s="17" t="str">
        <f t="shared" si="27"/>
        <v/>
      </c>
      <c r="AR83" s="48" t="str">
        <f t="shared" si="28"/>
        <v/>
      </c>
      <c r="AS83" s="34">
        <f t="shared" si="29"/>
        <v>0.21843302406055753</v>
      </c>
      <c r="AT83" s="17" t="str">
        <f t="shared" si="30"/>
        <v/>
      </c>
      <c r="AU83" s="48" t="str">
        <f t="shared" si="31"/>
        <v/>
      </c>
      <c r="AV83" s="34" t="str">
        <f t="shared" si="32"/>
        <v/>
      </c>
      <c r="AW83" s="17" t="str">
        <f t="shared" si="33"/>
        <v/>
      </c>
      <c r="AX83" s="48" t="str">
        <f t="shared" si="34"/>
        <v/>
      </c>
    </row>
    <row r="84" spans="8:50" x14ac:dyDescent="0.3">
      <c r="H84" s="29">
        <v>80</v>
      </c>
      <c r="I84" s="34"/>
      <c r="J84" s="17"/>
      <c r="K84" s="48"/>
      <c r="L84" s="36"/>
      <c r="M84" s="16"/>
      <c r="N84" s="44"/>
      <c r="O84" s="34">
        <v>3.6559389610660688E-4</v>
      </c>
      <c r="P84" s="17">
        <v>3.9329806686247073E-5</v>
      </c>
      <c r="Q84" s="65"/>
      <c r="R84" s="26"/>
      <c r="S84" s="9"/>
      <c r="T84" s="53"/>
      <c r="U84" s="34">
        <v>1.4907912479167082E-3</v>
      </c>
      <c r="V84" s="17"/>
      <c r="W84" s="65"/>
      <c r="X84" s="26"/>
      <c r="Y84" s="9"/>
      <c r="Z84" s="53"/>
      <c r="AA84" s="34">
        <v>3.9193302017545006E-3</v>
      </c>
      <c r="AB84" s="17"/>
      <c r="AC84" s="65"/>
      <c r="AD84" s="26"/>
      <c r="AE84" s="9"/>
      <c r="AF84" s="53"/>
      <c r="AG84" s="62"/>
      <c r="AH84" s="55"/>
      <c r="AI84" s="9"/>
      <c r="AJ84" s="35"/>
      <c r="AL84" s="29">
        <v>80</v>
      </c>
      <c r="AM84" s="34">
        <f t="shared" si="24"/>
        <v>0.26739371032056358</v>
      </c>
      <c r="AN84" s="17">
        <f t="shared" si="25"/>
        <v>2.9228530522002614E-2</v>
      </c>
      <c r="AO84" s="43" t="str">
        <f t="shared" si="35"/>
        <v/>
      </c>
      <c r="AP84" s="34">
        <f t="shared" si="26"/>
        <v>8.2420444201576196E-2</v>
      </c>
      <c r="AQ84" s="17" t="str">
        <f t="shared" si="27"/>
        <v/>
      </c>
      <c r="AR84" s="48" t="str">
        <f t="shared" si="28"/>
        <v/>
      </c>
      <c r="AS84" s="34">
        <f t="shared" si="29"/>
        <v>0.21668555986807159</v>
      </c>
      <c r="AT84" s="17" t="str">
        <f t="shared" si="30"/>
        <v/>
      </c>
      <c r="AU84" s="48" t="str">
        <f t="shared" si="31"/>
        <v/>
      </c>
      <c r="AV84" s="34" t="str">
        <f t="shared" si="32"/>
        <v/>
      </c>
      <c r="AW84" s="17" t="str">
        <f t="shared" si="33"/>
        <v/>
      </c>
      <c r="AX84" s="48" t="str">
        <f t="shared" si="34"/>
        <v/>
      </c>
    </row>
    <row r="85" spans="8:50" x14ac:dyDescent="0.3">
      <c r="H85" s="29">
        <v>81</v>
      </c>
      <c r="I85" s="34"/>
      <c r="J85" s="17"/>
      <c r="K85" s="48"/>
      <c r="L85" s="36"/>
      <c r="M85" s="16"/>
      <c r="N85" s="44"/>
      <c r="O85" s="34">
        <v>3.4441310431289313E-4</v>
      </c>
      <c r="P85" s="17">
        <v>3.7039417049832144E-5</v>
      </c>
      <c r="Q85" s="65"/>
      <c r="R85" s="26"/>
      <c r="S85" s="9"/>
      <c r="T85" s="53"/>
      <c r="U85" s="34">
        <v>1.4788649179333813E-3</v>
      </c>
      <c r="V85" s="17"/>
      <c r="W85" s="65"/>
      <c r="X85" s="26"/>
      <c r="Y85" s="9"/>
      <c r="Z85" s="53"/>
      <c r="AA85" s="34">
        <v>3.8879755601404311E-3</v>
      </c>
      <c r="AB85" s="17"/>
      <c r="AC85" s="65"/>
      <c r="AD85" s="26"/>
      <c r="AE85" s="9"/>
      <c r="AF85" s="53"/>
      <c r="AG85" s="62"/>
      <c r="AH85" s="55"/>
      <c r="AI85" s="9"/>
      <c r="AJ85" s="35"/>
      <c r="AL85" s="29">
        <v>81</v>
      </c>
      <c r="AM85" s="34">
        <f t="shared" si="24"/>
        <v>0.2519024705459314</v>
      </c>
      <c r="AN85" s="17">
        <f t="shared" si="25"/>
        <v>2.7526393414406772E-2</v>
      </c>
      <c r="AO85" s="43" t="str">
        <f t="shared" si="35"/>
        <v/>
      </c>
      <c r="AP85" s="34">
        <f t="shared" si="26"/>
        <v>8.1761080647963807E-2</v>
      </c>
      <c r="AQ85" s="17" t="str">
        <f t="shared" si="27"/>
        <v/>
      </c>
      <c r="AR85" s="48" t="str">
        <f t="shared" si="28"/>
        <v/>
      </c>
      <c r="AS85" s="34">
        <f t="shared" si="29"/>
        <v>0.21495207538912861</v>
      </c>
      <c r="AT85" s="17" t="str">
        <f t="shared" si="30"/>
        <v/>
      </c>
      <c r="AU85" s="48" t="str">
        <f t="shared" si="31"/>
        <v/>
      </c>
      <c r="AV85" s="34" t="str">
        <f t="shared" si="32"/>
        <v/>
      </c>
      <c r="AW85" s="17" t="str">
        <f t="shared" si="33"/>
        <v/>
      </c>
      <c r="AX85" s="48" t="str">
        <f t="shared" si="34"/>
        <v/>
      </c>
    </row>
    <row r="86" spans="8:50" x14ac:dyDescent="0.3">
      <c r="H86" s="29">
        <v>82</v>
      </c>
      <c r="I86" s="34"/>
      <c r="J86" s="17"/>
      <c r="K86" s="48"/>
      <c r="L86" s="36"/>
      <c r="M86" s="16"/>
      <c r="N86" s="44"/>
      <c r="O86" s="34">
        <v>3.2445942051126798E-4</v>
      </c>
      <c r="P86" s="17">
        <v>3.4882409322167641E-5</v>
      </c>
      <c r="Q86" s="65"/>
      <c r="R86" s="26"/>
      <c r="S86" s="9"/>
      <c r="T86" s="53"/>
      <c r="U86" s="34">
        <v>1.4670339985899221E-3</v>
      </c>
      <c r="V86" s="17"/>
      <c r="W86" s="65"/>
      <c r="X86" s="26"/>
      <c r="Y86" s="9"/>
      <c r="Z86" s="53"/>
      <c r="AA86" s="34">
        <v>3.8568717556593337E-3</v>
      </c>
      <c r="AB86" s="17"/>
      <c r="AC86" s="65"/>
      <c r="AD86" s="26"/>
      <c r="AE86" s="9"/>
      <c r="AF86" s="53"/>
      <c r="AG86" s="62"/>
      <c r="AH86" s="55"/>
      <c r="AI86" s="9"/>
      <c r="AJ86" s="35"/>
      <c r="AL86" s="29">
        <v>82</v>
      </c>
      <c r="AM86" s="34">
        <f t="shared" ref="AM86:AM117" si="36">IF(($L86+$I86+O36+R36)*$B$17=0,"",($L86+$I86+O36+R36)*$B$17)</f>
        <v>0.23730869769217938</v>
      </c>
      <c r="AN86" s="17">
        <f t="shared" ref="AN86:AN117" si="37">IF(($M86+$J86+P36+S36)*$B$17=0,"",($M86+$J86+P36+S36)*$B$17)</f>
        <v>2.5923381055175332E-2</v>
      </c>
      <c r="AO86" s="43" t="str">
        <f t="shared" si="35"/>
        <v/>
      </c>
      <c r="AP86" s="34">
        <f t="shared" ref="AP86:AP117" si="38">IF((L86+I86+U36+X36)*$B$17=0,"",(L86+I86+U36+X36)*$B$17)</f>
        <v>8.1106992002779973E-2</v>
      </c>
      <c r="AQ86" s="17" t="str">
        <f t="shared" ref="AQ86:AQ117" si="39">IF((M86+J86+V36+Y36)*$B$17=0,"",(M86+J86+V36+Y36)*$B$17)</f>
        <v/>
      </c>
      <c r="AR86" s="48" t="str">
        <f t="shared" ref="AR86:AR117" si="40">IF((N86+K86+W36+Z36)*$B$17=0,"",(N86+K86+W36+Z36)*$B$17)</f>
        <v/>
      </c>
      <c r="AS86" s="34">
        <f t="shared" ref="AS86:AS117" si="41">IF((L86+I86+AD36+AA36)*$B$17=0,"",(L86+I86+AD36+AA36)*$B$17)</f>
        <v>0.2132324587860151</v>
      </c>
      <c r="AT86" s="17" t="str">
        <f t="shared" ref="AT86:AT117" si="42">IF((M86+J86+AE36+AB36)*$B$17=0,"",(M86+J86+AE36+AB36)*$B$17)</f>
        <v/>
      </c>
      <c r="AU86" s="48" t="str">
        <f t="shared" ref="AU86:AU117" si="43">IF((N86+K86+AF36+AC36)*$B$17=0,"",(N86+K86+AF36+AC36)*$B$17)</f>
        <v/>
      </c>
      <c r="AV86" s="34" t="str">
        <f t="shared" ref="AV86:AV117" si="44">IF((L86+I86+AG36+AH36)*$B$17=0,"",(L86+I86+AG36+AH36)*$B$17)</f>
        <v/>
      </c>
      <c r="AW86" s="17" t="str">
        <f t="shared" ref="AW86:AW117" si="45">IF((J86+M86+AI36)*$B$17=0,"",(J86+M86+AI36)*$B$17)</f>
        <v/>
      </c>
      <c r="AX86" s="48" t="str">
        <f t="shared" ref="AX86:AX117" si="46">IF((K86+N86+AJ36+AF36)*$B$17=0,"",(K86+N86+AJ36+AF36)*$B$17)</f>
        <v/>
      </c>
    </row>
    <row r="87" spans="8:50" x14ac:dyDescent="0.3">
      <c r="H87" s="29">
        <v>83</v>
      </c>
      <c r="I87" s="34"/>
      <c r="J87" s="17"/>
      <c r="K87" s="48"/>
      <c r="L87" s="36"/>
      <c r="M87" s="16"/>
      <c r="N87" s="44"/>
      <c r="O87" s="34">
        <v>3.0566175270684736E-4</v>
      </c>
      <c r="P87" s="17">
        <v>3.2851015945586053E-5</v>
      </c>
      <c r="Q87" s="65"/>
      <c r="R87" s="26"/>
      <c r="S87" s="9"/>
      <c r="T87" s="53"/>
      <c r="U87" s="34">
        <v>1.4552977266011852E-3</v>
      </c>
      <c r="V87" s="17"/>
      <c r="W87" s="65"/>
      <c r="X87" s="26"/>
      <c r="Y87" s="9"/>
      <c r="Z87" s="53"/>
      <c r="AA87" s="34">
        <v>3.8260167816140112E-3</v>
      </c>
      <c r="AB87" s="17"/>
      <c r="AC87" s="65"/>
      <c r="AD87" s="26"/>
      <c r="AE87" s="9"/>
      <c r="AF87" s="53"/>
      <c r="AG87" s="62"/>
      <c r="AH87" s="55"/>
      <c r="AI87" s="9"/>
      <c r="AJ87" s="35"/>
      <c r="AL87" s="29">
        <v>83</v>
      </c>
      <c r="AM87" s="34">
        <f t="shared" si="36"/>
        <v>0.22356039838634642</v>
      </c>
      <c r="AN87" s="17">
        <f t="shared" si="37"/>
        <v>2.4413720868353941E-2</v>
      </c>
      <c r="AO87" s="43" t="str">
        <f t="shared" ref="AO87:AO118" si="47">IF(($L87+$K87+Q37+T37)*$B$17=0,"",($L87+$K87+Q37+T37)*$B$17)</f>
        <v/>
      </c>
      <c r="AP87" s="34">
        <f t="shared" si="38"/>
        <v>8.0458136066757516E-2</v>
      </c>
      <c r="AQ87" s="17" t="str">
        <f t="shared" si="39"/>
        <v/>
      </c>
      <c r="AR87" s="48" t="str">
        <f t="shared" si="40"/>
        <v/>
      </c>
      <c r="AS87" s="34">
        <f t="shared" si="41"/>
        <v>0.21152659911572821</v>
      </c>
      <c r="AT87" s="17" t="str">
        <f t="shared" si="42"/>
        <v/>
      </c>
      <c r="AU87" s="48" t="str">
        <f t="shared" si="43"/>
        <v/>
      </c>
      <c r="AV87" s="34" t="str">
        <f t="shared" si="44"/>
        <v/>
      </c>
      <c r="AW87" s="17" t="str">
        <f t="shared" si="45"/>
        <v/>
      </c>
      <c r="AX87" s="48" t="str">
        <f t="shared" si="46"/>
        <v/>
      </c>
    </row>
    <row r="88" spans="8:50" x14ac:dyDescent="0.3">
      <c r="H88" s="29">
        <v>84</v>
      </c>
      <c r="I88" s="34"/>
      <c r="J88" s="17"/>
      <c r="K88" s="48"/>
      <c r="L88" s="36"/>
      <c r="M88" s="16"/>
      <c r="N88" s="44"/>
      <c r="O88" s="34">
        <v>2.8795312756438519E-4</v>
      </c>
      <c r="P88" s="17">
        <v>3.0937921709763572E-5</v>
      </c>
      <c r="Q88" s="65"/>
      <c r="R88" s="26"/>
      <c r="S88" s="9"/>
      <c r="T88" s="53"/>
      <c r="U88" s="34">
        <v>1.4436553447883744E-3</v>
      </c>
      <c r="V88" s="17"/>
      <c r="W88" s="65"/>
      <c r="X88" s="26"/>
      <c r="Y88" s="9"/>
      <c r="Z88" s="53"/>
      <c r="AA88" s="34">
        <v>3.7954086473611461E-3</v>
      </c>
      <c r="AB88" s="17"/>
      <c r="AC88" s="65"/>
      <c r="AD88" s="26"/>
      <c r="AE88" s="9"/>
      <c r="AF88" s="53"/>
      <c r="AG88" s="62"/>
      <c r="AH88" s="55"/>
      <c r="AI88" s="9"/>
      <c r="AJ88" s="35"/>
      <c r="AL88" s="29">
        <v>84</v>
      </c>
      <c r="AM88" s="34">
        <f t="shared" si="36"/>
        <v>0.2106085913928695</v>
      </c>
      <c r="AN88" s="17">
        <f t="shared" si="37"/>
        <v>2.2991976446641384E-2</v>
      </c>
      <c r="AO88" s="43" t="str">
        <f t="shared" si="47"/>
        <v/>
      </c>
      <c r="AP88" s="34">
        <f t="shared" si="38"/>
        <v>7.9814470978223362E-2</v>
      </c>
      <c r="AQ88" s="17" t="str">
        <f t="shared" si="39"/>
        <v/>
      </c>
      <c r="AR88" s="48" t="str">
        <f t="shared" si="40"/>
        <v/>
      </c>
      <c r="AS88" s="34">
        <f t="shared" si="41"/>
        <v>0.20983438632280249</v>
      </c>
      <c r="AT88" s="17" t="str">
        <f t="shared" si="42"/>
        <v/>
      </c>
      <c r="AU88" s="48" t="str">
        <f t="shared" si="43"/>
        <v/>
      </c>
      <c r="AV88" s="34" t="str">
        <f t="shared" si="44"/>
        <v/>
      </c>
      <c r="AW88" s="17" t="str">
        <f t="shared" si="45"/>
        <v/>
      </c>
      <c r="AX88" s="48" t="str">
        <f t="shared" si="46"/>
        <v/>
      </c>
    </row>
    <row r="89" spans="8:50" x14ac:dyDescent="0.3">
      <c r="H89" s="29">
        <v>85</v>
      </c>
      <c r="I89" s="34"/>
      <c r="J89" s="17"/>
      <c r="K89" s="48"/>
      <c r="L89" s="36"/>
      <c r="M89" s="16"/>
      <c r="N89" s="44"/>
      <c r="O89" s="34">
        <v>2.7127045179960429E-4</v>
      </c>
      <c r="P89" s="17">
        <v>2.9136237409061492E-5</v>
      </c>
      <c r="Q89" s="65"/>
      <c r="R89" s="26"/>
      <c r="S89" s="9"/>
      <c r="T89" s="53"/>
      <c r="U89" s="34">
        <v>1.4321061020300841E-3</v>
      </c>
      <c r="V89" s="17"/>
      <c r="W89" s="65"/>
      <c r="X89" s="26"/>
      <c r="Y89" s="9"/>
      <c r="Z89" s="53"/>
      <c r="AA89" s="34">
        <v>3.7650453781822579E-3</v>
      </c>
      <c r="AB89" s="17"/>
      <c r="AC89" s="65"/>
      <c r="AD89" s="26"/>
      <c r="AE89" s="9"/>
      <c r="AF89" s="53"/>
      <c r="AG89" s="62"/>
      <c r="AH89" s="55"/>
      <c r="AI89" s="9"/>
      <c r="AJ89" s="35"/>
      <c r="AL89" s="29">
        <v>85</v>
      </c>
      <c r="AM89" s="34">
        <f t="shared" si="36"/>
        <v>0.19840713311232452</v>
      </c>
      <c r="AN89" s="17">
        <f t="shared" si="37"/>
        <v>2.1653027974451258E-2</v>
      </c>
      <c r="AO89" s="43" t="str">
        <f t="shared" si="47"/>
        <v/>
      </c>
      <c r="AP89" s="34">
        <f t="shared" si="38"/>
        <v>7.9175955210397733E-2</v>
      </c>
      <c r="AQ89" s="17" t="str">
        <f t="shared" si="39"/>
        <v/>
      </c>
      <c r="AR89" s="48" t="str">
        <f t="shared" si="40"/>
        <v/>
      </c>
      <c r="AS89" s="34">
        <f t="shared" si="41"/>
        <v>0.20815571123221949</v>
      </c>
      <c r="AT89" s="17" t="str">
        <f t="shared" si="42"/>
        <v/>
      </c>
      <c r="AU89" s="48" t="str">
        <f t="shared" si="43"/>
        <v/>
      </c>
      <c r="AV89" s="34" t="str">
        <f t="shared" si="44"/>
        <v/>
      </c>
      <c r="AW89" s="17" t="str">
        <f t="shared" si="45"/>
        <v/>
      </c>
      <c r="AX89" s="48" t="str">
        <f t="shared" si="46"/>
        <v/>
      </c>
    </row>
    <row r="90" spans="8:50" x14ac:dyDescent="0.3">
      <c r="H90" s="29">
        <v>86</v>
      </c>
      <c r="I90" s="34"/>
      <c r="J90" s="17"/>
      <c r="K90" s="48"/>
      <c r="L90" s="36"/>
      <c r="M90" s="16"/>
      <c r="N90" s="44"/>
      <c r="O90" s="34">
        <v>2.5555428739062444E-4</v>
      </c>
      <c r="P90" s="17">
        <v>2.7439475033944736E-5</v>
      </c>
      <c r="Q90" s="65"/>
      <c r="R90" s="26"/>
      <c r="S90" s="9"/>
      <c r="T90" s="53"/>
      <c r="U90" s="34">
        <v>1.4206492532138264E-3</v>
      </c>
      <c r="V90" s="17"/>
      <c r="W90" s="65"/>
      <c r="X90" s="26"/>
      <c r="Y90" s="9"/>
      <c r="Z90" s="53"/>
      <c r="AA90" s="34">
        <v>3.7349250151567925E-3</v>
      </c>
      <c r="AB90" s="17"/>
      <c r="AC90" s="65"/>
      <c r="AD90" s="26"/>
      <c r="AE90" s="9"/>
      <c r="AF90" s="53"/>
      <c r="AG90" s="62"/>
      <c r="AH90" s="55"/>
      <c r="AI90" s="9"/>
      <c r="AJ90" s="35"/>
      <c r="AL90" s="29">
        <v>86</v>
      </c>
      <c r="AM90" s="34">
        <f t="shared" si="36"/>
        <v>0.18691255318924155</v>
      </c>
      <c r="AN90" s="17">
        <f t="shared" si="37"/>
        <v>2.0392053791045778E-2</v>
      </c>
      <c r="AO90" s="43" t="str">
        <f t="shared" si="47"/>
        <v/>
      </c>
      <c r="AP90" s="34">
        <f t="shared" si="38"/>
        <v>7.8542547568713428E-2</v>
      </c>
      <c r="AQ90" s="17" t="str">
        <f t="shared" si="39"/>
        <v/>
      </c>
      <c r="AR90" s="48" t="str">
        <f t="shared" si="40"/>
        <v/>
      </c>
      <c r="AS90" s="34">
        <f t="shared" si="41"/>
        <v>0.20649046554236233</v>
      </c>
      <c r="AT90" s="17" t="str">
        <f t="shared" si="42"/>
        <v/>
      </c>
      <c r="AU90" s="48" t="str">
        <f t="shared" si="43"/>
        <v/>
      </c>
      <c r="AV90" s="34" t="str">
        <f t="shared" si="44"/>
        <v/>
      </c>
      <c r="AW90" s="17" t="str">
        <f t="shared" si="45"/>
        <v/>
      </c>
      <c r="AX90" s="48" t="str">
        <f t="shared" si="46"/>
        <v/>
      </c>
    </row>
    <row r="91" spans="8:50" x14ac:dyDescent="0.3">
      <c r="H91" s="29">
        <v>87</v>
      </c>
      <c r="I91" s="34"/>
      <c r="J91" s="17"/>
      <c r="K91" s="48"/>
      <c r="L91" s="36"/>
      <c r="M91" s="16"/>
      <c r="N91" s="44"/>
      <c r="O91" s="34">
        <v>2.4074863981568692E-4</v>
      </c>
      <c r="P91" s="17">
        <v>2.5841524407139599E-5</v>
      </c>
      <c r="Q91" s="65"/>
      <c r="R91" s="26"/>
      <c r="S91" s="9"/>
      <c r="T91" s="53"/>
      <c r="U91" s="34">
        <v>1.4092840591881262E-3</v>
      </c>
      <c r="V91" s="17"/>
      <c r="W91" s="65"/>
      <c r="X91" s="26"/>
      <c r="Y91" s="9"/>
      <c r="Z91" s="53"/>
      <c r="AA91" s="34">
        <v>3.7050456150355218E-3</v>
      </c>
      <c r="AB91" s="17"/>
      <c r="AC91" s="65"/>
      <c r="AD91" s="26"/>
      <c r="AE91" s="9"/>
      <c r="AF91" s="53"/>
      <c r="AG91" s="62"/>
      <c r="AH91" s="55"/>
      <c r="AI91" s="9"/>
      <c r="AJ91" s="35"/>
      <c r="AL91" s="29">
        <v>87</v>
      </c>
      <c r="AM91" s="34">
        <f t="shared" si="36"/>
        <v>0.17608389964374191</v>
      </c>
      <c r="AN91" s="17">
        <f t="shared" si="37"/>
        <v>1.9204513027349136E-2</v>
      </c>
      <c r="AO91" s="43" t="str">
        <f t="shared" si="47"/>
        <v/>
      </c>
      <c r="AP91" s="34">
        <f t="shared" si="38"/>
        <v>7.7914207188163859E-2</v>
      </c>
      <c r="AQ91" s="17" t="str">
        <f t="shared" si="39"/>
        <v/>
      </c>
      <c r="AR91" s="48" t="str">
        <f t="shared" si="40"/>
        <v/>
      </c>
      <c r="AS91" s="34">
        <f t="shared" si="41"/>
        <v>0.20483854181802336</v>
      </c>
      <c r="AT91" s="17" t="str">
        <f t="shared" si="42"/>
        <v/>
      </c>
      <c r="AU91" s="48" t="str">
        <f t="shared" si="43"/>
        <v/>
      </c>
      <c r="AV91" s="34" t="str">
        <f t="shared" si="44"/>
        <v/>
      </c>
      <c r="AW91" s="17" t="str">
        <f t="shared" si="45"/>
        <v/>
      </c>
      <c r="AX91" s="48" t="str">
        <f t="shared" si="46"/>
        <v/>
      </c>
    </row>
    <row r="92" spans="8:50" x14ac:dyDescent="0.3">
      <c r="H92" s="29">
        <v>88</v>
      </c>
      <c r="I92" s="34"/>
      <c r="J92" s="17"/>
      <c r="K92" s="48"/>
      <c r="L92" s="36"/>
      <c r="M92" s="16"/>
      <c r="N92" s="44"/>
      <c r="O92" s="34">
        <v>2.2680075855811439E-4</v>
      </c>
      <c r="P92" s="17">
        <v>2.433663118039581E-5</v>
      </c>
      <c r="Q92" s="65"/>
      <c r="R92" s="26"/>
      <c r="S92" s="9"/>
      <c r="T92" s="53"/>
      <c r="U92" s="34">
        <v>1.3980097867146172E-3</v>
      </c>
      <c r="V92" s="17"/>
      <c r="W92" s="65"/>
      <c r="X92" s="26"/>
      <c r="Y92" s="9"/>
      <c r="Z92" s="53"/>
      <c r="AA92" s="34">
        <v>3.6754052501152636E-3</v>
      </c>
      <c r="AB92" s="17"/>
      <c r="AC92" s="65"/>
      <c r="AD92" s="26"/>
      <c r="AE92" s="9"/>
      <c r="AF92" s="53"/>
      <c r="AG92" s="62"/>
      <c r="AH92" s="55"/>
      <c r="AI92" s="9"/>
      <c r="AJ92" s="35"/>
      <c r="AL92" s="29">
        <v>88</v>
      </c>
      <c r="AM92" s="34">
        <f t="shared" si="36"/>
        <v>0.16588259297492097</v>
      </c>
      <c r="AN92" s="17">
        <f t="shared" si="37"/>
        <v>1.8086129253914091E-2</v>
      </c>
      <c r="AO92" s="43" t="str">
        <f t="shared" si="47"/>
        <v/>
      </c>
      <c r="AP92" s="34">
        <f t="shared" si="38"/>
        <v>7.7290893530659821E-2</v>
      </c>
      <c r="AQ92" s="17" t="str">
        <f t="shared" si="39"/>
        <v/>
      </c>
      <c r="AR92" s="48" t="str">
        <f t="shared" si="40"/>
        <v/>
      </c>
      <c r="AS92" s="34">
        <f t="shared" si="41"/>
        <v>0.20319983348347931</v>
      </c>
      <c r="AT92" s="17" t="str">
        <f t="shared" si="42"/>
        <v/>
      </c>
      <c r="AU92" s="48" t="str">
        <f t="shared" si="43"/>
        <v/>
      </c>
      <c r="AV92" s="34" t="str">
        <f t="shared" si="44"/>
        <v/>
      </c>
      <c r="AW92" s="17" t="str">
        <f t="shared" si="45"/>
        <v/>
      </c>
      <c r="AX92" s="48" t="str">
        <f t="shared" si="46"/>
        <v/>
      </c>
    </row>
    <row r="93" spans="8:50" x14ac:dyDescent="0.3">
      <c r="H93" s="29">
        <v>89</v>
      </c>
      <c r="I93" s="34"/>
      <c r="J93" s="17"/>
      <c r="K93" s="48"/>
      <c r="L93" s="36"/>
      <c r="M93" s="16"/>
      <c r="N93" s="44"/>
      <c r="O93" s="34">
        <v>2.1366094916622271E-4</v>
      </c>
      <c r="P93" s="17">
        <v>2.2919376112617344E-5</v>
      </c>
      <c r="Q93" s="65"/>
      <c r="R93" s="26"/>
      <c r="S93" s="9"/>
      <c r="T93" s="53"/>
      <c r="U93" s="34">
        <v>1.3868257084208955E-3</v>
      </c>
      <c r="V93" s="17"/>
      <c r="W93" s="65"/>
      <c r="X93" s="26"/>
      <c r="Y93" s="9"/>
      <c r="Z93" s="53"/>
      <c r="AA93" s="34">
        <v>3.646002008114315E-3</v>
      </c>
      <c r="AB93" s="17"/>
      <c r="AC93" s="65"/>
      <c r="AD93" s="26"/>
      <c r="AE93" s="9"/>
      <c r="AF93" s="53"/>
      <c r="AG93" s="62"/>
      <c r="AH93" s="55"/>
      <c r="AI93" s="9"/>
      <c r="AJ93" s="35"/>
      <c r="AL93" s="29">
        <v>89</v>
      </c>
      <c r="AM93" s="34">
        <f t="shared" si="36"/>
        <v>0.15627228871649548</v>
      </c>
      <c r="AN93" s="17">
        <f t="shared" si="37"/>
        <v>1.7032875081156838E-2</v>
      </c>
      <c r="AO93" s="43" t="str">
        <f t="shared" si="47"/>
        <v/>
      </c>
      <c r="AP93" s="34">
        <f t="shared" si="38"/>
        <v>7.6672566382413099E-2</v>
      </c>
      <c r="AQ93" s="17" t="str">
        <f t="shared" si="39"/>
        <v/>
      </c>
      <c r="AR93" s="48" t="str">
        <f t="shared" si="40"/>
        <v/>
      </c>
      <c r="AS93" s="34">
        <f t="shared" si="41"/>
        <v>0.20157423481561162</v>
      </c>
      <c r="AT93" s="17" t="str">
        <f t="shared" si="42"/>
        <v/>
      </c>
      <c r="AU93" s="48" t="str">
        <f t="shared" si="43"/>
        <v/>
      </c>
      <c r="AV93" s="34" t="str">
        <f t="shared" si="44"/>
        <v/>
      </c>
      <c r="AW93" s="17" t="str">
        <f t="shared" si="45"/>
        <v/>
      </c>
      <c r="AX93" s="48" t="str">
        <f t="shared" si="46"/>
        <v/>
      </c>
    </row>
    <row r="94" spans="8:50" x14ac:dyDescent="0.3">
      <c r="H94" s="29">
        <v>90</v>
      </c>
      <c r="I94" s="34"/>
      <c r="J94" s="17"/>
      <c r="K94" s="48"/>
      <c r="L94" s="36"/>
      <c r="M94" s="16"/>
      <c r="N94" s="44"/>
      <c r="O94" s="34">
        <v>2.0128239620590175E-4</v>
      </c>
      <c r="P94" s="17">
        <v>2.1584655554741044E-5</v>
      </c>
      <c r="Q94" s="65"/>
      <c r="R94" s="26"/>
      <c r="S94" s="9"/>
      <c r="T94" s="53"/>
      <c r="U94" s="34">
        <v>1.3757311027535314E-3</v>
      </c>
      <c r="V94" s="17"/>
      <c r="W94" s="65"/>
      <c r="X94" s="26"/>
      <c r="Y94" s="9"/>
      <c r="Z94" s="53"/>
      <c r="AA94" s="34">
        <v>3.6168339920494099E-3</v>
      </c>
      <c r="AB94" s="17"/>
      <c r="AC94" s="65"/>
      <c r="AD94" s="26"/>
      <c r="AE94" s="9"/>
      <c r="AF94" s="53"/>
      <c r="AG94" s="62"/>
      <c r="AH94" s="55"/>
      <c r="AI94" s="9"/>
      <c r="AJ94" s="35"/>
      <c r="AL94" s="29">
        <v>90</v>
      </c>
      <c r="AM94" s="34">
        <f t="shared" si="36"/>
        <v>0.14721874795479489</v>
      </c>
      <c r="AN94" s="17">
        <f t="shared" si="37"/>
        <v>1.6040957656404443E-2</v>
      </c>
      <c r="AO94" s="43" t="str">
        <f t="shared" si="47"/>
        <v/>
      </c>
      <c r="AP94" s="34">
        <f t="shared" si="38"/>
        <v>7.6059185851354197E-2</v>
      </c>
      <c r="AQ94" s="17" t="str">
        <f t="shared" si="39"/>
        <v/>
      </c>
      <c r="AR94" s="48" t="str">
        <f t="shared" si="40"/>
        <v/>
      </c>
      <c r="AS94" s="34">
        <f t="shared" si="41"/>
        <v>0.19996164093708349</v>
      </c>
      <c r="AT94" s="17" t="str">
        <f t="shared" si="42"/>
        <v/>
      </c>
      <c r="AU94" s="48" t="str">
        <f t="shared" si="43"/>
        <v/>
      </c>
      <c r="AV94" s="34" t="str">
        <f t="shared" si="44"/>
        <v/>
      </c>
      <c r="AW94" s="17" t="str">
        <f t="shared" si="45"/>
        <v/>
      </c>
      <c r="AX94" s="48" t="str">
        <f t="shared" si="46"/>
        <v/>
      </c>
    </row>
    <row r="95" spans="8:50" x14ac:dyDescent="0.3">
      <c r="H95" s="29">
        <v>91</v>
      </c>
      <c r="I95" s="34"/>
      <c r="J95" s="17"/>
      <c r="K95" s="48"/>
      <c r="L95" s="36"/>
      <c r="M95" s="16"/>
      <c r="N95" s="44"/>
      <c r="O95" s="34">
        <v>1.8962099646521461E-4</v>
      </c>
      <c r="P95" s="17">
        <v>2.0327663071087363E-5</v>
      </c>
      <c r="Q95" s="65"/>
      <c r="R95" s="26"/>
      <c r="S95" s="9"/>
      <c r="T95" s="53"/>
      <c r="U95" s="34">
        <v>1.3647252539315182E-3</v>
      </c>
      <c r="V95" s="17"/>
      <c r="W95" s="65"/>
      <c r="X95" s="26"/>
      <c r="Y95" s="9"/>
      <c r="Z95" s="53"/>
      <c r="AA95" s="34">
        <v>3.5878993201130388E-3</v>
      </c>
      <c r="AB95" s="17"/>
      <c r="AC95" s="65"/>
      <c r="AD95" s="26"/>
      <c r="AE95" s="9"/>
      <c r="AF95" s="53"/>
      <c r="AG95" s="62"/>
      <c r="AH95" s="55"/>
      <c r="AI95" s="9"/>
      <c r="AJ95" s="35"/>
      <c r="AL95" s="29">
        <v>91</v>
      </c>
      <c r="AM95" s="34">
        <f t="shared" si="36"/>
        <v>0.13868971534815022</v>
      </c>
      <c r="AN95" s="17">
        <f t="shared" si="37"/>
        <v>1.5106805005528412E-2</v>
      </c>
      <c r="AO95" s="43" t="str">
        <f t="shared" si="47"/>
        <v/>
      </c>
      <c r="AP95" s="34">
        <f t="shared" si="38"/>
        <v>7.5450712364543052E-2</v>
      </c>
      <c r="AQ95" s="17" t="str">
        <f t="shared" si="39"/>
        <v/>
      </c>
      <c r="AR95" s="48" t="str">
        <f t="shared" si="40"/>
        <v/>
      </c>
      <c r="AS95" s="34">
        <f t="shared" si="41"/>
        <v>0.19836194780958827</v>
      </c>
      <c r="AT95" s="17" t="str">
        <f t="shared" si="42"/>
        <v/>
      </c>
      <c r="AU95" s="48" t="str">
        <f t="shared" si="43"/>
        <v/>
      </c>
      <c r="AV95" s="34" t="str">
        <f t="shared" si="44"/>
        <v/>
      </c>
      <c r="AW95" s="17" t="str">
        <f t="shared" si="45"/>
        <v/>
      </c>
      <c r="AX95" s="48" t="str">
        <f t="shared" si="46"/>
        <v/>
      </c>
    </row>
    <row r="96" spans="8:50" x14ac:dyDescent="0.3">
      <c r="H96" s="29">
        <v>92</v>
      </c>
      <c r="I96" s="34"/>
      <c r="J96" s="17"/>
      <c r="K96" s="48"/>
      <c r="L96" s="36"/>
      <c r="M96" s="16"/>
      <c r="N96" s="44"/>
      <c r="O96" s="34">
        <v>1.7863520182648523E-4</v>
      </c>
      <c r="P96" s="17">
        <v>1.9143872131000349E-5</v>
      </c>
      <c r="Q96" s="65"/>
      <c r="R96" s="26"/>
      <c r="S96" s="9"/>
      <c r="T96" s="53"/>
      <c r="U96" s="34">
        <v>1.353807451900061E-3</v>
      </c>
      <c r="V96" s="17"/>
      <c r="W96" s="65"/>
      <c r="X96" s="26"/>
      <c r="Y96" s="9"/>
      <c r="Z96" s="53"/>
      <c r="AA96" s="34">
        <v>3.5591961255521339E-3</v>
      </c>
      <c r="AB96" s="17"/>
      <c r="AC96" s="65"/>
      <c r="AD96" s="26"/>
      <c r="AE96" s="9"/>
      <c r="AF96" s="53"/>
      <c r="AG96" s="62"/>
      <c r="AH96" s="55"/>
      <c r="AI96" s="9"/>
      <c r="AJ96" s="35"/>
      <c r="AL96" s="29">
        <v>92</v>
      </c>
      <c r="AM96" s="34">
        <f t="shared" si="36"/>
        <v>0.13065480421276007</v>
      </c>
      <c r="AN96" s="17">
        <f t="shared" si="37"/>
        <v>1.4227053169979659E-2</v>
      </c>
      <c r="AO96" s="43" t="str">
        <f t="shared" si="47"/>
        <v/>
      </c>
      <c r="AP96" s="34">
        <f t="shared" si="38"/>
        <v>7.4847106665627397E-2</v>
      </c>
      <c r="AQ96" s="17" t="str">
        <f t="shared" si="39"/>
        <v/>
      </c>
      <c r="AR96" s="48" t="str">
        <f t="shared" si="40"/>
        <v/>
      </c>
      <c r="AS96" s="34">
        <f t="shared" si="41"/>
        <v>0.19677505222711292</v>
      </c>
      <c r="AT96" s="17" t="str">
        <f t="shared" si="42"/>
        <v/>
      </c>
      <c r="AU96" s="48" t="str">
        <f t="shared" si="43"/>
        <v/>
      </c>
      <c r="AV96" s="34" t="str">
        <f t="shared" si="44"/>
        <v/>
      </c>
      <c r="AW96" s="17" t="str">
        <f t="shared" si="45"/>
        <v/>
      </c>
      <c r="AX96" s="48" t="str">
        <f t="shared" si="46"/>
        <v/>
      </c>
    </row>
    <row r="97" spans="8:50" x14ac:dyDescent="0.3">
      <c r="H97" s="29">
        <v>93</v>
      </c>
      <c r="I97" s="34"/>
      <c r="J97" s="17"/>
      <c r="K97" s="48"/>
      <c r="L97" s="36"/>
      <c r="M97" s="16"/>
      <c r="N97" s="44"/>
      <c r="O97" s="34">
        <v>1.6828587123801639E-4</v>
      </c>
      <c r="P97" s="17">
        <v>1.802901980844804E-5</v>
      </c>
      <c r="Q97" s="65"/>
      <c r="R97" s="26"/>
      <c r="S97" s="9"/>
      <c r="T97" s="53"/>
      <c r="U97" s="34">
        <v>1.3429769922848516E-3</v>
      </c>
      <c r="V97" s="17"/>
      <c r="W97" s="65"/>
      <c r="X97" s="26"/>
      <c r="Y97" s="9"/>
      <c r="Z97" s="53"/>
      <c r="AA97" s="34">
        <v>3.5307225565476782E-3</v>
      </c>
      <c r="AB97" s="17"/>
      <c r="AC97" s="65"/>
      <c r="AD97" s="26"/>
      <c r="AE97" s="9"/>
      <c r="AF97" s="53"/>
      <c r="AG97" s="62"/>
      <c r="AH97" s="55"/>
      <c r="AI97" s="9"/>
      <c r="AJ97" s="35"/>
      <c r="AL97" s="29">
        <v>93</v>
      </c>
      <c r="AM97" s="34">
        <f t="shared" si="36"/>
        <v>0.12308538826591187</v>
      </c>
      <c r="AN97" s="17">
        <f t="shared" si="37"/>
        <v>1.3398534092904202E-2</v>
      </c>
      <c r="AO97" s="43" t="str">
        <f t="shared" si="47"/>
        <v/>
      </c>
      <c r="AP97" s="34">
        <f t="shared" si="38"/>
        <v>7.4248329812302755E-2</v>
      </c>
      <c r="AQ97" s="17" t="str">
        <f t="shared" si="39"/>
        <v/>
      </c>
      <c r="AR97" s="48" t="str">
        <f t="shared" si="40"/>
        <v/>
      </c>
      <c r="AS97" s="34">
        <f t="shared" si="41"/>
        <v>0.19520085180929569</v>
      </c>
      <c r="AT97" s="17" t="str">
        <f t="shared" si="42"/>
        <v/>
      </c>
      <c r="AU97" s="48" t="str">
        <f t="shared" si="43"/>
        <v/>
      </c>
      <c r="AV97" s="34" t="str">
        <f t="shared" si="44"/>
        <v/>
      </c>
      <c r="AW97" s="17" t="str">
        <f t="shared" si="45"/>
        <v/>
      </c>
      <c r="AX97" s="48" t="str">
        <f t="shared" si="46"/>
        <v/>
      </c>
    </row>
    <row r="98" spans="8:50" x14ac:dyDescent="0.3">
      <c r="H98" s="29">
        <v>94</v>
      </c>
      <c r="I98" s="34"/>
      <c r="J98" s="17"/>
      <c r="K98" s="48"/>
      <c r="L98" s="36"/>
      <c r="M98" s="16"/>
      <c r="N98" s="44"/>
      <c r="O98" s="34">
        <v>1.5853613126316768E-4</v>
      </c>
      <c r="P98" s="17">
        <v>1.6979091430884248E-5</v>
      </c>
      <c r="Q98" s="65"/>
      <c r="R98" s="26"/>
      <c r="S98" s="9"/>
      <c r="T98" s="53"/>
      <c r="U98" s="34">
        <v>1.3322331763465664E-3</v>
      </c>
      <c r="V98" s="17"/>
      <c r="W98" s="65"/>
      <c r="X98" s="26"/>
      <c r="Y98" s="9"/>
      <c r="Z98" s="53"/>
      <c r="AA98" s="34">
        <v>3.5024767760953265E-3</v>
      </c>
      <c r="AB98" s="17"/>
      <c r="AC98" s="65"/>
      <c r="AD98" s="26"/>
      <c r="AE98" s="9"/>
      <c r="AF98" s="53"/>
      <c r="AG98" s="62"/>
      <c r="AH98" s="55"/>
      <c r="AI98" s="9"/>
      <c r="AJ98" s="35"/>
      <c r="AL98" s="29">
        <v>94</v>
      </c>
      <c r="AM98" s="34">
        <f t="shared" si="36"/>
        <v>0.11595449964078547</v>
      </c>
      <c r="AN98" s="17">
        <f t="shared" si="37"/>
        <v>1.261826421071658E-2</v>
      </c>
      <c r="AO98" s="43" t="str">
        <f t="shared" si="47"/>
        <v/>
      </c>
      <c r="AP98" s="34">
        <f t="shared" si="38"/>
        <v>7.3654343173804551E-2</v>
      </c>
      <c r="AQ98" s="17" t="str">
        <f t="shared" si="39"/>
        <v/>
      </c>
      <c r="AR98" s="48" t="str">
        <f t="shared" si="40"/>
        <v/>
      </c>
      <c r="AS98" s="34">
        <f t="shared" si="41"/>
        <v>0.19363924499482155</v>
      </c>
      <c r="AT98" s="17" t="str">
        <f t="shared" si="42"/>
        <v/>
      </c>
      <c r="AU98" s="48" t="str">
        <f t="shared" si="43"/>
        <v/>
      </c>
      <c r="AV98" s="34" t="str">
        <f t="shared" si="44"/>
        <v/>
      </c>
      <c r="AW98" s="17" t="str">
        <f t="shared" si="45"/>
        <v/>
      </c>
      <c r="AX98" s="48" t="str">
        <f t="shared" si="46"/>
        <v/>
      </c>
    </row>
    <row r="99" spans="8:50" x14ac:dyDescent="0.3">
      <c r="H99" s="29">
        <v>95</v>
      </c>
      <c r="I99" s="34"/>
      <c r="J99" s="17"/>
      <c r="K99" s="48"/>
      <c r="L99" s="36"/>
      <c r="M99" s="16"/>
      <c r="N99" s="44"/>
      <c r="O99" s="34">
        <v>1.4935124470890913E-4</v>
      </c>
      <c r="P99" s="17">
        <v>1.5990306122091019E-5</v>
      </c>
      <c r="Q99" s="65"/>
      <c r="R99" s="26"/>
      <c r="S99" s="9"/>
      <c r="T99" s="53"/>
      <c r="U99" s="34">
        <v>1.3215753109358061E-3</v>
      </c>
      <c r="V99" s="17"/>
      <c r="W99" s="65"/>
      <c r="X99" s="26"/>
      <c r="Y99" s="9"/>
      <c r="Z99" s="53"/>
      <c r="AA99" s="34">
        <v>3.4744569618865386E-3</v>
      </c>
      <c r="AB99" s="17"/>
      <c r="AC99" s="65"/>
      <c r="AD99" s="26"/>
      <c r="AE99" s="9"/>
      <c r="AF99" s="53"/>
      <c r="AG99" s="62"/>
      <c r="AH99" s="55"/>
      <c r="AI99" s="9"/>
      <c r="AJ99" s="35"/>
      <c r="AL99" s="29">
        <v>95</v>
      </c>
      <c r="AM99" s="34">
        <f t="shared" si="36"/>
        <v>0.10923673280948644</v>
      </c>
      <c r="AN99" s="17">
        <f t="shared" si="37"/>
        <v>1.1883433709048317E-2</v>
      </c>
      <c r="AO99" s="43" t="str">
        <f t="shared" si="47"/>
        <v/>
      </c>
      <c r="AP99" s="34">
        <f t="shared" si="38"/>
        <v>7.3065108428413822E-2</v>
      </c>
      <c r="AQ99" s="17" t="str">
        <f t="shared" si="39"/>
        <v/>
      </c>
      <c r="AR99" s="48" t="str">
        <f t="shared" si="40"/>
        <v/>
      </c>
      <c r="AS99" s="34">
        <f t="shared" si="41"/>
        <v>0.1920901310348623</v>
      </c>
      <c r="AT99" s="17" t="str">
        <f t="shared" si="42"/>
        <v/>
      </c>
      <c r="AU99" s="48" t="str">
        <f t="shared" si="43"/>
        <v/>
      </c>
      <c r="AV99" s="34" t="str">
        <f t="shared" si="44"/>
        <v/>
      </c>
      <c r="AW99" s="17" t="str">
        <f t="shared" si="45"/>
        <v/>
      </c>
      <c r="AX99" s="48" t="str">
        <f t="shared" si="46"/>
        <v/>
      </c>
    </row>
    <row r="100" spans="8:50" x14ac:dyDescent="0.3">
      <c r="H100" s="29">
        <v>96</v>
      </c>
      <c r="I100" s="34"/>
      <c r="J100" s="17"/>
      <c r="K100" s="48"/>
      <c r="L100" s="36"/>
      <c r="M100" s="16"/>
      <c r="N100" s="44"/>
      <c r="O100" s="34">
        <v>1.4069848686375E-4</v>
      </c>
      <c r="P100" s="17">
        <v>1.5059103186940405E-5</v>
      </c>
      <c r="Q100" s="65"/>
      <c r="R100" s="26"/>
      <c r="S100" s="9"/>
      <c r="T100" s="53"/>
      <c r="U100" s="34">
        <v>1.3110027084483257E-3</v>
      </c>
      <c r="V100" s="17"/>
      <c r="W100" s="65"/>
      <c r="X100" s="26"/>
      <c r="Y100" s="9"/>
      <c r="Z100" s="53"/>
      <c r="AA100" s="34">
        <v>3.4466613061914417E-3</v>
      </c>
      <c r="AB100" s="17"/>
      <c r="AC100" s="65"/>
      <c r="AD100" s="26"/>
      <c r="AE100" s="9"/>
      <c r="AF100" s="53"/>
      <c r="AG100" s="62"/>
      <c r="AH100" s="55"/>
      <c r="AI100" s="9"/>
      <c r="AJ100" s="35"/>
      <c r="AL100" s="29">
        <v>96</v>
      </c>
      <c r="AM100" s="34">
        <f t="shared" si="36"/>
        <v>0.10290815407209282</v>
      </c>
      <c r="AN100" s="17">
        <f t="shared" si="37"/>
        <v>1.1191396404381227E-2</v>
      </c>
      <c r="AO100" s="43" t="str">
        <f t="shared" si="47"/>
        <v/>
      </c>
      <c r="AP100" s="34">
        <f t="shared" si="38"/>
        <v>7.2480587560986784E-2</v>
      </c>
      <c r="AQ100" s="17" t="str">
        <f t="shared" si="39"/>
        <v/>
      </c>
      <c r="AR100" s="48" t="str">
        <f t="shared" si="40"/>
        <v/>
      </c>
      <c r="AS100" s="34">
        <f t="shared" si="41"/>
        <v>0.19055340998658163</v>
      </c>
      <c r="AT100" s="17" t="str">
        <f t="shared" si="42"/>
        <v/>
      </c>
      <c r="AU100" s="48" t="str">
        <f t="shared" si="43"/>
        <v/>
      </c>
      <c r="AV100" s="34" t="str">
        <f t="shared" si="44"/>
        <v/>
      </c>
      <c r="AW100" s="17" t="str">
        <f t="shared" si="45"/>
        <v/>
      </c>
      <c r="AX100" s="48" t="str">
        <f t="shared" si="46"/>
        <v/>
      </c>
    </row>
    <row r="101" spans="8:50" x14ac:dyDescent="0.3">
      <c r="H101" s="29">
        <v>97</v>
      </c>
      <c r="I101" s="34"/>
      <c r="J101" s="17"/>
      <c r="K101" s="48"/>
      <c r="L101" s="36"/>
      <c r="M101" s="16"/>
      <c r="N101" s="44"/>
      <c r="O101" s="34">
        <v>1.3254702890568595E-4</v>
      </c>
      <c r="P101" s="17">
        <v>1.4182129289046004E-5</v>
      </c>
      <c r="Q101" s="65"/>
      <c r="R101" s="26"/>
      <c r="S101" s="9"/>
      <c r="T101" s="53"/>
      <c r="U101" s="34">
        <v>1.3005146867807287E-3</v>
      </c>
      <c r="V101" s="17"/>
      <c r="W101" s="65"/>
      <c r="X101" s="26"/>
      <c r="Y101" s="9"/>
      <c r="Z101" s="53"/>
      <c r="AA101" s="34">
        <v>3.4190880157419453E-3</v>
      </c>
      <c r="AB101" s="17"/>
      <c r="AC101" s="65"/>
      <c r="AD101" s="26"/>
      <c r="AE101" s="9"/>
      <c r="AF101" s="53"/>
      <c r="AG101" s="62"/>
      <c r="AH101" s="55"/>
      <c r="AI101" s="9"/>
      <c r="AJ101" s="35"/>
      <c r="AL101" s="29">
        <v>97</v>
      </c>
      <c r="AM101" s="34">
        <f t="shared" si="36"/>
        <v>9.6946216289261353E-2</v>
      </c>
      <c r="AN101" s="17">
        <f t="shared" si="37"/>
        <v>1.0539660214928524E-2</v>
      </c>
      <c r="AO101" s="43" t="str">
        <f t="shared" si="47"/>
        <v/>
      </c>
      <c r="AP101" s="34">
        <f t="shared" si="38"/>
        <v>7.1900742860497732E-2</v>
      </c>
      <c r="AQ101" s="17" t="str">
        <f t="shared" si="39"/>
        <v/>
      </c>
      <c r="AR101" s="48" t="str">
        <f t="shared" si="40"/>
        <v/>
      </c>
      <c r="AS101" s="34">
        <f t="shared" si="41"/>
        <v>0.18902898270669186</v>
      </c>
      <c r="AT101" s="17" t="str">
        <f t="shared" si="42"/>
        <v/>
      </c>
      <c r="AU101" s="48" t="str">
        <f t="shared" si="43"/>
        <v/>
      </c>
      <c r="AV101" s="34" t="str">
        <f t="shared" si="44"/>
        <v/>
      </c>
      <c r="AW101" s="17" t="str">
        <f t="shared" si="45"/>
        <v/>
      </c>
      <c r="AX101" s="48" t="str">
        <f t="shared" si="46"/>
        <v/>
      </c>
    </row>
    <row r="102" spans="8:50" x14ac:dyDescent="0.3">
      <c r="H102" s="29">
        <v>98</v>
      </c>
      <c r="I102" s="34"/>
      <c r="J102" s="17"/>
      <c r="K102" s="48"/>
      <c r="L102" s="36"/>
      <c r="M102" s="16"/>
      <c r="N102" s="44"/>
      <c r="O102" s="34">
        <v>1.2486782806796369E-4</v>
      </c>
      <c r="P102" s="17">
        <v>1.3356226375129924E-5</v>
      </c>
      <c r="Q102" s="65"/>
      <c r="R102" s="26"/>
      <c r="S102" s="9"/>
      <c r="T102" s="53"/>
      <c r="U102" s="34">
        <v>1.2901105692864781E-3</v>
      </c>
      <c r="V102" s="17"/>
      <c r="W102" s="65"/>
      <c r="X102" s="26"/>
      <c r="Y102" s="9"/>
      <c r="Z102" s="53"/>
      <c r="AA102" s="34">
        <v>3.3917353116159807E-3</v>
      </c>
      <c r="AB102" s="17"/>
      <c r="AC102" s="65"/>
      <c r="AD102" s="26"/>
      <c r="AE102" s="9"/>
      <c r="AF102" s="53"/>
      <c r="AG102" s="62"/>
      <c r="AH102" s="55"/>
      <c r="AI102" s="9"/>
      <c r="AJ102" s="35"/>
      <c r="AL102" s="29">
        <v>98</v>
      </c>
      <c r="AM102" s="34">
        <f t="shared" si="36"/>
        <v>9.1329678554519872E-2</v>
      </c>
      <c r="AN102" s="17">
        <f t="shared" si="37"/>
        <v>9.9258781864486247E-3</v>
      </c>
      <c r="AO102" s="43" t="str">
        <f t="shared" si="47"/>
        <v/>
      </c>
      <c r="AP102" s="34">
        <f t="shared" si="38"/>
        <v>7.1325536917614257E-2</v>
      </c>
      <c r="AQ102" s="17" t="str">
        <f t="shared" si="39"/>
        <v/>
      </c>
      <c r="AR102" s="48" t="str">
        <f t="shared" si="40"/>
        <v/>
      </c>
      <c r="AS102" s="34">
        <f t="shared" si="41"/>
        <v>0.18751675084503769</v>
      </c>
      <c r="AT102" s="17" t="str">
        <f t="shared" si="42"/>
        <v/>
      </c>
      <c r="AU102" s="48" t="str">
        <f t="shared" si="43"/>
        <v/>
      </c>
      <c r="AV102" s="34" t="str">
        <f t="shared" si="44"/>
        <v/>
      </c>
      <c r="AW102" s="17" t="str">
        <f t="shared" si="45"/>
        <v/>
      </c>
      <c r="AX102" s="48" t="str">
        <f t="shared" si="46"/>
        <v/>
      </c>
    </row>
    <row r="103" spans="8:50" x14ac:dyDescent="0.3">
      <c r="H103" s="29">
        <v>99</v>
      </c>
      <c r="I103" s="34"/>
      <c r="J103" s="17"/>
      <c r="K103" s="48"/>
      <c r="L103" s="36"/>
      <c r="M103" s="16"/>
      <c r="N103" s="44"/>
      <c r="O103" s="34">
        <v>1.1763352416220073E-4</v>
      </c>
      <c r="P103" s="17">
        <v>1.2578420302619872E-5</v>
      </c>
      <c r="Q103" s="65"/>
      <c r="R103" s="26"/>
      <c r="S103" s="9"/>
      <c r="T103" s="53"/>
      <c r="U103" s="34">
        <v>1.2797896847321849E-3</v>
      </c>
      <c r="V103" s="17"/>
      <c r="W103" s="65"/>
      <c r="X103" s="26"/>
      <c r="Y103" s="9"/>
      <c r="Z103" s="53"/>
      <c r="AA103" s="34">
        <v>3.3646014291230561E-3</v>
      </c>
      <c r="AB103" s="17"/>
      <c r="AC103" s="65"/>
      <c r="AD103" s="26"/>
      <c r="AE103" s="9"/>
      <c r="AF103" s="53"/>
      <c r="AG103" s="62"/>
      <c r="AH103" s="55"/>
      <c r="AI103" s="9"/>
      <c r="AJ103" s="35"/>
      <c r="AL103" s="29">
        <v>99</v>
      </c>
      <c r="AM103" s="34">
        <f t="shared" si="36"/>
        <v>8.603853052024589E-2</v>
      </c>
      <c r="AN103" s="17">
        <f t="shared" si="37"/>
        <v>9.3478400406748572E-3</v>
      </c>
      <c r="AO103" s="43" t="str">
        <f t="shared" si="47"/>
        <v/>
      </c>
      <c r="AP103" s="34">
        <f t="shared" si="38"/>
        <v>7.0754932622272518E-2</v>
      </c>
      <c r="AQ103" s="17" t="str">
        <f t="shared" si="39"/>
        <v/>
      </c>
      <c r="AR103" s="48" t="str">
        <f t="shared" si="40"/>
        <v/>
      </c>
      <c r="AS103" s="34">
        <f t="shared" si="41"/>
        <v>0.18601661683827775</v>
      </c>
      <c r="AT103" s="17" t="str">
        <f t="shared" si="42"/>
        <v/>
      </c>
      <c r="AU103" s="48" t="str">
        <f t="shared" si="43"/>
        <v/>
      </c>
      <c r="AV103" s="34" t="str">
        <f t="shared" si="44"/>
        <v/>
      </c>
      <c r="AW103" s="17" t="str">
        <f t="shared" si="45"/>
        <v/>
      </c>
      <c r="AX103" s="48" t="str">
        <f t="shared" si="46"/>
        <v/>
      </c>
    </row>
    <row r="104" spans="8:50" x14ac:dyDescent="0.3">
      <c r="H104" s="29">
        <v>100</v>
      </c>
      <c r="I104" s="34"/>
      <c r="J104" s="17"/>
      <c r="K104" s="48"/>
      <c r="L104" s="36"/>
      <c r="M104" s="16"/>
      <c r="N104" s="44"/>
      <c r="O104" s="34">
        <v>1.1081834210191221E-4</v>
      </c>
      <c r="P104" s="17">
        <v>1.1845910129523449E-5</v>
      </c>
      <c r="Q104" s="65"/>
      <c r="R104" s="26"/>
      <c r="S104" s="9"/>
      <c r="T104" s="53"/>
      <c r="U104" s="34">
        <v>1.2695513672543277E-3</v>
      </c>
      <c r="V104" s="17"/>
      <c r="W104" s="65"/>
      <c r="X104" s="26"/>
      <c r="Y104" s="9"/>
      <c r="Z104" s="53"/>
      <c r="AA104" s="34">
        <v>3.3376846176900732E-3</v>
      </c>
      <c r="AB104" s="17"/>
      <c r="AC104" s="65"/>
      <c r="AD104" s="26"/>
      <c r="AE104" s="9"/>
      <c r="AF104" s="53"/>
      <c r="AG104" s="62"/>
      <c r="AH104" s="55"/>
      <c r="AI104" s="9"/>
      <c r="AJ104" s="35"/>
      <c r="AL104" s="29">
        <v>100</v>
      </c>
      <c r="AM104" s="34">
        <f t="shared" si="36"/>
        <v>8.1053921107603871E-2</v>
      </c>
      <c r="AN104" s="17">
        <f t="shared" si="37"/>
        <v>8.8034642159263207E-3</v>
      </c>
      <c r="AO104" s="43" t="str">
        <f t="shared" si="47"/>
        <v/>
      </c>
      <c r="AP104" s="34">
        <f t="shared" si="38"/>
        <v>7.0188893161294716E-2</v>
      </c>
      <c r="AQ104" s="17" t="str">
        <f t="shared" si="39"/>
        <v/>
      </c>
      <c r="AR104" s="48" t="str">
        <f t="shared" si="40"/>
        <v/>
      </c>
      <c r="AS104" s="34">
        <f t="shared" si="41"/>
        <v>0.18452848390356977</v>
      </c>
      <c r="AT104" s="17" t="str">
        <f t="shared" si="42"/>
        <v/>
      </c>
      <c r="AU104" s="48" t="str">
        <f t="shared" si="43"/>
        <v/>
      </c>
      <c r="AV104" s="34" t="str">
        <f t="shared" si="44"/>
        <v/>
      </c>
      <c r="AW104" s="17" t="str">
        <f t="shared" si="45"/>
        <v/>
      </c>
      <c r="AX104" s="48" t="str">
        <f t="shared" si="46"/>
        <v/>
      </c>
    </row>
    <row r="105" spans="8:50" x14ac:dyDescent="0.3">
      <c r="AL105" s="29">
        <v>101</v>
      </c>
      <c r="AM105" s="34">
        <f t="shared" si="36"/>
        <v>7.6358091346520413E-2</v>
      </c>
      <c r="AN105" s="17">
        <f t="shared" si="37"/>
        <v>8.2907903712374758E-3</v>
      </c>
      <c r="AO105" s="43" t="str">
        <f t="shared" si="47"/>
        <v/>
      </c>
      <c r="AP105" s="34">
        <f t="shared" si="38"/>
        <v>6.9627382016005032E-2</v>
      </c>
      <c r="AQ105" s="17" t="str">
        <f t="shared" si="39"/>
        <v/>
      </c>
      <c r="AR105" s="48" t="str">
        <f t="shared" si="40"/>
        <v/>
      </c>
      <c r="AS105" s="34">
        <f t="shared" si="41"/>
        <v>0.18305225603234235</v>
      </c>
      <c r="AT105" s="17" t="str">
        <f t="shared" si="42"/>
        <v/>
      </c>
      <c r="AU105" s="48" t="str">
        <f t="shared" si="43"/>
        <v/>
      </c>
      <c r="AV105" s="34" t="str">
        <f t="shared" si="44"/>
        <v/>
      </c>
      <c r="AW105" s="17" t="str">
        <f t="shared" si="45"/>
        <v/>
      </c>
      <c r="AX105" s="48" t="str">
        <f t="shared" si="46"/>
        <v/>
      </c>
    </row>
    <row r="106" spans="8:50" x14ac:dyDescent="0.3">
      <c r="AL106" s="29">
        <v>102</v>
      </c>
      <c r="AM106" s="34">
        <f t="shared" si="36"/>
        <v>7.1934311106366874E-2</v>
      </c>
      <c r="AN106" s="17">
        <f t="shared" si="37"/>
        <v>7.8079723270132418E-3</v>
      </c>
      <c r="AO106" s="43" t="str">
        <f t="shared" si="47"/>
        <v/>
      </c>
      <c r="AP106" s="34">
        <f t="shared" si="38"/>
        <v>6.9070362959875925E-2</v>
      </c>
      <c r="AQ106" s="17" t="str">
        <f t="shared" si="39"/>
        <v/>
      </c>
      <c r="AR106" s="48" t="str">
        <f t="shared" si="40"/>
        <v/>
      </c>
      <c r="AS106" s="34">
        <f t="shared" si="41"/>
        <v>0.18158783798408215</v>
      </c>
      <c r="AT106" s="17" t="str">
        <f t="shared" si="42"/>
        <v/>
      </c>
      <c r="AU106" s="48" t="str">
        <f t="shared" si="43"/>
        <v/>
      </c>
      <c r="AV106" s="34" t="str">
        <f t="shared" si="44"/>
        <v/>
      </c>
      <c r="AW106" s="17" t="str">
        <f t="shared" si="45"/>
        <v/>
      </c>
      <c r="AX106" s="48" t="str">
        <f t="shared" si="46"/>
        <v/>
      </c>
    </row>
    <row r="107" spans="8:50" x14ac:dyDescent="0.3">
      <c r="AL107" s="29">
        <v>103</v>
      </c>
      <c r="AM107" s="34">
        <f t="shared" si="36"/>
        <v>6.7766819492118241E-2</v>
      </c>
      <c r="AN107" s="17">
        <f t="shared" si="37"/>
        <v>7.3532714167883475E-3</v>
      </c>
      <c r="AO107" s="43" t="str">
        <f t="shared" si="47"/>
        <v/>
      </c>
      <c r="AP107" s="34">
        <f t="shared" si="38"/>
        <v>6.8517800056198327E-2</v>
      </c>
      <c r="AQ107" s="17" t="str">
        <f t="shared" si="39"/>
        <v/>
      </c>
      <c r="AR107" s="48" t="str">
        <f t="shared" si="40"/>
        <v/>
      </c>
      <c r="AS107" s="34">
        <f t="shared" si="41"/>
        <v>0.1801351352802108</v>
      </c>
      <c r="AT107" s="17" t="str">
        <f t="shared" si="42"/>
        <v/>
      </c>
      <c r="AU107" s="48" t="str">
        <f t="shared" si="43"/>
        <v/>
      </c>
      <c r="AV107" s="34" t="str">
        <f t="shared" si="44"/>
        <v/>
      </c>
      <c r="AW107" s="17" t="str">
        <f t="shared" si="45"/>
        <v/>
      </c>
      <c r="AX107" s="48" t="str">
        <f t="shared" si="46"/>
        <v/>
      </c>
    </row>
    <row r="108" spans="8:50" x14ac:dyDescent="0.3">
      <c r="AL108" s="29">
        <v>104</v>
      </c>
      <c r="AM108" s="34">
        <f t="shared" si="36"/>
        <v>6.3840768693433733E-2</v>
      </c>
      <c r="AN108" s="17">
        <f t="shared" si="37"/>
        <v>6.9250502261500651E-3</v>
      </c>
      <c r="AO108" s="43" t="str">
        <f t="shared" si="47"/>
        <v/>
      </c>
      <c r="AP108" s="34">
        <f t="shared" si="38"/>
        <v>6.7969657655748236E-2</v>
      </c>
      <c r="AQ108" s="17" t="str">
        <f t="shared" si="39"/>
        <v/>
      </c>
      <c r="AR108" s="48" t="str">
        <f t="shared" si="40"/>
        <v/>
      </c>
      <c r="AS108" s="34">
        <f t="shared" si="41"/>
        <v>0.17869405419797005</v>
      </c>
      <c r="AT108" s="17" t="str">
        <f t="shared" si="42"/>
        <v/>
      </c>
      <c r="AU108" s="48" t="str">
        <f t="shared" si="43"/>
        <v/>
      </c>
      <c r="AV108" s="34" t="str">
        <f t="shared" si="44"/>
        <v/>
      </c>
      <c r="AW108" s="17" t="str">
        <f t="shared" si="45"/>
        <v/>
      </c>
      <c r="AX108" s="48" t="str">
        <f t="shared" si="46"/>
        <v/>
      </c>
    </row>
    <row r="109" spans="8:50" x14ac:dyDescent="0.3">
      <c r="AL109" s="29">
        <v>105</v>
      </c>
      <c r="AM109" s="34">
        <f t="shared" si="36"/>
        <v>6.0142171086748727E-2</v>
      </c>
      <c r="AN109" s="17">
        <f t="shared" si="37"/>
        <v>6.5217666962777117E-3</v>
      </c>
      <c r="AO109" s="43" t="str">
        <f t="shared" si="47"/>
        <v/>
      </c>
      <c r="AP109" s="34">
        <f t="shared" si="38"/>
        <v>6.7425900394502677E-2</v>
      </c>
      <c r="AQ109" s="17" t="str">
        <f t="shared" si="39"/>
        <v/>
      </c>
      <c r="AR109" s="48" t="str">
        <f t="shared" si="40"/>
        <v/>
      </c>
      <c r="AS109" s="34">
        <f t="shared" si="41"/>
        <v>0.17726450176438546</v>
      </c>
      <c r="AT109" s="17" t="str">
        <f t="shared" si="42"/>
        <v/>
      </c>
      <c r="AU109" s="48" t="str">
        <f t="shared" si="43"/>
        <v/>
      </c>
      <c r="AV109" s="34" t="str">
        <f t="shared" si="44"/>
        <v/>
      </c>
      <c r="AW109" s="17" t="str">
        <f t="shared" si="45"/>
        <v/>
      </c>
      <c r="AX109" s="48" t="str">
        <f t="shared" si="46"/>
        <v/>
      </c>
    </row>
    <row r="110" spans="8:50" x14ac:dyDescent="0.3">
      <c r="AL110" s="29">
        <v>106</v>
      </c>
      <c r="AM110" s="34">
        <f t="shared" si="36"/>
        <v>5.6657849401881635E-2</v>
      </c>
      <c r="AN110" s="17">
        <f t="shared" si="37"/>
        <v>6.141968570865265E-3</v>
      </c>
      <c r="AO110" s="43" t="str">
        <f t="shared" si="47"/>
        <v/>
      </c>
      <c r="AP110" s="34">
        <f t="shared" si="38"/>
        <v>6.6886493191345264E-2</v>
      </c>
      <c r="AQ110" s="17" t="str">
        <f t="shared" si="39"/>
        <v/>
      </c>
      <c r="AR110" s="48" t="str">
        <f t="shared" si="40"/>
        <v/>
      </c>
      <c r="AS110" s="34">
        <f t="shared" si="41"/>
        <v>0.17584638575026798</v>
      </c>
      <c r="AT110" s="17" t="str">
        <f t="shared" si="42"/>
        <v/>
      </c>
      <c r="AU110" s="48" t="str">
        <f t="shared" si="43"/>
        <v/>
      </c>
      <c r="AV110" s="34" t="str">
        <f t="shared" si="44"/>
        <v/>
      </c>
      <c r="AW110" s="17" t="str">
        <f t="shared" si="45"/>
        <v/>
      </c>
      <c r="AX110" s="48" t="str">
        <f t="shared" si="46"/>
        <v/>
      </c>
    </row>
    <row r="111" spans="8:50" x14ac:dyDescent="0.3">
      <c r="AL111" s="29">
        <v>107</v>
      </c>
      <c r="AM111" s="34">
        <f t="shared" si="36"/>
        <v>5.3375389775687808E-2</v>
      </c>
      <c r="AN111" s="17">
        <f t="shared" si="37"/>
        <v>5.7842881664300419E-3</v>
      </c>
      <c r="AO111" s="43" t="str">
        <f t="shared" si="47"/>
        <v/>
      </c>
      <c r="AP111" s="34">
        <f t="shared" si="38"/>
        <v>6.6351401245815941E-2</v>
      </c>
      <c r="AQ111" s="17" t="str">
        <f t="shared" si="39"/>
        <v/>
      </c>
      <c r="AR111" s="48" t="str">
        <f t="shared" si="40"/>
        <v/>
      </c>
      <c r="AS111" s="34">
        <f t="shared" si="41"/>
        <v>0.17443961466426836</v>
      </c>
      <c r="AT111" s="17" t="str">
        <f t="shared" si="42"/>
        <v/>
      </c>
      <c r="AU111" s="48" t="str">
        <f t="shared" si="43"/>
        <v/>
      </c>
      <c r="AV111" s="34" t="str">
        <f t="shared" si="44"/>
        <v/>
      </c>
      <c r="AW111" s="17" t="str">
        <f t="shared" si="45"/>
        <v/>
      </c>
      <c r="AX111" s="48" t="str">
        <f t="shared" si="46"/>
        <v/>
      </c>
    </row>
    <row r="112" spans="8:50" x14ac:dyDescent="0.3">
      <c r="AL112" s="29">
        <v>108</v>
      </c>
      <c r="AM112" s="34">
        <f t="shared" si="36"/>
        <v>5.0283097525337016E-2</v>
      </c>
      <c r="AN112" s="17">
        <f t="shared" si="37"/>
        <v>5.4474374471748781E-3</v>
      </c>
      <c r="AO112" s="43" t="str">
        <f t="shared" si="47"/>
        <v/>
      </c>
      <c r="AP112" s="34">
        <f t="shared" si="38"/>
        <v>6.582059003584903E-2</v>
      </c>
      <c r="AQ112" s="17" t="str">
        <f t="shared" si="39"/>
        <v/>
      </c>
      <c r="AR112" s="48" t="str">
        <f t="shared" si="40"/>
        <v/>
      </c>
      <c r="AS112" s="34">
        <f t="shared" si="41"/>
        <v>0.17304409774695376</v>
      </c>
      <c r="AT112" s="17" t="str">
        <f t="shared" si="42"/>
        <v/>
      </c>
      <c r="AU112" s="48" t="str">
        <f t="shared" si="43"/>
        <v/>
      </c>
      <c r="AV112" s="34" t="str">
        <f t="shared" si="44"/>
        <v/>
      </c>
      <c r="AW112" s="17" t="str">
        <f t="shared" si="45"/>
        <v/>
      </c>
      <c r="AX112" s="48" t="str">
        <f t="shared" si="46"/>
        <v/>
      </c>
    </row>
    <row r="113" spans="38:50" x14ac:dyDescent="0.3">
      <c r="AL113" s="29">
        <v>109</v>
      </c>
      <c r="AM113" s="34">
        <f t="shared" si="36"/>
        <v>4.7369955483894541E-2</v>
      </c>
      <c r="AN113" s="17">
        <f t="shared" si="37"/>
        <v>5.1302033866680186E-3</v>
      </c>
      <c r="AO113" s="43" t="str">
        <f t="shared" si="47"/>
        <v/>
      </c>
      <c r="AP113" s="34">
        <f t="shared" si="38"/>
        <v>6.5294025315561693E-2</v>
      </c>
      <c r="AQ113" s="17" t="str">
        <f t="shared" si="39"/>
        <v/>
      </c>
      <c r="AR113" s="48" t="str">
        <f t="shared" si="40"/>
        <v/>
      </c>
      <c r="AS113" s="34">
        <f t="shared" si="41"/>
        <v>0.17165974496497899</v>
      </c>
      <c r="AT113" s="17" t="str">
        <f t="shared" si="42"/>
        <v/>
      </c>
      <c r="AU113" s="48" t="str">
        <f t="shared" si="43"/>
        <v/>
      </c>
      <c r="AV113" s="34" t="str">
        <f t="shared" si="44"/>
        <v/>
      </c>
      <c r="AW113" s="17" t="str">
        <f t="shared" si="45"/>
        <v/>
      </c>
      <c r="AX113" s="48" t="str">
        <f t="shared" si="46"/>
        <v/>
      </c>
    </row>
    <row r="114" spans="38:50" x14ac:dyDescent="0.3">
      <c r="AL114" s="29">
        <v>110</v>
      </c>
      <c r="AM114" s="34">
        <f t="shared" si="36"/>
        <v>4.4625584749552617E-2</v>
      </c>
      <c r="AN114" s="17">
        <f t="shared" si="37"/>
        <v>4.83144359963774E-3</v>
      </c>
      <c r="AO114" s="43" t="str">
        <f t="shared" si="47"/>
        <v/>
      </c>
      <c r="AP114" s="34">
        <f t="shared" si="38"/>
        <v>6.4771673113037664E-2</v>
      </c>
      <c r="AQ114" s="17" t="str">
        <f t="shared" si="39"/>
        <v/>
      </c>
      <c r="AR114" s="48" t="str">
        <f t="shared" si="40"/>
        <v/>
      </c>
      <c r="AS114" s="34">
        <f t="shared" si="41"/>
        <v>0.17028646700525732</v>
      </c>
      <c r="AT114" s="17" t="str">
        <f t="shared" si="42"/>
        <v/>
      </c>
      <c r="AU114" s="48" t="str">
        <f t="shared" si="43"/>
        <v/>
      </c>
      <c r="AV114" s="34" t="str">
        <f t="shared" si="44"/>
        <v/>
      </c>
      <c r="AW114" s="17" t="str">
        <f t="shared" si="45"/>
        <v/>
      </c>
      <c r="AX114" s="48" t="str">
        <f t="shared" si="46"/>
        <v/>
      </c>
    </row>
    <row r="115" spans="38:50" x14ac:dyDescent="0.3">
      <c r="AL115" s="29">
        <v>111</v>
      </c>
      <c r="AM115" s="34">
        <f t="shared" si="36"/>
        <v>4.2040207708842113E-2</v>
      </c>
      <c r="AN115" s="17">
        <f t="shared" si="37"/>
        <v>4.55008222815144E-3</v>
      </c>
      <c r="AO115" s="43" t="str">
        <f t="shared" si="47"/>
        <v/>
      </c>
      <c r="AP115" s="34">
        <f t="shared" si="38"/>
        <v>6.4253499728133004E-2</v>
      </c>
      <c r="AQ115" s="17" t="str">
        <f t="shared" si="39"/>
        <v/>
      </c>
      <c r="AR115" s="48" t="str">
        <f t="shared" si="40"/>
        <v/>
      </c>
      <c r="AS115" s="34">
        <f t="shared" si="41"/>
        <v>0.16892417526921441</v>
      </c>
      <c r="AT115" s="17" t="str">
        <f t="shared" si="42"/>
        <v/>
      </c>
      <c r="AU115" s="48" t="str">
        <f t="shared" si="43"/>
        <v/>
      </c>
      <c r="AV115" s="34" t="str">
        <f t="shared" si="44"/>
        <v/>
      </c>
      <c r="AW115" s="17" t="str">
        <f t="shared" si="45"/>
        <v/>
      </c>
      <c r="AX115" s="48" t="str">
        <f t="shared" si="46"/>
        <v/>
      </c>
    </row>
    <row r="116" spans="38:50" x14ac:dyDescent="0.3">
      <c r="AL116" s="29">
        <v>112</v>
      </c>
      <c r="AM116" s="34">
        <f t="shared" si="36"/>
        <v>3.9604613201945249E-2</v>
      </c>
      <c r="AN116" s="17">
        <f t="shared" si="37"/>
        <v>4.285106067365021E-3</v>
      </c>
      <c r="AO116" s="43" t="str">
        <f t="shared" si="47"/>
        <v/>
      </c>
      <c r="AP116" s="34">
        <f t="shared" si="38"/>
        <v>6.3739471730308667E-2</v>
      </c>
      <c r="AQ116" s="17" t="str">
        <f t="shared" si="39"/>
        <v/>
      </c>
      <c r="AR116" s="48" t="str">
        <f t="shared" si="40"/>
        <v/>
      </c>
      <c r="AS116" s="34">
        <f t="shared" si="41"/>
        <v>0.16757278186706109</v>
      </c>
      <c r="AT116" s="17" t="str">
        <f t="shared" si="42"/>
        <v/>
      </c>
      <c r="AU116" s="48" t="str">
        <f t="shared" si="43"/>
        <v/>
      </c>
      <c r="AV116" s="34" t="str">
        <f t="shared" si="44"/>
        <v/>
      </c>
      <c r="AW116" s="17" t="str">
        <f t="shared" si="45"/>
        <v/>
      </c>
      <c r="AX116" s="48" t="str">
        <f t="shared" si="46"/>
        <v/>
      </c>
    </row>
    <row r="117" spans="38:50" x14ac:dyDescent="0.3">
      <c r="AL117" s="29">
        <v>113</v>
      </c>
      <c r="AM117" s="34">
        <f t="shared" si="36"/>
        <v>3.7310123706144845E-2</v>
      </c>
      <c r="AN117" s="17">
        <f t="shared" si="37"/>
        <v>4.0355609168910523E-3</v>
      </c>
      <c r="AO117" s="43" t="str">
        <f t="shared" si="47"/>
        <v/>
      </c>
      <c r="AP117" s="34">
        <f t="shared" si="38"/>
        <v>6.3229555956465081E-2</v>
      </c>
      <c r="AQ117" s="17" t="str">
        <f t="shared" si="39"/>
        <v/>
      </c>
      <c r="AR117" s="48" t="str">
        <f t="shared" si="40"/>
        <v/>
      </c>
      <c r="AS117" s="34">
        <f t="shared" si="41"/>
        <v>0.16623219961212593</v>
      </c>
      <c r="AT117" s="17" t="str">
        <f t="shared" si="42"/>
        <v/>
      </c>
      <c r="AU117" s="48" t="str">
        <f t="shared" si="43"/>
        <v/>
      </c>
      <c r="AV117" s="34" t="str">
        <f t="shared" si="44"/>
        <v/>
      </c>
      <c r="AW117" s="17" t="str">
        <f t="shared" si="45"/>
        <v/>
      </c>
      <c r="AX117" s="48" t="str">
        <f t="shared" si="46"/>
        <v/>
      </c>
    </row>
    <row r="118" spans="38:50" x14ac:dyDescent="0.3">
      <c r="AL118" s="29">
        <v>114</v>
      </c>
      <c r="AM118" s="34">
        <f t="shared" ref="AM118:AM149" si="48">IF(($L118+$I118+O68+R68)*$B$17=0,"",($L118+$I118+O68+R68)*$B$17)</f>
        <v>3.5148564420436929E-2</v>
      </c>
      <c r="AN118" s="17">
        <f t="shared" ref="AN118:AN149" si="49">IF(($M118+$J118+P68+S68)*$B$17=0,"",($M118+$J118+P68+S68)*$B$17)</f>
        <v>3.8005481446467251E-3</v>
      </c>
      <c r="AO118" s="43" t="str">
        <f t="shared" si="47"/>
        <v/>
      </c>
      <c r="AP118" s="34">
        <f t="shared" ref="AP118:AP149" si="50">IF((L118+I118+U68+X68)*$B$17=0,"",(L118+I118+U68+X68)*$B$17)</f>
        <v>6.2723719508813836E-2</v>
      </c>
      <c r="AQ118" s="17" t="str">
        <f t="shared" ref="AQ118:AQ149" si="51">IF((M118+J118+V68+Y68)*$B$17=0,"",(M118+J118+V68+Y68)*$B$17)</f>
        <v/>
      </c>
      <c r="AR118" s="48" t="str">
        <f t="shared" ref="AR118:AR149" si="52">IF((N118+K118+W68+Z68)*$B$17=0,"",(N118+K118+W68+Z68)*$B$17)</f>
        <v/>
      </c>
      <c r="AS118" s="34">
        <f t="shared" ref="AS118:AS149" si="53">IF((L118+I118+AD68+AA68)*$B$17=0,"",(L118+I118+AD68+AA68)*$B$17)</f>
        <v>0.16490234201522988</v>
      </c>
      <c r="AT118" s="17" t="str">
        <f t="shared" ref="AT118:AT149" si="54">IF((M118+J118+AE68+AB68)*$B$17=0,"",(M118+J118+AE68+AB68)*$B$17)</f>
        <v/>
      </c>
      <c r="AU118" s="48" t="str">
        <f t="shared" ref="AU118:AU149" si="55">IF((N118+K118+AF68+AC68)*$B$17=0,"",(N118+K118+AF68+AC68)*$B$17)</f>
        <v/>
      </c>
      <c r="AV118" s="34" t="str">
        <f t="shared" ref="AV118:AV149" si="56">IF((L118+I118+AG68+AH68)*$B$17=0,"",(L118+I118+AG68+AH68)*$B$17)</f>
        <v/>
      </c>
      <c r="AW118" s="17" t="str">
        <f t="shared" ref="AW118:AW149" si="57">IF((J118+M118+AI68)*$B$17=0,"",(J118+M118+AI68)*$B$17)</f>
        <v/>
      </c>
      <c r="AX118" s="48" t="str">
        <f t="shared" ref="AX118:AX149" si="58">IF((K118+N118+AJ68+AF68)*$B$17=0,"",(K118+N118+AJ68+AF68)*$B$17)</f>
        <v/>
      </c>
    </row>
    <row r="119" spans="38:50" x14ac:dyDescent="0.3">
      <c r="AL119" s="29">
        <v>115</v>
      </c>
      <c r="AM119" s="34">
        <f t="shared" si="48"/>
        <v>3.3112234141138598E-2</v>
      </c>
      <c r="AN119" s="17">
        <f t="shared" si="49"/>
        <v>3.5792214508077055E-3</v>
      </c>
      <c r="AO119" s="43" t="str">
        <f t="shared" ref="AO119:AO150" si="59">IF(($L119+$K119+Q69+T69)*$B$17=0,"",($L119+$K119+Q69+T69)*$B$17)</f>
        <v/>
      </c>
      <c r="AP119" s="34">
        <f t="shared" si="50"/>
        <v>6.2221929752742711E-2</v>
      </c>
      <c r="AQ119" s="17" t="str">
        <f t="shared" si="51"/>
        <v/>
      </c>
      <c r="AR119" s="48" t="str">
        <f t="shared" si="52"/>
        <v/>
      </c>
      <c r="AS119" s="34">
        <f t="shared" si="53"/>
        <v>0.16358312327910582</v>
      </c>
      <c r="AT119" s="17" t="str">
        <f t="shared" si="54"/>
        <v/>
      </c>
      <c r="AU119" s="48" t="str">
        <f t="shared" si="55"/>
        <v/>
      </c>
      <c r="AV119" s="34" t="str">
        <f t="shared" si="56"/>
        <v/>
      </c>
      <c r="AW119" s="17" t="str">
        <f t="shared" si="57"/>
        <v/>
      </c>
      <c r="AX119" s="48" t="str">
        <f t="shared" si="58"/>
        <v/>
      </c>
    </row>
    <row r="120" spans="38:50" x14ac:dyDescent="0.3">
      <c r="AL120" s="29">
        <v>116</v>
      </c>
      <c r="AM120" s="34">
        <f t="shared" si="48"/>
        <v>3.119387782470058E-2</v>
      </c>
      <c r="AN120" s="17">
        <f t="shared" si="49"/>
        <v>3.3707838202146566E-3</v>
      </c>
      <c r="AO120" s="43" t="str">
        <f t="shared" si="59"/>
        <v/>
      </c>
      <c r="AP120" s="34">
        <f t="shared" si="50"/>
        <v>6.1724154314721225E-2</v>
      </c>
      <c r="AQ120" s="17" t="str">
        <f t="shared" si="51"/>
        <v/>
      </c>
      <c r="AR120" s="48" t="str">
        <f t="shared" si="52"/>
        <v/>
      </c>
      <c r="AS120" s="34">
        <f t="shared" si="53"/>
        <v>0.16227445829287421</v>
      </c>
      <c r="AT120" s="17" t="str">
        <f t="shared" si="54"/>
        <v/>
      </c>
      <c r="AU120" s="48" t="str">
        <f t="shared" si="55"/>
        <v/>
      </c>
      <c r="AV120" s="34" t="str">
        <f t="shared" si="56"/>
        <v/>
      </c>
      <c r="AW120" s="17" t="str">
        <f t="shared" si="57"/>
        <v/>
      </c>
      <c r="AX120" s="48" t="str">
        <f t="shared" si="58"/>
        <v/>
      </c>
    </row>
    <row r="121" spans="38:50" x14ac:dyDescent="0.3">
      <c r="AL121" s="29">
        <v>117</v>
      </c>
      <c r="AM121" s="34">
        <f t="shared" si="48"/>
        <v>2.9386660740224068E-2</v>
      </c>
      <c r="AN121" s="17">
        <f t="shared" si="49"/>
        <v>3.1744846522577881E-3</v>
      </c>
      <c r="AO121" s="43" t="str">
        <f t="shared" si="59"/>
        <v/>
      </c>
      <c r="AP121" s="34">
        <f t="shared" si="50"/>
        <v>6.1230361080203723E-2</v>
      </c>
      <c r="AQ121" s="17" t="str">
        <f t="shared" si="51"/>
        <v/>
      </c>
      <c r="AR121" s="48" t="str">
        <f t="shared" si="52"/>
        <v/>
      </c>
      <c r="AS121" s="34">
        <f t="shared" si="53"/>
        <v>0.16097626262653073</v>
      </c>
      <c r="AT121" s="17" t="str">
        <f t="shared" si="54"/>
        <v/>
      </c>
      <c r="AU121" s="48" t="str">
        <f t="shared" si="55"/>
        <v/>
      </c>
      <c r="AV121" s="34" t="str">
        <f t="shared" si="56"/>
        <v/>
      </c>
      <c r="AW121" s="17" t="str">
        <f t="shared" si="57"/>
        <v/>
      </c>
      <c r="AX121" s="48" t="str">
        <f t="shared" si="58"/>
        <v/>
      </c>
    </row>
    <row r="122" spans="38:50" x14ac:dyDescent="0.3">
      <c r="AL122" s="29">
        <v>118</v>
      </c>
      <c r="AM122" s="34">
        <f t="shared" si="48"/>
        <v>2.7684144119193996E-2</v>
      </c>
      <c r="AN122" s="17">
        <f t="shared" si="49"/>
        <v>2.9896170579039117E-3</v>
      </c>
      <c r="AO122" s="43" t="str">
        <f t="shared" si="59"/>
        <v/>
      </c>
      <c r="AP122" s="34">
        <f t="shared" si="50"/>
        <v>6.0740518191562155E-2</v>
      </c>
      <c r="AQ122" s="17" t="str">
        <f t="shared" si="51"/>
        <v/>
      </c>
      <c r="AR122" s="48" t="str">
        <f t="shared" si="52"/>
        <v/>
      </c>
      <c r="AS122" s="34">
        <f t="shared" si="53"/>
        <v>0.15968845252552014</v>
      </c>
      <c r="AT122" s="17" t="str">
        <f t="shared" si="54"/>
        <v/>
      </c>
      <c r="AU122" s="48" t="str">
        <f t="shared" si="55"/>
        <v/>
      </c>
      <c r="AV122" s="34" t="str">
        <f t="shared" si="56"/>
        <v/>
      </c>
      <c r="AW122" s="17" t="str">
        <f t="shared" si="57"/>
        <v/>
      </c>
      <c r="AX122" s="48" t="str">
        <f t="shared" si="58"/>
        <v/>
      </c>
    </row>
    <row r="123" spans="38:50" x14ac:dyDescent="0.3">
      <c r="AL123" s="29">
        <v>119</v>
      </c>
      <c r="AM123" s="34">
        <f t="shared" si="48"/>
        <v>2.6080262215997626E-2</v>
      </c>
      <c r="AN123" s="17">
        <f t="shared" si="49"/>
        <v>2.8155153141323913E-3</v>
      </c>
      <c r="AO123" s="43" t="str">
        <f t="shared" si="59"/>
        <v/>
      </c>
      <c r="AP123" s="34">
        <f t="shared" si="50"/>
        <v>6.02545940460298E-2</v>
      </c>
      <c r="AQ123" s="17" t="str">
        <f t="shared" si="51"/>
        <v/>
      </c>
      <c r="AR123" s="48" t="str">
        <f t="shared" si="52"/>
        <v/>
      </c>
      <c r="AS123" s="34">
        <f t="shared" si="53"/>
        <v>0.15841094490531379</v>
      </c>
      <c r="AT123" s="17" t="str">
        <f t="shared" si="54"/>
        <v/>
      </c>
      <c r="AU123" s="48" t="str">
        <f t="shared" si="55"/>
        <v/>
      </c>
      <c r="AV123" s="34" t="str">
        <f t="shared" si="56"/>
        <v/>
      </c>
      <c r="AW123" s="17" t="str">
        <f t="shared" si="57"/>
        <v/>
      </c>
      <c r="AX123" s="48" t="str">
        <f t="shared" si="58"/>
        <v/>
      </c>
    </row>
    <row r="124" spans="38:50" x14ac:dyDescent="0.3">
      <c r="AL124" s="29">
        <v>120</v>
      </c>
      <c r="AM124" s="34">
        <f t="shared" si="48"/>
        <v>2.4569300697451401E-2</v>
      </c>
      <c r="AN124" s="17">
        <f t="shared" si="49"/>
        <v>2.6515524666132009E-3</v>
      </c>
      <c r="AO124" s="43" t="str">
        <f t="shared" si="59"/>
        <v/>
      </c>
      <c r="AP124" s="34">
        <f t="shared" si="50"/>
        <v>5.9772557293661141E-2</v>
      </c>
      <c r="AQ124" s="17" t="str">
        <f t="shared" si="51"/>
        <v/>
      </c>
      <c r="AR124" s="48" t="str">
        <f t="shared" si="52"/>
        <v/>
      </c>
      <c r="AS124" s="34">
        <f t="shared" si="53"/>
        <v>0.15714365734607399</v>
      </c>
      <c r="AT124" s="17" t="str">
        <f t="shared" si="54"/>
        <v/>
      </c>
      <c r="AU124" s="48" t="str">
        <f t="shared" si="55"/>
        <v/>
      </c>
      <c r="AV124" s="34" t="str">
        <f t="shared" si="56"/>
        <v/>
      </c>
      <c r="AW124" s="17" t="str">
        <f t="shared" si="57"/>
        <v/>
      </c>
      <c r="AX124" s="48" t="str">
        <f t="shared" si="58"/>
        <v/>
      </c>
    </row>
    <row r="125" spans="38:50" x14ac:dyDescent="0.3">
      <c r="AL125" s="29">
        <v>121</v>
      </c>
      <c r="AM125" s="34">
        <f t="shared" si="48"/>
        <v>2.3145876284168865E-2</v>
      </c>
      <c r="AN125" s="17">
        <f t="shared" si="49"/>
        <v>2.4971380719941453E-3</v>
      </c>
      <c r="AO125" s="43" t="str">
        <f t="shared" si="59"/>
        <v/>
      </c>
      <c r="AP125" s="34">
        <f t="shared" si="50"/>
        <v>5.929437683531201E-2</v>
      </c>
      <c r="AQ125" s="17" t="str">
        <f t="shared" si="51"/>
        <v/>
      </c>
      <c r="AR125" s="48" t="str">
        <f t="shared" si="52"/>
        <v/>
      </c>
      <c r="AS125" s="34">
        <f t="shared" si="53"/>
        <v>0.15588650808730328</v>
      </c>
      <c r="AT125" s="17" t="str">
        <f t="shared" si="54"/>
        <v/>
      </c>
      <c r="AU125" s="48" t="str">
        <f t="shared" si="55"/>
        <v/>
      </c>
      <c r="AV125" s="34" t="str">
        <f t="shared" si="56"/>
        <v/>
      </c>
      <c r="AW125" s="17" t="str">
        <f t="shared" si="57"/>
        <v/>
      </c>
      <c r="AX125" s="48" t="str">
        <f t="shared" si="58"/>
        <v/>
      </c>
    </row>
    <row r="126" spans="38:50" x14ac:dyDescent="0.3">
      <c r="AL126" s="29">
        <v>122</v>
      </c>
      <c r="AM126" s="34">
        <f t="shared" si="48"/>
        <v>2.1804917571470135E-2</v>
      </c>
      <c r="AN126" s="17">
        <f t="shared" si="49"/>
        <v>2.3517160716670362E-3</v>
      </c>
      <c r="AO126" s="43" t="str">
        <f t="shared" si="59"/>
        <v/>
      </c>
      <c r="AP126" s="34">
        <f t="shared" si="50"/>
        <v>5.882002182062996E-2</v>
      </c>
      <c r="AQ126" s="17" t="str">
        <f t="shared" si="51"/>
        <v/>
      </c>
      <c r="AR126" s="48" t="str">
        <f t="shared" si="52"/>
        <v/>
      </c>
      <c r="AS126" s="34">
        <f t="shared" si="53"/>
        <v>0.15463941602260645</v>
      </c>
      <c r="AT126" s="17" t="str">
        <f t="shared" si="54"/>
        <v/>
      </c>
      <c r="AU126" s="48" t="str">
        <f t="shared" si="55"/>
        <v/>
      </c>
      <c r="AV126" s="34" t="str">
        <f t="shared" si="56"/>
        <v/>
      </c>
      <c r="AW126" s="17" t="str">
        <f t="shared" si="57"/>
        <v/>
      </c>
      <c r="AX126" s="48" t="str">
        <f t="shared" si="58"/>
        <v/>
      </c>
    </row>
    <row r="127" spans="38:50" x14ac:dyDescent="0.3">
      <c r="AL127" s="29">
        <v>123</v>
      </c>
      <c r="AM127" s="34">
        <f t="shared" si="48"/>
        <v>2.0541646961300192E-2</v>
      </c>
      <c r="AN127" s="17">
        <f t="shared" si="49"/>
        <v>2.2147627893560882E-3</v>
      </c>
      <c r="AO127" s="43" t="str">
        <f t="shared" si="59"/>
        <v/>
      </c>
      <c r="AP127" s="34">
        <f t="shared" si="50"/>
        <v>5.8349461646064929E-2</v>
      </c>
      <c r="AQ127" s="17" t="str">
        <f t="shared" si="51"/>
        <v/>
      </c>
      <c r="AR127" s="48" t="str">
        <f t="shared" si="52"/>
        <v/>
      </c>
      <c r="AS127" s="34">
        <f t="shared" si="53"/>
        <v>0.15340230069442287</v>
      </c>
      <c r="AT127" s="17" t="str">
        <f t="shared" si="54"/>
        <v/>
      </c>
      <c r="AU127" s="48" t="str">
        <f t="shared" si="55"/>
        <v/>
      </c>
      <c r="AV127" s="34" t="str">
        <f t="shared" si="56"/>
        <v/>
      </c>
      <c r="AW127" s="17" t="str">
        <f t="shared" si="57"/>
        <v/>
      </c>
      <c r="AX127" s="48" t="str">
        <f t="shared" si="58"/>
        <v/>
      </c>
    </row>
    <row r="128" spans="38:50" x14ac:dyDescent="0.3">
      <c r="AL128" s="29">
        <v>124</v>
      </c>
      <c r="AM128" s="34">
        <f t="shared" si="48"/>
        <v>1.9351563641060245E-2</v>
      </c>
      <c r="AN128" s="17">
        <f t="shared" si="49"/>
        <v>2.0857850453176855E-3</v>
      </c>
      <c r="AO128" s="43" t="str">
        <f t="shared" si="59"/>
        <v/>
      </c>
      <c r="AP128" s="34">
        <f t="shared" si="50"/>
        <v>5.7882665952896067E-2</v>
      </c>
      <c r="AQ128" s="17" t="str">
        <f t="shared" si="51"/>
        <v/>
      </c>
      <c r="AR128" s="48" t="str">
        <f t="shared" si="52"/>
        <v/>
      </c>
      <c r="AS128" s="34">
        <f t="shared" si="53"/>
        <v>0.15217508228886745</v>
      </c>
      <c r="AT128" s="17" t="str">
        <f t="shared" si="54"/>
        <v/>
      </c>
      <c r="AU128" s="48" t="str">
        <f t="shared" si="55"/>
        <v/>
      </c>
      <c r="AV128" s="34" t="str">
        <f t="shared" si="56"/>
        <v/>
      </c>
      <c r="AW128" s="17" t="str">
        <f t="shared" si="57"/>
        <v/>
      </c>
      <c r="AX128" s="48" t="str">
        <f t="shared" si="58"/>
        <v/>
      </c>
    </row>
    <row r="129" spans="38:50" x14ac:dyDescent="0.3">
      <c r="AL129" s="29">
        <v>125</v>
      </c>
      <c r="AM129" s="34">
        <f t="shared" si="48"/>
        <v>1.8230427548288641E-2</v>
      </c>
      <c r="AN129" s="17">
        <f t="shared" si="49"/>
        <v>1.9643183803606111E-3</v>
      </c>
      <c r="AO129" s="43" t="str">
        <f t="shared" si="59"/>
        <v/>
      </c>
      <c r="AP129" s="34">
        <f t="shared" si="50"/>
        <v>5.7419604625272846E-2</v>
      </c>
      <c r="AQ129" s="17" t="str">
        <f t="shared" si="51"/>
        <v/>
      </c>
      <c r="AR129" s="48" t="str">
        <f t="shared" si="52"/>
        <v/>
      </c>
      <c r="AS129" s="34">
        <f t="shared" si="53"/>
        <v>0.15095768163055692</v>
      </c>
      <c r="AT129" s="17" t="str">
        <f t="shared" si="54"/>
        <v/>
      </c>
      <c r="AU129" s="48" t="str">
        <f t="shared" si="55"/>
        <v/>
      </c>
      <c r="AV129" s="34" t="str">
        <f t="shared" si="56"/>
        <v/>
      </c>
      <c r="AW129" s="17" t="str">
        <f t="shared" si="57"/>
        <v/>
      </c>
      <c r="AX129" s="48" t="str">
        <f t="shared" si="58"/>
        <v/>
      </c>
    </row>
    <row r="130" spans="38:50" x14ac:dyDescent="0.3">
      <c r="AL130" s="29">
        <v>126</v>
      </c>
      <c r="AM130" s="34">
        <f t="shared" si="48"/>
        <v>1.7174244264523218E-2</v>
      </c>
      <c r="AN130" s="17">
        <f t="shared" si="49"/>
        <v>1.8499253832912784E-3</v>
      </c>
      <c r="AO130" s="43" t="str">
        <f t="shared" si="59"/>
        <v/>
      </c>
      <c r="AP130" s="34">
        <f t="shared" si="50"/>
        <v>5.6960247788270746E-2</v>
      </c>
      <c r="AQ130" s="17" t="str">
        <f t="shared" si="51"/>
        <v/>
      </c>
      <c r="AR130" s="48" t="str">
        <f t="shared" si="52"/>
        <v/>
      </c>
      <c r="AS130" s="34">
        <f t="shared" si="53"/>
        <v>0.14975002017751535</v>
      </c>
      <c r="AT130" s="17" t="str">
        <f t="shared" si="54"/>
        <v/>
      </c>
      <c r="AU130" s="48" t="str">
        <f t="shared" si="55"/>
        <v/>
      </c>
      <c r="AV130" s="34" t="str">
        <f t="shared" si="56"/>
        <v/>
      </c>
      <c r="AW130" s="17" t="str">
        <f t="shared" si="57"/>
        <v/>
      </c>
      <c r="AX130" s="48" t="str">
        <f t="shared" si="58"/>
        <v/>
      </c>
    </row>
    <row r="131" spans="38:50" x14ac:dyDescent="0.3">
      <c r="AL131" s="29">
        <v>127</v>
      </c>
      <c r="AM131" s="34">
        <f t="shared" si="48"/>
        <v>1.6179250784252249E-2</v>
      </c>
      <c r="AN131" s="17">
        <f t="shared" si="49"/>
        <v>1.7421941157609729E-3</v>
      </c>
      <c r="AO131" s="43" t="str">
        <f t="shared" si="59"/>
        <v/>
      </c>
      <c r="AP131" s="34">
        <f t="shared" si="50"/>
        <v>5.650456580596451E-2</v>
      </c>
      <c r="AQ131" s="17" t="str">
        <f t="shared" si="51"/>
        <v/>
      </c>
      <c r="AR131" s="48" t="str">
        <f t="shared" si="52"/>
        <v/>
      </c>
      <c r="AS131" s="34">
        <f t="shared" si="53"/>
        <v>0.14855202001609405</v>
      </c>
      <c r="AT131" s="17" t="str">
        <f t="shared" si="54"/>
        <v/>
      </c>
      <c r="AU131" s="48" t="str">
        <f t="shared" si="55"/>
        <v/>
      </c>
      <c r="AV131" s="34" t="str">
        <f t="shared" si="56"/>
        <v/>
      </c>
      <c r="AW131" s="17" t="str">
        <f t="shared" si="57"/>
        <v/>
      </c>
      <c r="AX131" s="48" t="str">
        <f t="shared" si="58"/>
        <v/>
      </c>
    </row>
    <row r="132" spans="38:50" x14ac:dyDescent="0.3">
      <c r="AL132" s="29">
        <v>128</v>
      </c>
      <c r="AM132" s="34">
        <f t="shared" si="48"/>
        <v>1.5241902108249702E-2</v>
      </c>
      <c r="AN132" s="17">
        <f t="shared" si="49"/>
        <v>1.6407366288428555E-3</v>
      </c>
      <c r="AO132" s="43" t="str">
        <f t="shared" si="59"/>
        <v/>
      </c>
      <c r="AP132" s="34">
        <f t="shared" si="50"/>
        <v>5.6052529279516886E-2</v>
      </c>
      <c r="AQ132" s="17" t="str">
        <f t="shared" si="51"/>
        <v/>
      </c>
      <c r="AR132" s="48" t="str">
        <f t="shared" si="52"/>
        <v/>
      </c>
      <c r="AS132" s="34">
        <f t="shared" si="53"/>
        <v>0.14736360385596381</v>
      </c>
      <c r="AT132" s="17" t="str">
        <f t="shared" si="54"/>
        <v/>
      </c>
      <c r="AU132" s="48" t="str">
        <f t="shared" si="55"/>
        <v/>
      </c>
      <c r="AV132" s="34" t="str">
        <f t="shared" si="56"/>
        <v/>
      </c>
      <c r="AW132" s="17" t="str">
        <f t="shared" si="57"/>
        <v/>
      </c>
      <c r="AX132" s="48" t="str">
        <f t="shared" si="58"/>
        <v/>
      </c>
    </row>
    <row r="133" spans="38:50" x14ac:dyDescent="0.3">
      <c r="AL133" s="29">
        <v>129</v>
      </c>
      <c r="AM133" s="34">
        <f t="shared" si="48"/>
        <v>1.435885861368859E-2</v>
      </c>
      <c r="AN133" s="17">
        <f t="shared" si="49"/>
        <v>1.5451875659967841E-3</v>
      </c>
      <c r="AO133" s="43" t="str">
        <f t="shared" si="59"/>
        <v/>
      </c>
      <c r="AP133" s="34">
        <f t="shared" si="50"/>
        <v>5.5604109045280736E-2</v>
      </c>
      <c r="AQ133" s="17" t="str">
        <f t="shared" si="51"/>
        <v/>
      </c>
      <c r="AR133" s="48" t="str">
        <f t="shared" si="52"/>
        <v/>
      </c>
      <c r="AS133" s="34">
        <f t="shared" si="53"/>
        <v>0.14618469502511783</v>
      </c>
      <c r="AT133" s="17" t="str">
        <f t="shared" si="54"/>
        <v/>
      </c>
      <c r="AU133" s="48" t="str">
        <f t="shared" si="55"/>
        <v/>
      </c>
      <c r="AV133" s="34" t="str">
        <f t="shared" si="56"/>
        <v/>
      </c>
      <c r="AW133" s="17" t="str">
        <f t="shared" si="57"/>
        <v/>
      </c>
      <c r="AX133" s="48" t="str">
        <f t="shared" si="58"/>
        <v/>
      </c>
    </row>
    <row r="134" spans="38:50" x14ac:dyDescent="0.3">
      <c r="AL134" s="29">
        <v>130</v>
      </c>
      <c r="AM134" s="34">
        <f t="shared" si="48"/>
        <v>1.3526974155944454E-2</v>
      </c>
      <c r="AN134" s="17">
        <f t="shared" si="49"/>
        <v>1.4552028473911417E-3</v>
      </c>
      <c r="AO134" s="43" t="str">
        <f t="shared" si="59"/>
        <v/>
      </c>
      <c r="AP134" s="34">
        <f t="shared" si="50"/>
        <v>5.5159276172918201E-2</v>
      </c>
      <c r="AQ134" s="17" t="str">
        <f t="shared" si="51"/>
        <v/>
      </c>
      <c r="AR134" s="48" t="str">
        <f t="shared" si="52"/>
        <v/>
      </c>
      <c r="AS134" s="34">
        <f t="shared" si="53"/>
        <v>0.14501521746491652</v>
      </c>
      <c r="AT134" s="17" t="str">
        <f t="shared" si="54"/>
        <v/>
      </c>
      <c r="AU134" s="48" t="str">
        <f t="shared" si="55"/>
        <v/>
      </c>
      <c r="AV134" s="34" t="str">
        <f t="shared" si="56"/>
        <v/>
      </c>
      <c r="AW134" s="17" t="str">
        <f t="shared" si="57"/>
        <v/>
      </c>
      <c r="AX134" s="48" t="str">
        <f t="shared" si="58"/>
        <v/>
      </c>
    </row>
    <row r="135" spans="38:50" x14ac:dyDescent="0.3">
      <c r="AL135" s="29">
        <v>131</v>
      </c>
      <c r="AM135" s="34">
        <f t="shared" si="48"/>
        <v>1.2743284859577046E-2</v>
      </c>
      <c r="AN135" s="17">
        <f t="shared" si="49"/>
        <v>1.3704584308437894E-3</v>
      </c>
      <c r="AO135" s="43" t="str">
        <f t="shared" si="59"/>
        <v/>
      </c>
      <c r="AP135" s="34">
        <f t="shared" si="50"/>
        <v>5.4718001963535108E-2</v>
      </c>
      <c r="AQ135" s="17" t="str">
        <f t="shared" si="51"/>
        <v/>
      </c>
      <c r="AR135" s="48" t="str">
        <f t="shared" si="52"/>
        <v/>
      </c>
      <c r="AS135" s="34">
        <f t="shared" si="53"/>
        <v>0.14385509572519595</v>
      </c>
      <c r="AT135" s="17" t="str">
        <f t="shared" si="54"/>
        <v/>
      </c>
      <c r="AU135" s="48" t="str">
        <f t="shared" si="55"/>
        <v/>
      </c>
      <c r="AV135" s="34" t="str">
        <f t="shared" si="56"/>
        <v/>
      </c>
      <c r="AW135" s="17" t="str">
        <f t="shared" si="57"/>
        <v/>
      </c>
      <c r="AX135" s="48" t="str">
        <f t="shared" si="58"/>
        <v/>
      </c>
    </row>
    <row r="136" spans="38:50" x14ac:dyDescent="0.3">
      <c r="AL136" s="29">
        <v>132</v>
      </c>
      <c r="AM136" s="34">
        <f t="shared" si="48"/>
        <v>1.2004998558916916E-2</v>
      </c>
      <c r="AN136" s="17">
        <f t="shared" si="49"/>
        <v>1.2906491449202026E-3</v>
      </c>
      <c r="AO136" s="43" t="str">
        <f t="shared" si="59"/>
        <v/>
      </c>
      <c r="AP136" s="34">
        <f t="shared" si="50"/>
        <v>5.4280257947827121E-2</v>
      </c>
      <c r="AQ136" s="17" t="str">
        <f t="shared" si="51"/>
        <v/>
      </c>
      <c r="AR136" s="48" t="str">
        <f t="shared" si="52"/>
        <v/>
      </c>
      <c r="AS136" s="34">
        <f t="shared" si="53"/>
        <v>0.14270425495939534</v>
      </c>
      <c r="AT136" s="17" t="str">
        <f t="shared" si="54"/>
        <v/>
      </c>
      <c r="AU136" s="48" t="str">
        <f t="shared" si="55"/>
        <v/>
      </c>
      <c r="AV136" s="34" t="str">
        <f t="shared" si="56"/>
        <v/>
      </c>
      <c r="AW136" s="17" t="str">
        <f t="shared" si="57"/>
        <v/>
      </c>
      <c r="AX136" s="48" t="str">
        <f t="shared" si="58"/>
        <v/>
      </c>
    </row>
    <row r="137" spans="38:50" x14ac:dyDescent="0.3">
      <c r="AL137" s="29">
        <v>133</v>
      </c>
      <c r="AM137" s="34">
        <f t="shared" si="48"/>
        <v>1.1309484850153352E-2</v>
      </c>
      <c r="AN137" s="17">
        <f t="shared" si="49"/>
        <v>1.215487589986684E-3</v>
      </c>
      <c r="AO137" s="43" t="str">
        <f t="shared" si="59"/>
        <v/>
      </c>
      <c r="AP137" s="34">
        <f t="shared" si="50"/>
        <v>5.3846015884243849E-2</v>
      </c>
      <c r="AQ137" s="17" t="str">
        <f t="shared" si="51"/>
        <v/>
      </c>
      <c r="AR137" s="48" t="str">
        <f t="shared" si="52"/>
        <v/>
      </c>
      <c r="AS137" s="34">
        <f t="shared" si="53"/>
        <v>0.14156262091971841</v>
      </c>
      <c r="AT137" s="17" t="str">
        <f t="shared" si="54"/>
        <v/>
      </c>
      <c r="AU137" s="48" t="str">
        <f t="shared" si="55"/>
        <v/>
      </c>
      <c r="AV137" s="34" t="str">
        <f t="shared" si="56"/>
        <v/>
      </c>
      <c r="AW137" s="17" t="str">
        <f t="shared" si="57"/>
        <v/>
      </c>
      <c r="AX137" s="48" t="str">
        <f t="shared" si="58"/>
        <v/>
      </c>
    </row>
    <row r="138" spans="38:50" x14ac:dyDescent="0.3">
      <c r="AL138" s="29">
        <v>134</v>
      </c>
      <c r="AM138" s="34">
        <f t="shared" si="48"/>
        <v>1.0654265719882252E-2</v>
      </c>
      <c r="AN138" s="17">
        <f t="shared" si="49"/>
        <v>1.1447031032612521E-3</v>
      </c>
      <c r="AO138" s="43" t="str">
        <f t="shared" si="59"/>
        <v/>
      </c>
      <c r="AP138" s="34">
        <f t="shared" si="50"/>
        <v>5.3415247757169854E-2</v>
      </c>
      <c r="AQ138" s="17" t="str">
        <f t="shared" si="51"/>
        <v/>
      </c>
      <c r="AR138" s="48" t="str">
        <f t="shared" si="52"/>
        <v/>
      </c>
      <c r="AS138" s="34">
        <f t="shared" si="53"/>
        <v>0.1404301199523624</v>
      </c>
      <c r="AT138" s="17" t="str">
        <f t="shared" si="54"/>
        <v/>
      </c>
      <c r="AU138" s="48" t="str">
        <f t="shared" si="55"/>
        <v/>
      </c>
      <c r="AV138" s="34" t="str">
        <f t="shared" si="56"/>
        <v/>
      </c>
      <c r="AW138" s="17" t="str">
        <f t="shared" si="57"/>
        <v/>
      </c>
      <c r="AX138" s="48" t="str">
        <f t="shared" si="58"/>
        <v/>
      </c>
    </row>
    <row r="139" spans="38:50" x14ac:dyDescent="0.3">
      <c r="AL139" s="29">
        <v>135</v>
      </c>
      <c r="AM139" s="34">
        <f t="shared" si="48"/>
        <v>1.0037006716585358E-2</v>
      </c>
      <c r="AN139" s="17">
        <f t="shared" si="49"/>
        <v>1.0780407841352753E-3</v>
      </c>
      <c r="AO139" s="43" t="str">
        <f t="shared" si="59"/>
        <v/>
      </c>
      <c r="AP139" s="34">
        <f t="shared" si="50"/>
        <v>5.2987925775113111E-2</v>
      </c>
      <c r="AQ139" s="17" t="str">
        <f t="shared" si="51"/>
        <v/>
      </c>
      <c r="AR139" s="48" t="str">
        <f t="shared" si="52"/>
        <v/>
      </c>
      <c r="AS139" s="34">
        <f t="shared" si="53"/>
        <v>0.13930667899274354</v>
      </c>
      <c r="AT139" s="17" t="str">
        <f t="shared" si="54"/>
        <v/>
      </c>
      <c r="AU139" s="48" t="str">
        <f t="shared" si="55"/>
        <v/>
      </c>
      <c r="AV139" s="34" t="str">
        <f t="shared" si="56"/>
        <v/>
      </c>
      <c r="AW139" s="17" t="str">
        <f t="shared" si="57"/>
        <v/>
      </c>
      <c r="AX139" s="48" t="str">
        <f t="shared" si="58"/>
        <v/>
      </c>
    </row>
    <row r="140" spans="38:50" x14ac:dyDescent="0.3">
      <c r="AL140" s="29">
        <v>136</v>
      </c>
      <c r="AM140" s="34">
        <f t="shared" si="48"/>
        <v>9.4555086334531038E-3</v>
      </c>
      <c r="AN140" s="17">
        <f t="shared" si="49"/>
        <v>1.0152605762559553E-3</v>
      </c>
      <c r="AO140" s="43" t="str">
        <f t="shared" si="59"/>
        <v/>
      </c>
      <c r="AP140" s="34">
        <f t="shared" si="50"/>
        <v>5.2564022368911577E-2</v>
      </c>
      <c r="AQ140" s="17" t="str">
        <f t="shared" si="51"/>
        <v/>
      </c>
      <c r="AR140" s="48" t="str">
        <f t="shared" si="52"/>
        <v/>
      </c>
      <c r="AS140" s="34">
        <f t="shared" si="53"/>
        <v>0.13819222556080132</v>
      </c>
      <c r="AT140" s="17" t="str">
        <f t="shared" si="54"/>
        <v/>
      </c>
      <c r="AU140" s="48" t="str">
        <f t="shared" si="55"/>
        <v/>
      </c>
      <c r="AV140" s="34" t="str">
        <f t="shared" si="56"/>
        <v/>
      </c>
      <c r="AW140" s="17" t="str">
        <f t="shared" si="57"/>
        <v/>
      </c>
      <c r="AX140" s="48" t="str">
        <f t="shared" si="58"/>
        <v/>
      </c>
    </row>
    <row r="141" spans="38:50" x14ac:dyDescent="0.3">
      <c r="AL141" s="29">
        <v>137</v>
      </c>
      <c r="AM141" s="34">
        <f t="shared" si="48"/>
        <v>8.9076996731804158E-3</v>
      </c>
      <c r="AN141" s="17">
        <f t="shared" si="49"/>
        <v>9.5613640306416517E-4</v>
      </c>
      <c r="AO141" s="43" t="str">
        <f t="shared" si="59"/>
        <v/>
      </c>
      <c r="AP141" s="34">
        <f t="shared" si="50"/>
        <v>5.2143510189960669E-2</v>
      </c>
      <c r="AQ141" s="17" t="str">
        <f t="shared" si="51"/>
        <v/>
      </c>
      <c r="AR141" s="48" t="str">
        <f t="shared" si="52"/>
        <v/>
      </c>
      <c r="AS141" s="34">
        <f t="shared" si="53"/>
        <v>0.1370866877563143</v>
      </c>
      <c r="AT141" s="17" t="str">
        <f t="shared" si="54"/>
        <v/>
      </c>
      <c r="AU141" s="48" t="str">
        <f t="shared" si="55"/>
        <v/>
      </c>
      <c r="AV141" s="34" t="str">
        <f t="shared" si="56"/>
        <v/>
      </c>
      <c r="AW141" s="17" t="str">
        <f t="shared" si="57"/>
        <v/>
      </c>
      <c r="AX141" s="48" t="str">
        <f t="shared" si="58"/>
        <v/>
      </c>
    </row>
    <row r="142" spans="38:50" x14ac:dyDescent="0.3">
      <c r="AL142" s="29">
        <v>138</v>
      </c>
      <c r="AM142" s="34">
        <f t="shared" si="48"/>
        <v>8.3916280666502321E-3</v>
      </c>
      <c r="AN142" s="17">
        <f t="shared" si="49"/>
        <v>9.00455353674645E-4</v>
      </c>
      <c r="AO142" s="43" t="str">
        <f t="shared" si="59"/>
        <v/>
      </c>
      <c r="AP142" s="34">
        <f t="shared" si="50"/>
        <v>5.1726362108440838E-2</v>
      </c>
      <c r="AQ142" s="17" t="str">
        <f t="shared" si="51"/>
        <v/>
      </c>
      <c r="AR142" s="48" t="str">
        <f t="shared" si="52"/>
        <v/>
      </c>
      <c r="AS142" s="34">
        <f t="shared" si="53"/>
        <v>0.13598999425426475</v>
      </c>
      <c r="AT142" s="17" t="str">
        <f t="shared" si="54"/>
        <v/>
      </c>
      <c r="AU142" s="48" t="str">
        <f t="shared" si="55"/>
        <v/>
      </c>
      <c r="AV142" s="34" t="str">
        <f t="shared" si="56"/>
        <v/>
      </c>
      <c r="AW142" s="17" t="str">
        <f t="shared" si="57"/>
        <v/>
      </c>
      <c r="AX142" s="48" t="str">
        <f t="shared" si="58"/>
        <v/>
      </c>
    </row>
    <row r="143" spans="38:50" x14ac:dyDescent="0.3">
      <c r="AL143" s="29">
        <v>139</v>
      </c>
      <c r="AM143" s="34">
        <f t="shared" si="48"/>
        <v>7.9054551191502405E-3</v>
      </c>
      <c r="AN143" s="17">
        <f t="shared" si="49"/>
        <v>8.4801691616684177E-4</v>
      </c>
      <c r="AO143" s="43" t="str">
        <f t="shared" si="59"/>
        <v/>
      </c>
      <c r="AP143" s="34">
        <f t="shared" si="50"/>
        <v>5.1312551211573132E-2</v>
      </c>
      <c r="AQ143" s="17" t="str">
        <f t="shared" si="51"/>
        <v/>
      </c>
      <c r="AR143" s="48" t="str">
        <f t="shared" si="52"/>
        <v/>
      </c>
      <c r="AS143" s="34">
        <f t="shared" si="53"/>
        <v>0.13490207430022966</v>
      </c>
      <c r="AT143" s="17" t="str">
        <f t="shared" si="54"/>
        <v/>
      </c>
      <c r="AU143" s="48" t="str">
        <f t="shared" si="55"/>
        <v/>
      </c>
      <c r="AV143" s="34" t="str">
        <f t="shared" si="56"/>
        <v/>
      </c>
      <c r="AW143" s="17" t="str">
        <f t="shared" si="57"/>
        <v/>
      </c>
      <c r="AX143" s="48" t="str">
        <f t="shared" si="58"/>
        <v/>
      </c>
    </row>
    <row r="144" spans="38:50" x14ac:dyDescent="0.3">
      <c r="AL144" s="29">
        <v>140</v>
      </c>
      <c r="AM144" s="34">
        <f t="shared" si="48"/>
        <v>7.4474486596183649E-3</v>
      </c>
      <c r="AN144" s="17">
        <f t="shared" si="49"/>
        <v>7.9863225552541861E-4</v>
      </c>
      <c r="AO144" s="43" t="str">
        <f t="shared" si="59"/>
        <v/>
      </c>
      <c r="AP144" s="34">
        <f t="shared" si="50"/>
        <v>5.0902050801880663E-2</v>
      </c>
      <c r="AQ144" s="17" t="str">
        <f t="shared" si="51"/>
        <v/>
      </c>
      <c r="AR144" s="48" t="str">
        <f t="shared" si="52"/>
        <v/>
      </c>
      <c r="AS144" s="34">
        <f t="shared" si="53"/>
        <v>0.13382285770582816</v>
      </c>
      <c r="AT144" s="17" t="str">
        <f t="shared" si="54"/>
        <v/>
      </c>
      <c r="AU144" s="48" t="str">
        <f t="shared" si="55"/>
        <v/>
      </c>
      <c r="AV144" s="34" t="str">
        <f t="shared" si="56"/>
        <v/>
      </c>
      <c r="AW144" s="17" t="str">
        <f t="shared" si="57"/>
        <v/>
      </c>
      <c r="AX144" s="48" t="str">
        <f t="shared" si="58"/>
        <v/>
      </c>
    </row>
    <row r="145" spans="38:50" x14ac:dyDescent="0.3">
      <c r="AL145" s="29">
        <v>141</v>
      </c>
      <c r="AM145" s="34">
        <f t="shared" si="48"/>
        <v>7.0159768692129405E-3</v>
      </c>
      <c r="AN145" s="17">
        <f t="shared" si="49"/>
        <v>7.5212353363023239E-4</v>
      </c>
      <c r="AO145" s="43" t="str">
        <f t="shared" si="59"/>
        <v/>
      </c>
      <c r="AP145" s="34">
        <f t="shared" si="50"/>
        <v>5.0494834395466176E-2</v>
      </c>
      <c r="AQ145" s="17" t="str">
        <f t="shared" si="51"/>
        <v/>
      </c>
      <c r="AR145" s="48" t="str">
        <f t="shared" si="52"/>
        <v/>
      </c>
      <c r="AS145" s="34">
        <f t="shared" si="53"/>
        <v>0.13275227484418245</v>
      </c>
      <c r="AT145" s="17" t="str">
        <f t="shared" si="54"/>
        <v/>
      </c>
      <c r="AU145" s="48" t="str">
        <f t="shared" si="55"/>
        <v/>
      </c>
      <c r="AV145" s="34" t="str">
        <f t="shared" si="56"/>
        <v/>
      </c>
      <c r="AW145" s="17" t="str">
        <f t="shared" si="57"/>
        <v/>
      </c>
      <c r="AX145" s="48" t="str">
        <f t="shared" si="58"/>
        <v/>
      </c>
    </row>
    <row r="146" spans="38:50" x14ac:dyDescent="0.3">
      <c r="AL146" s="29">
        <v>142</v>
      </c>
      <c r="AM146" s="34">
        <f t="shared" si="48"/>
        <v>6.6095024675799537E-3</v>
      </c>
      <c r="AN146" s="17">
        <f t="shared" si="49"/>
        <v>7.0832326884701286E-4</v>
      </c>
      <c r="AO146" s="43" t="str">
        <f t="shared" si="59"/>
        <v/>
      </c>
      <c r="AP146" s="34">
        <f t="shared" si="50"/>
        <v>5.0090875720302255E-2</v>
      </c>
      <c r="AQ146" s="17" t="str">
        <f t="shared" si="51"/>
        <v/>
      </c>
      <c r="AR146" s="48" t="str">
        <f t="shared" si="52"/>
        <v/>
      </c>
      <c r="AS146" s="34">
        <f t="shared" si="53"/>
        <v>0.13169025664542897</v>
      </c>
      <c r="AT146" s="17" t="str">
        <f t="shared" si="54"/>
        <v/>
      </c>
      <c r="AU146" s="48" t="str">
        <f t="shared" si="55"/>
        <v/>
      </c>
      <c r="AV146" s="34" t="str">
        <f t="shared" si="56"/>
        <v/>
      </c>
      <c r="AW146" s="17" t="str">
        <f t="shared" si="57"/>
        <v/>
      </c>
      <c r="AX146" s="48" t="str">
        <f t="shared" si="58"/>
        <v/>
      </c>
    </row>
    <row r="147" spans="38:50" x14ac:dyDescent="0.3">
      <c r="AL147" s="29">
        <v>143</v>
      </c>
      <c r="AM147" s="34">
        <f t="shared" si="48"/>
        <v>6.2265772358066065E-3</v>
      </c>
      <c r="AN147" s="17">
        <f t="shared" si="49"/>
        <v>6.6707373291257743E-4</v>
      </c>
      <c r="AO147" s="43" t="str">
        <f t="shared" si="59"/>
        <v/>
      </c>
      <c r="AP147" s="34">
        <f t="shared" si="50"/>
        <v>4.9690148714539507E-2</v>
      </c>
      <c r="AQ147" s="17" t="str">
        <f t="shared" si="51"/>
        <v/>
      </c>
      <c r="AR147" s="48" t="str">
        <f t="shared" si="52"/>
        <v/>
      </c>
      <c r="AS147" s="34">
        <f t="shared" si="53"/>
        <v>0.1306367345922641</v>
      </c>
      <c r="AT147" s="17" t="str">
        <f t="shared" si="54"/>
        <v/>
      </c>
      <c r="AU147" s="48" t="str">
        <f t="shared" si="55"/>
        <v/>
      </c>
      <c r="AV147" s="34" t="str">
        <f t="shared" si="56"/>
        <v/>
      </c>
      <c r="AW147" s="17" t="str">
        <f t="shared" si="57"/>
        <v/>
      </c>
      <c r="AX147" s="48" t="str">
        <f t="shared" si="58"/>
        <v/>
      </c>
    </row>
    <row r="148" spans="38:50" x14ac:dyDescent="0.3">
      <c r="AL148" s="29">
        <v>144</v>
      </c>
      <c r="AM148" s="34">
        <f t="shared" si="48"/>
        <v>5.8658368567372039E-3</v>
      </c>
      <c r="AN148" s="17">
        <f t="shared" si="49"/>
        <v>6.2822638294271721E-4</v>
      </c>
      <c r="AO148" s="43" t="str">
        <f t="shared" si="59"/>
        <v/>
      </c>
      <c r="AP148" s="34">
        <f t="shared" si="50"/>
        <v>4.9292627524822955E-2</v>
      </c>
      <c r="AQ148" s="17" t="str">
        <f t="shared" si="51"/>
        <v/>
      </c>
      <c r="AR148" s="48" t="str">
        <f t="shared" si="52"/>
        <v/>
      </c>
      <c r="AS148" s="34">
        <f t="shared" si="53"/>
        <v>0.12959164071552709</v>
      </c>
      <c r="AT148" s="17" t="str">
        <f t="shared" si="54"/>
        <v/>
      </c>
      <c r="AU148" s="48" t="str">
        <f t="shared" si="55"/>
        <v/>
      </c>
      <c r="AV148" s="34" t="str">
        <f t="shared" si="56"/>
        <v/>
      </c>
      <c r="AW148" s="17" t="str">
        <f t="shared" si="57"/>
        <v/>
      </c>
      <c r="AX148" s="48" t="str">
        <f t="shared" si="58"/>
        <v/>
      </c>
    </row>
    <row r="149" spans="38:50" x14ac:dyDescent="0.3">
      <c r="AL149" s="29">
        <v>145</v>
      </c>
      <c r="AM149" s="34">
        <f t="shared" si="48"/>
        <v>5.5259960542296382E-3</v>
      </c>
      <c r="AN149" s="17">
        <f t="shared" si="49"/>
        <v>5.9164132651736768E-4</v>
      </c>
      <c r="AO149" s="43" t="str">
        <f t="shared" si="59"/>
        <v/>
      </c>
      <c r="AP149" s="34">
        <f t="shared" si="50"/>
        <v>4.8898286504624827E-2</v>
      </c>
      <c r="AQ149" s="17" t="str">
        <f t="shared" si="51"/>
        <v/>
      </c>
      <c r="AR149" s="48" t="str">
        <f t="shared" si="52"/>
        <v/>
      </c>
      <c r="AS149" s="34">
        <f t="shared" si="53"/>
        <v>0.12855490758980193</v>
      </c>
      <c r="AT149" s="17" t="str">
        <f t="shared" si="54"/>
        <v/>
      </c>
      <c r="AU149" s="48" t="str">
        <f t="shared" si="55"/>
        <v/>
      </c>
      <c r="AV149" s="34" t="str">
        <f t="shared" si="56"/>
        <v/>
      </c>
      <c r="AW149" s="17" t="str">
        <f t="shared" si="57"/>
        <v/>
      </c>
      <c r="AX149" s="48" t="str">
        <f t="shared" si="58"/>
        <v/>
      </c>
    </row>
    <row r="150" spans="38:50" x14ac:dyDescent="0.3">
      <c r="AL150" s="29">
        <v>146</v>
      </c>
      <c r="AM150" s="34">
        <f t="shared" ref="AM150:AM154" si="60">IF(($L150+$I150+O100+R100)*$B$17=0,"",($L150+$I150+O100+R100)*$B$17)</f>
        <v>5.2058440139587502E-3</v>
      </c>
      <c r="AN150" s="17">
        <f t="shared" ref="AN150:AN154" si="61">IF(($M150+$J150+P100+S100)*$B$17=0,"",($M150+$J150+P100+S100)*$B$17)</f>
        <v>5.5718681791679494E-4</v>
      </c>
      <c r="AO150" s="43" t="str">
        <f t="shared" si="59"/>
        <v/>
      </c>
      <c r="AP150" s="34">
        <f t="shared" ref="AP150:AP154" si="62">IF((L150+I150+U100+X100)*$B$17=0,"",(L150+I150+U100+X100)*$B$17)</f>
        <v>4.8507100212588056E-2</v>
      </c>
      <c r="AQ150" s="17" t="str">
        <f t="shared" ref="AQ150:AQ154" si="63">IF((M150+J150+V100+Y100)*$B$17=0,"",(M150+J150+V100+Y100)*$B$17)</f>
        <v/>
      </c>
      <c r="AR150" s="48" t="str">
        <f t="shared" ref="AR150:AR154" si="64">IF((N150+K150+W100+Z100)*$B$17=0,"",(N150+K150+W100+Z100)*$B$17)</f>
        <v/>
      </c>
      <c r="AS150" s="34">
        <f t="shared" ref="AS150:AS154" si="65">IF((L150+I150+AD100+AA100)*$B$17=0,"",(L150+I150+AD100+AA100)*$B$17)</f>
        <v>0.12752646832908335</v>
      </c>
      <c r="AT150" s="17" t="str">
        <f t="shared" ref="AT150:AT154" si="66">IF((M150+J150+AE100+AB100)*$B$17=0,"",(M150+J150+AE100+AB100)*$B$17)</f>
        <v/>
      </c>
      <c r="AU150" s="48" t="str">
        <f t="shared" ref="AU150:AU154" si="67">IF((N150+K150+AF100+AC100)*$B$17=0,"",(N150+K150+AF100+AC100)*$B$17)</f>
        <v/>
      </c>
      <c r="AV150" s="34" t="str">
        <f t="shared" ref="AV150:AV154" si="68">IF((L150+I150+AG100+AH100)*$B$17=0,"",(L150+I150+AG100+AH100)*$B$17)</f>
        <v/>
      </c>
      <c r="AW150" s="17" t="str">
        <f t="shared" ref="AW150:AW154" si="69">IF((J150+M150+AI100)*$B$17=0,"",(J150+M150+AI100)*$B$17)</f>
        <v/>
      </c>
      <c r="AX150" s="48" t="str">
        <f t="shared" ref="AX150:AX154" si="70">IF((K150+N150+AJ100+AF100)*$B$17=0,"",(K150+N150+AJ100+AF100)*$B$17)</f>
        <v/>
      </c>
    </row>
    <row r="151" spans="38:50" x14ac:dyDescent="0.3">
      <c r="AL151" s="29">
        <v>147</v>
      </c>
      <c r="AM151" s="34">
        <f t="shared" si="60"/>
        <v>4.9042400695103799E-3</v>
      </c>
      <c r="AN151" s="17">
        <f t="shared" si="61"/>
        <v>5.2473878369470219E-4</v>
      </c>
      <c r="AO151" s="43" t="str">
        <f t="shared" ref="AO151:AO154" si="71">IF(($L151+$K151+Q101+T101)*$B$17=0,"",($L151+$K151+Q101+T101)*$B$17)</f>
        <v/>
      </c>
      <c r="AP151" s="34">
        <f t="shared" si="62"/>
        <v>4.8119043410886964E-2</v>
      </c>
      <c r="AQ151" s="17" t="str">
        <f t="shared" si="63"/>
        <v/>
      </c>
      <c r="AR151" s="48" t="str">
        <f t="shared" si="64"/>
        <v/>
      </c>
      <c r="AS151" s="34">
        <f t="shared" si="65"/>
        <v>0.12650625658245199</v>
      </c>
      <c r="AT151" s="17" t="str">
        <f t="shared" si="66"/>
        <v/>
      </c>
      <c r="AU151" s="48" t="str">
        <f t="shared" si="67"/>
        <v/>
      </c>
      <c r="AV151" s="34" t="str">
        <f t="shared" si="68"/>
        <v/>
      </c>
      <c r="AW151" s="17" t="str">
        <f t="shared" si="69"/>
        <v/>
      </c>
      <c r="AX151" s="48" t="str">
        <f t="shared" si="70"/>
        <v/>
      </c>
    </row>
    <row r="152" spans="38:50" x14ac:dyDescent="0.3">
      <c r="AL152" s="29">
        <v>148</v>
      </c>
      <c r="AM152" s="34">
        <f t="shared" si="60"/>
        <v>4.6201096385146568E-3</v>
      </c>
      <c r="AN152" s="17">
        <f t="shared" si="61"/>
        <v>4.9418037587980719E-4</v>
      </c>
      <c r="AO152" s="43" t="str">
        <f t="shared" si="71"/>
        <v/>
      </c>
      <c r="AP152" s="34">
        <f t="shared" si="62"/>
        <v>4.7734091063599687E-2</v>
      </c>
      <c r="AQ152" s="17" t="str">
        <f t="shared" si="63"/>
        <v/>
      </c>
      <c r="AR152" s="48" t="str">
        <f t="shared" si="64"/>
        <v/>
      </c>
      <c r="AS152" s="34">
        <f t="shared" si="65"/>
        <v>0.12549420652979129</v>
      </c>
      <c r="AT152" s="17" t="str">
        <f t="shared" si="66"/>
        <v/>
      </c>
      <c r="AU152" s="48" t="str">
        <f t="shared" si="67"/>
        <v/>
      </c>
      <c r="AV152" s="34" t="str">
        <f t="shared" si="68"/>
        <v/>
      </c>
      <c r="AW152" s="17" t="str">
        <f t="shared" si="69"/>
        <v/>
      </c>
      <c r="AX152" s="48" t="str">
        <f t="shared" si="70"/>
        <v/>
      </c>
    </row>
    <row r="153" spans="38:50" x14ac:dyDescent="0.3">
      <c r="AL153" s="29">
        <v>149</v>
      </c>
      <c r="AM153" s="34">
        <f t="shared" si="60"/>
        <v>4.3524403940014269E-3</v>
      </c>
      <c r="AN153" s="17">
        <f t="shared" si="61"/>
        <v>4.6540155119693526E-4</v>
      </c>
      <c r="AO153" s="43" t="str">
        <f t="shared" si="71"/>
        <v/>
      </c>
      <c r="AP153" s="34">
        <f t="shared" si="62"/>
        <v>4.7352218335090845E-2</v>
      </c>
      <c r="AQ153" s="17" t="str">
        <f t="shared" si="63"/>
        <v/>
      </c>
      <c r="AR153" s="48" t="str">
        <f t="shared" si="64"/>
        <v/>
      </c>
      <c r="AS153" s="34">
        <f t="shared" si="65"/>
        <v>0.12449025287755308</v>
      </c>
      <c r="AT153" s="17" t="str">
        <f t="shared" si="66"/>
        <v/>
      </c>
      <c r="AU153" s="48" t="str">
        <f t="shared" si="67"/>
        <v/>
      </c>
      <c r="AV153" s="34" t="str">
        <f t="shared" si="68"/>
        <v/>
      </c>
      <c r="AW153" s="17" t="str">
        <f t="shared" si="69"/>
        <v/>
      </c>
      <c r="AX153" s="48" t="str">
        <f t="shared" si="70"/>
        <v/>
      </c>
    </row>
    <row r="154" spans="38:50" x14ac:dyDescent="0.3">
      <c r="AL154" s="29">
        <v>150</v>
      </c>
      <c r="AM154" s="34">
        <f t="shared" si="60"/>
        <v>4.1002786577707517E-3</v>
      </c>
      <c r="AN154" s="17">
        <f t="shared" si="61"/>
        <v>4.382986747923676E-4</v>
      </c>
      <c r="AO154" s="43" t="str">
        <f t="shared" si="71"/>
        <v/>
      </c>
      <c r="AP154" s="34">
        <f t="shared" si="62"/>
        <v>4.6973400588410125E-2</v>
      </c>
      <c r="AQ154" s="17" t="str">
        <f t="shared" si="63"/>
        <v/>
      </c>
      <c r="AR154" s="48" t="str">
        <f t="shared" si="64"/>
        <v/>
      </c>
      <c r="AS154" s="34">
        <f t="shared" si="65"/>
        <v>0.12349433085453271</v>
      </c>
      <c r="AT154" s="17" t="str">
        <f t="shared" si="66"/>
        <v/>
      </c>
      <c r="AU154" s="48" t="str">
        <f t="shared" si="67"/>
        <v/>
      </c>
      <c r="AV154" s="34" t="str">
        <f t="shared" si="68"/>
        <v/>
      </c>
      <c r="AW154" s="17" t="str">
        <f t="shared" si="69"/>
        <v/>
      </c>
      <c r="AX154" s="48" t="str">
        <f t="shared" si="70"/>
        <v/>
      </c>
    </row>
  </sheetData>
  <mergeCells count="29">
    <mergeCell ref="A3:A6"/>
    <mergeCell ref="B5:F5"/>
    <mergeCell ref="B6:F6"/>
    <mergeCell ref="I1:AJ1"/>
    <mergeCell ref="AM1:AX1"/>
    <mergeCell ref="B2:F2"/>
    <mergeCell ref="L2:N2"/>
    <mergeCell ref="I2:K2"/>
    <mergeCell ref="O2:Q2"/>
    <mergeCell ref="R2:T2"/>
    <mergeCell ref="AH2:AJ2"/>
    <mergeCell ref="U2:W2"/>
    <mergeCell ref="X2:Z2"/>
    <mergeCell ref="AA2:AC2"/>
    <mergeCell ref="AD2:AF2"/>
    <mergeCell ref="AS2:AU2"/>
    <mergeCell ref="B4:F4"/>
    <mergeCell ref="AM2:AO2"/>
    <mergeCell ref="AV2:AX2"/>
    <mergeCell ref="B3:F3"/>
    <mergeCell ref="B7:F7"/>
    <mergeCell ref="AP2:AR2"/>
    <mergeCell ref="A20:B20"/>
    <mergeCell ref="B9:F9"/>
    <mergeCell ref="B10:F10"/>
    <mergeCell ref="B12:F12"/>
    <mergeCell ref="B11:F11"/>
    <mergeCell ref="A7:A12"/>
    <mergeCell ref="B8:F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F3C1-DBBE-4817-B4D7-D3B7D7AA0DE4}">
  <dimension ref="A1:AG154"/>
  <sheetViews>
    <sheetView zoomScale="118" workbookViewId="0">
      <selection activeCell="F14" sqref="F14"/>
    </sheetView>
  </sheetViews>
  <sheetFormatPr baseColWidth="10" defaultRowHeight="14.4" x14ac:dyDescent="0.3"/>
  <cols>
    <col min="1" max="1" width="11.21875" style="14" customWidth="1"/>
    <col min="2" max="2" width="6.88671875" style="14" customWidth="1"/>
    <col min="3" max="3" width="7.44140625" style="14" customWidth="1"/>
    <col min="4" max="4" width="4.44140625" style="14" customWidth="1"/>
    <col min="5" max="5" width="11.5546875" style="14"/>
    <col min="6" max="6" width="22.6640625" style="14" customWidth="1"/>
    <col min="7" max="7" width="4.109375" style="14" customWidth="1"/>
    <col min="8" max="8" width="4.77734375" style="66" bestFit="1" customWidth="1"/>
    <col min="9" max="10" width="9" style="88" bestFit="1" customWidth="1"/>
    <col min="11" max="11" width="9.33203125" style="88" bestFit="1" customWidth="1"/>
    <col min="12" max="13" width="8.109375" style="88" customWidth="1"/>
    <col min="14" max="14" width="9.33203125" style="88" bestFit="1" customWidth="1"/>
    <col min="15" max="15" width="9.5546875" style="88" bestFit="1" customWidth="1"/>
    <col min="16" max="16" width="9.33203125" style="88" bestFit="1" customWidth="1"/>
    <col min="17" max="17" width="7.88671875" style="88" bestFit="1" customWidth="1"/>
    <col min="18" max="18" width="9" style="88" bestFit="1" customWidth="1"/>
    <col min="19" max="20" width="9.33203125" style="14" bestFit="1" customWidth="1"/>
    <col min="21" max="21" width="12.21875" style="14" bestFit="1" customWidth="1"/>
    <col min="22" max="24" width="9.33203125" style="14" bestFit="1" customWidth="1"/>
    <col min="25" max="25" width="6.6640625" style="14" customWidth="1"/>
    <col min="26" max="26" width="5" style="14" bestFit="1" customWidth="1"/>
    <col min="27" max="27" width="10.109375" style="14" bestFit="1" customWidth="1"/>
    <col min="28" max="29" width="9.33203125" style="14" bestFit="1" customWidth="1"/>
    <col min="30" max="30" width="10.109375" style="14" bestFit="1" customWidth="1"/>
    <col min="31" max="32" width="9.33203125" style="14" bestFit="1" customWidth="1"/>
    <col min="33" max="16384" width="11.5546875" style="14"/>
  </cols>
  <sheetData>
    <row r="1" spans="1:33" ht="16.2" thickBot="1" x14ac:dyDescent="0.35">
      <c r="A1" s="306" t="s">
        <v>129</v>
      </c>
      <c r="H1" s="13"/>
      <c r="I1" s="237" t="s">
        <v>54</v>
      </c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9"/>
      <c r="Z1" s="13"/>
      <c r="AA1" s="240" t="s">
        <v>54</v>
      </c>
      <c r="AB1" s="241"/>
      <c r="AC1" s="241"/>
      <c r="AD1" s="241"/>
      <c r="AE1" s="241"/>
      <c r="AF1" s="242"/>
    </row>
    <row r="2" spans="1:33" ht="23.4" customHeight="1" thickBot="1" x14ac:dyDescent="0.35">
      <c r="B2" s="243" t="s">
        <v>41</v>
      </c>
      <c r="C2" s="244"/>
      <c r="D2" s="244"/>
      <c r="E2" s="244"/>
      <c r="F2" s="245"/>
      <c r="G2" s="15"/>
      <c r="H2" s="18" t="s">
        <v>35</v>
      </c>
      <c r="I2" s="246" t="s">
        <v>33</v>
      </c>
      <c r="J2" s="247"/>
      <c r="K2" s="248"/>
      <c r="L2" s="246" t="s">
        <v>37</v>
      </c>
      <c r="M2" s="247"/>
      <c r="N2" s="249"/>
      <c r="O2" s="225" t="s">
        <v>39</v>
      </c>
      <c r="P2" s="226"/>
      <c r="Q2" s="250"/>
      <c r="R2" s="225" t="s">
        <v>38</v>
      </c>
      <c r="S2" s="226"/>
      <c r="T2" s="250"/>
      <c r="U2" s="19" t="s">
        <v>36</v>
      </c>
      <c r="V2" s="228" t="s">
        <v>40</v>
      </c>
      <c r="W2" s="229"/>
      <c r="X2" s="230"/>
      <c r="Y2" s="72"/>
      <c r="Z2" s="18" t="s">
        <v>35</v>
      </c>
      <c r="AA2" s="225" t="s">
        <v>47</v>
      </c>
      <c r="AB2" s="226"/>
      <c r="AC2" s="227"/>
      <c r="AD2" s="228" t="s">
        <v>50</v>
      </c>
      <c r="AE2" s="229"/>
      <c r="AF2" s="230"/>
    </row>
    <row r="3" spans="1:33" ht="43.8" thickBot="1" x14ac:dyDescent="0.35">
      <c r="A3" s="191" t="s">
        <v>126</v>
      </c>
      <c r="B3" s="300" t="s">
        <v>100</v>
      </c>
      <c r="C3" s="301"/>
      <c r="D3" s="301"/>
      <c r="E3" s="301"/>
      <c r="F3" s="302"/>
      <c r="G3" s="15"/>
      <c r="H3" s="20" t="s">
        <v>34</v>
      </c>
      <c r="I3" s="21" t="s">
        <v>6</v>
      </c>
      <c r="J3" s="22" t="s">
        <v>7</v>
      </c>
      <c r="K3" s="23" t="s">
        <v>8</v>
      </c>
      <c r="L3" s="21" t="s">
        <v>6</v>
      </c>
      <c r="M3" s="22" t="s">
        <v>7</v>
      </c>
      <c r="N3" s="23" t="s">
        <v>8</v>
      </c>
      <c r="O3" s="21" t="s">
        <v>6</v>
      </c>
      <c r="P3" s="22" t="s">
        <v>7</v>
      </c>
      <c r="Q3" s="23" t="s">
        <v>8</v>
      </c>
      <c r="R3" s="21" t="s">
        <v>6</v>
      </c>
      <c r="S3" s="22" t="s">
        <v>7</v>
      </c>
      <c r="T3" s="23" t="s">
        <v>8</v>
      </c>
      <c r="U3" s="24" t="s">
        <v>6</v>
      </c>
      <c r="V3" s="21" t="s">
        <v>6</v>
      </c>
      <c r="W3" s="22" t="s">
        <v>7</v>
      </c>
      <c r="X3" s="23" t="s">
        <v>8</v>
      </c>
      <c r="Y3" s="72"/>
      <c r="Z3" s="94" t="s">
        <v>44</v>
      </c>
      <c r="AA3" s="91" t="s">
        <v>6</v>
      </c>
      <c r="AB3" s="92" t="s">
        <v>7</v>
      </c>
      <c r="AC3" s="95" t="s">
        <v>8</v>
      </c>
      <c r="AD3" s="91" t="s">
        <v>6</v>
      </c>
      <c r="AE3" s="92" t="s">
        <v>7</v>
      </c>
      <c r="AF3" s="93" t="s">
        <v>8</v>
      </c>
    </row>
    <row r="4" spans="1:33" x14ac:dyDescent="0.3">
      <c r="A4" s="192"/>
      <c r="B4" s="182" t="s">
        <v>101</v>
      </c>
      <c r="C4" s="183"/>
      <c r="D4" s="183"/>
      <c r="E4" s="183"/>
      <c r="F4" s="184"/>
      <c r="G4" s="15"/>
      <c r="H4" s="27">
        <v>0</v>
      </c>
      <c r="I4" s="31"/>
      <c r="J4" s="32"/>
      <c r="K4" s="42"/>
      <c r="L4" s="46">
        <v>-1.61</v>
      </c>
      <c r="M4" s="33"/>
      <c r="N4" s="47"/>
      <c r="O4" s="34"/>
      <c r="P4" s="17"/>
      <c r="Q4" s="162"/>
      <c r="R4" s="25">
        <v>1.2879943708818935E-2</v>
      </c>
      <c r="S4" s="17">
        <v>8.5853090678785464E-5</v>
      </c>
      <c r="T4" s="43">
        <v>5.6696060300194506E-7</v>
      </c>
      <c r="U4" s="57">
        <v>1.61</v>
      </c>
      <c r="V4" s="34">
        <v>2.5458845742707899E-2</v>
      </c>
      <c r="W4" s="17">
        <v>9.3946122343934447E-5</v>
      </c>
      <c r="X4" s="48">
        <v>4.9461948235703417E-6</v>
      </c>
      <c r="Z4" s="27">
        <v>0</v>
      </c>
      <c r="AA4" s="34">
        <f t="shared" ref="AA4:AA35" si="0">IF(($I4+$L4)*$B$16=0,"",($I4+$L4)*$B$16)</f>
        <v>-60.362120000000012</v>
      </c>
      <c r="AB4" s="17" t="str">
        <f t="shared" ref="AB4:AB35" si="1">IF(($J4+$M4)*$B$16=0,"",($J4+$M4)*$B$16)</f>
        <v/>
      </c>
      <c r="AC4" s="43" t="str">
        <f t="shared" ref="AC4:AC35" si="2">IF(($K4+$N4)*$B$16=0,"",($K4+$N4)*$B$16)</f>
        <v/>
      </c>
      <c r="AD4" s="34">
        <f t="shared" ref="AD4:AD35" si="3">IF(($I4+$L4)*$B$16=0,"",($I4+$L4)*$B$16)</f>
        <v>-60.362120000000012</v>
      </c>
      <c r="AE4" s="17" t="str">
        <f t="shared" ref="AE4:AE35" si="4">IF(($J4+$M4)*$B$16=0,"",($J4+$M4)*$B$16)</f>
        <v/>
      </c>
      <c r="AF4" s="48" t="str">
        <f t="shared" ref="AF4:AF35" si="5">IF(($K4+$N4)*$B$16=0,"",($K4+$N4)*$B$16)</f>
        <v/>
      </c>
    </row>
    <row r="5" spans="1:33" x14ac:dyDescent="0.3">
      <c r="A5" s="192"/>
      <c r="B5" s="188" t="s">
        <v>104</v>
      </c>
      <c r="C5" s="189"/>
      <c r="D5" s="189"/>
      <c r="E5" s="189"/>
      <c r="F5" s="190"/>
      <c r="G5" s="15"/>
      <c r="H5" s="28">
        <v>1</v>
      </c>
      <c r="I5" s="34">
        <v>0.28046327045031361</v>
      </c>
      <c r="J5" s="17">
        <v>1.3189307800905567E-3</v>
      </c>
      <c r="K5" s="43">
        <v>9.5963750213680664E-5</v>
      </c>
      <c r="L5" s="172">
        <v>1.0752908993176536E-3</v>
      </c>
      <c r="M5" s="173">
        <v>1.898227700609512E-5</v>
      </c>
      <c r="N5" s="179">
        <f>Q5*0.051</f>
        <v>4.5899999999999998E-5</v>
      </c>
      <c r="O5" s="34">
        <v>1.7568145373574793E-2</v>
      </c>
      <c r="P5" s="17">
        <v>3.7220150992343378E-4</v>
      </c>
      <c r="Q5" s="65">
        <v>8.9999999999999998E-4</v>
      </c>
      <c r="R5" s="26"/>
      <c r="S5" s="9"/>
      <c r="T5" s="51"/>
      <c r="U5" s="58"/>
      <c r="V5" s="55"/>
      <c r="W5" s="9"/>
      <c r="X5" s="35"/>
      <c r="Z5" s="28">
        <v>1</v>
      </c>
      <c r="AA5" s="34">
        <f t="shared" si="0"/>
        <v>10.555443742120376</v>
      </c>
      <c r="AB5" s="17">
        <f t="shared" si="1"/>
        <v>5.0161036336667679E-2</v>
      </c>
      <c r="AC5" s="43">
        <f t="shared" si="2"/>
        <v>5.3187557230113163E-3</v>
      </c>
      <c r="AD5" s="34">
        <f t="shared" si="3"/>
        <v>10.555443742120376</v>
      </c>
      <c r="AE5" s="17">
        <f t="shared" si="4"/>
        <v>5.0161036336667679E-2</v>
      </c>
      <c r="AF5" s="48">
        <f t="shared" si="5"/>
        <v>5.3187557230113163E-3</v>
      </c>
    </row>
    <row r="6" spans="1:33" x14ac:dyDescent="0.3">
      <c r="A6" s="192"/>
      <c r="B6" s="188" t="s">
        <v>102</v>
      </c>
      <c r="C6" s="189"/>
      <c r="D6" s="189"/>
      <c r="E6" s="189"/>
      <c r="F6" s="190"/>
      <c r="G6" s="15"/>
      <c r="H6" s="29">
        <v>2</v>
      </c>
      <c r="I6" s="36"/>
      <c r="J6" s="16"/>
      <c r="K6" s="44"/>
      <c r="L6" s="34">
        <v>9.9949678397067581E-4</v>
      </c>
      <c r="M6" s="17">
        <v>3.7120933656702532E-5</v>
      </c>
      <c r="N6" s="48"/>
      <c r="O6" s="34">
        <v>1.5333166767779195E-2</v>
      </c>
      <c r="P6" s="17">
        <v>7.2786144424906928E-4</v>
      </c>
      <c r="Q6" s="65"/>
      <c r="R6" s="26"/>
      <c r="S6" s="9"/>
      <c r="T6" s="51"/>
      <c r="U6" s="58"/>
      <c r="V6" s="55"/>
      <c r="W6" s="9"/>
      <c r="X6" s="35"/>
      <c r="Z6" s="29">
        <v>2</v>
      </c>
      <c r="AA6" s="34">
        <f t="shared" si="0"/>
        <v>3.7473133424628581E-2</v>
      </c>
      <c r="AB6" s="17">
        <f t="shared" si="1"/>
        <v>1.3917380446570916E-3</v>
      </c>
      <c r="AC6" s="43" t="str">
        <f t="shared" si="2"/>
        <v/>
      </c>
      <c r="AD6" s="34">
        <f t="shared" si="3"/>
        <v>3.7473133424628581E-2</v>
      </c>
      <c r="AE6" s="17">
        <f t="shared" si="4"/>
        <v>1.3917380446570916E-3</v>
      </c>
      <c r="AF6" s="48" t="str">
        <f t="shared" si="5"/>
        <v/>
      </c>
    </row>
    <row r="7" spans="1:33" x14ac:dyDescent="0.3">
      <c r="A7" s="192"/>
      <c r="B7" s="188" t="s">
        <v>103</v>
      </c>
      <c r="C7" s="189"/>
      <c r="D7" s="189"/>
      <c r="E7" s="189"/>
      <c r="F7" s="190"/>
      <c r="H7" s="29">
        <v>3</v>
      </c>
      <c r="I7" s="36"/>
      <c r="J7" s="16"/>
      <c r="K7" s="44"/>
      <c r="L7" s="34">
        <v>9.3169932822567626E-4</v>
      </c>
      <c r="M7" s="17">
        <v>3.6023844268297462E-5</v>
      </c>
      <c r="N7" s="48"/>
      <c r="O7" s="34">
        <v>1.4220384901932557E-2</v>
      </c>
      <c r="P7" s="17">
        <v>7.063498876136757E-4</v>
      </c>
      <c r="Q7" s="65"/>
      <c r="R7" s="26"/>
      <c r="S7" s="9"/>
      <c r="T7" s="51"/>
      <c r="U7" s="58"/>
      <c r="V7" s="55"/>
      <c r="W7" s="9"/>
      <c r="X7" s="35"/>
      <c r="Y7" s="72"/>
      <c r="Z7" s="29">
        <v>3</v>
      </c>
      <c r="AA7" s="34">
        <f t="shared" si="0"/>
        <v>3.4931271213837059E-2</v>
      </c>
      <c r="AB7" s="17">
        <f t="shared" si="1"/>
        <v>1.3506059693070085E-3</v>
      </c>
      <c r="AC7" s="43" t="str">
        <f t="shared" si="2"/>
        <v/>
      </c>
      <c r="AD7" s="34">
        <f t="shared" si="3"/>
        <v>3.4931271213837059E-2</v>
      </c>
      <c r="AE7" s="17">
        <f t="shared" si="4"/>
        <v>1.3506059693070085E-3</v>
      </c>
      <c r="AF7" s="48" t="str">
        <f t="shared" si="5"/>
        <v/>
      </c>
    </row>
    <row r="8" spans="1:33" ht="36.6" customHeight="1" thickBot="1" x14ac:dyDescent="0.35">
      <c r="A8" s="193"/>
      <c r="B8" s="303" t="s">
        <v>105</v>
      </c>
      <c r="C8" s="304"/>
      <c r="D8" s="304"/>
      <c r="E8" s="304"/>
      <c r="F8" s="305"/>
      <c r="G8" s="15"/>
      <c r="H8" s="29">
        <v>4</v>
      </c>
      <c r="I8" s="36"/>
      <c r="J8" s="16"/>
      <c r="K8" s="44"/>
      <c r="L8" s="34">
        <v>8.6849205799162063E-4</v>
      </c>
      <c r="M8" s="17">
        <v>3.4959178771416292E-5</v>
      </c>
      <c r="N8" s="48"/>
      <c r="O8" s="34">
        <v>1.3185084984194672E-2</v>
      </c>
      <c r="P8" s="17">
        <v>6.8547409355718234E-4</v>
      </c>
      <c r="Q8" s="65"/>
      <c r="R8" s="26"/>
      <c r="S8" s="9"/>
      <c r="T8" s="51"/>
      <c r="U8" s="59"/>
      <c r="V8" s="55"/>
      <c r="W8" s="9"/>
      <c r="X8" s="35"/>
      <c r="Y8" s="72"/>
      <c r="Z8" s="29">
        <v>4</v>
      </c>
      <c r="AA8" s="34">
        <f t="shared" si="0"/>
        <v>3.2561504238221843E-2</v>
      </c>
      <c r="AB8" s="17">
        <f t="shared" si="1"/>
        <v>1.3106895304979397E-3</v>
      </c>
      <c r="AC8" s="43" t="str">
        <f t="shared" si="2"/>
        <v/>
      </c>
      <c r="AD8" s="34">
        <f t="shared" si="3"/>
        <v>3.2561504238221843E-2</v>
      </c>
      <c r="AE8" s="17">
        <f t="shared" si="4"/>
        <v>1.3106895304979397E-3</v>
      </c>
      <c r="AF8" s="48" t="str">
        <f t="shared" si="5"/>
        <v/>
      </c>
    </row>
    <row r="9" spans="1:33" ht="15" thickBot="1" x14ac:dyDescent="0.35">
      <c r="A9" s="194" t="s">
        <v>125</v>
      </c>
      <c r="B9" s="185" t="s">
        <v>30</v>
      </c>
      <c r="C9" s="186"/>
      <c r="D9" s="186"/>
      <c r="E9" s="186"/>
      <c r="F9" s="187"/>
      <c r="H9" s="29">
        <v>5</v>
      </c>
      <c r="I9" s="36"/>
      <c r="J9" s="16"/>
      <c r="K9" s="44"/>
      <c r="L9" s="34">
        <v>8.0956445157155177E-4</v>
      </c>
      <c r="M9" s="17">
        <v>3.3925978895244768E-5</v>
      </c>
      <c r="N9" s="48"/>
      <c r="O9" s="34">
        <v>1.222196222842494E-2</v>
      </c>
      <c r="P9" s="17">
        <v>6.6521527245577976E-4</v>
      </c>
      <c r="Q9" s="65"/>
      <c r="R9" s="26"/>
      <c r="S9" s="9"/>
      <c r="T9" s="52"/>
      <c r="U9" s="60"/>
      <c r="V9" s="55"/>
      <c r="W9" s="9"/>
      <c r="X9" s="35"/>
      <c r="Y9" s="72"/>
      <c r="Z9" s="29">
        <v>5</v>
      </c>
      <c r="AA9" s="34">
        <f t="shared" si="0"/>
        <v>3.0352190418320622E-2</v>
      </c>
      <c r="AB9" s="17">
        <f t="shared" si="1"/>
        <v>1.2719528007405171E-3</v>
      </c>
      <c r="AC9" s="43" t="str">
        <f t="shared" si="2"/>
        <v/>
      </c>
      <c r="AD9" s="34">
        <f t="shared" si="3"/>
        <v>3.0352190418320622E-2</v>
      </c>
      <c r="AE9" s="17">
        <f t="shared" si="4"/>
        <v>1.2719528007405171E-3</v>
      </c>
      <c r="AF9" s="48" t="str">
        <f t="shared" si="5"/>
        <v/>
      </c>
    </row>
    <row r="10" spans="1:33" ht="15" thickBot="1" x14ac:dyDescent="0.35">
      <c r="A10" s="195"/>
      <c r="B10" s="185" t="s">
        <v>30</v>
      </c>
      <c r="C10" s="186"/>
      <c r="D10" s="186"/>
      <c r="E10" s="186"/>
      <c r="F10" s="187"/>
      <c r="H10" s="29">
        <v>6</v>
      </c>
      <c r="I10" s="36"/>
      <c r="J10" s="16"/>
      <c r="K10" s="44"/>
      <c r="L10" s="34">
        <v>7.5462698627024624E-4</v>
      </c>
      <c r="M10" s="17">
        <v>3.2923314690151233E-5</v>
      </c>
      <c r="N10" s="48"/>
      <c r="O10" s="34">
        <v>1.1326072450997454E-2</v>
      </c>
      <c r="P10" s="17">
        <v>6.4555519000296542E-4</v>
      </c>
      <c r="Q10" s="65"/>
      <c r="R10" s="26"/>
      <c r="S10" s="9"/>
      <c r="T10" s="53"/>
      <c r="U10" s="61"/>
      <c r="V10" s="55"/>
      <c r="W10" s="9"/>
      <c r="X10" s="35"/>
      <c r="Y10" s="72"/>
      <c r="Z10" s="29">
        <v>6</v>
      </c>
      <c r="AA10" s="34">
        <f t="shared" si="0"/>
        <v>2.8292474969244075E-2</v>
      </c>
      <c r="AB10" s="17">
        <f t="shared" si="1"/>
        <v>1.2343609143631502E-3</v>
      </c>
      <c r="AC10" s="43" t="str">
        <f t="shared" si="2"/>
        <v/>
      </c>
      <c r="AD10" s="34">
        <f t="shared" si="3"/>
        <v>2.8292474969244075E-2</v>
      </c>
      <c r="AE10" s="17">
        <f t="shared" si="4"/>
        <v>1.2343609143631502E-3</v>
      </c>
      <c r="AF10" s="48" t="str">
        <f t="shared" si="5"/>
        <v/>
      </c>
    </row>
    <row r="11" spans="1:33" x14ac:dyDescent="0.3">
      <c r="A11" s="256"/>
      <c r="B11" s="256"/>
      <c r="H11" s="29">
        <v>7</v>
      </c>
      <c r="I11" s="36"/>
      <c r="J11" s="16"/>
      <c r="K11" s="44"/>
      <c r="L11" s="34">
        <v>7.0340971856005824E-4</v>
      </c>
      <c r="M11" s="17">
        <v>3.1950283690669254E-5</v>
      </c>
      <c r="N11" s="48"/>
      <c r="O11" s="34">
        <v>1.0492807633733255E-2</v>
      </c>
      <c r="P11" s="17">
        <v>6.2647615079743644E-4</v>
      </c>
      <c r="Q11" s="65"/>
      <c r="R11" s="26"/>
      <c r="S11" s="9"/>
      <c r="T11" s="53"/>
      <c r="U11" s="58"/>
      <c r="V11" s="55"/>
      <c r="W11" s="9"/>
      <c r="X11" s="35"/>
      <c r="Y11" s="72"/>
      <c r="Z11" s="29">
        <v>7</v>
      </c>
      <c r="AA11" s="34">
        <f t="shared" si="0"/>
        <v>2.6372237168253706E-2</v>
      </c>
      <c r="AB11" s="17">
        <f t="shared" si="1"/>
        <v>1.1978800361305718E-3</v>
      </c>
      <c r="AC11" s="43" t="str">
        <f t="shared" si="2"/>
        <v/>
      </c>
      <c r="AD11" s="34">
        <f t="shared" si="3"/>
        <v>2.6372237168253706E-2</v>
      </c>
      <c r="AE11" s="17">
        <f t="shared" si="4"/>
        <v>1.1978800361305718E-3</v>
      </c>
      <c r="AF11" s="48" t="str">
        <f t="shared" si="5"/>
        <v/>
      </c>
    </row>
    <row r="12" spans="1:33" x14ac:dyDescent="0.3">
      <c r="A12" s="68" t="s">
        <v>2</v>
      </c>
      <c r="B12" s="67">
        <v>130</v>
      </c>
      <c r="C12" s="69" t="s">
        <v>25</v>
      </c>
      <c r="H12" s="29">
        <v>8</v>
      </c>
      <c r="I12" s="36"/>
      <c r="J12" s="16"/>
      <c r="K12" s="44"/>
      <c r="L12" s="34">
        <v>6.5566096024137412E-4</v>
      </c>
      <c r="M12" s="17">
        <v>3.1006010103217722E-5</v>
      </c>
      <c r="N12" s="48"/>
      <c r="O12" s="34">
        <v>9.7178731406462032E-3</v>
      </c>
      <c r="P12" s="17">
        <v>6.0796098241603389E-4</v>
      </c>
      <c r="Q12" s="65"/>
      <c r="R12" s="26"/>
      <c r="S12" s="9"/>
      <c r="T12" s="53"/>
      <c r="U12" s="62"/>
      <c r="V12" s="55"/>
      <c r="W12" s="9"/>
      <c r="X12" s="35"/>
      <c r="Y12" s="72"/>
      <c r="Z12" s="29">
        <v>8</v>
      </c>
      <c r="AA12" s="34">
        <f t="shared" si="0"/>
        <v>2.4582040721369602E-2</v>
      </c>
      <c r="AB12" s="17">
        <f t="shared" si="1"/>
        <v>1.162477330789839E-3</v>
      </c>
      <c r="AC12" s="43" t="str">
        <f t="shared" si="2"/>
        <v/>
      </c>
      <c r="AD12" s="34">
        <f t="shared" si="3"/>
        <v>2.4582040721369602E-2</v>
      </c>
      <c r="AE12" s="17">
        <f t="shared" si="4"/>
        <v>1.162477330789839E-3</v>
      </c>
      <c r="AF12" s="48" t="str">
        <f t="shared" si="5"/>
        <v/>
      </c>
    </row>
    <row r="13" spans="1:33" x14ac:dyDescent="0.3">
      <c r="A13" s="67" t="s">
        <v>16</v>
      </c>
      <c r="B13" s="67">
        <v>0.04</v>
      </c>
      <c r="H13" s="29">
        <v>9</v>
      </c>
      <c r="I13" s="36"/>
      <c r="J13" s="16"/>
      <c r="K13" s="44"/>
      <c r="L13" s="34">
        <v>6.1114604410774428E-4</v>
      </c>
      <c r="M13" s="17">
        <v>3.0089644017827558E-5</v>
      </c>
      <c r="N13" s="48"/>
      <c r="O13" s="34">
        <v>8.9972664766445158E-3</v>
      </c>
      <c r="P13" s="17">
        <v>5.8999301995740316E-4</v>
      </c>
      <c r="Q13" s="65"/>
      <c r="R13" s="26"/>
      <c r="S13" s="9"/>
      <c r="T13" s="53"/>
      <c r="U13" s="62"/>
      <c r="V13" s="55"/>
      <c r="W13" s="9"/>
      <c r="X13" s="35"/>
      <c r="Y13" s="72"/>
      <c r="Z13" s="29">
        <v>9</v>
      </c>
      <c r="AA13" s="34">
        <f t="shared" si="0"/>
        <v>2.2913087485687551E-2</v>
      </c>
      <c r="AB13" s="17">
        <f t="shared" si="1"/>
        <v>1.128120933516391E-3</v>
      </c>
      <c r="AC13" s="43" t="str">
        <f t="shared" si="2"/>
        <v/>
      </c>
      <c r="AD13" s="34">
        <f t="shared" si="3"/>
        <v>2.2913087485687551E-2</v>
      </c>
      <c r="AE13" s="17">
        <f t="shared" si="4"/>
        <v>1.128120933516391E-3</v>
      </c>
      <c r="AF13" s="48" t="str">
        <f t="shared" si="5"/>
        <v/>
      </c>
    </row>
    <row r="14" spans="1:33" x14ac:dyDescent="0.3">
      <c r="A14" s="143" t="s">
        <v>60</v>
      </c>
      <c r="B14" s="143">
        <f>'fossil-based'!$C$1*B13*B12</f>
        <v>36.400000000000006</v>
      </c>
      <c r="H14" s="29">
        <v>10</v>
      </c>
      <c r="I14" s="36"/>
      <c r="J14" s="16"/>
      <c r="K14" s="44"/>
      <c r="L14" s="34">
        <v>5.6964617306444357E-4</v>
      </c>
      <c r="M14" s="17">
        <v>2.920036064316534E-5</v>
      </c>
      <c r="N14" s="48"/>
      <c r="O14" s="34">
        <v>8.3272574838923509E-3</v>
      </c>
      <c r="P14" s="17">
        <v>5.7255609104245775E-4</v>
      </c>
      <c r="Q14" s="65"/>
      <c r="R14" s="26"/>
      <c r="S14" s="9"/>
      <c r="T14" s="53"/>
      <c r="U14" s="62"/>
      <c r="V14" s="55"/>
      <c r="W14" s="9"/>
      <c r="X14" s="35"/>
      <c r="Y14" s="73"/>
      <c r="Z14" s="29">
        <v>10</v>
      </c>
      <c r="AA14" s="34">
        <f t="shared" si="0"/>
        <v>2.1357174320532121E-2</v>
      </c>
      <c r="AB14" s="17">
        <f t="shared" si="1"/>
        <v>1.0947799212335551E-3</v>
      </c>
      <c r="AC14" s="43" t="str">
        <f t="shared" si="2"/>
        <v/>
      </c>
      <c r="AD14" s="34">
        <f t="shared" si="3"/>
        <v>2.1357174320532121E-2</v>
      </c>
      <c r="AE14" s="17">
        <f t="shared" si="4"/>
        <v>1.0947799212335551E-3</v>
      </c>
      <c r="AF14" s="48" t="str">
        <f t="shared" si="5"/>
        <v/>
      </c>
      <c r="AG14" s="73"/>
    </row>
    <row r="15" spans="1:33" x14ac:dyDescent="0.3">
      <c r="A15" s="143" t="s">
        <v>62</v>
      </c>
      <c r="B15" s="143">
        <f>B13*'fossil-based'!C1*1000</f>
        <v>280</v>
      </c>
      <c r="C15" s="14" t="s">
        <v>63</v>
      </c>
      <c r="H15" s="29">
        <v>11</v>
      </c>
      <c r="I15" s="36"/>
      <c r="J15" s="16"/>
      <c r="K15" s="44"/>
      <c r="L15" s="34">
        <v>5.3095734705840933E-4</v>
      </c>
      <c r="M15" s="17">
        <v>2.8337359564165453E-5</v>
      </c>
      <c r="N15" s="48"/>
      <c r="O15" s="34">
        <v>7.7043698785899889E-3</v>
      </c>
      <c r="P15" s="17">
        <v>5.5563450125814616E-4</v>
      </c>
      <c r="Q15" s="65"/>
      <c r="R15" s="26"/>
      <c r="S15" s="9"/>
      <c r="T15" s="53"/>
      <c r="U15" s="62"/>
      <c r="V15" s="55"/>
      <c r="W15" s="9"/>
      <c r="X15" s="35"/>
      <c r="Z15" s="29">
        <v>11</v>
      </c>
      <c r="AA15" s="34">
        <f t="shared" si="0"/>
        <v>1.9906652855913885E-2</v>
      </c>
      <c r="AB15" s="17">
        <f t="shared" si="1"/>
        <v>1.0624242847796913E-3</v>
      </c>
      <c r="AC15" s="43" t="str">
        <f t="shared" si="2"/>
        <v/>
      </c>
      <c r="AD15" s="34">
        <f t="shared" si="3"/>
        <v>1.9906652855913885E-2</v>
      </c>
      <c r="AE15" s="17">
        <f t="shared" si="4"/>
        <v>1.0624242847796913E-3</v>
      </c>
      <c r="AF15" s="48" t="str">
        <f t="shared" si="5"/>
        <v/>
      </c>
    </row>
    <row r="16" spans="1:33" x14ac:dyDescent="0.3">
      <c r="A16" s="78" t="s">
        <v>51</v>
      </c>
      <c r="B16" s="70">
        <f>'fossil-based'!$C$1*B13*B12*1.03</f>
        <v>37.492000000000004</v>
      </c>
      <c r="H16" s="29">
        <v>12</v>
      </c>
      <c r="I16" s="36"/>
      <c r="J16" s="16"/>
      <c r="K16" s="44"/>
      <c r="L16" s="34">
        <v>4.9488936255882106E-4</v>
      </c>
      <c r="M16" s="17">
        <v>2.7499864021602463E-5</v>
      </c>
      <c r="N16" s="48"/>
      <c r="O16" s="34">
        <v>7.1253640375043966E-3</v>
      </c>
      <c r="P16" s="17">
        <v>5.3921302003142094E-4</v>
      </c>
      <c r="Q16" s="65"/>
      <c r="R16" s="26"/>
      <c r="S16" s="9"/>
      <c r="T16" s="53"/>
      <c r="U16" s="62"/>
      <c r="V16" s="55"/>
      <c r="W16" s="9"/>
      <c r="X16" s="35"/>
      <c r="Z16" s="29">
        <v>12</v>
      </c>
      <c r="AA16" s="34">
        <f t="shared" si="0"/>
        <v>1.855439198105532E-2</v>
      </c>
      <c r="AB16" s="17">
        <f t="shared" si="1"/>
        <v>1.0310249018979196E-3</v>
      </c>
      <c r="AC16" s="43" t="str">
        <f t="shared" si="2"/>
        <v/>
      </c>
      <c r="AD16" s="34">
        <f t="shared" si="3"/>
        <v>1.855439198105532E-2</v>
      </c>
      <c r="AE16" s="17">
        <f t="shared" si="4"/>
        <v>1.0310249018979196E-3</v>
      </c>
      <c r="AF16" s="48" t="str">
        <f t="shared" si="5"/>
        <v/>
      </c>
    </row>
    <row r="17" spans="1:32" ht="14.4" customHeight="1" x14ac:dyDescent="0.3">
      <c r="A17" s="78" t="s">
        <v>52</v>
      </c>
      <c r="B17" s="70" t="s">
        <v>46</v>
      </c>
      <c r="H17" s="29">
        <v>13</v>
      </c>
      <c r="I17" s="36"/>
      <c r="J17" s="16"/>
      <c r="K17" s="44"/>
      <c r="L17" s="34">
        <v>4.6126487968336198E-4</v>
      </c>
      <c r="M17" s="17">
        <v>2.6687120212955422E-5</v>
      </c>
      <c r="N17" s="48"/>
      <c r="O17" s="34">
        <v>6.5872209497151316E-3</v>
      </c>
      <c r="P17" s="17">
        <v>5.2327686692069466E-4</v>
      </c>
      <c r="Q17" s="65"/>
      <c r="R17" s="26"/>
      <c r="S17" s="9"/>
      <c r="T17" s="53"/>
      <c r="U17" s="62"/>
      <c r="V17" s="55"/>
      <c r="W17" s="9"/>
      <c r="X17" s="35"/>
      <c r="Z17" s="29">
        <v>13</v>
      </c>
      <c r="AA17" s="34">
        <f t="shared" si="0"/>
        <v>1.7293742869088611E-2</v>
      </c>
      <c r="AB17" s="17">
        <f t="shared" si="1"/>
        <v>1.0005535110241249E-3</v>
      </c>
      <c r="AC17" s="43" t="str">
        <f t="shared" si="2"/>
        <v/>
      </c>
      <c r="AD17" s="34">
        <f t="shared" si="3"/>
        <v>1.7293742869088611E-2</v>
      </c>
      <c r="AE17" s="17">
        <f t="shared" si="4"/>
        <v>1.0005535110241249E-3</v>
      </c>
      <c r="AF17" s="48" t="str">
        <f t="shared" si="5"/>
        <v/>
      </c>
    </row>
    <row r="18" spans="1:32" x14ac:dyDescent="0.3">
      <c r="A18" s="254" t="s">
        <v>53</v>
      </c>
      <c r="B18" s="255"/>
      <c r="C18" s="71">
        <f>(0.35+0.086136)*B16</f>
        <v>16.351610912000002</v>
      </c>
      <c r="H18" s="29">
        <v>14</v>
      </c>
      <c r="I18" s="36"/>
      <c r="J18" s="16"/>
      <c r="K18" s="44"/>
      <c r="L18" s="34">
        <v>4.2991855239674705E-4</v>
      </c>
      <c r="M18" s="17">
        <v>2.5898396613934703E-5</v>
      </c>
      <c r="N18" s="48"/>
      <c r="O18" s="34">
        <v>6.0871272547557698E-3</v>
      </c>
      <c r="P18" s="17">
        <v>5.0781169831244524E-4</v>
      </c>
      <c r="Q18" s="65"/>
      <c r="R18" s="26"/>
      <c r="S18" s="9"/>
      <c r="T18" s="53"/>
      <c r="U18" s="62"/>
      <c r="V18" s="55"/>
      <c r="W18" s="9"/>
      <c r="X18" s="35"/>
      <c r="Z18" s="29">
        <v>14</v>
      </c>
      <c r="AA18" s="34">
        <f t="shared" si="0"/>
        <v>1.6118506366458844E-2</v>
      </c>
      <c r="AB18" s="17">
        <f t="shared" si="1"/>
        <v>9.7098268584964E-4</v>
      </c>
      <c r="AC18" s="43" t="str">
        <f t="shared" si="2"/>
        <v/>
      </c>
      <c r="AD18" s="34">
        <f t="shared" si="3"/>
        <v>1.6118506366458844E-2</v>
      </c>
      <c r="AE18" s="17">
        <f t="shared" si="4"/>
        <v>9.7098268584964E-4</v>
      </c>
      <c r="AF18" s="48" t="str">
        <f t="shared" si="5"/>
        <v/>
      </c>
    </row>
    <row r="19" spans="1:32" hidden="1" x14ac:dyDescent="0.3">
      <c r="B19" s="74"/>
      <c r="C19" s="74"/>
      <c r="D19" s="74"/>
      <c r="E19" s="74"/>
      <c r="F19" s="74"/>
      <c r="H19" s="29">
        <v>15</v>
      </c>
      <c r="I19" s="36"/>
      <c r="J19" s="16"/>
      <c r="K19" s="44"/>
      <c r="L19" s="34">
        <v>4.0069621751734661E-4</v>
      </c>
      <c r="M19" s="17">
        <v>2.5132983320060735E-5</v>
      </c>
      <c r="N19" s="48"/>
      <c r="O19" s="34">
        <v>5.6224612936619416E-3</v>
      </c>
      <c r="P19" s="17">
        <v>4.92803594510995E-4</v>
      </c>
      <c r="Q19" s="65"/>
      <c r="R19" s="26"/>
      <c r="S19" s="9"/>
      <c r="T19" s="53"/>
      <c r="U19" s="62"/>
      <c r="V19" s="55"/>
      <c r="W19" s="9"/>
      <c r="X19" s="35"/>
      <c r="Z19" s="29">
        <v>15</v>
      </c>
      <c r="AA19" s="34">
        <f t="shared" si="0"/>
        <v>1.5022902587160361E-2</v>
      </c>
      <c r="AB19" s="17">
        <f t="shared" si="1"/>
        <v>9.4228581063571714E-4</v>
      </c>
      <c r="AC19" s="43" t="str">
        <f t="shared" si="2"/>
        <v/>
      </c>
      <c r="AD19" s="34">
        <f t="shared" si="3"/>
        <v>1.5022902587160361E-2</v>
      </c>
      <c r="AE19" s="17">
        <f t="shared" si="4"/>
        <v>9.4228581063571714E-4</v>
      </c>
      <c r="AF19" s="48" t="str">
        <f t="shared" si="5"/>
        <v/>
      </c>
    </row>
    <row r="20" spans="1:32" hidden="1" x14ac:dyDescent="0.3">
      <c r="B20" s="74"/>
      <c r="C20" s="74"/>
      <c r="D20" s="74"/>
      <c r="E20" s="74"/>
      <c r="F20" s="74"/>
      <c r="H20" s="29">
        <v>16</v>
      </c>
      <c r="I20" s="36"/>
      <c r="J20" s="16"/>
      <c r="K20" s="44"/>
      <c r="L20" s="34">
        <v>3.7345413855591843E-4</v>
      </c>
      <c r="M20" s="17">
        <v>2.4390191407702099E-5</v>
      </c>
      <c r="N20" s="48"/>
      <c r="O20" s="34">
        <v>5.1907801044047694E-3</v>
      </c>
      <c r="P20" s="17">
        <v>4.7823904720984518E-4</v>
      </c>
      <c r="Q20" s="65"/>
      <c r="R20" s="26"/>
      <c r="S20" s="9"/>
      <c r="T20" s="53"/>
      <c r="U20" s="62"/>
      <c r="V20" s="55"/>
      <c r="W20" s="9"/>
      <c r="X20" s="35"/>
      <c r="Z20" s="29">
        <v>16</v>
      </c>
      <c r="AA20" s="34">
        <f t="shared" si="0"/>
        <v>1.4001542562738495E-2</v>
      </c>
      <c r="AB20" s="17">
        <f t="shared" si="1"/>
        <v>9.1443705625756722E-4</v>
      </c>
      <c r="AC20" s="43" t="str">
        <f t="shared" si="2"/>
        <v/>
      </c>
      <c r="AD20" s="34">
        <f t="shared" si="3"/>
        <v>1.4001542562738495E-2</v>
      </c>
      <c r="AE20" s="17">
        <f t="shared" si="4"/>
        <v>9.1443705625756722E-4</v>
      </c>
      <c r="AF20" s="48" t="str">
        <f t="shared" si="5"/>
        <v/>
      </c>
    </row>
    <row r="21" spans="1:32" hidden="1" x14ac:dyDescent="0.3">
      <c r="B21" s="74"/>
      <c r="C21" s="74"/>
      <c r="D21" s="74"/>
      <c r="E21" s="74"/>
      <c r="F21" s="74"/>
      <c r="H21" s="29">
        <v>17</v>
      </c>
      <c r="I21" s="36"/>
      <c r="J21" s="16"/>
      <c r="K21" s="44"/>
      <c r="L21" s="34">
        <v>3.4805830067946813E-4</v>
      </c>
      <c r="M21" s="17">
        <v>2.3669352313997705E-5</v>
      </c>
      <c r="N21" s="48"/>
      <c r="O21" s="34">
        <v>4.7898072978257112E-3</v>
      </c>
      <c r="P21" s="17">
        <v>4.6410494733328838E-4</v>
      </c>
      <c r="Q21" s="65"/>
      <c r="R21" s="26"/>
      <c r="S21" s="9"/>
      <c r="T21" s="53"/>
      <c r="U21" s="62"/>
      <c r="V21" s="55"/>
      <c r="W21" s="9"/>
      <c r="X21" s="35"/>
      <c r="Z21" s="29">
        <v>17</v>
      </c>
      <c r="AA21" s="34">
        <f t="shared" si="0"/>
        <v>1.304940180907462E-2</v>
      </c>
      <c r="AB21" s="17">
        <f t="shared" si="1"/>
        <v>8.874113569564021E-4</v>
      </c>
      <c r="AC21" s="43" t="str">
        <f t="shared" si="2"/>
        <v/>
      </c>
      <c r="AD21" s="34">
        <f t="shared" si="3"/>
        <v>1.304940180907462E-2</v>
      </c>
      <c r="AE21" s="17">
        <f t="shared" si="4"/>
        <v>8.874113569564021E-4</v>
      </c>
      <c r="AF21" s="48" t="str">
        <f t="shared" si="5"/>
        <v/>
      </c>
    </row>
    <row r="22" spans="1:32" hidden="1" x14ac:dyDescent="0.3">
      <c r="B22" s="79"/>
      <c r="C22" s="80"/>
      <c r="D22" s="81"/>
      <c r="E22" s="74"/>
      <c r="F22" s="74"/>
      <c r="H22" s="29">
        <v>18</v>
      </c>
      <c r="I22" s="36"/>
      <c r="J22" s="16"/>
      <c r="K22" s="44"/>
      <c r="L22" s="34">
        <v>3.2438375334359343E-4</v>
      </c>
      <c r="M22" s="17">
        <v>2.2969817235105116E-5</v>
      </c>
      <c r="N22" s="48"/>
      <c r="O22" s="34">
        <v>4.4174217545040438E-3</v>
      </c>
      <c r="P22" s="17">
        <v>4.5038857323735534E-4</v>
      </c>
      <c r="Q22" s="65"/>
      <c r="R22" s="26"/>
      <c r="S22" s="9"/>
      <c r="T22" s="53"/>
      <c r="U22" s="62"/>
      <c r="V22" s="55"/>
      <c r="W22" s="9"/>
      <c r="X22" s="35"/>
      <c r="Z22" s="29">
        <v>18</v>
      </c>
      <c r="AA22" s="34">
        <f t="shared" si="0"/>
        <v>1.2161795680358006E-2</v>
      </c>
      <c r="AB22" s="17">
        <f t="shared" si="1"/>
        <v>8.6118438777856108E-4</v>
      </c>
      <c r="AC22" s="43" t="str">
        <f t="shared" si="2"/>
        <v/>
      </c>
      <c r="AD22" s="34">
        <f t="shared" si="3"/>
        <v>1.2161795680358006E-2</v>
      </c>
      <c r="AE22" s="17">
        <f t="shared" si="4"/>
        <v>8.6118438777856108E-4</v>
      </c>
      <c r="AF22" s="48" t="str">
        <f t="shared" si="5"/>
        <v/>
      </c>
    </row>
    <row r="23" spans="1:32" hidden="1" x14ac:dyDescent="0.3">
      <c r="B23" s="82"/>
      <c r="C23" s="81"/>
      <c r="D23" s="81"/>
      <c r="E23" s="74"/>
      <c r="F23" s="74"/>
      <c r="H23" s="29">
        <v>19</v>
      </c>
      <c r="I23" s="36"/>
      <c r="J23" s="16"/>
      <c r="K23" s="44"/>
      <c r="L23" s="34">
        <v>3.0231399737065781E-4</v>
      </c>
      <c r="M23" s="17">
        <v>2.2290956542233305E-5</v>
      </c>
      <c r="N23" s="48"/>
      <c r="O23" s="34">
        <v>4.0716470870216809E-3</v>
      </c>
      <c r="P23" s="17">
        <v>4.3707757925947656E-4</v>
      </c>
      <c r="Q23" s="65"/>
      <c r="R23" s="26"/>
      <c r="S23" s="9"/>
      <c r="T23" s="53"/>
      <c r="U23" s="62"/>
      <c r="V23" s="55"/>
      <c r="W23" s="9"/>
      <c r="X23" s="35"/>
      <c r="Z23" s="29">
        <v>19</v>
      </c>
      <c r="AA23" s="34">
        <f t="shared" si="0"/>
        <v>1.1334356389420704E-2</v>
      </c>
      <c r="AB23" s="17">
        <f t="shared" si="1"/>
        <v>8.3573254268141115E-4</v>
      </c>
      <c r="AC23" s="43" t="str">
        <f t="shared" si="2"/>
        <v/>
      </c>
      <c r="AD23" s="34">
        <f t="shared" si="3"/>
        <v>1.1334356389420704E-2</v>
      </c>
      <c r="AE23" s="17">
        <f t="shared" si="4"/>
        <v>8.3573254268141115E-4</v>
      </c>
      <c r="AF23" s="48" t="str">
        <f t="shared" si="5"/>
        <v/>
      </c>
    </row>
    <row r="24" spans="1:32" hidden="1" x14ac:dyDescent="0.3">
      <c r="B24" s="83"/>
      <c r="C24" s="81"/>
      <c r="D24" s="81"/>
      <c r="E24" s="74"/>
      <c r="F24" s="74"/>
      <c r="H24" s="29">
        <v>20</v>
      </c>
      <c r="I24" s="36"/>
      <c r="J24" s="16"/>
      <c r="K24" s="44"/>
      <c r="L24" s="34">
        <v>2.8174041346878747E-4</v>
      </c>
      <c r="M24" s="17">
        <v>2.1632159214934208E-5</v>
      </c>
      <c r="N24" s="48"/>
      <c r="O24" s="34">
        <v>3.7506418158417963E-3</v>
      </c>
      <c r="P24" s="17">
        <v>4.241599846065531E-4</v>
      </c>
      <c r="Q24" s="65"/>
      <c r="R24" s="26"/>
      <c r="S24" s="9"/>
      <c r="T24" s="53"/>
      <c r="U24" s="62"/>
      <c r="V24" s="55"/>
      <c r="W24" s="9"/>
      <c r="X24" s="35"/>
      <c r="Z24" s="29">
        <v>20</v>
      </c>
      <c r="AA24" s="34">
        <f t="shared" si="0"/>
        <v>1.0563011581771781E-2</v>
      </c>
      <c r="AB24" s="17">
        <f t="shared" si="1"/>
        <v>8.1103291328631338E-4</v>
      </c>
      <c r="AC24" s="43" t="str">
        <f t="shared" si="2"/>
        <v/>
      </c>
      <c r="AD24" s="34">
        <f t="shared" si="3"/>
        <v>1.0563011581771781E-2</v>
      </c>
      <c r="AE24" s="17">
        <f t="shared" si="4"/>
        <v>8.1103291328631338E-4</v>
      </c>
      <c r="AF24" s="48" t="str">
        <f t="shared" si="5"/>
        <v/>
      </c>
    </row>
    <row r="25" spans="1:32" hidden="1" x14ac:dyDescent="0.3">
      <c r="B25" s="84"/>
      <c r="C25" s="84"/>
      <c r="D25" s="85"/>
      <c r="E25" s="74"/>
      <c r="F25" s="74"/>
      <c r="H25" s="29">
        <v>21</v>
      </c>
      <c r="I25" s="36"/>
      <c r="J25" s="16"/>
      <c r="K25" s="44"/>
      <c r="L25" s="34">
        <v>2.6256172938994078E-4</v>
      </c>
      <c r="M25" s="17">
        <v>2.0992832291143104E-5</v>
      </c>
      <c r="N25" s="48"/>
      <c r="O25" s="34">
        <v>3.4526902105212836E-3</v>
      </c>
      <c r="P25" s="17">
        <v>4.1162416257143339E-4</v>
      </c>
      <c r="Q25" s="65"/>
      <c r="R25" s="26"/>
      <c r="S25" s="9"/>
      <c r="T25" s="53"/>
      <c r="U25" s="62"/>
      <c r="V25" s="55"/>
      <c r="W25" s="9"/>
      <c r="X25" s="35"/>
      <c r="Z25" s="29">
        <v>21</v>
      </c>
      <c r="AA25" s="34">
        <f t="shared" si="0"/>
        <v>9.8439643582876601E-3</v>
      </c>
      <c r="AB25" s="17">
        <f t="shared" si="1"/>
        <v>7.8706326825953737E-4</v>
      </c>
      <c r="AC25" s="43" t="str">
        <f t="shared" si="2"/>
        <v/>
      </c>
      <c r="AD25" s="34">
        <f t="shared" si="3"/>
        <v>9.8439643582876601E-3</v>
      </c>
      <c r="AE25" s="17">
        <f t="shared" si="4"/>
        <v>7.8706326825953737E-4</v>
      </c>
      <c r="AF25" s="48" t="str">
        <f t="shared" si="5"/>
        <v/>
      </c>
    </row>
    <row r="26" spans="1:32" hidden="1" x14ac:dyDescent="0.3">
      <c r="B26" s="84"/>
      <c r="C26" s="84"/>
      <c r="D26" s="85"/>
      <c r="E26" s="74"/>
      <c r="F26" s="74"/>
      <c r="H26" s="29">
        <v>22</v>
      </c>
      <c r="I26" s="36"/>
      <c r="J26" s="16"/>
      <c r="K26" s="44"/>
      <c r="L26" s="34">
        <v>2.446835231147575E-4</v>
      </c>
      <c r="M26" s="17">
        <v>2.0372400333472719E-5</v>
      </c>
      <c r="N26" s="48"/>
      <c r="O26" s="34">
        <v>3.1761937512428551E-3</v>
      </c>
      <c r="P26" s="17">
        <v>3.994588300680926E-4</v>
      </c>
      <c r="Q26" s="65"/>
      <c r="R26" s="26"/>
      <c r="S26" s="9"/>
      <c r="T26" s="53"/>
      <c r="U26" s="62"/>
      <c r="V26" s="55"/>
      <c r="W26" s="9"/>
      <c r="X26" s="35"/>
      <c r="Z26" s="29">
        <v>22</v>
      </c>
      <c r="AA26" s="34">
        <f t="shared" si="0"/>
        <v>9.1736746486184885E-3</v>
      </c>
      <c r="AB26" s="17">
        <f t="shared" si="1"/>
        <v>7.6380203330255923E-4</v>
      </c>
      <c r="AC26" s="43" t="str">
        <f t="shared" si="2"/>
        <v/>
      </c>
      <c r="AD26" s="34">
        <f t="shared" si="3"/>
        <v>9.1736746486184885E-3</v>
      </c>
      <c r="AE26" s="17">
        <f t="shared" si="4"/>
        <v>7.6380203330255923E-4</v>
      </c>
      <c r="AF26" s="48" t="str">
        <f t="shared" si="5"/>
        <v/>
      </c>
    </row>
    <row r="27" spans="1:32" hidden="1" x14ac:dyDescent="0.3">
      <c r="B27" s="84"/>
      <c r="C27" s="84"/>
      <c r="D27" s="84"/>
      <c r="E27" s="74"/>
      <c r="F27" s="74"/>
      <c r="H27" s="29">
        <v>23</v>
      </c>
      <c r="I27" s="36"/>
      <c r="J27" s="16"/>
      <c r="K27" s="44"/>
      <c r="L27" s="34">
        <v>2.2801775962839432E-4</v>
      </c>
      <c r="M27" s="17">
        <v>1.9770304911280742E-5</v>
      </c>
      <c r="N27" s="48"/>
      <c r="O27" s="34">
        <v>2.9196631686949446E-3</v>
      </c>
      <c r="P27" s="17">
        <v>3.8765303747609293E-4</v>
      </c>
      <c r="Q27" s="65"/>
      <c r="R27" s="26"/>
      <c r="S27" s="9"/>
      <c r="T27" s="53"/>
      <c r="U27" s="62"/>
      <c r="V27" s="55"/>
      <c r="W27" s="9"/>
      <c r="X27" s="35"/>
      <c r="Z27" s="29">
        <v>23</v>
      </c>
      <c r="AA27" s="34">
        <f t="shared" si="0"/>
        <v>8.5488418439877614E-3</v>
      </c>
      <c r="AB27" s="17">
        <f t="shared" si="1"/>
        <v>7.4122827173373764E-4</v>
      </c>
      <c r="AC27" s="43" t="str">
        <f t="shared" si="2"/>
        <v/>
      </c>
      <c r="AD27" s="34">
        <f t="shared" si="3"/>
        <v>8.5488418439877614E-3</v>
      </c>
      <c r="AE27" s="17">
        <f t="shared" si="4"/>
        <v>7.4122827173373764E-4</v>
      </c>
      <c r="AF27" s="48" t="str">
        <f t="shared" si="5"/>
        <v/>
      </c>
    </row>
    <row r="28" spans="1:32" hidden="1" x14ac:dyDescent="0.3">
      <c r="B28" s="86"/>
      <c r="C28" s="81"/>
      <c r="D28" s="72"/>
      <c r="E28" s="74"/>
      <c r="F28" s="74"/>
      <c r="H28" s="29">
        <v>24</v>
      </c>
      <c r="I28" s="36"/>
      <c r="J28" s="16"/>
      <c r="K28" s="44"/>
      <c r="L28" s="34">
        <v>2.1248235901632785E-4</v>
      </c>
      <c r="M28" s="17">
        <v>1.9186004098044531E-5</v>
      </c>
      <c r="N28" s="48"/>
      <c r="O28" s="34">
        <v>2.6817110231677362E-3</v>
      </c>
      <c r="P28" s="17">
        <v>3.761961587851868E-4</v>
      </c>
      <c r="Q28" s="65"/>
      <c r="R28" s="26"/>
      <c r="S28" s="9"/>
      <c r="T28" s="53"/>
      <c r="U28" s="62"/>
      <c r="V28" s="55"/>
      <c r="W28" s="9"/>
      <c r="X28" s="35"/>
      <c r="Z28" s="29">
        <v>24</v>
      </c>
      <c r="AA28" s="34">
        <f t="shared" si="0"/>
        <v>7.9663886042401644E-3</v>
      </c>
      <c r="AB28" s="17">
        <f t="shared" si="1"/>
        <v>7.1932166564388569E-4</v>
      </c>
      <c r="AC28" s="43" t="str">
        <f t="shared" si="2"/>
        <v/>
      </c>
      <c r="AD28" s="34">
        <f t="shared" si="3"/>
        <v>7.9663886042401644E-3</v>
      </c>
      <c r="AE28" s="17">
        <f t="shared" si="4"/>
        <v>7.1932166564388569E-4</v>
      </c>
      <c r="AF28" s="48" t="str">
        <f t="shared" si="5"/>
        <v/>
      </c>
    </row>
    <row r="29" spans="1:32" hidden="1" x14ac:dyDescent="0.3">
      <c r="B29" s="74"/>
      <c r="C29" s="74"/>
      <c r="D29" s="74"/>
      <c r="E29" s="74"/>
      <c r="F29" s="74"/>
      <c r="H29" s="29">
        <v>25</v>
      </c>
      <c r="I29" s="36"/>
      <c r="J29" s="16"/>
      <c r="K29" s="44"/>
      <c r="L29" s="34">
        <v>1.9800079376260674E-4</v>
      </c>
      <c r="M29" s="17">
        <v>1.8618971983590691E-5</v>
      </c>
      <c r="N29" s="48"/>
      <c r="O29" s="34">
        <v>2.4610447863795629E-3</v>
      </c>
      <c r="P29" s="17">
        <v>3.6507788203118995E-4</v>
      </c>
      <c r="Q29" s="65"/>
      <c r="R29" s="26"/>
      <c r="S29" s="9"/>
      <c r="T29" s="53"/>
      <c r="U29" s="62"/>
      <c r="V29" s="55"/>
      <c r="W29" s="9"/>
      <c r="X29" s="35"/>
      <c r="Z29" s="29">
        <v>25</v>
      </c>
      <c r="AA29" s="34">
        <f t="shared" si="0"/>
        <v>7.4234457597476527E-3</v>
      </c>
      <c r="AB29" s="17">
        <f t="shared" si="1"/>
        <v>6.9806249760878225E-4</v>
      </c>
      <c r="AC29" s="43" t="str">
        <f t="shared" si="2"/>
        <v/>
      </c>
      <c r="AD29" s="34">
        <f t="shared" si="3"/>
        <v>7.4234457597476527E-3</v>
      </c>
      <c r="AE29" s="17">
        <f t="shared" si="4"/>
        <v>6.9806249760878225E-4</v>
      </c>
      <c r="AF29" s="48" t="str">
        <f t="shared" si="5"/>
        <v/>
      </c>
    </row>
    <row r="30" spans="1:32" hidden="1" x14ac:dyDescent="0.3">
      <c r="H30" s="29">
        <v>26</v>
      </c>
      <c r="I30" s="36"/>
      <c r="J30" s="16"/>
      <c r="K30" s="44"/>
      <c r="L30" s="34">
        <v>1.8450171327618399E-4</v>
      </c>
      <c r="M30" s="17">
        <v>1.8068698200740391E-5</v>
      </c>
      <c r="N30" s="48"/>
      <c r="O30" s="34">
        <v>2.2564603920152853E-3</v>
      </c>
      <c r="P30" s="17">
        <v>3.5428820001451745E-4</v>
      </c>
      <c r="Q30" s="65"/>
      <c r="R30" s="26"/>
      <c r="S30" s="9"/>
      <c r="T30" s="53"/>
      <c r="U30" s="62"/>
      <c r="V30" s="55"/>
      <c r="W30" s="9"/>
      <c r="X30" s="35"/>
      <c r="Z30" s="29">
        <v>26</v>
      </c>
      <c r="AA30" s="34">
        <f t="shared" si="0"/>
        <v>6.9173382341506913E-3</v>
      </c>
      <c r="AB30" s="17">
        <f t="shared" si="1"/>
        <v>6.7743163294215879E-4</v>
      </c>
      <c r="AC30" s="43" t="str">
        <f t="shared" si="2"/>
        <v/>
      </c>
      <c r="AD30" s="34">
        <f t="shared" si="3"/>
        <v>6.9173382341506913E-3</v>
      </c>
      <c r="AE30" s="17">
        <f t="shared" si="4"/>
        <v>6.7743163294215879E-4</v>
      </c>
      <c r="AF30" s="48" t="str">
        <f t="shared" si="5"/>
        <v/>
      </c>
    </row>
    <row r="31" spans="1:32" hidden="1" x14ac:dyDescent="0.3">
      <c r="H31" s="29">
        <v>27</v>
      </c>
      <c r="I31" s="36"/>
      <c r="J31" s="16"/>
      <c r="K31" s="44"/>
      <c r="L31" s="34">
        <v>1.719185938044643E-4</v>
      </c>
      <c r="M31" s="17">
        <v>1.7534687465944477E-5</v>
      </c>
      <c r="N31" s="48"/>
      <c r="O31" s="34">
        <v>2.0668362232593844E-3</v>
      </c>
      <c r="P31" s="17">
        <v>3.4381740129302898E-4</v>
      </c>
      <c r="Q31" s="65"/>
      <c r="R31" s="26"/>
      <c r="S31" s="9"/>
      <c r="T31" s="53"/>
      <c r="U31" s="62"/>
      <c r="V31" s="55"/>
      <c r="W31" s="9"/>
      <c r="X31" s="35"/>
      <c r="Z31" s="29">
        <v>27</v>
      </c>
      <c r="AA31" s="34">
        <f t="shared" si="0"/>
        <v>6.4455719189169761E-3</v>
      </c>
      <c r="AB31" s="17">
        <f t="shared" si="1"/>
        <v>6.5741050247319043E-4</v>
      </c>
      <c r="AC31" s="43" t="str">
        <f t="shared" si="2"/>
        <v/>
      </c>
      <c r="AD31" s="34">
        <f t="shared" si="3"/>
        <v>6.4455719189169761E-3</v>
      </c>
      <c r="AE31" s="17">
        <f t="shared" si="4"/>
        <v>6.5741050247319043E-4</v>
      </c>
      <c r="AF31" s="48" t="str">
        <f t="shared" si="5"/>
        <v/>
      </c>
    </row>
    <row r="32" spans="1:32" hidden="1" x14ac:dyDescent="0.3">
      <c r="H32" s="29">
        <v>28</v>
      </c>
      <c r="I32" s="36"/>
      <c r="J32" s="16"/>
      <c r="K32" s="44"/>
      <c r="L32" s="34">
        <v>1.6018941201765505E-4</v>
      </c>
      <c r="M32" s="17">
        <v>1.7016459133494829E-5</v>
      </c>
      <c r="N32" s="48"/>
      <c r="O32" s="34">
        <v>1.8911275077516559E-3</v>
      </c>
      <c r="P32" s="17">
        <v>3.3365606144107498E-4</v>
      </c>
      <c r="Q32" s="65"/>
      <c r="R32" s="26"/>
      <c r="S32" s="9"/>
      <c r="T32" s="53"/>
      <c r="U32" s="62"/>
      <c r="V32" s="55"/>
      <c r="W32" s="9"/>
      <c r="X32" s="35"/>
      <c r="Z32" s="29">
        <v>28</v>
      </c>
      <c r="AA32" s="34">
        <f t="shared" si="0"/>
        <v>6.0058214353659236E-3</v>
      </c>
      <c r="AB32" s="17">
        <f t="shared" si="1"/>
        <v>6.3798108583298821E-4</v>
      </c>
      <c r="AC32" s="43" t="str">
        <f t="shared" si="2"/>
        <v/>
      </c>
      <c r="AD32" s="34">
        <f t="shared" si="3"/>
        <v>6.0058214353659236E-3</v>
      </c>
      <c r="AE32" s="17">
        <f t="shared" si="4"/>
        <v>6.3798108583298821E-4</v>
      </c>
      <c r="AF32" s="48" t="str">
        <f t="shared" si="5"/>
        <v/>
      </c>
    </row>
    <row r="33" spans="8:32" hidden="1" x14ac:dyDescent="0.3">
      <c r="H33" s="29">
        <v>29</v>
      </c>
      <c r="I33" s="36"/>
      <c r="J33" s="16"/>
      <c r="K33" s="44"/>
      <c r="L33" s="34">
        <v>1.4925634066351905E-4</v>
      </c>
      <c r="M33" s="17">
        <v>1.6513546762910774E-5</v>
      </c>
      <c r="N33" s="48"/>
      <c r="O33" s="34">
        <v>1.7283610923928671E-3</v>
      </c>
      <c r="P33" s="17">
        <v>3.2379503456687777E-4</v>
      </c>
      <c r="Q33" s="65"/>
      <c r="R33" s="26"/>
      <c r="S33" s="9"/>
      <c r="T33" s="53"/>
      <c r="U33" s="62"/>
      <c r="V33" s="55"/>
      <c r="W33" s="9"/>
      <c r="X33" s="35"/>
      <c r="Z33" s="29">
        <v>29</v>
      </c>
      <c r="AA33" s="34">
        <f t="shared" si="0"/>
        <v>5.5959187241566566E-3</v>
      </c>
      <c r="AB33" s="17">
        <f t="shared" si="1"/>
        <v>6.191258952350508E-4</v>
      </c>
      <c r="AC33" s="43" t="str">
        <f t="shared" si="2"/>
        <v/>
      </c>
      <c r="AD33" s="34">
        <f t="shared" si="3"/>
        <v>5.5959187241566566E-3</v>
      </c>
      <c r="AE33" s="17">
        <f t="shared" si="4"/>
        <v>6.191258952350508E-4</v>
      </c>
      <c r="AF33" s="48" t="str">
        <f t="shared" si="5"/>
        <v/>
      </c>
    </row>
    <row r="34" spans="8:32" hidden="1" x14ac:dyDescent="0.3">
      <c r="H34" s="29">
        <v>30</v>
      </c>
      <c r="I34" s="36"/>
      <c r="J34" s="16"/>
      <c r="K34" s="44"/>
      <c r="L34" s="34">
        <v>1.3906546480039442E-4</v>
      </c>
      <c r="M34" s="17">
        <v>1.6025497699111189E-5</v>
      </c>
      <c r="N34" s="48"/>
      <c r="O34" s="34">
        <v>1.5776305722938816E-3</v>
      </c>
      <c r="P34" s="17">
        <v>3.1422544508061137E-4</v>
      </c>
      <c r="Q34" s="65"/>
      <c r="R34" s="26"/>
      <c r="S34" s="9"/>
      <c r="T34" s="53"/>
      <c r="U34" s="62"/>
      <c r="V34" s="55"/>
      <c r="W34" s="9"/>
      <c r="X34" s="35"/>
      <c r="Z34" s="29">
        <v>30</v>
      </c>
      <c r="AA34" s="34">
        <f t="shared" si="0"/>
        <v>5.2138424062963878E-3</v>
      </c>
      <c r="AB34" s="17">
        <f t="shared" si="1"/>
        <v>6.0082795973507674E-4</v>
      </c>
      <c r="AC34" s="43" t="str">
        <f t="shared" si="2"/>
        <v/>
      </c>
      <c r="AD34" s="34">
        <f t="shared" si="3"/>
        <v>5.2138424062963878E-3</v>
      </c>
      <c r="AE34" s="17">
        <f t="shared" si="4"/>
        <v>6.0082795973507674E-4</v>
      </c>
      <c r="AF34" s="48" t="str">
        <f t="shared" si="5"/>
        <v/>
      </c>
    </row>
    <row r="35" spans="8:32" hidden="1" x14ac:dyDescent="0.3">
      <c r="H35" s="29">
        <v>31</v>
      </c>
      <c r="I35" s="36"/>
      <c r="J35" s="16"/>
      <c r="K35" s="44"/>
      <c r="L35" s="34">
        <v>1.2956651721715329E-4</v>
      </c>
      <c r="M35" s="17">
        <v>1.5551872664994345E-5</v>
      </c>
      <c r="N35" s="48"/>
      <c r="O35" s="34">
        <v>1.438091749899127E-3</v>
      </c>
      <c r="P35" s="17">
        <v>3.0493867970577131E-4</v>
      </c>
      <c r="Q35" s="65"/>
      <c r="R35" s="26"/>
      <c r="S35" s="9"/>
      <c r="T35" s="53"/>
      <c r="U35" s="62"/>
      <c r="V35" s="55"/>
      <c r="W35" s="9"/>
      <c r="X35" s="35"/>
      <c r="Z35" s="29">
        <v>31</v>
      </c>
      <c r="AA35" s="34">
        <f t="shared" si="0"/>
        <v>4.8577078635055121E-3</v>
      </c>
      <c r="AB35" s="17">
        <f t="shared" si="1"/>
        <v>5.8307080995596806E-4</v>
      </c>
      <c r="AC35" s="43" t="str">
        <f t="shared" si="2"/>
        <v/>
      </c>
      <c r="AD35" s="34">
        <f t="shared" si="3"/>
        <v>4.8577078635055121E-3</v>
      </c>
      <c r="AE35" s="17">
        <f t="shared" si="4"/>
        <v>5.8307080995596806E-4</v>
      </c>
      <c r="AF35" s="48" t="str">
        <f t="shared" si="5"/>
        <v/>
      </c>
    </row>
    <row r="36" spans="8:32" hidden="1" x14ac:dyDescent="0.3">
      <c r="H36" s="29">
        <v>32</v>
      </c>
      <c r="I36" s="36"/>
      <c r="J36" s="16"/>
      <c r="K36" s="44"/>
      <c r="L36" s="34">
        <v>1.207126317428728E-4</v>
      </c>
      <c r="M36" s="17">
        <v>1.5092245366058897E-5</v>
      </c>
      <c r="N36" s="48"/>
      <c r="O36" s="34">
        <v>1.3089584019372296E-3</v>
      </c>
      <c r="P36" s="17">
        <v>2.9592637972664489E-4</v>
      </c>
      <c r="Q36" s="65"/>
      <c r="R36" s="26"/>
      <c r="S36" s="9"/>
      <c r="T36" s="53"/>
      <c r="U36" s="62"/>
      <c r="V36" s="55"/>
      <c r="W36" s="9"/>
      <c r="X36" s="35"/>
      <c r="Z36" s="29">
        <v>32</v>
      </c>
      <c r="AA36" s="34">
        <f t="shared" ref="AA36:AA53" si="6">IF(($I36+$L36)*$B$16=0,"",($I36+$L36)*$B$16)</f>
        <v>4.5257579893037874E-3</v>
      </c>
      <c r="AB36" s="17">
        <f t="shared" ref="AB36:AB53" si="7">IF(($J36+$M36)*$B$16=0,"",($J36+$M36)*$B$16)</f>
        <v>5.6583846326428028E-4</v>
      </c>
      <c r="AC36" s="43" t="str">
        <f t="shared" ref="AC36:AC53" si="8">IF(($K36+$N36)*$B$16=0,"",($K36+$N36)*$B$16)</f>
        <v/>
      </c>
      <c r="AD36" s="34">
        <f t="shared" ref="AD36:AD53" si="9">IF(($I36+$L36)*$B$16=0,"",($I36+$L36)*$B$16)</f>
        <v>4.5257579893037874E-3</v>
      </c>
      <c r="AE36" s="17">
        <f t="shared" ref="AE36:AE53" si="10">IF(($J36+$M36)*$B$16=0,"",($J36+$M36)*$B$16)</f>
        <v>5.6583846326428028E-4</v>
      </c>
      <c r="AF36" s="48" t="str">
        <f t="shared" ref="AF36:AF53" si="11">IF(($K36+$N36)*$B$16=0,"",($K36+$N36)*$B$16)</f>
        <v/>
      </c>
    </row>
    <row r="37" spans="8:32" hidden="1" x14ac:dyDescent="0.3">
      <c r="H37" s="29">
        <v>33</v>
      </c>
      <c r="I37" s="36"/>
      <c r="J37" s="16"/>
      <c r="K37" s="44"/>
      <c r="L37" s="34">
        <v>1.1246011323671379E-4</v>
      </c>
      <c r="M37" s="17">
        <v>1.4646202106710027E-5</v>
      </c>
      <c r="N37" s="48"/>
      <c r="O37" s="34">
        <v>1.1894983333634846E-3</v>
      </c>
      <c r="P37" s="17">
        <v>2.8718043346490237E-4</v>
      </c>
      <c r="Q37" s="65"/>
      <c r="R37" s="26"/>
      <c r="S37" s="9"/>
      <c r="T37" s="53"/>
      <c r="U37" s="62"/>
      <c r="V37" s="55"/>
      <c r="W37" s="9"/>
      <c r="X37" s="35"/>
      <c r="Z37" s="29">
        <v>33</v>
      </c>
      <c r="AA37" s="34">
        <f t="shared" si="6"/>
        <v>4.2163545654708744E-3</v>
      </c>
      <c r="AB37" s="17">
        <f t="shared" si="7"/>
        <v>5.4911540938477237E-4</v>
      </c>
      <c r="AC37" s="43" t="str">
        <f t="shared" si="8"/>
        <v/>
      </c>
      <c r="AD37" s="34">
        <f t="shared" si="9"/>
        <v>4.2163545654708744E-3</v>
      </c>
      <c r="AE37" s="17">
        <f t="shared" si="10"/>
        <v>5.4911540938477237E-4</v>
      </c>
      <c r="AF37" s="48" t="str">
        <f t="shared" si="11"/>
        <v/>
      </c>
    </row>
    <row r="38" spans="8:32" hidden="1" x14ac:dyDescent="0.3">
      <c r="H38" s="29">
        <v>34</v>
      </c>
      <c r="I38" s="36"/>
      <c r="J38" s="16"/>
      <c r="K38" s="44"/>
      <c r="L38" s="34">
        <v>1.0476822313021748E-4</v>
      </c>
      <c r="M38" s="17">
        <v>1.4213341417905494E-5</v>
      </c>
      <c r="N38" s="48"/>
      <c r="O38" s="34">
        <v>1.0790296988671796E-3</v>
      </c>
      <c r="P38" s="17">
        <v>2.7869296897853899E-4</v>
      </c>
      <c r="Q38" s="65"/>
      <c r="R38" s="26"/>
      <c r="S38" s="9"/>
      <c r="T38" s="53"/>
      <c r="U38" s="62"/>
      <c r="V38" s="55"/>
      <c r="W38" s="9"/>
      <c r="X38" s="35"/>
      <c r="Z38" s="29">
        <v>34</v>
      </c>
      <c r="AA38" s="34">
        <f t="shared" si="6"/>
        <v>3.9279702215981142E-3</v>
      </c>
      <c r="AB38" s="17">
        <f t="shared" si="7"/>
        <v>5.328865964401129E-4</v>
      </c>
      <c r="AC38" s="43" t="str">
        <f t="shared" si="8"/>
        <v/>
      </c>
      <c r="AD38" s="34">
        <f t="shared" si="9"/>
        <v>3.9279702215981142E-3</v>
      </c>
      <c r="AE38" s="17">
        <f t="shared" si="10"/>
        <v>5.328865964401129E-4</v>
      </c>
      <c r="AF38" s="48" t="str">
        <f t="shared" si="11"/>
        <v/>
      </c>
    </row>
    <row r="39" spans="8:32" hidden="1" x14ac:dyDescent="0.3">
      <c r="H39" s="29">
        <v>35</v>
      </c>
      <c r="I39" s="36"/>
      <c r="J39" s="16"/>
      <c r="K39" s="44"/>
      <c r="L39" s="34">
        <v>9.7598979470534352E-5</v>
      </c>
      <c r="M39" s="17">
        <v>1.3793273695806407E-5</v>
      </c>
      <c r="N39" s="48"/>
      <c r="O39" s="34">
        <v>9.7691757383186863E-4</v>
      </c>
      <c r="P39" s="17">
        <v>2.7045634697659614E-4</v>
      </c>
      <c r="Q39" s="65"/>
      <c r="R39" s="26"/>
      <c r="S39" s="9"/>
      <c r="T39" s="53"/>
      <c r="U39" s="62"/>
      <c r="V39" s="55"/>
      <c r="W39" s="9"/>
      <c r="X39" s="35"/>
      <c r="Z39" s="29">
        <v>35</v>
      </c>
      <c r="AA39" s="34">
        <f t="shared" si="6"/>
        <v>3.6591809383092742E-3</v>
      </c>
      <c r="AB39" s="17">
        <f t="shared" si="7"/>
        <v>5.1713741740317385E-4</v>
      </c>
      <c r="AC39" s="43" t="str">
        <f t="shared" si="8"/>
        <v/>
      </c>
      <c r="AD39" s="34">
        <f t="shared" si="9"/>
        <v>3.6591809383092742E-3</v>
      </c>
      <c r="AE39" s="17">
        <f t="shared" si="10"/>
        <v>5.1713741740317385E-4</v>
      </c>
      <c r="AF39" s="48" t="str">
        <f t="shared" si="11"/>
        <v/>
      </c>
    </row>
    <row r="40" spans="8:32" hidden="1" x14ac:dyDescent="0.3">
      <c r="H40" s="29">
        <v>36</v>
      </c>
      <c r="I40" s="36"/>
      <c r="J40" s="16"/>
      <c r="K40" s="44"/>
      <c r="L40" s="34">
        <v>9.0916970484165979E-5</v>
      </c>
      <c r="M40" s="17">
        <v>1.3385620851107453E-5</v>
      </c>
      <c r="N40" s="48"/>
      <c r="O40" s="34">
        <v>8.8257075786144727E-4</v>
      </c>
      <c r="P40" s="17">
        <v>2.6246315394328325E-4</v>
      </c>
      <c r="Q40" s="65"/>
      <c r="R40" s="26"/>
      <c r="S40" s="9"/>
      <c r="T40" s="53"/>
      <c r="U40" s="62"/>
      <c r="V40" s="55"/>
      <c r="W40" s="9"/>
      <c r="X40" s="35"/>
      <c r="Z40" s="29">
        <v>36</v>
      </c>
      <c r="AA40" s="34">
        <f t="shared" si="6"/>
        <v>3.4086590573923514E-3</v>
      </c>
      <c r="AB40" s="17">
        <f t="shared" si="7"/>
        <v>5.0185369694972072E-4</v>
      </c>
      <c r="AC40" s="43" t="str">
        <f t="shared" si="8"/>
        <v/>
      </c>
      <c r="AD40" s="34">
        <f t="shared" si="9"/>
        <v>3.4086590573923514E-3</v>
      </c>
      <c r="AE40" s="17">
        <f t="shared" si="10"/>
        <v>5.0185369694972072E-4</v>
      </c>
      <c r="AF40" s="48" t="str">
        <f t="shared" si="11"/>
        <v/>
      </c>
    </row>
    <row r="41" spans="8:32" hidden="1" x14ac:dyDescent="0.3">
      <c r="H41" s="29">
        <v>37</v>
      </c>
      <c r="I41" s="36"/>
      <c r="J41" s="16"/>
      <c r="K41" s="44"/>
      <c r="L41" s="34">
        <v>8.4689180747064398E-5</v>
      </c>
      <c r="M41" s="17">
        <v>1.2990015968731008E-5</v>
      </c>
      <c r="N41" s="48"/>
      <c r="O41" s="34">
        <v>7.9543879512688695E-4</v>
      </c>
      <c r="P41" s="17">
        <v>2.547061954653138E-4</v>
      </c>
      <c r="Q41" s="65"/>
      <c r="R41" s="26"/>
      <c r="S41" s="9"/>
      <c r="T41" s="53"/>
      <c r="U41" s="62"/>
      <c r="V41" s="55"/>
      <c r="W41" s="9"/>
      <c r="X41" s="35"/>
      <c r="Z41" s="29">
        <v>37</v>
      </c>
      <c r="AA41" s="34">
        <f t="shared" si="6"/>
        <v>3.1751667645689386E-3</v>
      </c>
      <c r="AB41" s="17">
        <f t="shared" si="7"/>
        <v>4.8702167869966301E-4</v>
      </c>
      <c r="AC41" s="43" t="str">
        <f t="shared" si="8"/>
        <v/>
      </c>
      <c r="AD41" s="34">
        <f t="shared" si="9"/>
        <v>3.1751667645689386E-3</v>
      </c>
      <c r="AE41" s="17">
        <f t="shared" si="10"/>
        <v>4.8702167869966301E-4</v>
      </c>
      <c r="AF41" s="48" t="str">
        <f t="shared" si="11"/>
        <v/>
      </c>
    </row>
    <row r="42" spans="8:32" hidden="1" x14ac:dyDescent="0.3">
      <c r="H42" s="29">
        <v>38</v>
      </c>
      <c r="I42" s="36"/>
      <c r="J42" s="16"/>
      <c r="K42" s="44"/>
      <c r="L42" s="34">
        <v>7.8884829108787891E-5</v>
      </c>
      <c r="M42" s="17">
        <v>1.2606102977578803E-5</v>
      </c>
      <c r="N42" s="48"/>
      <c r="O42" s="34">
        <v>7.1500919685445511E-4</v>
      </c>
      <c r="P42" s="17">
        <v>2.4717848975644701E-4</v>
      </c>
      <c r="Q42" s="65"/>
      <c r="R42" s="26"/>
      <c r="S42" s="9"/>
      <c r="T42" s="53"/>
      <c r="U42" s="62"/>
      <c r="V42" s="55"/>
      <c r="W42" s="9"/>
      <c r="X42" s="35"/>
      <c r="Z42" s="29">
        <v>38</v>
      </c>
      <c r="AA42" s="34">
        <f t="shared" si="6"/>
        <v>2.957550012946676E-3</v>
      </c>
      <c r="AB42" s="17">
        <f t="shared" si="7"/>
        <v>4.7262801283538456E-4</v>
      </c>
      <c r="AC42" s="43" t="str">
        <f t="shared" si="8"/>
        <v/>
      </c>
      <c r="AD42" s="34">
        <f t="shared" si="9"/>
        <v>2.957550012946676E-3</v>
      </c>
      <c r="AE42" s="17">
        <f t="shared" si="10"/>
        <v>4.7262801283538456E-4</v>
      </c>
      <c r="AF42" s="48" t="str">
        <f t="shared" si="11"/>
        <v/>
      </c>
    </row>
    <row r="43" spans="8:32" hidden="1" x14ac:dyDescent="0.3">
      <c r="H43" s="29">
        <v>39</v>
      </c>
      <c r="I43" s="36"/>
      <c r="J43" s="16"/>
      <c r="K43" s="44"/>
      <c r="L43" s="34">
        <v>7.3475217575977346E-5</v>
      </c>
      <c r="M43" s="17">
        <v>1.2233536330043898E-5</v>
      </c>
      <c r="N43" s="48"/>
      <c r="O43" s="34">
        <v>6.4080485226828429E-4</v>
      </c>
      <c r="P43" s="17">
        <v>2.3987326137340974E-4</v>
      </c>
      <c r="Q43" s="65"/>
      <c r="R43" s="26"/>
      <c r="S43" s="9"/>
      <c r="T43" s="53"/>
      <c r="U43" s="62"/>
      <c r="V43" s="55"/>
      <c r="W43" s="9"/>
      <c r="X43" s="35"/>
      <c r="Z43" s="29">
        <v>39</v>
      </c>
      <c r="AA43" s="34">
        <f t="shared" si="6"/>
        <v>2.7547328573585429E-3</v>
      </c>
      <c r="AB43" s="17">
        <f t="shared" si="7"/>
        <v>4.5865974408600591E-4</v>
      </c>
      <c r="AC43" s="43" t="str">
        <f t="shared" si="8"/>
        <v/>
      </c>
      <c r="AD43" s="34">
        <f t="shared" si="9"/>
        <v>2.7547328573585429E-3</v>
      </c>
      <c r="AE43" s="17">
        <f t="shared" si="10"/>
        <v>4.5865974408600591E-4</v>
      </c>
      <c r="AF43" s="48" t="str">
        <f t="shared" si="11"/>
        <v/>
      </c>
    </row>
    <row r="44" spans="8:32" hidden="1" x14ac:dyDescent="0.3">
      <c r="H44" s="29">
        <v>40</v>
      </c>
      <c r="I44" s="36"/>
      <c r="J44" s="16"/>
      <c r="K44" s="44"/>
      <c r="L44" s="34">
        <v>6.8433590414193745E-5</v>
      </c>
      <c r="M44" s="17">
        <v>1.1871980690994509E-5</v>
      </c>
      <c r="N44" s="48"/>
      <c r="O44" s="34">
        <v>5.7238161522689369E-4</v>
      </c>
      <c r="P44" s="17">
        <v>2.3278393511753936E-4</v>
      </c>
      <c r="Q44" s="65"/>
      <c r="R44" s="26"/>
      <c r="S44" s="9"/>
      <c r="T44" s="53"/>
      <c r="U44" s="62"/>
      <c r="V44" s="55"/>
      <c r="W44" s="9"/>
      <c r="X44" s="35"/>
      <c r="Z44" s="29">
        <v>40</v>
      </c>
      <c r="AA44" s="34">
        <f t="shared" si="6"/>
        <v>2.565712171808952E-3</v>
      </c>
      <c r="AB44" s="17">
        <f t="shared" si="7"/>
        <v>4.4510430006676618E-4</v>
      </c>
      <c r="AC44" s="43" t="str">
        <f t="shared" si="8"/>
        <v/>
      </c>
      <c r="AD44" s="34">
        <f t="shared" si="9"/>
        <v>2.565712171808952E-3</v>
      </c>
      <c r="AE44" s="17">
        <f t="shared" si="10"/>
        <v>4.4510430006676618E-4</v>
      </c>
      <c r="AF44" s="48" t="str">
        <f t="shared" si="11"/>
        <v/>
      </c>
    </row>
    <row r="45" spans="8:32" hidden="1" x14ac:dyDescent="0.3">
      <c r="H45" s="29">
        <v>41</v>
      </c>
      <c r="I45" s="36"/>
      <c r="J45" s="16"/>
      <c r="K45" s="44"/>
      <c r="L45" s="34">
        <v>6.3735002777234171E-5</v>
      </c>
      <c r="M45" s="17">
        <v>1.1521110635949753E-5</v>
      </c>
      <c r="N45" s="48"/>
      <c r="O45" s="34">
        <v>5.093260546562171E-4</v>
      </c>
      <c r="P45" s="17">
        <v>2.259041301166618E-4</v>
      </c>
      <c r="Q45" s="65"/>
      <c r="R45" s="26"/>
      <c r="S45" s="9"/>
      <c r="T45" s="53"/>
      <c r="U45" s="62"/>
      <c r="V45" s="55"/>
      <c r="W45" s="9"/>
      <c r="X45" s="35"/>
      <c r="Z45" s="29">
        <v>41</v>
      </c>
      <c r="AA45" s="34">
        <f t="shared" si="6"/>
        <v>2.3895527241240637E-3</v>
      </c>
      <c r="AB45" s="17">
        <f t="shared" si="7"/>
        <v>4.3194947996302819E-4</v>
      </c>
      <c r="AC45" s="43" t="str">
        <f t="shared" si="8"/>
        <v/>
      </c>
      <c r="AD45" s="34">
        <f t="shared" si="9"/>
        <v>2.3895527241240637E-3</v>
      </c>
      <c r="AE45" s="17">
        <f t="shared" si="10"/>
        <v>4.3194947996302819E-4</v>
      </c>
      <c r="AF45" s="48" t="str">
        <f t="shared" si="11"/>
        <v/>
      </c>
    </row>
    <row r="46" spans="8:32" hidden="1" x14ac:dyDescent="0.3">
      <c r="H46" s="29">
        <v>42</v>
      </c>
      <c r="I46" s="36"/>
      <c r="J46" s="16"/>
      <c r="K46" s="44"/>
      <c r="L46" s="34">
        <v>5.9356198219741143E-5</v>
      </c>
      <c r="M46" s="17">
        <v>1.1180610358175649E-5</v>
      </c>
      <c r="N46" s="48"/>
      <c r="O46" s="34">
        <v>4.5125335768639676E-4</v>
      </c>
      <c r="P46" s="17">
        <v>2.1922765408187547E-4</v>
      </c>
      <c r="Q46" s="65"/>
      <c r="R46" s="26"/>
      <c r="S46" s="9"/>
      <c r="T46" s="53"/>
      <c r="U46" s="62"/>
      <c r="V46" s="55"/>
      <c r="W46" s="9"/>
      <c r="X46" s="35"/>
      <c r="Z46" s="29">
        <v>42</v>
      </c>
      <c r="AA46" s="34">
        <f t="shared" si="6"/>
        <v>2.225382583654535E-3</v>
      </c>
      <c r="AB46" s="17">
        <f t="shared" si="7"/>
        <v>4.1918344354872146E-4</v>
      </c>
      <c r="AC46" s="43" t="str">
        <f t="shared" si="8"/>
        <v/>
      </c>
      <c r="AD46" s="34">
        <f t="shared" si="9"/>
        <v>2.225382583654535E-3</v>
      </c>
      <c r="AE46" s="17">
        <f t="shared" si="10"/>
        <v>4.1918344354872146E-4</v>
      </c>
      <c r="AF46" s="48" t="str">
        <f t="shared" si="11"/>
        <v/>
      </c>
    </row>
    <row r="47" spans="8:32" hidden="1" x14ac:dyDescent="0.3">
      <c r="H47" s="29">
        <v>43</v>
      </c>
      <c r="I47" s="36"/>
      <c r="J47" s="16"/>
      <c r="K47" s="44"/>
      <c r="L47" s="34">
        <v>5.5275494492498898E-5</v>
      </c>
      <c r="M47" s="17">
        <v>1.0850173384437747E-5</v>
      </c>
      <c r="N47" s="48"/>
      <c r="O47" s="34">
        <v>3.9780537515055189E-4</v>
      </c>
      <c r="P47" s="17">
        <v>2.127484977340734E-4</v>
      </c>
      <c r="Q47" s="65"/>
      <c r="R47" s="26"/>
      <c r="S47" s="9"/>
      <c r="T47" s="53"/>
      <c r="U47" s="62"/>
      <c r="V47" s="55"/>
      <c r="W47" s="9"/>
      <c r="X47" s="35"/>
      <c r="Z47" s="29">
        <v>43</v>
      </c>
      <c r="AA47" s="34">
        <f t="shared" si="6"/>
        <v>2.0723888395127689E-3</v>
      </c>
      <c r="AB47" s="17">
        <f t="shared" si="7"/>
        <v>4.0679470052934008E-4</v>
      </c>
      <c r="AC47" s="43" t="str">
        <f t="shared" si="8"/>
        <v/>
      </c>
      <c r="AD47" s="34">
        <f t="shared" si="9"/>
        <v>2.0723888395127689E-3</v>
      </c>
      <c r="AE47" s="17">
        <f t="shared" si="10"/>
        <v>4.0679470052934008E-4</v>
      </c>
      <c r="AF47" s="48" t="str">
        <f t="shared" si="11"/>
        <v/>
      </c>
    </row>
    <row r="48" spans="8:32" hidden="1" x14ac:dyDescent="0.3">
      <c r="H48" s="29">
        <v>44</v>
      </c>
      <c r="I48" s="36"/>
      <c r="J48" s="16"/>
      <c r="K48" s="44"/>
      <c r="L48" s="34">
        <v>5.1472677060401035E-5</v>
      </c>
      <c r="M48" s="17">
        <v>1.052950229915451E-5</v>
      </c>
      <c r="N48" s="48"/>
      <c r="O48" s="34">
        <v>3.486487998031714E-4</v>
      </c>
      <c r="P48" s="17">
        <v>2.0646082939518645E-4</v>
      </c>
      <c r="Q48" s="65"/>
      <c r="R48" s="26"/>
      <c r="S48" s="9"/>
      <c r="T48" s="53"/>
      <c r="U48" s="62"/>
      <c r="V48" s="55"/>
      <c r="W48" s="9"/>
      <c r="X48" s="35"/>
      <c r="Z48" s="29">
        <v>44</v>
      </c>
      <c r="AA48" s="34">
        <f t="shared" si="6"/>
        <v>1.9298136083485558E-3</v>
      </c>
      <c r="AB48" s="17">
        <f t="shared" si="7"/>
        <v>3.9477210019990094E-4</v>
      </c>
      <c r="AC48" s="43" t="str">
        <f t="shared" si="8"/>
        <v/>
      </c>
      <c r="AD48" s="34">
        <f t="shared" si="9"/>
        <v>1.9298136083485558E-3</v>
      </c>
      <c r="AE48" s="17">
        <f t="shared" si="10"/>
        <v>3.9477210019990094E-4</v>
      </c>
      <c r="AF48" s="48" t="str">
        <f t="shared" si="11"/>
        <v/>
      </c>
    </row>
    <row r="49" spans="8:32" hidden="1" x14ac:dyDescent="0.3">
      <c r="H49" s="29">
        <v>45</v>
      </c>
      <c r="I49" s="36"/>
      <c r="J49" s="16"/>
      <c r="K49" s="44"/>
      <c r="L49" s="34">
        <v>4.7928899820930243E-5</v>
      </c>
      <c r="M49" s="17">
        <v>1.021830847670324E-5</v>
      </c>
      <c r="N49" s="48"/>
      <c r="O49" s="34">
        <v>3.0347346826809261E-4</v>
      </c>
      <c r="P49" s="17">
        <v>2.0035898973927923E-4</v>
      </c>
      <c r="Q49" s="65"/>
      <c r="R49" s="26"/>
      <c r="S49" s="9"/>
      <c r="T49" s="53"/>
      <c r="U49" s="62"/>
      <c r="V49" s="55"/>
      <c r="W49" s="9"/>
      <c r="X49" s="35"/>
      <c r="Z49" s="29">
        <v>45</v>
      </c>
      <c r="AA49" s="34">
        <f t="shared" si="6"/>
        <v>1.7969503120863169E-3</v>
      </c>
      <c r="AB49" s="17">
        <f t="shared" si="7"/>
        <v>3.8310482140855792E-4</v>
      </c>
      <c r="AC49" s="43" t="str">
        <f t="shared" si="8"/>
        <v/>
      </c>
      <c r="AD49" s="34">
        <f t="shared" si="9"/>
        <v>1.7969503120863169E-3</v>
      </c>
      <c r="AE49" s="17">
        <f t="shared" si="10"/>
        <v>3.8310482140855792E-4</v>
      </c>
      <c r="AF49" s="48" t="str">
        <f t="shared" si="11"/>
        <v/>
      </c>
    </row>
    <row r="50" spans="8:32" hidden="1" x14ac:dyDescent="0.3">
      <c r="H50" s="29">
        <v>46</v>
      </c>
      <c r="I50" s="36"/>
      <c r="J50" s="16"/>
      <c r="K50" s="44"/>
      <c r="L50" s="34">
        <v>4.4626592536309836E-5</v>
      </c>
      <c r="M50" s="17">
        <v>9.9163118216375209E-6</v>
      </c>
      <c r="N50" s="48"/>
      <c r="O50" s="34">
        <v>2.6199077833459326E-4</v>
      </c>
      <c r="P50" s="17">
        <v>1.9443748669877492E-4</v>
      </c>
      <c r="Q50" s="65"/>
      <c r="R50" s="26"/>
      <c r="S50" s="9"/>
      <c r="T50" s="53"/>
      <c r="U50" s="62"/>
      <c r="V50" s="55"/>
      <c r="W50" s="9"/>
      <c r="X50" s="35"/>
      <c r="Z50" s="29">
        <v>46</v>
      </c>
      <c r="AA50" s="34">
        <f t="shared" si="6"/>
        <v>1.6731402073713285E-3</v>
      </c>
      <c r="AB50" s="17">
        <f t="shared" si="7"/>
        <v>3.71782362816834E-4</v>
      </c>
      <c r="AC50" s="43" t="str">
        <f t="shared" si="8"/>
        <v/>
      </c>
      <c r="AD50" s="34">
        <f t="shared" si="9"/>
        <v>1.6731402073713285E-3</v>
      </c>
      <c r="AE50" s="17">
        <f t="shared" si="10"/>
        <v>3.71782362816834E-4</v>
      </c>
      <c r="AF50" s="48" t="str">
        <f t="shared" si="11"/>
        <v/>
      </c>
    </row>
    <row r="51" spans="8:32" hidden="1" x14ac:dyDescent="0.3">
      <c r="H51" s="29">
        <v>47</v>
      </c>
      <c r="I51" s="36"/>
      <c r="J51" s="16"/>
      <c r="K51" s="44"/>
      <c r="L51" s="34">
        <v>4.1549374525392983E-5</v>
      </c>
      <c r="M51" s="17">
        <v>9.6232405165824017E-6</v>
      </c>
      <c r="N51" s="48"/>
      <c r="O51" s="34">
        <v>2.2393221378711584E-4</v>
      </c>
      <c r="P51" s="17">
        <v>1.8869099052122357E-4</v>
      </c>
      <c r="Q51" s="65"/>
      <c r="R51" s="26"/>
      <c r="S51" s="9"/>
      <c r="T51" s="53"/>
      <c r="U51" s="62"/>
      <c r="V51" s="55"/>
      <c r="W51" s="9"/>
      <c r="X51" s="35"/>
      <c r="Z51" s="29">
        <v>47</v>
      </c>
      <c r="AA51" s="34">
        <f t="shared" si="6"/>
        <v>1.5577691497060339E-3</v>
      </c>
      <c r="AB51" s="17">
        <f t="shared" si="7"/>
        <v>3.6079453344770745E-4</v>
      </c>
      <c r="AC51" s="43" t="str">
        <f t="shared" si="8"/>
        <v/>
      </c>
      <c r="AD51" s="34">
        <f t="shared" si="9"/>
        <v>1.5577691497060339E-3</v>
      </c>
      <c r="AE51" s="17">
        <f t="shared" si="10"/>
        <v>3.6079453344770745E-4</v>
      </c>
      <c r="AF51" s="48" t="str">
        <f t="shared" si="11"/>
        <v/>
      </c>
    </row>
    <row r="52" spans="8:32" hidden="1" x14ac:dyDescent="0.3">
      <c r="H52" s="29">
        <v>48</v>
      </c>
      <c r="I52" s="36"/>
      <c r="J52" s="16"/>
      <c r="K52" s="44"/>
      <c r="L52" s="34">
        <v>3.8681974192037848E-5</v>
      </c>
      <c r="M52" s="17">
        <v>9.3388307775804314E-6</v>
      </c>
      <c r="N52" s="48"/>
      <c r="O52" s="34">
        <v>1.8904796948278533E-4</v>
      </c>
      <c r="P52" s="17">
        <v>1.8311432897216533E-4</v>
      </c>
      <c r="Q52" s="65"/>
      <c r="R52" s="26"/>
      <c r="S52" s="9"/>
      <c r="T52" s="53"/>
      <c r="U52" s="62"/>
      <c r="V52" s="55"/>
      <c r="W52" s="9"/>
      <c r="X52" s="35"/>
      <c r="Z52" s="29">
        <v>48</v>
      </c>
      <c r="AA52" s="34">
        <f t="shared" si="6"/>
        <v>1.4502645764078832E-3</v>
      </c>
      <c r="AB52" s="17">
        <f t="shared" si="7"/>
        <v>3.5013144351304557E-4</v>
      </c>
      <c r="AC52" s="43" t="str">
        <f t="shared" si="8"/>
        <v/>
      </c>
      <c r="AD52" s="34">
        <f t="shared" si="9"/>
        <v>1.4502645764078832E-3</v>
      </c>
      <c r="AE52" s="17">
        <f t="shared" si="10"/>
        <v>3.5013144351304557E-4</v>
      </c>
      <c r="AF52" s="48" t="str">
        <f t="shared" si="11"/>
        <v/>
      </c>
    </row>
    <row r="53" spans="8:32" hidden="1" x14ac:dyDescent="0.3">
      <c r="H53" s="29">
        <v>49</v>
      </c>
      <c r="I53" s="36"/>
      <c r="J53" s="16"/>
      <c r="K53" s="44"/>
      <c r="L53" s="34">
        <v>3.6010153995354021E-5</v>
      </c>
      <c r="M53" s="17">
        <v>9.0628266166682716E-6</v>
      </c>
      <c r="N53" s="48"/>
      <c r="O53" s="34">
        <v>0</v>
      </c>
      <c r="P53" s="17">
        <v>1.7770248267977003E-4</v>
      </c>
      <c r="Q53" s="65"/>
      <c r="R53" s="26"/>
      <c r="S53" s="9"/>
      <c r="T53" s="53"/>
      <c r="U53" s="62"/>
      <c r="V53" s="55"/>
      <c r="W53" s="9"/>
      <c r="X53" s="35"/>
      <c r="Z53" s="29">
        <v>49</v>
      </c>
      <c r="AA53" s="34">
        <f t="shared" si="6"/>
        <v>1.350092693593813E-3</v>
      </c>
      <c r="AB53" s="17">
        <f t="shared" si="7"/>
        <v>3.397834955121269E-4</v>
      </c>
      <c r="AC53" s="43" t="str">
        <f t="shared" si="8"/>
        <v/>
      </c>
      <c r="AD53" s="34">
        <f t="shared" si="9"/>
        <v>1.350092693593813E-3</v>
      </c>
      <c r="AE53" s="17">
        <f t="shared" si="10"/>
        <v>3.397834955121269E-4</v>
      </c>
      <c r="AF53" s="48" t="str">
        <f t="shared" si="11"/>
        <v/>
      </c>
    </row>
    <row r="54" spans="8:32" x14ac:dyDescent="0.3">
      <c r="H54" s="29">
        <v>50</v>
      </c>
      <c r="I54" s="36"/>
      <c r="J54" s="16"/>
      <c r="K54" s="44"/>
      <c r="L54" s="34">
        <v>3.3520640493857784E-5</v>
      </c>
      <c r="M54" s="17">
        <v>8.7949796114702612E-6</v>
      </c>
      <c r="N54" s="48"/>
      <c r="O54" s="34">
        <v>0</v>
      </c>
      <c r="P54" s="17">
        <v>1.7245058061706397E-4</v>
      </c>
      <c r="Q54" s="65"/>
      <c r="R54" s="26"/>
      <c r="S54" s="9"/>
      <c r="T54" s="53"/>
      <c r="U54" s="62"/>
      <c r="V54" s="55"/>
      <c r="W54" s="9"/>
      <c r="X54" s="35"/>
      <c r="Z54" s="29">
        <v>50</v>
      </c>
      <c r="AA54" s="34">
        <f t="shared" ref="AA54:AA85" si="12">IF(($I54+$L54+O4+R4)*$B$16=0,"",($I54+$L54+O4+R4)*$B$16)</f>
        <v>0.4841516053844353</v>
      </c>
      <c r="AB54" s="17">
        <f t="shared" ref="AB54:AB85" si="13">IF(($J54+$M54+P4+S4)*$B$16=0,"",($J54+$M54+P4+S4)*$B$16)</f>
        <v>3.5485454513222684E-3</v>
      </c>
      <c r="AC54" s="43">
        <f t="shared" ref="AC54:AC85" si="14">IF(($I54+$N54+Q4+T4)*$B$16=0,"",($I54+$N54+Q4+T4)*$B$16)</f>
        <v>2.1256486927748926E-5</v>
      </c>
      <c r="AD54" s="34">
        <f t="shared" ref="AD54:AD85" si="15">IF(($I54+$L54+$U4+$V4)*$B$16=0,"",($I54+$L54+$U4+$V4)*$B$16)</f>
        <v>61.317879800439009</v>
      </c>
      <c r="AE54" s="17">
        <f t="shared" ref="AE54:AE85" si="16">IF(($J54+$M54+$W4)*$B$16=0,"",($J54+$M54+$W4)*$B$16)</f>
        <v>3.8519693945120335E-3</v>
      </c>
      <c r="AF54" s="48">
        <f t="shared" ref="AF54:AF85" si="17">IF(($K54+$N54+$X4)*$B$16=0,"",($K54+$N54+$X4)*$B$16)</f>
        <v>1.8544273632529928E-4</v>
      </c>
    </row>
    <row r="55" spans="8:32" x14ac:dyDescent="0.3">
      <c r="H55" s="29">
        <v>51</v>
      </c>
      <c r="I55" s="36"/>
      <c r="J55" s="16"/>
      <c r="K55" s="44"/>
      <c r="L55" s="34">
        <v>3.1201059120478019E-5</v>
      </c>
      <c r="M55" s="17">
        <v>8.5350486816015089E-6</v>
      </c>
      <c r="N55" s="48"/>
      <c r="O55" s="34">
        <v>0</v>
      </c>
      <c r="P55" s="17">
        <v>1.6735389571767667E-4</v>
      </c>
      <c r="Q55" s="65"/>
      <c r="R55" s="26"/>
      <c r="S55" s="9"/>
      <c r="T55" s="53"/>
      <c r="U55" s="62"/>
      <c r="V55" s="55"/>
      <c r="W55" s="9"/>
      <c r="X55" s="35"/>
      <c r="Z55" s="29">
        <v>51</v>
      </c>
      <c r="AA55" s="34">
        <f t="shared" si="12"/>
        <v>0.65983469645461112</v>
      </c>
      <c r="AB55" s="17">
        <f t="shared" si="13"/>
        <v>1.4274575055219984E-2</v>
      </c>
      <c r="AC55" s="43">
        <f t="shared" si="14"/>
        <v>3.3742800000000003E-2</v>
      </c>
      <c r="AD55" s="34">
        <f t="shared" si="15"/>
        <v>1.1697901085449621E-3</v>
      </c>
      <c r="AE55" s="17">
        <f t="shared" si="16"/>
        <v>3.1999604517060382E-4</v>
      </c>
      <c r="AF55" s="48" t="str">
        <f t="shared" si="17"/>
        <v/>
      </c>
    </row>
    <row r="56" spans="8:32" x14ac:dyDescent="0.3">
      <c r="H56" s="29">
        <v>52</v>
      </c>
      <c r="I56" s="36"/>
      <c r="J56" s="16"/>
      <c r="K56" s="44"/>
      <c r="L56" s="34">
        <v>0</v>
      </c>
      <c r="M56" s="17">
        <v>8.2827998716792668E-6</v>
      </c>
      <c r="N56" s="48"/>
      <c r="O56" s="34">
        <v>0</v>
      </c>
      <c r="P56" s="17">
        <v>1.6240784062116214E-4</v>
      </c>
      <c r="Q56" s="65"/>
      <c r="R56" s="26"/>
      <c r="S56" s="9"/>
      <c r="T56" s="53"/>
      <c r="U56" s="62"/>
      <c r="V56" s="55"/>
      <c r="W56" s="9"/>
      <c r="X56" s="35"/>
      <c r="Z56" s="29">
        <v>52</v>
      </c>
      <c r="AA56" s="34">
        <f t="shared" si="12"/>
        <v>0.57487108845757762</v>
      </c>
      <c r="AB56" s="17">
        <f t="shared" si="13"/>
        <v>2.7599520000575108E-2</v>
      </c>
      <c r="AC56" s="43" t="str">
        <f t="shared" si="14"/>
        <v/>
      </c>
      <c r="AD56" s="34" t="str">
        <f t="shared" si="15"/>
        <v/>
      </c>
      <c r="AE56" s="17">
        <f t="shared" si="16"/>
        <v>3.1053873278899909E-4</v>
      </c>
      <c r="AF56" s="48" t="str">
        <f t="shared" si="17"/>
        <v/>
      </c>
    </row>
    <row r="57" spans="8:32" x14ac:dyDescent="0.3">
      <c r="H57" s="29">
        <v>53</v>
      </c>
      <c r="I57" s="36"/>
      <c r="J57" s="16"/>
      <c r="K57" s="44"/>
      <c r="L57" s="34">
        <v>0</v>
      </c>
      <c r="M57" s="17">
        <v>8.0380061407473005E-6</v>
      </c>
      <c r="N57" s="48"/>
      <c r="O57" s="34">
        <v>0</v>
      </c>
      <c r="P57" s="17">
        <v>1.5760796354406478E-4</v>
      </c>
      <c r="Q57" s="65"/>
      <c r="R57" s="26"/>
      <c r="S57" s="9"/>
      <c r="T57" s="53"/>
      <c r="U57" s="62"/>
      <c r="V57" s="55"/>
      <c r="W57" s="9"/>
      <c r="X57" s="35"/>
      <c r="Z57" s="29">
        <v>53</v>
      </c>
      <c r="AA57" s="34">
        <f t="shared" si="12"/>
        <v>0.53315067074325551</v>
      </c>
      <c r="AB57" s="17">
        <f t="shared" si="13"/>
        <v>2.6783830912640832E-2</v>
      </c>
      <c r="AC57" s="43" t="str">
        <f t="shared" si="14"/>
        <v/>
      </c>
      <c r="AD57" s="34" t="str">
        <f t="shared" si="15"/>
        <v/>
      </c>
      <c r="AE57" s="17">
        <f t="shared" si="16"/>
        <v>3.0136092622889781E-4</v>
      </c>
      <c r="AF57" s="48" t="str">
        <f t="shared" si="17"/>
        <v/>
      </c>
    </row>
    <row r="58" spans="8:32" x14ac:dyDescent="0.3">
      <c r="H58" s="29">
        <v>54</v>
      </c>
      <c r="I58" s="36"/>
      <c r="J58" s="16"/>
      <c r="K58" s="44"/>
      <c r="L58" s="34">
        <v>0</v>
      </c>
      <c r="M58" s="17">
        <v>7.8004471579236985E-6</v>
      </c>
      <c r="N58" s="48"/>
      <c r="O58" s="34">
        <v>0</v>
      </c>
      <c r="P58" s="17">
        <v>1.5294994427301377E-4</v>
      </c>
      <c r="Q58" s="65"/>
      <c r="R58" s="26"/>
      <c r="S58" s="9"/>
      <c r="T58" s="53"/>
      <c r="U58" s="62"/>
      <c r="V58" s="55"/>
      <c r="W58" s="9"/>
      <c r="X58" s="35"/>
      <c r="Z58" s="29">
        <v>54</v>
      </c>
      <c r="AA58" s="34">
        <f t="shared" si="12"/>
        <v>0.49433520622742666</v>
      </c>
      <c r="AB58" s="17">
        <f t="shared" si="13"/>
        <v>2.5992249080490758E-2</v>
      </c>
      <c r="AC58" s="43" t="str">
        <f t="shared" si="14"/>
        <v/>
      </c>
      <c r="AD58" s="34" t="str">
        <f t="shared" si="15"/>
        <v/>
      </c>
      <c r="AE58" s="17">
        <f t="shared" si="16"/>
        <v>2.9245436484487533E-4</v>
      </c>
      <c r="AF58" s="48" t="str">
        <f t="shared" si="17"/>
        <v/>
      </c>
    </row>
    <row r="59" spans="8:32" x14ac:dyDescent="0.3">
      <c r="H59" s="29">
        <v>55</v>
      </c>
      <c r="I59" s="36"/>
      <c r="J59" s="16"/>
      <c r="K59" s="44"/>
      <c r="L59" s="34">
        <v>0</v>
      </c>
      <c r="M59" s="17">
        <v>7.5699091040882085E-6</v>
      </c>
      <c r="N59" s="48"/>
      <c r="O59" s="34">
        <v>0</v>
      </c>
      <c r="P59" s="17">
        <v>1.4842959027623942E-4</v>
      </c>
      <c r="Q59" s="65"/>
      <c r="R59" s="26"/>
      <c r="S59" s="9"/>
      <c r="T59" s="53"/>
      <c r="U59" s="62"/>
      <c r="V59" s="55"/>
      <c r="W59" s="9"/>
      <c r="X59" s="35"/>
      <c r="Z59" s="29">
        <v>55</v>
      </c>
      <c r="AA59" s="34">
        <f t="shared" si="12"/>
        <v>0.4582258078681079</v>
      </c>
      <c r="AB59" s="17">
        <f t="shared" si="13"/>
        <v>2.5224062027042575E-2</v>
      </c>
      <c r="AC59" s="43" t="str">
        <f t="shared" si="14"/>
        <v/>
      </c>
      <c r="AD59" s="34" t="str">
        <f t="shared" si="15"/>
        <v/>
      </c>
      <c r="AE59" s="17">
        <f t="shared" si="16"/>
        <v>2.8381103213047517E-4</v>
      </c>
      <c r="AF59" s="48" t="str">
        <f t="shared" si="17"/>
        <v/>
      </c>
    </row>
    <row r="60" spans="8:32" x14ac:dyDescent="0.3">
      <c r="H60" s="29">
        <v>56</v>
      </c>
      <c r="I60" s="36"/>
      <c r="J60" s="16"/>
      <c r="K60" s="44"/>
      <c r="L60" s="34">
        <v>0</v>
      </c>
      <c r="M60" s="17">
        <v>7.3461844794305902E-6</v>
      </c>
      <c r="N60" s="48"/>
      <c r="O60" s="34">
        <v>0</v>
      </c>
      <c r="P60" s="17">
        <v>1.4404283293001163E-4</v>
      </c>
      <c r="Q60" s="65"/>
      <c r="R60" s="26"/>
      <c r="S60" s="9"/>
      <c r="T60" s="53"/>
      <c r="U60" s="62"/>
      <c r="V60" s="55"/>
      <c r="W60" s="9"/>
      <c r="X60" s="35"/>
      <c r="Z60" s="29">
        <v>56</v>
      </c>
      <c r="AA60" s="34">
        <f t="shared" si="12"/>
        <v>0.42463710833279661</v>
      </c>
      <c r="AB60" s="17">
        <f t="shared" si="13"/>
        <v>2.4478578332093996E-2</v>
      </c>
      <c r="AC60" s="43" t="str">
        <f t="shared" si="14"/>
        <v/>
      </c>
      <c r="AD60" s="34" t="str">
        <f t="shared" si="15"/>
        <v/>
      </c>
      <c r="AE60" s="17">
        <f t="shared" si="16"/>
        <v>2.7542314850281173E-4</v>
      </c>
      <c r="AF60" s="48" t="str">
        <f t="shared" si="17"/>
        <v/>
      </c>
    </row>
    <row r="61" spans="8:32" x14ac:dyDescent="0.3">
      <c r="H61" s="29">
        <v>57</v>
      </c>
      <c r="I61" s="36"/>
      <c r="J61" s="16"/>
      <c r="K61" s="44"/>
      <c r="L61" s="34">
        <v>0</v>
      </c>
      <c r="M61" s="17">
        <v>7.129071916686789E-6</v>
      </c>
      <c r="N61" s="48"/>
      <c r="O61" s="34">
        <v>0</v>
      </c>
      <c r="P61" s="17">
        <v>1.3978572385660374E-4</v>
      </c>
      <c r="Q61" s="65"/>
      <c r="R61" s="26"/>
      <c r="S61" s="9"/>
      <c r="T61" s="53"/>
      <c r="U61" s="62"/>
      <c r="V61" s="55"/>
      <c r="W61" s="9"/>
      <c r="X61" s="35"/>
      <c r="Z61" s="29">
        <v>57</v>
      </c>
      <c r="AA61" s="34">
        <f t="shared" si="12"/>
        <v>0.39339634380392724</v>
      </c>
      <c r="AB61" s="17">
        <f t="shared" si="13"/>
        <v>2.3755127009997913E-2</v>
      </c>
      <c r="AC61" s="43" t="str">
        <f t="shared" si="14"/>
        <v/>
      </c>
      <c r="AD61" s="34" t="str">
        <f t="shared" si="15"/>
        <v/>
      </c>
      <c r="AE61" s="17">
        <f t="shared" si="16"/>
        <v>2.6728316430042114E-4</v>
      </c>
      <c r="AF61" s="48" t="str">
        <f t="shared" si="17"/>
        <v/>
      </c>
    </row>
    <row r="62" spans="8:32" x14ac:dyDescent="0.3">
      <c r="H62" s="29">
        <v>58</v>
      </c>
      <c r="I62" s="36"/>
      <c r="J62" s="16"/>
      <c r="K62" s="44"/>
      <c r="L62" s="34">
        <v>0</v>
      </c>
      <c r="M62" s="17">
        <v>6.9183759998947958E-6</v>
      </c>
      <c r="N62" s="48"/>
      <c r="O62" s="34">
        <v>0</v>
      </c>
      <c r="P62" s="17">
        <v>1.3565443137048623E-4</v>
      </c>
      <c r="Q62" s="65"/>
      <c r="R62" s="26"/>
      <c r="S62" s="9"/>
      <c r="T62" s="53"/>
      <c r="U62" s="62"/>
      <c r="V62" s="55"/>
      <c r="W62" s="9"/>
      <c r="X62" s="35"/>
      <c r="Z62" s="29">
        <v>58</v>
      </c>
      <c r="AA62" s="34">
        <f t="shared" si="12"/>
        <v>0.36434249978910749</v>
      </c>
      <c r="AB62" s="17">
        <f t="shared" si="13"/>
        <v>2.305305690573E-2</v>
      </c>
      <c r="AC62" s="43" t="str">
        <f t="shared" si="14"/>
        <v/>
      </c>
      <c r="AD62" s="34" t="str">
        <f t="shared" si="15"/>
        <v/>
      </c>
      <c r="AE62" s="17">
        <f t="shared" si="16"/>
        <v>2.5938375298805572E-4</v>
      </c>
      <c r="AF62" s="48" t="str">
        <f t="shared" si="17"/>
        <v/>
      </c>
    </row>
    <row r="63" spans="8:32" x14ac:dyDescent="0.3">
      <c r="H63" s="29">
        <v>59</v>
      </c>
      <c r="I63" s="36"/>
      <c r="J63" s="16"/>
      <c r="K63" s="44"/>
      <c r="L63" s="34">
        <v>0</v>
      </c>
      <c r="M63" s="17">
        <v>6.7139070885070988E-6</v>
      </c>
      <c r="N63" s="48"/>
      <c r="O63" s="34">
        <v>0</v>
      </c>
      <c r="P63" s="17">
        <v>1.3164523702955099E-4</v>
      </c>
      <c r="Q63" s="65"/>
      <c r="R63" s="26"/>
      <c r="S63" s="9"/>
      <c r="T63" s="53"/>
      <c r="U63" s="62"/>
      <c r="V63" s="55"/>
      <c r="W63" s="9"/>
      <c r="X63" s="35"/>
      <c r="Z63" s="29">
        <v>59</v>
      </c>
      <c r="AA63" s="34">
        <f t="shared" si="12"/>
        <v>0.33732551474235623</v>
      </c>
      <c r="AB63" s="17">
        <f t="shared" si="13"/>
        <v>2.237173610880527E-2</v>
      </c>
      <c r="AC63" s="43" t="str">
        <f t="shared" si="14"/>
        <v/>
      </c>
      <c r="AD63" s="34" t="str">
        <f t="shared" si="15"/>
        <v/>
      </c>
      <c r="AE63" s="17">
        <f t="shared" si="16"/>
        <v>2.517178045623082E-4</v>
      </c>
      <c r="AF63" s="48" t="str">
        <f t="shared" si="17"/>
        <v/>
      </c>
    </row>
    <row r="64" spans="8:32" x14ac:dyDescent="0.3">
      <c r="H64" s="29">
        <v>60</v>
      </c>
      <c r="I64" s="36"/>
      <c r="J64" s="16"/>
      <c r="K64" s="44"/>
      <c r="L64" s="34">
        <v>0</v>
      </c>
      <c r="M64" s="17">
        <v>6.5154811467013836E-6</v>
      </c>
      <c r="N64" s="48"/>
      <c r="O64" s="34">
        <v>0</v>
      </c>
      <c r="P64" s="17">
        <v>1.2775453228826245E-4</v>
      </c>
      <c r="Q64" s="65"/>
      <c r="R64" s="26"/>
      <c r="S64" s="9"/>
      <c r="T64" s="53"/>
      <c r="U64" s="62"/>
      <c r="V64" s="55"/>
      <c r="W64" s="9"/>
      <c r="X64" s="35"/>
      <c r="Z64" s="29">
        <v>60</v>
      </c>
      <c r="AA64" s="34">
        <f t="shared" si="12"/>
        <v>0.31220553758609204</v>
      </c>
      <c r="AB64" s="17">
        <f t="shared" si="13"/>
        <v>2.1710551384515955E-2</v>
      </c>
      <c r="AC64" s="43" t="str">
        <f t="shared" si="14"/>
        <v/>
      </c>
      <c r="AD64" s="34" t="str">
        <f t="shared" si="15"/>
        <v/>
      </c>
      <c r="AE64" s="17">
        <f t="shared" si="16"/>
        <v>2.4427841915212832E-4</v>
      </c>
      <c r="AF64" s="48" t="str">
        <f t="shared" si="17"/>
        <v/>
      </c>
    </row>
    <row r="65" spans="8:32" x14ac:dyDescent="0.3">
      <c r="H65" s="29">
        <v>61</v>
      </c>
      <c r="I65" s="36"/>
      <c r="J65" s="16"/>
      <c r="K65" s="44"/>
      <c r="L65" s="34">
        <v>0</v>
      </c>
      <c r="M65" s="17">
        <v>6.3229195777358694E-6</v>
      </c>
      <c r="N65" s="48"/>
      <c r="O65" s="34">
        <v>0</v>
      </c>
      <c r="P65" s="17">
        <v>1.2397881524972297E-4</v>
      </c>
      <c r="Q65" s="65"/>
      <c r="R65" s="26"/>
      <c r="S65" s="9"/>
      <c r="T65" s="53"/>
      <c r="U65" s="62"/>
      <c r="V65" s="55"/>
      <c r="W65" s="9"/>
      <c r="X65" s="35"/>
      <c r="Z65" s="29">
        <v>61</v>
      </c>
      <c r="AA65" s="34">
        <f t="shared" si="12"/>
        <v>0.28885223548809591</v>
      </c>
      <c r="AB65" s="17">
        <f t="shared" si="13"/>
        <v>2.1068907621978893E-2</v>
      </c>
      <c r="AC65" s="43" t="str">
        <f t="shared" si="14"/>
        <v/>
      </c>
      <c r="AD65" s="34" t="str">
        <f t="shared" si="15"/>
        <v/>
      </c>
      <c r="AE65" s="17">
        <f t="shared" si="16"/>
        <v>2.3705890080847326E-4</v>
      </c>
      <c r="AF65" s="48" t="str">
        <f t="shared" si="17"/>
        <v/>
      </c>
    </row>
    <row r="66" spans="8:32" x14ac:dyDescent="0.3">
      <c r="H66" s="29">
        <v>62</v>
      </c>
      <c r="I66" s="36"/>
      <c r="J66" s="16"/>
      <c r="K66" s="44"/>
      <c r="L66" s="34">
        <v>0</v>
      </c>
      <c r="M66" s="17">
        <v>6.1360490632001937E-6</v>
      </c>
      <c r="N66" s="48"/>
      <c r="O66" s="34">
        <v>0</v>
      </c>
      <c r="P66" s="17">
        <v>1.2031468751372934E-4</v>
      </c>
      <c r="Q66" s="65"/>
      <c r="R66" s="26"/>
      <c r="S66" s="9"/>
      <c r="T66" s="53"/>
      <c r="U66" s="62"/>
      <c r="V66" s="55"/>
      <c r="W66" s="9"/>
      <c r="X66" s="35"/>
      <c r="Z66" s="29">
        <v>62</v>
      </c>
      <c r="AA66" s="34">
        <f t="shared" si="12"/>
        <v>0.26714414849411489</v>
      </c>
      <c r="AB66" s="17">
        <f t="shared" si="13"/>
        <v>2.0446227298495538E-2</v>
      </c>
      <c r="AC66" s="43" t="str">
        <f t="shared" si="14"/>
        <v/>
      </c>
      <c r="AD66" s="34" t="str">
        <f t="shared" si="15"/>
        <v/>
      </c>
      <c r="AE66" s="17">
        <f t="shared" si="16"/>
        <v>2.3005275147750168E-4</v>
      </c>
      <c r="AF66" s="48" t="str">
        <f t="shared" si="17"/>
        <v/>
      </c>
    </row>
    <row r="67" spans="8:32" x14ac:dyDescent="0.3">
      <c r="H67" s="29">
        <v>63</v>
      </c>
      <c r="I67" s="36"/>
      <c r="J67" s="16"/>
      <c r="K67" s="44"/>
      <c r="L67" s="34">
        <v>0</v>
      </c>
      <c r="M67" s="17">
        <v>5.9547014070171351E-6</v>
      </c>
      <c r="N67" s="48"/>
      <c r="O67" s="34">
        <v>0</v>
      </c>
      <c r="P67" s="17">
        <v>1.1675885111798309E-4</v>
      </c>
      <c r="Q67" s="65"/>
      <c r="R67" s="26"/>
      <c r="S67" s="9"/>
      <c r="T67" s="53"/>
      <c r="U67" s="62"/>
      <c r="V67" s="55"/>
      <c r="W67" s="9"/>
      <c r="X67" s="35"/>
      <c r="Z67" s="29">
        <v>63</v>
      </c>
      <c r="AA67" s="34">
        <f t="shared" si="12"/>
        <v>0.24696808784671975</v>
      </c>
      <c r="AB67" s="17">
        <f t="shared" si="13"/>
        <v>1.9841949959742575E-2</v>
      </c>
      <c r="AC67" s="43" t="str">
        <f t="shared" si="14"/>
        <v/>
      </c>
      <c r="AD67" s="34" t="str">
        <f t="shared" si="15"/>
        <v/>
      </c>
      <c r="AE67" s="17">
        <f t="shared" si="16"/>
        <v>2.2325366515188645E-4</v>
      </c>
      <c r="AF67" s="48" t="str">
        <f t="shared" si="17"/>
        <v/>
      </c>
    </row>
    <row r="68" spans="8:32" x14ac:dyDescent="0.3">
      <c r="H68" s="29">
        <v>64</v>
      </c>
      <c r="I68" s="36"/>
      <c r="J68" s="16"/>
      <c r="K68" s="44"/>
      <c r="L68" s="34">
        <v>0</v>
      </c>
      <c r="M68" s="17">
        <v>5.7787133840547959E-6</v>
      </c>
      <c r="N68" s="48"/>
      <c r="O68" s="34">
        <v>0</v>
      </c>
      <c r="P68" s="17">
        <v>1.1330810556970194E-4</v>
      </c>
      <c r="Q68" s="65"/>
      <c r="R68" s="26"/>
      <c r="S68" s="9"/>
      <c r="T68" s="53"/>
      <c r="U68" s="62"/>
      <c r="V68" s="55"/>
      <c r="W68" s="9"/>
      <c r="X68" s="35"/>
      <c r="Z68" s="29">
        <v>64</v>
      </c>
      <c r="AA68" s="34">
        <f t="shared" si="12"/>
        <v>0.22821857503530335</v>
      </c>
      <c r="AB68" s="17">
        <f t="shared" si="13"/>
        <v>1.925553171532518E-2</v>
      </c>
      <c r="AC68" s="43" t="str">
        <f t="shared" si="14"/>
        <v/>
      </c>
      <c r="AD68" s="34" t="str">
        <f t="shared" si="15"/>
        <v/>
      </c>
      <c r="AE68" s="17">
        <f t="shared" si="16"/>
        <v>2.1665552219498244E-4</v>
      </c>
      <c r="AF68" s="48" t="str">
        <f t="shared" si="17"/>
        <v/>
      </c>
    </row>
    <row r="69" spans="8:32" x14ac:dyDescent="0.3">
      <c r="H69" s="29">
        <v>65</v>
      </c>
      <c r="I69" s="36"/>
      <c r="J69" s="16"/>
      <c r="K69" s="44"/>
      <c r="L69" s="34">
        <v>0</v>
      </c>
      <c r="M69" s="17">
        <v>5.6079265932129614E-6</v>
      </c>
      <c r="N69" s="48"/>
      <c r="O69" s="34">
        <v>0</v>
      </c>
      <c r="P69" s="17">
        <v>1.099593449649601E-4</v>
      </c>
      <c r="Q69" s="65"/>
      <c r="R69" s="26"/>
      <c r="S69" s="9"/>
      <c r="T69" s="53"/>
      <c r="U69" s="62"/>
      <c r="V69" s="55"/>
      <c r="W69" s="9"/>
      <c r="X69" s="35"/>
      <c r="Z69" s="29">
        <v>65</v>
      </c>
      <c r="AA69" s="34">
        <f t="shared" si="12"/>
        <v>0.21079731882197353</v>
      </c>
      <c r="AB69" s="17">
        <f t="shared" si="13"/>
        <v>1.8686444749238969E-2</v>
      </c>
      <c r="AC69" s="43" t="str">
        <f t="shared" si="14"/>
        <v/>
      </c>
      <c r="AD69" s="34" t="str">
        <f t="shared" si="15"/>
        <v/>
      </c>
      <c r="AE69" s="17">
        <f t="shared" si="16"/>
        <v>2.1025238383274038E-4</v>
      </c>
      <c r="AF69" s="48" t="str">
        <f t="shared" si="17"/>
        <v/>
      </c>
    </row>
    <row r="70" spans="8:32" x14ac:dyDescent="0.3">
      <c r="H70" s="29">
        <v>66</v>
      </c>
      <c r="I70" s="36"/>
      <c r="J70" s="16"/>
      <c r="K70" s="44"/>
      <c r="L70" s="34">
        <v>0</v>
      </c>
      <c r="M70" s="17">
        <v>5.4421873148514211E-6</v>
      </c>
      <c r="N70" s="48"/>
      <c r="O70" s="34">
        <v>0</v>
      </c>
      <c r="P70" s="17">
        <v>1.0670955519316515E-4</v>
      </c>
      <c r="Q70" s="65"/>
      <c r="R70" s="26"/>
      <c r="S70" s="9"/>
      <c r="T70" s="53"/>
      <c r="U70" s="62"/>
      <c r="V70" s="55"/>
      <c r="W70" s="9"/>
      <c r="X70" s="35"/>
      <c r="Z70" s="29">
        <v>66</v>
      </c>
      <c r="AA70" s="34">
        <f t="shared" si="12"/>
        <v>0.19461272767434365</v>
      </c>
      <c r="AB70" s="17">
        <f t="shared" si="13"/>
        <v>1.8134176844799926E-2</v>
      </c>
      <c r="AC70" s="43" t="str">
        <f t="shared" si="14"/>
        <v/>
      </c>
      <c r="AD70" s="34" t="str">
        <f t="shared" si="15"/>
        <v/>
      </c>
      <c r="AE70" s="17">
        <f t="shared" si="16"/>
        <v>2.040384868084095E-4</v>
      </c>
      <c r="AF70" s="48" t="str">
        <f t="shared" si="17"/>
        <v/>
      </c>
    </row>
    <row r="71" spans="8:32" x14ac:dyDescent="0.3">
      <c r="H71" s="29">
        <v>67</v>
      </c>
      <c r="I71" s="36"/>
      <c r="J71" s="16"/>
      <c r="K71" s="44"/>
      <c r="L71" s="34">
        <v>0</v>
      </c>
      <c r="M71" s="17">
        <v>5.2813463724319095E-6</v>
      </c>
      <c r="N71" s="48"/>
      <c r="O71" s="34">
        <v>0</v>
      </c>
      <c r="P71" s="17">
        <v>1.0355581122415515E-4</v>
      </c>
      <c r="Q71" s="65"/>
      <c r="R71" s="26"/>
      <c r="S71" s="9"/>
      <c r="T71" s="53"/>
      <c r="U71" s="62"/>
      <c r="V71" s="55"/>
      <c r="W71" s="9"/>
      <c r="X71" s="35"/>
      <c r="Z71" s="29">
        <v>67</v>
      </c>
      <c r="AA71" s="34">
        <f t="shared" si="12"/>
        <v>0.17957945521008159</v>
      </c>
      <c r="AB71" s="17">
        <f t="shared" si="13"/>
        <v>1.7598230923614868E-2</v>
      </c>
      <c r="AC71" s="43" t="str">
        <f t="shared" si="14"/>
        <v/>
      </c>
      <c r="AD71" s="34" t="str">
        <f t="shared" si="15"/>
        <v/>
      </c>
      <c r="AE71" s="17">
        <f t="shared" si="16"/>
        <v>1.9800823819521716E-4</v>
      </c>
      <c r="AF71" s="48" t="str">
        <f t="shared" si="17"/>
        <v/>
      </c>
    </row>
    <row r="72" spans="8:32" x14ac:dyDescent="0.3">
      <c r="H72" s="29">
        <v>68</v>
      </c>
      <c r="I72" s="36"/>
      <c r="J72" s="16"/>
      <c r="K72" s="44"/>
      <c r="L72" s="34">
        <v>0</v>
      </c>
      <c r="M72" s="17">
        <v>5.1252589982491619E-6</v>
      </c>
      <c r="N72" s="48"/>
      <c r="O72" s="34">
        <v>0</v>
      </c>
      <c r="P72" s="17">
        <v>1.0049527447547382E-4</v>
      </c>
      <c r="Q72" s="65"/>
      <c r="R72" s="26"/>
      <c r="S72" s="9"/>
      <c r="T72" s="53"/>
      <c r="U72" s="62"/>
      <c r="V72" s="55"/>
      <c r="W72" s="9"/>
      <c r="X72" s="35"/>
      <c r="Z72" s="29">
        <v>68</v>
      </c>
      <c r="AA72" s="34">
        <f t="shared" si="12"/>
        <v>0.16561797641986564</v>
      </c>
      <c r="AB72" s="17">
        <f t="shared" si="13"/>
        <v>1.7078124598177286E-2</v>
      </c>
      <c r="AC72" s="43" t="str">
        <f t="shared" si="14"/>
        <v/>
      </c>
      <c r="AD72" s="34" t="str">
        <f t="shared" si="15"/>
        <v/>
      </c>
      <c r="AE72" s="17">
        <f t="shared" si="16"/>
        <v>1.921562103623576E-4</v>
      </c>
      <c r="AF72" s="48" t="str">
        <f t="shared" si="17"/>
        <v/>
      </c>
    </row>
    <row r="73" spans="8:32" x14ac:dyDescent="0.3">
      <c r="H73" s="29">
        <v>69</v>
      </c>
      <c r="I73" s="36"/>
      <c r="J73" s="16"/>
      <c r="K73" s="44"/>
      <c r="L73" s="34">
        <v>0</v>
      </c>
      <c r="M73" s="17">
        <v>4.9737847031302006E-6</v>
      </c>
      <c r="N73" s="48"/>
      <c r="O73" s="34">
        <v>0</v>
      </c>
      <c r="P73" s="17">
        <v>9.7525190257454972E-5</v>
      </c>
      <c r="Q73" s="65"/>
      <c r="R73" s="26"/>
      <c r="S73" s="9"/>
      <c r="T73" s="53"/>
      <c r="U73" s="62"/>
      <c r="V73" s="55"/>
      <c r="W73" s="9"/>
      <c r="X73" s="35"/>
      <c r="Z73" s="29">
        <v>69</v>
      </c>
      <c r="AA73" s="34">
        <f t="shared" si="12"/>
        <v>0.15265419258661689</v>
      </c>
      <c r="AB73" s="17">
        <f t="shared" si="13"/>
        <v>1.6573389737686055E-2</v>
      </c>
      <c r="AC73" s="43" t="str">
        <f t="shared" si="14"/>
        <v/>
      </c>
      <c r="AD73" s="34" t="str">
        <f t="shared" si="15"/>
        <v/>
      </c>
      <c r="AE73" s="17">
        <f t="shared" si="16"/>
        <v>1.8647713608975752E-4</v>
      </c>
      <c r="AF73" s="48" t="str">
        <f t="shared" si="17"/>
        <v/>
      </c>
    </row>
    <row r="74" spans="8:32" x14ac:dyDescent="0.3">
      <c r="H74" s="29">
        <v>70</v>
      </c>
      <c r="I74" s="36"/>
      <c r="J74" s="16"/>
      <c r="K74" s="44"/>
      <c r="L74" s="34">
        <v>0</v>
      </c>
      <c r="M74" s="17">
        <v>4.8267871499845961E-6</v>
      </c>
      <c r="N74" s="48"/>
      <c r="O74" s="34">
        <v>0</v>
      </c>
      <c r="P74" s="17">
        <v>9.4642885293815665E-5</v>
      </c>
      <c r="Q74" s="65"/>
      <c r="R74" s="26"/>
      <c r="S74" s="9"/>
      <c r="T74" s="53"/>
      <c r="U74" s="62"/>
      <c r="V74" s="55"/>
      <c r="W74" s="9"/>
      <c r="X74" s="35"/>
      <c r="Z74" s="29">
        <v>70</v>
      </c>
      <c r="AA74" s="34">
        <f t="shared" si="12"/>
        <v>0.14061906295954066</v>
      </c>
      <c r="AB74" s="17">
        <f t="shared" si="13"/>
        <v>1.6083572046696113E-2</v>
      </c>
      <c r="AC74" s="43" t="str">
        <f t="shared" si="14"/>
        <v/>
      </c>
      <c r="AD74" s="34" t="str">
        <f t="shared" si="15"/>
        <v/>
      </c>
      <c r="AE74" s="17">
        <f t="shared" si="16"/>
        <v>1.8096590382722251E-4</v>
      </c>
      <c r="AF74" s="48" t="str">
        <f t="shared" si="17"/>
        <v/>
      </c>
    </row>
    <row r="75" spans="8:32" x14ac:dyDescent="0.3">
      <c r="H75" s="29">
        <v>71</v>
      </c>
      <c r="I75" s="36"/>
      <c r="J75" s="16"/>
      <c r="K75" s="44"/>
      <c r="L75" s="34">
        <v>0</v>
      </c>
      <c r="M75" s="17">
        <v>4.6841340310918845E-6</v>
      </c>
      <c r="N75" s="48"/>
      <c r="O75" s="34">
        <v>0</v>
      </c>
      <c r="P75" s="17">
        <v>9.1845765315527191E-5</v>
      </c>
      <c r="Q75" s="65"/>
      <c r="R75" s="26"/>
      <c r="S75" s="9"/>
      <c r="T75" s="53"/>
      <c r="U75" s="62"/>
      <c r="V75" s="55"/>
      <c r="W75" s="9"/>
      <c r="X75" s="35"/>
      <c r="Z75" s="29">
        <v>71</v>
      </c>
      <c r="AA75" s="34">
        <f t="shared" si="12"/>
        <v>0.12944826137286397</v>
      </c>
      <c r="AB75" s="17">
        <f t="shared" si="13"/>
        <v>1.5608230656221878E-2</v>
      </c>
      <c r="AC75" s="43" t="str">
        <f t="shared" si="14"/>
        <v/>
      </c>
      <c r="AD75" s="34" t="str">
        <f t="shared" si="15"/>
        <v/>
      </c>
      <c r="AE75" s="17">
        <f t="shared" si="16"/>
        <v>1.7561755309369696E-4</v>
      </c>
      <c r="AF75" s="48" t="str">
        <f t="shared" si="17"/>
        <v/>
      </c>
    </row>
    <row r="76" spans="8:32" x14ac:dyDescent="0.3">
      <c r="H76" s="29">
        <v>72</v>
      </c>
      <c r="I76" s="36"/>
      <c r="J76" s="16"/>
      <c r="K76" s="44"/>
      <c r="L76" s="34">
        <v>0</v>
      </c>
      <c r="M76" s="17">
        <v>4.545696949015689E-6</v>
      </c>
      <c r="N76" s="48"/>
      <c r="O76" s="34">
        <v>0</v>
      </c>
      <c r="P76" s="17">
        <v>8.9131312725797851E-5</v>
      </c>
      <c r="Q76" s="65"/>
      <c r="R76" s="26"/>
      <c r="S76" s="9"/>
      <c r="T76" s="53"/>
      <c r="U76" s="62"/>
      <c r="V76" s="55"/>
      <c r="W76" s="9"/>
      <c r="X76" s="35"/>
      <c r="Z76" s="29">
        <v>72</v>
      </c>
      <c r="AA76" s="34">
        <f t="shared" si="12"/>
        <v>0.11908185612159713</v>
      </c>
      <c r="AB76" s="17">
        <f t="shared" si="13"/>
        <v>1.5146937726925427E-2</v>
      </c>
      <c r="AC76" s="43" t="str">
        <f t="shared" si="14"/>
        <v/>
      </c>
      <c r="AD76" s="34" t="str">
        <f t="shared" si="15"/>
        <v/>
      </c>
      <c r="AE76" s="17">
        <f t="shared" si="16"/>
        <v>1.7042727001249623E-4</v>
      </c>
      <c r="AF76" s="48" t="str">
        <f t="shared" si="17"/>
        <v/>
      </c>
    </row>
    <row r="77" spans="8:32" x14ac:dyDescent="0.3">
      <c r="H77" s="29">
        <v>73</v>
      </c>
      <c r="I77" s="36"/>
      <c r="J77" s="16"/>
      <c r="K77" s="44"/>
      <c r="L77" s="34">
        <v>0</v>
      </c>
      <c r="M77" s="17">
        <v>4.4113513010373559E-6</v>
      </c>
      <c r="N77" s="48"/>
      <c r="O77" s="34">
        <v>0</v>
      </c>
      <c r="P77" s="17">
        <v>8.6497084334065836E-5</v>
      </c>
      <c r="Q77" s="65"/>
      <c r="R77" s="26"/>
      <c r="S77" s="9"/>
      <c r="T77" s="53"/>
      <c r="U77" s="62"/>
      <c r="V77" s="55"/>
      <c r="W77" s="9"/>
      <c r="X77" s="35"/>
      <c r="Z77" s="29">
        <v>73</v>
      </c>
      <c r="AA77" s="34">
        <f t="shared" si="12"/>
        <v>0.10946401152071088</v>
      </c>
      <c r="AB77" s="17">
        <f t="shared" si="13"/>
        <v>1.4699278064032172E-2</v>
      </c>
      <c r="AC77" s="43" t="str">
        <f t="shared" si="14"/>
        <v/>
      </c>
      <c r="AD77" s="34" t="str">
        <f t="shared" si="15"/>
        <v/>
      </c>
      <c r="AE77" s="17">
        <f t="shared" si="16"/>
        <v>1.6539038297849257E-4</v>
      </c>
      <c r="AF77" s="48" t="str">
        <f t="shared" si="17"/>
        <v/>
      </c>
    </row>
    <row r="78" spans="8:32" x14ac:dyDescent="0.3">
      <c r="H78" s="29">
        <v>74</v>
      </c>
      <c r="I78" s="36"/>
      <c r="J78" s="16"/>
      <c r="K78" s="44"/>
      <c r="L78" s="34">
        <v>0</v>
      </c>
      <c r="M78" s="17">
        <v>4.2809761670051023E-6</v>
      </c>
      <c r="N78" s="48"/>
      <c r="O78" s="34">
        <v>0</v>
      </c>
      <c r="P78" s="17">
        <v>8.3940709156962834E-5</v>
      </c>
      <c r="Q78" s="65"/>
      <c r="R78" s="26"/>
      <c r="S78" s="9"/>
      <c r="T78" s="53"/>
      <c r="U78" s="62"/>
      <c r="V78" s="55"/>
      <c r="W78" s="9"/>
      <c r="X78" s="35"/>
      <c r="Z78" s="29">
        <v>74</v>
      </c>
      <c r="AA78" s="34">
        <f t="shared" si="12"/>
        <v>0.10054270968060477</v>
      </c>
      <c r="AB78" s="17">
        <f t="shared" si="13"/>
        <v>1.426484874362758E-2</v>
      </c>
      <c r="AC78" s="43" t="str">
        <f t="shared" si="14"/>
        <v/>
      </c>
      <c r="AD78" s="34" t="str">
        <f t="shared" si="15"/>
        <v/>
      </c>
      <c r="AE78" s="17">
        <f t="shared" si="16"/>
        <v>1.6050235845335533E-4</v>
      </c>
      <c r="AF78" s="48" t="str">
        <f t="shared" si="17"/>
        <v/>
      </c>
    </row>
    <row r="79" spans="8:32" x14ac:dyDescent="0.3">
      <c r="H79" s="29">
        <v>75</v>
      </c>
      <c r="I79" s="36"/>
      <c r="J79" s="16"/>
      <c r="K79" s="44"/>
      <c r="L79" s="34">
        <v>0</v>
      </c>
      <c r="M79" s="17">
        <v>4.1544542004977137E-6</v>
      </c>
      <c r="N79" s="48"/>
      <c r="O79" s="34">
        <v>0</v>
      </c>
      <c r="P79" s="17">
        <v>8.1459886284268937E-5</v>
      </c>
      <c r="Q79" s="65"/>
      <c r="R79" s="26"/>
      <c r="S79" s="9"/>
      <c r="T79" s="53"/>
      <c r="U79" s="62"/>
      <c r="V79" s="55"/>
      <c r="W79" s="9"/>
      <c r="X79" s="35"/>
      <c r="Z79" s="29">
        <v>75</v>
      </c>
      <c r="AA79" s="34">
        <f t="shared" si="12"/>
        <v>9.2269491130942585E-2</v>
      </c>
      <c r="AB79" s="17">
        <f t="shared" si="13"/>
        <v>1.3843258749998436E-2</v>
      </c>
      <c r="AC79" s="43" t="str">
        <f t="shared" si="14"/>
        <v/>
      </c>
      <c r="AD79" s="34" t="str">
        <f t="shared" si="15"/>
        <v/>
      </c>
      <c r="AE79" s="17">
        <f t="shared" si="16"/>
        <v>1.5575879688506031E-4</v>
      </c>
      <c r="AF79" s="48" t="str">
        <f t="shared" si="17"/>
        <v/>
      </c>
    </row>
    <row r="80" spans="8:32" x14ac:dyDescent="0.3">
      <c r="H80" s="29">
        <v>76</v>
      </c>
      <c r="I80" s="36"/>
      <c r="J80" s="16"/>
      <c r="K80" s="44"/>
      <c r="L80" s="34">
        <v>0</v>
      </c>
      <c r="M80" s="17">
        <v>4.0316715232048448E-6</v>
      </c>
      <c r="N80" s="48"/>
      <c r="O80" s="34">
        <v>0</v>
      </c>
      <c r="P80" s="17">
        <v>7.9052382807938168E-5</v>
      </c>
      <c r="Q80" s="65"/>
      <c r="R80" s="26"/>
      <c r="S80" s="9"/>
      <c r="T80" s="53"/>
      <c r="U80" s="62"/>
      <c r="V80" s="55"/>
      <c r="W80" s="9"/>
      <c r="X80" s="35"/>
      <c r="Z80" s="29">
        <v>76</v>
      </c>
      <c r="AA80" s="34">
        <f t="shared" si="12"/>
        <v>8.4599213017437086E-2</v>
      </c>
      <c r="AB80" s="17">
        <f t="shared" si="13"/>
        <v>1.3434128623692287E-2</v>
      </c>
      <c r="AC80" s="43" t="str">
        <f t="shared" si="14"/>
        <v/>
      </c>
      <c r="AD80" s="34" t="str">
        <f t="shared" si="15"/>
        <v/>
      </c>
      <c r="AE80" s="17">
        <f t="shared" si="16"/>
        <v>1.5115542874799605E-4</v>
      </c>
      <c r="AF80" s="48" t="str">
        <f t="shared" si="17"/>
        <v/>
      </c>
    </row>
    <row r="81" spans="8:32" x14ac:dyDescent="0.3">
      <c r="H81" s="29">
        <v>77</v>
      </c>
      <c r="I81" s="36"/>
      <c r="J81" s="16"/>
      <c r="K81" s="44"/>
      <c r="L81" s="34">
        <v>0</v>
      </c>
      <c r="M81" s="17">
        <v>3.9125176224288519E-6</v>
      </c>
      <c r="N81" s="48"/>
      <c r="O81" s="34">
        <v>0</v>
      </c>
      <c r="P81" s="17">
        <v>7.6716031812330468E-5</v>
      </c>
      <c r="Q81" s="65"/>
      <c r="R81" s="26"/>
      <c r="S81" s="9"/>
      <c r="T81" s="53"/>
      <c r="U81" s="62"/>
      <c r="V81" s="55"/>
      <c r="W81" s="9"/>
      <c r="X81" s="35"/>
      <c r="Z81" s="29">
        <v>77</v>
      </c>
      <c r="AA81" s="34">
        <f t="shared" si="12"/>
        <v>7.7489823682440853E-2</v>
      </c>
      <c r="AB81" s="17">
        <f t="shared" si="13"/>
        <v>1.3037090119978348E-2</v>
      </c>
      <c r="AC81" s="43" t="str">
        <f t="shared" si="14"/>
        <v/>
      </c>
      <c r="AD81" s="34" t="str">
        <f t="shared" si="15"/>
        <v/>
      </c>
      <c r="AE81" s="17">
        <f t="shared" si="16"/>
        <v>1.4668811070010253E-4</v>
      </c>
      <c r="AF81" s="48" t="str">
        <f t="shared" si="17"/>
        <v/>
      </c>
    </row>
    <row r="82" spans="8:32" x14ac:dyDescent="0.3">
      <c r="H82" s="29">
        <v>78</v>
      </c>
      <c r="I82" s="36"/>
      <c r="J82" s="16"/>
      <c r="K82" s="44"/>
      <c r="L82" s="34">
        <v>0</v>
      </c>
      <c r="M82" s="17">
        <v>3.7968852516159077E-6</v>
      </c>
      <c r="N82" s="48"/>
      <c r="O82" s="34">
        <v>0</v>
      </c>
      <c r="P82" s="17">
        <v>7.4448730423841368E-5</v>
      </c>
      <c r="Q82" s="65"/>
      <c r="R82" s="26"/>
      <c r="S82" s="9"/>
      <c r="T82" s="53"/>
      <c r="U82" s="62"/>
      <c r="V82" s="55"/>
      <c r="W82" s="9"/>
      <c r="X82" s="35"/>
      <c r="Z82" s="29">
        <v>78</v>
      </c>
      <c r="AA82" s="34">
        <f t="shared" si="12"/>
        <v>7.0902152520625095E-2</v>
      </c>
      <c r="AB82" s="17">
        <f t="shared" si="13"/>
        <v>1.2651785877402368E-2</v>
      </c>
      <c r="AC82" s="43" t="str">
        <f t="shared" si="14"/>
        <v/>
      </c>
      <c r="AD82" s="34" t="str">
        <f t="shared" si="15"/>
        <v/>
      </c>
      <c r="AE82" s="17">
        <f t="shared" si="16"/>
        <v>1.4235282185358364E-4</v>
      </c>
      <c r="AF82" s="48" t="str">
        <f t="shared" si="17"/>
        <v/>
      </c>
    </row>
    <row r="83" spans="8:32" x14ac:dyDescent="0.3">
      <c r="H83" s="29">
        <v>79</v>
      </c>
      <c r="I83" s="36"/>
      <c r="J83" s="16"/>
      <c r="K83" s="44"/>
      <c r="L83" s="34">
        <v>0</v>
      </c>
      <c r="M83" s="17">
        <v>3.6846703338268612E-6</v>
      </c>
      <c r="N83" s="48"/>
      <c r="O83" s="34">
        <v>0</v>
      </c>
      <c r="P83" s="17">
        <v>7.2248437918173786E-5</v>
      </c>
      <c r="Q83" s="65"/>
      <c r="R83" s="26"/>
      <c r="S83" s="9"/>
      <c r="T83" s="53"/>
      <c r="U83" s="62"/>
      <c r="V83" s="55"/>
      <c r="W83" s="9"/>
      <c r="X83" s="35"/>
      <c r="Z83" s="29">
        <v>79</v>
      </c>
      <c r="AA83" s="34">
        <f t="shared" si="12"/>
        <v>6.4799714075993387E-2</v>
      </c>
      <c r="AB83" s="17">
        <f t="shared" si="13"/>
        <v>1.227786909613722E-2</v>
      </c>
      <c r="AC83" s="43" t="str">
        <f t="shared" si="14"/>
        <v/>
      </c>
      <c r="AD83" s="34" t="str">
        <f t="shared" si="15"/>
        <v/>
      </c>
      <c r="AE83" s="17">
        <f t="shared" si="16"/>
        <v>1.3814566015583671E-4</v>
      </c>
      <c r="AF83" s="48" t="str">
        <f t="shared" si="17"/>
        <v/>
      </c>
    </row>
    <row r="84" spans="8:32" x14ac:dyDescent="0.3">
      <c r="H84" s="29">
        <v>80</v>
      </c>
      <c r="I84" s="36"/>
      <c r="J84" s="16"/>
      <c r="K84" s="44"/>
      <c r="L84" s="34">
        <v>0</v>
      </c>
      <c r="M84" s="17">
        <v>3.5757718680609683E-6</v>
      </c>
      <c r="N84" s="48"/>
      <c r="O84" s="34">
        <v>0</v>
      </c>
      <c r="P84" s="17">
        <v>7.0113173883548427E-5</v>
      </c>
      <c r="Q84" s="65"/>
      <c r="R84" s="26"/>
      <c r="S84" s="9"/>
      <c r="T84" s="53"/>
      <c r="U84" s="62"/>
      <c r="V84" s="55"/>
      <c r="W84" s="9"/>
      <c r="X84" s="35"/>
      <c r="Z84" s="29">
        <v>80</v>
      </c>
      <c r="AA84" s="34">
        <f t="shared" si="12"/>
        <v>5.9148525416442214E-2</v>
      </c>
      <c r="AB84" s="17">
        <f t="shared" si="13"/>
        <v>1.1915003225839625E-2</v>
      </c>
      <c r="AC84" s="43" t="str">
        <f t="shared" si="14"/>
        <v/>
      </c>
      <c r="AD84" s="34" t="str">
        <f t="shared" si="15"/>
        <v/>
      </c>
      <c r="AE84" s="17">
        <f t="shared" si="16"/>
        <v>1.3406283887734184E-4</v>
      </c>
      <c r="AF84" s="48" t="str">
        <f t="shared" si="17"/>
        <v/>
      </c>
    </row>
    <row r="85" spans="8:32" x14ac:dyDescent="0.3">
      <c r="H85" s="29">
        <v>81</v>
      </c>
      <c r="I85" s="36"/>
      <c r="J85" s="16"/>
      <c r="K85" s="44"/>
      <c r="L85" s="34">
        <v>0</v>
      </c>
      <c r="M85" s="17">
        <v>3.4700918383481715E-6</v>
      </c>
      <c r="N85" s="48"/>
      <c r="O85" s="34">
        <v>0</v>
      </c>
      <c r="P85" s="17">
        <v>6.8041016438199483E-5</v>
      </c>
      <c r="Q85" s="65"/>
      <c r="R85" s="26"/>
      <c r="S85" s="9"/>
      <c r="T85" s="53"/>
      <c r="U85" s="62"/>
      <c r="V85" s="55"/>
      <c r="W85" s="9"/>
      <c r="X85" s="35"/>
      <c r="Z85" s="29">
        <v>81</v>
      </c>
      <c r="AA85" s="34">
        <f t="shared" si="12"/>
        <v>5.3916935887218076E-2</v>
      </c>
      <c r="AB85" s="17">
        <f t="shared" si="13"/>
        <v>1.1562861662732129E-2</v>
      </c>
      <c r="AC85" s="43" t="str">
        <f t="shared" si="14"/>
        <v/>
      </c>
      <c r="AD85" s="34" t="str">
        <f t="shared" si="15"/>
        <v/>
      </c>
      <c r="AE85" s="17">
        <f t="shared" si="16"/>
        <v>1.3010068320334965E-4</v>
      </c>
      <c r="AF85" s="48" t="str">
        <f t="shared" si="17"/>
        <v/>
      </c>
    </row>
    <row r="86" spans="8:32" x14ac:dyDescent="0.3">
      <c r="H86" s="29">
        <v>82</v>
      </c>
      <c r="I86" s="36"/>
      <c r="J86" s="16"/>
      <c r="K86" s="44"/>
      <c r="L86" s="34">
        <v>0</v>
      </c>
      <c r="M86" s="17">
        <v>3.3675351255281151E-6</v>
      </c>
      <c r="N86" s="48"/>
      <c r="O86" s="34">
        <v>0</v>
      </c>
      <c r="P86" s="17">
        <v>6.6030100500551311E-5</v>
      </c>
      <c r="Q86" s="65"/>
      <c r="R86" s="26"/>
      <c r="S86" s="9"/>
      <c r="T86" s="53"/>
      <c r="U86" s="62"/>
      <c r="V86" s="55"/>
      <c r="W86" s="9"/>
      <c r="X86" s="35"/>
      <c r="Z86" s="29">
        <v>82</v>
      </c>
      <c r="AA86" s="34">
        <f t="shared" ref="AA86:AA117" si="18">IF(($I86+$L86+O36+R36)*$B$16=0,"",($I86+$L86+O36+R36)*$B$16)</f>
        <v>4.9075468405430617E-2</v>
      </c>
      <c r="AB86" s="17">
        <f t="shared" ref="AB86:AB117" si="19">IF(($J86+$M86+P36+S36)*$B$16=0,"",($J86+$M86+P36+S36)*$B$16)</f>
        <v>1.1221127455637673E-2</v>
      </c>
      <c r="AC86" s="43" t="str">
        <f t="shared" ref="AC86:AC117" si="20">IF(($I86+$N86+Q36+T36)*$B$16=0,"",($I86+$N86+Q36+T36)*$B$16)</f>
        <v/>
      </c>
      <c r="AD86" s="34" t="str">
        <f t="shared" ref="AD86:AD117" si="21">IF(($I86+$L86+$U36+$V36)*$B$16=0,"",($I86+$L86+$U36+$V36)*$B$16)</f>
        <v/>
      </c>
      <c r="AE86" s="17">
        <f t="shared" ref="AE86:AE117" si="22">IF(($J86+$M86+$W36)*$B$16=0,"",($J86+$M86+$W36)*$B$16)</f>
        <v>1.262556269263001E-4</v>
      </c>
      <c r="AF86" s="48" t="str">
        <f t="shared" ref="AF86:AF117" si="23">IF(($K86+$N86+$X36)*$B$16=0,"",($K86+$N86+$X36)*$B$16)</f>
        <v/>
      </c>
    </row>
    <row r="87" spans="8:32" x14ac:dyDescent="0.3">
      <c r="H87" s="29">
        <v>83</v>
      </c>
      <c r="I87" s="36"/>
      <c r="J87" s="16"/>
      <c r="K87" s="44"/>
      <c r="L87" s="34">
        <v>0</v>
      </c>
      <c r="M87" s="17">
        <v>3.2680094216364738E-6</v>
      </c>
      <c r="N87" s="48"/>
      <c r="O87" s="34">
        <v>0</v>
      </c>
      <c r="P87" s="17">
        <v>6.4078616110519135E-5</v>
      </c>
      <c r="Q87" s="65"/>
      <c r="R87" s="26"/>
      <c r="S87" s="9"/>
      <c r="T87" s="53"/>
      <c r="U87" s="62"/>
      <c r="V87" s="55"/>
      <c r="W87" s="9"/>
      <c r="X87" s="35"/>
      <c r="Z87" s="29">
        <v>83</v>
      </c>
      <c r="AA87" s="34">
        <f t="shared" si="18"/>
        <v>4.4596671514463768E-2</v>
      </c>
      <c r="AB87" s="17">
        <f t="shared" si="19"/>
        <v>1.0889493020702117E-2</v>
      </c>
      <c r="AC87" s="43" t="str">
        <f t="shared" si="20"/>
        <v/>
      </c>
      <c r="AD87" s="34" t="str">
        <f t="shared" si="21"/>
        <v/>
      </c>
      <c r="AE87" s="17">
        <f t="shared" si="22"/>
        <v>1.2252420923599468E-4</v>
      </c>
      <c r="AF87" s="48" t="str">
        <f t="shared" si="23"/>
        <v/>
      </c>
    </row>
    <row r="88" spans="8:32" x14ac:dyDescent="0.3">
      <c r="H88" s="29">
        <v>84</v>
      </c>
      <c r="I88" s="36"/>
      <c r="J88" s="16"/>
      <c r="K88" s="44"/>
      <c r="L88" s="34">
        <v>0</v>
      </c>
      <c r="M88" s="17">
        <v>3.1714251468215591E-6</v>
      </c>
      <c r="N88" s="48"/>
      <c r="O88" s="34">
        <v>0</v>
      </c>
      <c r="P88" s="17">
        <v>6.2184806800422775E-5</v>
      </c>
      <c r="Q88" s="65"/>
      <c r="R88" s="26"/>
      <c r="S88" s="9"/>
      <c r="T88" s="53"/>
      <c r="U88" s="62"/>
      <c r="V88" s="55"/>
      <c r="W88" s="9"/>
      <c r="X88" s="35"/>
      <c r="Z88" s="29">
        <v>84</v>
      </c>
      <c r="AA88" s="34">
        <f t="shared" si="18"/>
        <v>4.0454981469928306E-2</v>
      </c>
      <c r="AB88" s="17">
        <f t="shared" si="19"/>
        <v>1.0567659864548018E-2</v>
      </c>
      <c r="AC88" s="43" t="str">
        <f t="shared" si="20"/>
        <v/>
      </c>
      <c r="AD88" s="34" t="str">
        <f t="shared" si="21"/>
        <v/>
      </c>
      <c r="AE88" s="17">
        <f t="shared" si="22"/>
        <v>1.1890307160463391E-4</v>
      </c>
      <c r="AF88" s="48" t="str">
        <f t="shared" si="23"/>
        <v/>
      </c>
    </row>
    <row r="89" spans="8:32" x14ac:dyDescent="0.3">
      <c r="H89" s="29">
        <v>85</v>
      </c>
      <c r="I89" s="36"/>
      <c r="J89" s="16"/>
      <c r="K89" s="44"/>
      <c r="L89" s="34">
        <v>0</v>
      </c>
      <c r="M89" s="17">
        <v>3.0776953687164039E-6</v>
      </c>
      <c r="N89" s="48"/>
      <c r="O89" s="34">
        <v>0</v>
      </c>
      <c r="P89" s="17">
        <v>6.0346968014047177E-5</v>
      </c>
      <c r="Q89" s="65"/>
      <c r="R89" s="26"/>
      <c r="S89" s="9"/>
      <c r="T89" s="53"/>
      <c r="U89" s="62"/>
      <c r="V89" s="55"/>
      <c r="W89" s="9"/>
      <c r="X89" s="35"/>
      <c r="Z89" s="29">
        <v>85</v>
      </c>
      <c r="AA89" s="34">
        <f t="shared" si="18"/>
        <v>3.6626593678104426E-2</v>
      </c>
      <c r="AB89" s="17">
        <f t="shared" si="19"/>
        <v>1.0255338315610459E-2</v>
      </c>
      <c r="AC89" s="43" t="str">
        <f t="shared" si="20"/>
        <v/>
      </c>
      <c r="AD89" s="34" t="str">
        <f t="shared" si="21"/>
        <v/>
      </c>
      <c r="AE89" s="17">
        <f t="shared" si="22"/>
        <v>1.1538895476391543E-4</v>
      </c>
      <c r="AF89" s="48" t="str">
        <f t="shared" si="23"/>
        <v/>
      </c>
    </row>
    <row r="90" spans="8:32" x14ac:dyDescent="0.3">
      <c r="H90" s="29">
        <v>86</v>
      </c>
      <c r="I90" s="36"/>
      <c r="J90" s="16"/>
      <c r="K90" s="44"/>
      <c r="L90" s="34">
        <v>0</v>
      </c>
      <c r="M90" s="17">
        <v>2.9867357241937631E-6</v>
      </c>
      <c r="N90" s="48"/>
      <c r="O90" s="34">
        <v>0</v>
      </c>
      <c r="P90" s="17">
        <v>5.8563445572426762E-5</v>
      </c>
      <c r="Q90" s="65"/>
      <c r="R90" s="26"/>
      <c r="S90" s="9"/>
      <c r="T90" s="53"/>
      <c r="U90" s="62"/>
      <c r="V90" s="55"/>
      <c r="W90" s="9"/>
      <c r="X90" s="35"/>
      <c r="Z90" s="29">
        <v>86</v>
      </c>
      <c r="AA90" s="34">
        <f t="shared" si="18"/>
        <v>3.3089342853741384E-2</v>
      </c>
      <c r="AB90" s="17">
        <f t="shared" si="19"/>
        <v>9.9522472634130492E-3</v>
      </c>
      <c r="AC90" s="43" t="str">
        <f t="shared" si="20"/>
        <v/>
      </c>
      <c r="AD90" s="34" t="str">
        <f t="shared" si="21"/>
        <v/>
      </c>
      <c r="AE90" s="17">
        <f t="shared" si="22"/>
        <v>1.1197869577147259E-4</v>
      </c>
      <c r="AF90" s="48" t="str">
        <f t="shared" si="23"/>
        <v/>
      </c>
    </row>
    <row r="91" spans="8:32" x14ac:dyDescent="0.3">
      <c r="H91" s="29">
        <v>87</v>
      </c>
      <c r="I91" s="36"/>
      <c r="J91" s="16"/>
      <c r="K91" s="44"/>
      <c r="L91" s="34">
        <v>0</v>
      </c>
      <c r="M91" s="17">
        <v>2.8984643434336061E-6</v>
      </c>
      <c r="N91" s="48"/>
      <c r="O91" s="34">
        <v>0</v>
      </c>
      <c r="P91" s="17">
        <v>5.6832634184972705E-5</v>
      </c>
      <c r="Q91" s="65"/>
      <c r="R91" s="26"/>
      <c r="S91" s="9"/>
      <c r="T91" s="53"/>
      <c r="U91" s="62"/>
      <c r="V91" s="55"/>
      <c r="W91" s="9"/>
      <c r="X91" s="35"/>
      <c r="Z91" s="29">
        <v>87</v>
      </c>
      <c r="AA91" s="34">
        <f t="shared" si="18"/>
        <v>2.982259130689725E-2</v>
      </c>
      <c r="AB91" s="17">
        <f t="shared" si="19"/>
        <v>9.6581139055495584E-3</v>
      </c>
      <c r="AC91" s="43" t="str">
        <f t="shared" si="20"/>
        <v/>
      </c>
      <c r="AD91" s="34" t="str">
        <f t="shared" si="21"/>
        <v/>
      </c>
      <c r="AE91" s="17">
        <f t="shared" si="22"/>
        <v>1.0866922516401277E-4</v>
      </c>
      <c r="AF91" s="48" t="str">
        <f t="shared" si="23"/>
        <v/>
      </c>
    </row>
    <row r="92" spans="8:32" x14ac:dyDescent="0.3">
      <c r="H92" s="29">
        <v>88</v>
      </c>
      <c r="I92" s="36"/>
      <c r="J92" s="16"/>
      <c r="K92" s="44"/>
      <c r="L92" s="34">
        <v>0</v>
      </c>
      <c r="M92" s="17">
        <v>2.8128017762347527E-6</v>
      </c>
      <c r="N92" s="48"/>
      <c r="O92" s="34">
        <v>0</v>
      </c>
      <c r="P92" s="17">
        <v>5.5152976004603027E-5</v>
      </c>
      <c r="Q92" s="65"/>
      <c r="R92" s="26"/>
      <c r="S92" s="9"/>
      <c r="T92" s="53"/>
      <c r="U92" s="62"/>
      <c r="V92" s="55"/>
      <c r="W92" s="9"/>
      <c r="X92" s="35"/>
      <c r="Z92" s="29">
        <v>88</v>
      </c>
      <c r="AA92" s="34">
        <f t="shared" si="18"/>
        <v>2.6807124808467236E-2</v>
      </c>
      <c r="AB92" s="17">
        <f t="shared" si="19"/>
        <v>9.3726735021433059E-3</v>
      </c>
      <c r="AC92" s="43" t="str">
        <f t="shared" si="20"/>
        <v/>
      </c>
      <c r="AD92" s="34" t="str">
        <f t="shared" si="21"/>
        <v/>
      </c>
      <c r="AE92" s="17">
        <f t="shared" si="22"/>
        <v>1.0545756419459336E-4</v>
      </c>
      <c r="AF92" s="48" t="str">
        <f t="shared" si="23"/>
        <v/>
      </c>
    </row>
    <row r="93" spans="8:32" x14ac:dyDescent="0.3">
      <c r="H93" s="29">
        <v>89</v>
      </c>
      <c r="I93" s="36"/>
      <c r="J93" s="16"/>
      <c r="K93" s="44"/>
      <c r="L93" s="34">
        <v>0</v>
      </c>
      <c r="M93" s="17">
        <v>2.7296709205043258E-6</v>
      </c>
      <c r="N93" s="48"/>
      <c r="O93" s="34">
        <v>0</v>
      </c>
      <c r="P93" s="17">
        <v>5.3522959225575049E-5</v>
      </c>
      <c r="Q93" s="65"/>
      <c r="R93" s="26"/>
      <c r="S93" s="9"/>
      <c r="T93" s="53"/>
      <c r="U93" s="62"/>
      <c r="V93" s="55"/>
      <c r="W93" s="9"/>
      <c r="X93" s="35"/>
      <c r="Z93" s="29">
        <v>89</v>
      </c>
      <c r="AA93" s="34">
        <f t="shared" si="18"/>
        <v>2.4025055521242518E-2</v>
      </c>
      <c r="AB93" s="17">
        <f t="shared" si="19"/>
        <v>9.0956691375634266E-3</v>
      </c>
      <c r="AC93" s="43" t="str">
        <f t="shared" si="20"/>
        <v/>
      </c>
      <c r="AD93" s="34" t="str">
        <f t="shared" si="21"/>
        <v/>
      </c>
      <c r="AE93" s="17">
        <f t="shared" si="22"/>
        <v>1.023408221515482E-4</v>
      </c>
      <c r="AF93" s="48" t="str">
        <f t="shared" si="23"/>
        <v/>
      </c>
    </row>
    <row r="94" spans="8:32" x14ac:dyDescent="0.3">
      <c r="H94" s="29">
        <v>90</v>
      </c>
      <c r="I94" s="36"/>
      <c r="J94" s="16"/>
      <c r="K94" s="44"/>
      <c r="L94" s="34">
        <v>0</v>
      </c>
      <c r="M94" s="17">
        <v>2.648996952860668E-6</v>
      </c>
      <c r="N94" s="48"/>
      <c r="O94" s="34">
        <v>0</v>
      </c>
      <c r="P94" s="17">
        <v>5.1941116722758218E-5</v>
      </c>
      <c r="Q94" s="65"/>
      <c r="R94" s="26"/>
      <c r="S94" s="9"/>
      <c r="T94" s="53"/>
      <c r="U94" s="62"/>
      <c r="V94" s="55"/>
      <c r="W94" s="9"/>
      <c r="X94" s="35"/>
      <c r="Z94" s="29">
        <v>90</v>
      </c>
      <c r="AA94" s="34">
        <f t="shared" si="18"/>
        <v>2.1459731518086701E-2</v>
      </c>
      <c r="AB94" s="17">
        <f t="shared" si="19"/>
        <v>8.8268514891834387E-3</v>
      </c>
      <c r="AC94" s="43" t="str">
        <f t="shared" si="20"/>
        <v/>
      </c>
      <c r="AD94" s="34" t="str">
        <f t="shared" si="21"/>
        <v/>
      </c>
      <c r="AE94" s="17">
        <f t="shared" si="22"/>
        <v>9.9316193756652171E-5</v>
      </c>
      <c r="AF94" s="48" t="str">
        <f t="shared" si="23"/>
        <v/>
      </c>
    </row>
    <row r="95" spans="8:32" x14ac:dyDescent="0.3">
      <c r="H95" s="29">
        <v>91</v>
      </c>
      <c r="I95" s="36"/>
      <c r="J95" s="16"/>
      <c r="K95" s="44"/>
      <c r="L95" s="34">
        <v>0</v>
      </c>
      <c r="M95" s="17">
        <v>2.570707261287243E-6</v>
      </c>
      <c r="N95" s="48"/>
      <c r="O95" s="34">
        <v>0</v>
      </c>
      <c r="P95" s="17">
        <v>5.0406024731122442E-5</v>
      </c>
      <c r="Q95" s="65"/>
      <c r="R95" s="26"/>
      <c r="S95" s="9"/>
      <c r="T95" s="53"/>
      <c r="U95" s="62"/>
      <c r="V95" s="55"/>
      <c r="W95" s="9"/>
      <c r="X95" s="35"/>
      <c r="Z95" s="29">
        <v>91</v>
      </c>
      <c r="AA95" s="34">
        <f t="shared" si="18"/>
        <v>1.9095652441170893E-2</v>
      </c>
      <c r="AB95" s="17">
        <f t="shared" si="19"/>
        <v>8.5659786029740666E-3</v>
      </c>
      <c r="AC95" s="43" t="str">
        <f t="shared" si="20"/>
        <v/>
      </c>
      <c r="AD95" s="34" t="str">
        <f t="shared" si="21"/>
        <v/>
      </c>
      <c r="AE95" s="17">
        <f t="shared" si="22"/>
        <v>9.6380956640181332E-5</v>
      </c>
      <c r="AF95" s="48" t="str">
        <f t="shared" si="23"/>
        <v/>
      </c>
    </row>
    <row r="96" spans="8:32" x14ac:dyDescent="0.3">
      <c r="H96" s="29">
        <v>92</v>
      </c>
      <c r="I96" s="36"/>
      <c r="J96" s="16"/>
      <c r="K96" s="44"/>
      <c r="L96" s="34">
        <v>0</v>
      </c>
      <c r="M96" s="17">
        <v>2.4947313797769228E-6</v>
      </c>
      <c r="N96" s="48"/>
      <c r="O96" s="34">
        <v>0</v>
      </c>
      <c r="P96" s="17">
        <v>4.8916301564253418E-5</v>
      </c>
      <c r="Q96" s="65"/>
      <c r="R96" s="26"/>
      <c r="S96" s="9"/>
      <c r="T96" s="53"/>
      <c r="U96" s="62"/>
      <c r="V96" s="55"/>
      <c r="W96" s="9"/>
      <c r="X96" s="35"/>
      <c r="Z96" s="29">
        <v>92</v>
      </c>
      <c r="AA96" s="34">
        <f t="shared" si="18"/>
        <v>1.6918390886378389E-2</v>
      </c>
      <c r="AB96" s="17">
        <f t="shared" si="19"/>
        <v>8.3128156757282714E-3</v>
      </c>
      <c r="AC96" s="43" t="str">
        <f t="shared" si="20"/>
        <v/>
      </c>
      <c r="AD96" s="34" t="str">
        <f t="shared" si="21"/>
        <v/>
      </c>
      <c r="AE96" s="17">
        <f t="shared" si="22"/>
        <v>9.3532468890596406E-5</v>
      </c>
      <c r="AF96" s="48" t="str">
        <f t="shared" si="23"/>
        <v/>
      </c>
    </row>
    <row r="97" spans="8:32" x14ac:dyDescent="0.3">
      <c r="H97" s="29">
        <v>93</v>
      </c>
      <c r="I97" s="36"/>
      <c r="J97" s="16"/>
      <c r="K97" s="44"/>
      <c r="L97" s="34">
        <v>0</v>
      </c>
      <c r="M97" s="17">
        <v>2.4210009249078213E-6</v>
      </c>
      <c r="N97" s="48"/>
      <c r="O97" s="34">
        <v>0</v>
      </c>
      <c r="P97" s="17">
        <v>4.7470606370741627E-5</v>
      </c>
      <c r="Q97" s="65"/>
      <c r="R97" s="26"/>
      <c r="S97" s="9"/>
      <c r="T97" s="53"/>
      <c r="U97" s="62"/>
      <c r="V97" s="55"/>
      <c r="W97" s="9"/>
      <c r="X97" s="35"/>
      <c r="Z97" s="29">
        <v>93</v>
      </c>
      <c r="AA97" s="34">
        <f t="shared" si="18"/>
        <v>1.4914519125144493E-2</v>
      </c>
      <c r="AB97" s="17">
        <f t="shared" si="19"/>
        <v>8.0671348437225242E-3</v>
      </c>
      <c r="AC97" s="43" t="str">
        <f t="shared" si="20"/>
        <v/>
      </c>
      <c r="AD97" s="34" t="str">
        <f t="shared" si="21"/>
        <v/>
      </c>
      <c r="AE97" s="17">
        <f t="shared" si="22"/>
        <v>9.076816667664404E-5</v>
      </c>
      <c r="AF97" s="48" t="str">
        <f t="shared" si="23"/>
        <v/>
      </c>
    </row>
    <row r="98" spans="8:32" x14ac:dyDescent="0.3">
      <c r="H98" s="29">
        <v>94</v>
      </c>
      <c r="I98" s="36"/>
      <c r="J98" s="16"/>
      <c r="K98" s="44"/>
      <c r="L98" s="34">
        <v>0</v>
      </c>
      <c r="M98" s="17">
        <v>2.3494495342936026E-6</v>
      </c>
      <c r="N98" s="48"/>
      <c r="O98" s="34">
        <v>0</v>
      </c>
      <c r="P98" s="17">
        <v>4.6067637927325566E-5</v>
      </c>
      <c r="Q98" s="65"/>
      <c r="R98" s="26"/>
      <c r="S98" s="9"/>
      <c r="T98" s="53"/>
      <c r="U98" s="62"/>
      <c r="V98" s="55"/>
      <c r="W98" s="9"/>
      <c r="X98" s="35"/>
      <c r="Z98" s="29">
        <v>94</v>
      </c>
      <c r="AA98" s="34">
        <f t="shared" si="18"/>
        <v>1.3071540802220503E-2</v>
      </c>
      <c r="AB98" s="17">
        <f t="shared" si="19"/>
        <v>7.8287149776240673E-3</v>
      </c>
      <c r="AC98" s="43" t="str">
        <f t="shared" si="20"/>
        <v/>
      </c>
      <c r="AD98" s="34" t="str">
        <f t="shared" si="21"/>
        <v/>
      </c>
      <c r="AE98" s="17">
        <f t="shared" si="22"/>
        <v>8.8085561939735759E-5</v>
      </c>
      <c r="AF98" s="48" t="str">
        <f t="shared" si="23"/>
        <v/>
      </c>
    </row>
    <row r="99" spans="8:32" x14ac:dyDescent="0.3">
      <c r="H99" s="29">
        <v>95</v>
      </c>
      <c r="I99" s="36"/>
      <c r="J99" s="16"/>
      <c r="K99" s="44"/>
      <c r="L99" s="34">
        <v>0</v>
      </c>
      <c r="M99" s="17">
        <v>2.2800128068528489E-6</v>
      </c>
      <c r="N99" s="48"/>
      <c r="O99" s="34">
        <v>0</v>
      </c>
      <c r="P99" s="17">
        <v>4.4706133467702949E-5</v>
      </c>
      <c r="Q99" s="65"/>
      <c r="R99" s="26"/>
      <c r="S99" s="9"/>
      <c r="T99" s="53"/>
      <c r="U99" s="62"/>
      <c r="V99" s="55"/>
      <c r="W99" s="9"/>
      <c r="X99" s="35"/>
      <c r="Z99" s="29">
        <v>95</v>
      </c>
      <c r="AA99" s="34">
        <f t="shared" si="18"/>
        <v>1.137782727230733E-2</v>
      </c>
      <c r="AB99" s="17">
        <f t="shared" si="19"/>
        <v>7.5973414834595845E-3</v>
      </c>
      <c r="AC99" s="43" t="str">
        <f t="shared" si="20"/>
        <v/>
      </c>
      <c r="AD99" s="34" t="str">
        <f t="shared" si="21"/>
        <v/>
      </c>
      <c r="AE99" s="17">
        <f t="shared" si="22"/>
        <v>8.5482240154527022E-5</v>
      </c>
      <c r="AF99" s="48" t="str">
        <f t="shared" si="23"/>
        <v/>
      </c>
    </row>
    <row r="100" spans="8:32" x14ac:dyDescent="0.3">
      <c r="H100" s="29">
        <v>96</v>
      </c>
      <c r="I100" s="36"/>
      <c r="J100" s="16"/>
      <c r="K100" s="44"/>
      <c r="L100" s="34">
        <v>0</v>
      </c>
      <c r="M100" s="17">
        <v>2.2126282448437449E-6</v>
      </c>
      <c r="N100" s="48"/>
      <c r="O100" s="34">
        <v>0</v>
      </c>
      <c r="P100" s="17">
        <v>4.3384867545955806E-5</v>
      </c>
      <c r="Q100" s="65"/>
      <c r="R100" s="26"/>
      <c r="S100" s="9"/>
      <c r="T100" s="53"/>
      <c r="U100" s="62"/>
      <c r="V100" s="55"/>
      <c r="W100" s="9"/>
      <c r="X100" s="35"/>
      <c r="Z100" s="29">
        <v>96</v>
      </c>
      <c r="AA100" s="34">
        <f t="shared" si="18"/>
        <v>9.8225582613205714E-3</v>
      </c>
      <c r="AB100" s="17">
        <f t="shared" si="19"/>
        <v>7.3728061094661514E-3</v>
      </c>
      <c r="AC100" s="43" t="str">
        <f t="shared" si="20"/>
        <v/>
      </c>
      <c r="AD100" s="34" t="str">
        <f t="shared" si="21"/>
        <v/>
      </c>
      <c r="AE100" s="17">
        <f t="shared" si="22"/>
        <v>8.2955858155681696E-5</v>
      </c>
      <c r="AF100" s="48" t="str">
        <f t="shared" si="23"/>
        <v/>
      </c>
    </row>
    <row r="101" spans="8:32" x14ac:dyDescent="0.3">
      <c r="H101" s="29">
        <v>97</v>
      </c>
      <c r="I101" s="36"/>
      <c r="J101" s="16"/>
      <c r="K101" s="44"/>
      <c r="L101" s="34">
        <v>0</v>
      </c>
      <c r="M101" s="17">
        <v>2.1472351976118873E-6</v>
      </c>
      <c r="N101" s="48"/>
      <c r="O101" s="34">
        <v>0</v>
      </c>
      <c r="P101" s="17">
        <v>4.2102650933566439E-5</v>
      </c>
      <c r="Q101" s="65"/>
      <c r="R101" s="26"/>
      <c r="S101" s="9"/>
      <c r="T101" s="53"/>
      <c r="U101" s="62"/>
      <c r="V101" s="55"/>
      <c r="W101" s="9"/>
      <c r="X101" s="35"/>
      <c r="Z101" s="29">
        <v>97</v>
      </c>
      <c r="AA101" s="34">
        <f t="shared" si="18"/>
        <v>8.3956665593065485E-3</v>
      </c>
      <c r="AB101" s="17">
        <f t="shared" si="19"/>
        <v>7.1549067586505798E-3</v>
      </c>
      <c r="AC101" s="43" t="str">
        <f t="shared" si="20"/>
        <v/>
      </c>
      <c r="AD101" s="34" t="str">
        <f t="shared" si="21"/>
        <v/>
      </c>
      <c r="AE101" s="17">
        <f t="shared" si="22"/>
        <v>8.0504142028864893E-5</v>
      </c>
      <c r="AF101" s="48" t="str">
        <f t="shared" si="23"/>
        <v/>
      </c>
    </row>
    <row r="102" spans="8:32" x14ac:dyDescent="0.3">
      <c r="H102" s="29">
        <v>98</v>
      </c>
      <c r="I102" s="36"/>
      <c r="J102" s="16"/>
      <c r="K102" s="44"/>
      <c r="L102" s="34">
        <v>0</v>
      </c>
      <c r="M102" s="17">
        <v>2.083774807000604E-6</v>
      </c>
      <c r="N102" s="48"/>
      <c r="O102" s="34">
        <v>0</v>
      </c>
      <c r="P102" s="17">
        <v>4.0858329549031477E-5</v>
      </c>
      <c r="Q102" s="65"/>
      <c r="R102" s="26"/>
      <c r="S102" s="9"/>
      <c r="T102" s="53"/>
      <c r="U102" s="62"/>
      <c r="V102" s="55"/>
      <c r="W102" s="9"/>
      <c r="X102" s="35"/>
      <c r="Z102" s="29">
        <v>98</v>
      </c>
      <c r="AA102" s="34">
        <f t="shared" si="18"/>
        <v>7.0877864718485884E-3</v>
      </c>
      <c r="AB102" s="17">
        <f t="shared" si="19"/>
        <v>6.9434473068884896E-3</v>
      </c>
      <c r="AC102" s="43" t="str">
        <f t="shared" si="20"/>
        <v/>
      </c>
      <c r="AD102" s="34" t="str">
        <f t="shared" si="21"/>
        <v/>
      </c>
      <c r="AE102" s="17">
        <f t="shared" si="22"/>
        <v>7.8124885064066659E-5</v>
      </c>
      <c r="AF102" s="48" t="str">
        <f t="shared" si="23"/>
        <v/>
      </c>
    </row>
    <row r="103" spans="8:32" x14ac:dyDescent="0.3">
      <c r="H103" s="29">
        <v>99</v>
      </c>
      <c r="I103" s="36"/>
      <c r="J103" s="16"/>
      <c r="K103" s="44"/>
      <c r="L103" s="34">
        <v>0</v>
      </c>
      <c r="M103" s="17">
        <v>2.0221899543746406E-6</v>
      </c>
      <c r="N103" s="48"/>
      <c r="O103" s="26">
        <v>0</v>
      </c>
      <c r="P103" s="17">
        <v>3.9650783419110632E-5</v>
      </c>
      <c r="Q103" s="48"/>
      <c r="R103" s="26"/>
      <c r="S103" s="9"/>
      <c r="T103" s="53"/>
      <c r="U103" s="62"/>
      <c r="V103" s="55"/>
      <c r="W103" s="9"/>
      <c r="X103" s="35"/>
      <c r="Z103" s="29">
        <v>99</v>
      </c>
      <c r="AA103" s="34" t="str">
        <f t="shared" si="18"/>
        <v/>
      </c>
      <c r="AB103" s="17">
        <f t="shared" si="19"/>
        <v>6.7382374263993527E-3</v>
      </c>
      <c r="AC103" s="43" t="str">
        <f t="shared" si="20"/>
        <v/>
      </c>
      <c r="AD103" s="34" t="str">
        <f t="shared" si="21"/>
        <v/>
      </c>
      <c r="AE103" s="17">
        <f t="shared" si="22"/>
        <v>7.5815945769414029E-5</v>
      </c>
      <c r="AF103" s="48" t="str">
        <f t="shared" si="23"/>
        <v/>
      </c>
    </row>
    <row r="104" spans="8:32" ht="15" thickBot="1" x14ac:dyDescent="0.35">
      <c r="H104" s="30">
        <v>100</v>
      </c>
      <c r="I104" s="37"/>
      <c r="J104" s="38"/>
      <c r="K104" s="45"/>
      <c r="L104" s="49">
        <v>0</v>
      </c>
      <c r="M104" s="39">
        <v>1.9624252092095317E-6</v>
      </c>
      <c r="N104" s="50"/>
      <c r="O104" s="64">
        <v>0</v>
      </c>
      <c r="P104" s="39">
        <v>3.8478925670775159E-5</v>
      </c>
      <c r="Q104" s="50"/>
      <c r="R104" s="64"/>
      <c r="S104" s="40"/>
      <c r="T104" s="54"/>
      <c r="U104" s="63"/>
      <c r="V104" s="56"/>
      <c r="W104" s="40"/>
      <c r="X104" s="41"/>
      <c r="Z104" s="29">
        <v>100</v>
      </c>
      <c r="AA104" s="34" t="str">
        <f t="shared" si="18"/>
        <v/>
      </c>
      <c r="AB104" s="17">
        <f t="shared" si="19"/>
        <v>6.5390924144386464E-3</v>
      </c>
      <c r="AC104" s="43" t="str">
        <f t="shared" si="20"/>
        <v/>
      </c>
      <c r="AD104" s="34" t="str">
        <f t="shared" si="21"/>
        <v/>
      </c>
      <c r="AE104" s="17">
        <f t="shared" si="22"/>
        <v>7.3575245943683767E-5</v>
      </c>
      <c r="AF104" s="48" t="str">
        <f t="shared" si="23"/>
        <v/>
      </c>
    </row>
    <row r="105" spans="8:32" x14ac:dyDescent="0.3">
      <c r="P105" s="88">
        <v>5.0000000000000002E-5</v>
      </c>
      <c r="Z105" s="29">
        <v>101</v>
      </c>
      <c r="AA105" s="34" t="str">
        <f t="shared" si="18"/>
        <v/>
      </c>
      <c r="AB105" s="17">
        <f t="shared" si="19"/>
        <v>6.2744322582471345E-3</v>
      </c>
      <c r="AC105" s="43" t="str">
        <f t="shared" si="20"/>
        <v/>
      </c>
      <c r="AD105" s="34" t="str">
        <f t="shared" si="21"/>
        <v/>
      </c>
      <c r="AE105" s="17" t="str">
        <f t="shared" si="22"/>
        <v/>
      </c>
      <c r="AF105" s="48" t="str">
        <f t="shared" si="23"/>
        <v/>
      </c>
    </row>
    <row r="106" spans="8:32" x14ac:dyDescent="0.3">
      <c r="Z106" s="29">
        <v>102</v>
      </c>
      <c r="AA106" s="34" t="str">
        <f t="shared" si="18"/>
        <v/>
      </c>
      <c r="AB106" s="17">
        <f t="shared" si="19"/>
        <v>6.0889947605686119E-3</v>
      </c>
      <c r="AC106" s="43" t="str">
        <f t="shared" si="20"/>
        <v/>
      </c>
      <c r="AD106" s="34" t="str">
        <f t="shared" si="21"/>
        <v/>
      </c>
      <c r="AE106" s="17" t="str">
        <f t="shared" si="22"/>
        <v/>
      </c>
      <c r="AF106" s="48" t="str">
        <f t="shared" si="23"/>
        <v/>
      </c>
    </row>
    <row r="107" spans="8:32" x14ac:dyDescent="0.3">
      <c r="Z107" s="29">
        <v>103</v>
      </c>
      <c r="AA107" s="34" t="str">
        <f t="shared" si="18"/>
        <v/>
      </c>
      <c r="AB107" s="17">
        <f t="shared" si="19"/>
        <v>5.9090377691940772E-3</v>
      </c>
      <c r="AC107" s="43" t="str">
        <f t="shared" si="20"/>
        <v/>
      </c>
      <c r="AD107" s="34" t="str">
        <f t="shared" si="21"/>
        <v/>
      </c>
      <c r="AE107" s="17" t="str">
        <f t="shared" si="22"/>
        <v/>
      </c>
      <c r="AF107" s="48" t="str">
        <f t="shared" si="23"/>
        <v/>
      </c>
    </row>
    <row r="108" spans="8:32" x14ac:dyDescent="0.3">
      <c r="Z108" s="29">
        <v>104</v>
      </c>
      <c r="AA108" s="34" t="str">
        <f t="shared" si="18"/>
        <v/>
      </c>
      <c r="AB108" s="17">
        <f t="shared" si="19"/>
        <v>5.7343993106838331E-3</v>
      </c>
      <c r="AC108" s="43" t="str">
        <f t="shared" si="20"/>
        <v/>
      </c>
      <c r="AD108" s="34" t="str">
        <f t="shared" si="21"/>
        <v/>
      </c>
      <c r="AE108" s="17" t="str">
        <f t="shared" si="22"/>
        <v/>
      </c>
      <c r="AF108" s="48" t="str">
        <f t="shared" si="23"/>
        <v/>
      </c>
    </row>
    <row r="109" spans="8:32" x14ac:dyDescent="0.3">
      <c r="Z109" s="29">
        <v>105</v>
      </c>
      <c r="AA109" s="34" t="str">
        <f t="shared" si="18"/>
        <v/>
      </c>
      <c r="AB109" s="17">
        <f t="shared" si="19"/>
        <v>5.5649221986367693E-3</v>
      </c>
      <c r="AC109" s="43" t="str">
        <f t="shared" si="20"/>
        <v/>
      </c>
      <c r="AD109" s="34" t="str">
        <f t="shared" si="21"/>
        <v/>
      </c>
      <c r="AE109" s="17" t="str">
        <f t="shared" si="22"/>
        <v/>
      </c>
      <c r="AF109" s="48" t="str">
        <f t="shared" si="23"/>
        <v/>
      </c>
    </row>
    <row r="110" spans="8:32" x14ac:dyDescent="0.3">
      <c r="Z110" s="29">
        <v>106</v>
      </c>
      <c r="AA110" s="34" t="str">
        <f t="shared" si="18"/>
        <v/>
      </c>
      <c r="AB110" s="17">
        <f t="shared" si="19"/>
        <v>5.4004538922119965E-3</v>
      </c>
      <c r="AC110" s="43" t="str">
        <f t="shared" si="20"/>
        <v/>
      </c>
      <c r="AD110" s="34" t="str">
        <f t="shared" si="21"/>
        <v/>
      </c>
      <c r="AE110" s="17" t="str">
        <f t="shared" si="22"/>
        <v/>
      </c>
      <c r="AF110" s="48" t="str">
        <f t="shared" si="23"/>
        <v/>
      </c>
    </row>
    <row r="111" spans="8:32" x14ac:dyDescent="0.3">
      <c r="Z111" s="29">
        <v>107</v>
      </c>
      <c r="AA111" s="34" t="str">
        <f t="shared" si="18"/>
        <v/>
      </c>
      <c r="AB111" s="17">
        <f t="shared" si="19"/>
        <v>5.2408463588317885E-3</v>
      </c>
      <c r="AC111" s="43" t="str">
        <f t="shared" si="20"/>
        <v/>
      </c>
      <c r="AD111" s="34" t="str">
        <f t="shared" si="21"/>
        <v/>
      </c>
      <c r="AE111" s="17" t="str">
        <f t="shared" si="22"/>
        <v/>
      </c>
      <c r="AF111" s="48" t="str">
        <f t="shared" si="23"/>
        <v/>
      </c>
    </row>
    <row r="112" spans="8:32" x14ac:dyDescent="0.3">
      <c r="Z112" s="29">
        <v>108</v>
      </c>
      <c r="AA112" s="34" t="str">
        <f t="shared" si="18"/>
        <v/>
      </c>
      <c r="AB112" s="17">
        <f t="shared" si="19"/>
        <v>5.0859559409422708E-3</v>
      </c>
      <c r="AC112" s="43" t="str">
        <f t="shared" si="20"/>
        <v/>
      </c>
      <c r="AD112" s="34" t="str">
        <f t="shared" si="21"/>
        <v/>
      </c>
      <c r="AE112" s="17" t="str">
        <f t="shared" si="22"/>
        <v/>
      </c>
      <c r="AF112" s="48" t="str">
        <f t="shared" si="23"/>
        <v/>
      </c>
    </row>
    <row r="113" spans="26:32" x14ac:dyDescent="0.3">
      <c r="Z113" s="29">
        <v>109</v>
      </c>
      <c r="AA113" s="34" t="str">
        <f t="shared" si="18"/>
        <v/>
      </c>
      <c r="AB113" s="17">
        <f t="shared" si="19"/>
        <v>4.9356432267119261E-3</v>
      </c>
      <c r="AC113" s="43" t="str">
        <f t="shared" si="20"/>
        <v/>
      </c>
      <c r="AD113" s="34" t="str">
        <f t="shared" si="21"/>
        <v/>
      </c>
      <c r="AE113" s="17" t="str">
        <f t="shared" si="22"/>
        <v/>
      </c>
      <c r="AF113" s="48" t="str">
        <f t="shared" si="23"/>
        <v/>
      </c>
    </row>
    <row r="114" spans="26:32" x14ac:dyDescent="0.3">
      <c r="Z114" s="29">
        <v>110</v>
      </c>
      <c r="AA114" s="34" t="str">
        <f t="shared" si="18"/>
        <v/>
      </c>
      <c r="AB114" s="17">
        <f t="shared" si="19"/>
        <v>4.7897729245515363E-3</v>
      </c>
      <c r="AC114" s="43" t="str">
        <f t="shared" si="20"/>
        <v/>
      </c>
      <c r="AD114" s="34" t="str">
        <f t="shared" si="21"/>
        <v/>
      </c>
      <c r="AE114" s="17" t="str">
        <f t="shared" si="22"/>
        <v/>
      </c>
      <c r="AF114" s="48" t="str">
        <f t="shared" si="23"/>
        <v/>
      </c>
    </row>
    <row r="115" spans="26:32" x14ac:dyDescent="0.3">
      <c r="Z115" s="29">
        <v>111</v>
      </c>
      <c r="AA115" s="34" t="str">
        <f t="shared" si="18"/>
        <v/>
      </c>
      <c r="AB115" s="17">
        <f t="shared" si="19"/>
        <v>4.648213741342614E-3</v>
      </c>
      <c r="AC115" s="43" t="str">
        <f t="shared" si="20"/>
        <v/>
      </c>
      <c r="AD115" s="34" t="str">
        <f t="shared" si="21"/>
        <v/>
      </c>
      <c r="AE115" s="17" t="str">
        <f t="shared" si="22"/>
        <v/>
      </c>
      <c r="AF115" s="48" t="str">
        <f t="shared" si="23"/>
        <v/>
      </c>
    </row>
    <row r="116" spans="26:32" x14ac:dyDescent="0.3">
      <c r="Z116" s="29">
        <v>112</v>
      </c>
      <c r="AA116" s="34" t="str">
        <f t="shared" si="18"/>
        <v/>
      </c>
      <c r="AB116" s="17">
        <f t="shared" si="19"/>
        <v>4.5108382642647408E-3</v>
      </c>
      <c r="AC116" s="43" t="str">
        <f t="shared" si="20"/>
        <v/>
      </c>
      <c r="AD116" s="34" t="str">
        <f t="shared" si="21"/>
        <v/>
      </c>
      <c r="AE116" s="17" t="str">
        <f t="shared" si="22"/>
        <v/>
      </c>
      <c r="AF116" s="48" t="str">
        <f t="shared" si="23"/>
        <v/>
      </c>
    </row>
    <row r="117" spans="26:32" x14ac:dyDescent="0.3">
      <c r="Z117" s="29">
        <v>113</v>
      </c>
      <c r="AA117" s="34" t="str">
        <f t="shared" si="18"/>
        <v/>
      </c>
      <c r="AB117" s="17">
        <f t="shared" si="19"/>
        <v>4.3775228461154225E-3</v>
      </c>
      <c r="AC117" s="43" t="str">
        <f t="shared" si="20"/>
        <v/>
      </c>
      <c r="AD117" s="34" t="str">
        <f t="shared" si="21"/>
        <v/>
      </c>
      <c r="AE117" s="17" t="str">
        <f t="shared" si="22"/>
        <v/>
      </c>
      <c r="AF117" s="48" t="str">
        <f t="shared" si="23"/>
        <v/>
      </c>
    </row>
    <row r="118" spans="26:32" x14ac:dyDescent="0.3">
      <c r="Z118" s="29">
        <v>114</v>
      </c>
      <c r="AA118" s="34" t="str">
        <f t="shared" ref="AA118:AA149" si="24">IF(($I118+$L118+O68+R68)*$B$16=0,"",($I118+$L118+O68+R68)*$B$16)</f>
        <v/>
      </c>
      <c r="AB118" s="17">
        <f t="shared" ref="AB118:AB149" si="25">IF(($J118+$M118+P68+S68)*$B$16=0,"",($J118+$M118+P68+S68)*$B$16)</f>
        <v>4.2481474940192655E-3</v>
      </c>
      <c r="AC118" s="43" t="str">
        <f t="shared" ref="AC118:AC149" si="26">IF(($I118+$N118+Q68+T68)*$B$16=0,"",($I118+$N118+Q68+T68)*$B$16)</f>
        <v/>
      </c>
      <c r="AD118" s="34" t="str">
        <f t="shared" ref="AD118:AD149" si="27">IF(($I118+$L118+$U68+$V68)*$B$16=0,"",($I118+$L118+$U68+$V68)*$B$16)</f>
        <v/>
      </c>
      <c r="AE118" s="17" t="str">
        <f t="shared" ref="AE118:AE149" si="28">IF(($J118+$M118+$W68)*$B$16=0,"",($J118+$M118+$W68)*$B$16)</f>
        <v/>
      </c>
      <c r="AF118" s="48" t="str">
        <f t="shared" ref="AF118:AF149" si="29">IF(($K118+$N118+$X68)*$B$16=0,"",($K118+$N118+$X68)*$B$16)</f>
        <v/>
      </c>
    </row>
    <row r="119" spans="26:32" x14ac:dyDescent="0.3">
      <c r="Z119" s="29">
        <v>115</v>
      </c>
      <c r="AA119" s="34" t="str">
        <f t="shared" si="24"/>
        <v/>
      </c>
      <c r="AB119" s="17">
        <f t="shared" si="25"/>
        <v>4.1225957614262846E-3</v>
      </c>
      <c r="AC119" s="43" t="str">
        <f t="shared" si="26"/>
        <v/>
      </c>
      <c r="AD119" s="34" t="str">
        <f t="shared" si="27"/>
        <v/>
      </c>
      <c r="AE119" s="17" t="str">
        <f t="shared" si="28"/>
        <v/>
      </c>
      <c r="AF119" s="48" t="str">
        <f t="shared" si="29"/>
        <v/>
      </c>
    </row>
    <row r="120" spans="26:32" x14ac:dyDescent="0.3">
      <c r="Z120" s="29">
        <v>116</v>
      </c>
      <c r="AA120" s="34" t="str">
        <f t="shared" si="24"/>
        <v/>
      </c>
      <c r="AB120" s="17">
        <f t="shared" si="25"/>
        <v>4.0007546433021481E-3</v>
      </c>
      <c r="AC120" s="43" t="str">
        <f t="shared" si="26"/>
        <v/>
      </c>
      <c r="AD120" s="34" t="str">
        <f t="shared" si="27"/>
        <v/>
      </c>
      <c r="AE120" s="17" t="str">
        <f t="shared" si="28"/>
        <v/>
      </c>
      <c r="AF120" s="48" t="str">
        <f t="shared" si="29"/>
        <v/>
      </c>
    </row>
    <row r="121" spans="26:32" x14ac:dyDescent="0.3">
      <c r="Z121" s="29">
        <v>117</v>
      </c>
      <c r="AA121" s="34" t="str">
        <f t="shared" si="24"/>
        <v/>
      </c>
      <c r="AB121" s="17">
        <f t="shared" si="25"/>
        <v>3.8825144744160252E-3</v>
      </c>
      <c r="AC121" s="43" t="str">
        <f t="shared" si="26"/>
        <v/>
      </c>
      <c r="AD121" s="34" t="str">
        <f t="shared" si="27"/>
        <v/>
      </c>
      <c r="AE121" s="17" t="str">
        <f t="shared" si="28"/>
        <v/>
      </c>
      <c r="AF121" s="48" t="str">
        <f t="shared" si="29"/>
        <v/>
      </c>
    </row>
    <row r="122" spans="26:32" x14ac:dyDescent="0.3">
      <c r="Z122" s="29">
        <v>118</v>
      </c>
      <c r="AA122" s="34" t="str">
        <f t="shared" si="24"/>
        <v/>
      </c>
      <c r="AB122" s="17">
        <f t="shared" si="25"/>
        <v>3.7677688306344652E-3</v>
      </c>
      <c r="AC122" s="43" t="str">
        <f t="shared" si="26"/>
        <v/>
      </c>
      <c r="AD122" s="34" t="str">
        <f t="shared" si="27"/>
        <v/>
      </c>
      <c r="AE122" s="17" t="str">
        <f t="shared" si="28"/>
        <v/>
      </c>
      <c r="AF122" s="48" t="str">
        <f t="shared" si="29"/>
        <v/>
      </c>
    </row>
    <row r="123" spans="26:32" x14ac:dyDescent="0.3">
      <c r="Z123" s="29">
        <v>119</v>
      </c>
      <c r="AA123" s="34" t="str">
        <f t="shared" si="24"/>
        <v/>
      </c>
      <c r="AB123" s="17">
        <f t="shared" si="25"/>
        <v>3.6564144331325023E-3</v>
      </c>
      <c r="AC123" s="43" t="str">
        <f t="shared" si="26"/>
        <v/>
      </c>
      <c r="AD123" s="34" t="str">
        <f t="shared" si="27"/>
        <v/>
      </c>
      <c r="AE123" s="17" t="str">
        <f t="shared" si="28"/>
        <v/>
      </c>
      <c r="AF123" s="48" t="str">
        <f t="shared" si="29"/>
        <v/>
      </c>
    </row>
    <row r="124" spans="26:32" x14ac:dyDescent="0.3">
      <c r="Z124" s="29">
        <v>120</v>
      </c>
      <c r="AA124" s="34" t="str">
        <f t="shared" si="24"/>
        <v/>
      </c>
      <c r="AB124" s="17">
        <f t="shared" si="25"/>
        <v>3.5483510554357375E-3</v>
      </c>
      <c r="AC124" s="43" t="str">
        <f t="shared" si="26"/>
        <v/>
      </c>
      <c r="AD124" s="34" t="str">
        <f t="shared" si="27"/>
        <v/>
      </c>
      <c r="AE124" s="17" t="str">
        <f t="shared" si="28"/>
        <v/>
      </c>
      <c r="AF124" s="48" t="str">
        <f t="shared" si="29"/>
        <v/>
      </c>
    </row>
    <row r="125" spans="26:32" x14ac:dyDescent="0.3">
      <c r="Z125" s="29">
        <v>121</v>
      </c>
      <c r="AA125" s="34" t="str">
        <f t="shared" si="24"/>
        <v/>
      </c>
      <c r="AB125" s="17">
        <f t="shared" si="25"/>
        <v>3.4434814332097458E-3</v>
      </c>
      <c r="AC125" s="43" t="str">
        <f t="shared" si="26"/>
        <v/>
      </c>
      <c r="AD125" s="34" t="str">
        <f t="shared" si="27"/>
        <v/>
      </c>
      <c r="AE125" s="17" t="str">
        <f t="shared" si="28"/>
        <v/>
      </c>
      <c r="AF125" s="48" t="str">
        <f t="shared" si="29"/>
        <v/>
      </c>
    </row>
    <row r="126" spans="26:32" x14ac:dyDescent="0.3">
      <c r="Z126" s="29">
        <v>122</v>
      </c>
      <c r="AA126" s="34" t="str">
        <f t="shared" si="24"/>
        <v/>
      </c>
      <c r="AB126" s="17">
        <f t="shared" si="25"/>
        <v>3.3417111767156133E-3</v>
      </c>
      <c r="AC126" s="43" t="str">
        <f t="shared" si="26"/>
        <v/>
      </c>
      <c r="AD126" s="34" t="str">
        <f t="shared" si="27"/>
        <v/>
      </c>
      <c r="AE126" s="17" t="str">
        <f t="shared" si="28"/>
        <v/>
      </c>
      <c r="AF126" s="48" t="str">
        <f t="shared" si="29"/>
        <v/>
      </c>
    </row>
    <row r="127" spans="26:32" x14ac:dyDescent="0.3">
      <c r="Z127" s="29">
        <v>123</v>
      </c>
      <c r="AA127" s="34" t="str">
        <f t="shared" si="24"/>
        <v/>
      </c>
      <c r="AB127" s="17">
        <f t="shared" si="25"/>
        <v>3.2429486858527967E-3</v>
      </c>
      <c r="AC127" s="43" t="str">
        <f t="shared" si="26"/>
        <v/>
      </c>
      <c r="AD127" s="34" t="str">
        <f t="shared" si="27"/>
        <v/>
      </c>
      <c r="AE127" s="17" t="str">
        <f t="shared" si="28"/>
        <v/>
      </c>
      <c r="AF127" s="48" t="str">
        <f t="shared" si="29"/>
        <v/>
      </c>
    </row>
    <row r="128" spans="26:32" x14ac:dyDescent="0.3">
      <c r="Z128" s="29">
        <v>124</v>
      </c>
      <c r="AA128" s="34" t="str">
        <f t="shared" si="24"/>
        <v/>
      </c>
      <c r="AB128" s="17">
        <f t="shared" si="25"/>
        <v>3.1471050677128508E-3</v>
      </c>
      <c r="AC128" s="43" t="str">
        <f t="shared" si="26"/>
        <v/>
      </c>
      <c r="AD128" s="34" t="str">
        <f t="shared" si="27"/>
        <v/>
      </c>
      <c r="AE128" s="17" t="str">
        <f t="shared" si="28"/>
        <v/>
      </c>
      <c r="AF128" s="48" t="str">
        <f t="shared" si="29"/>
        <v/>
      </c>
    </row>
    <row r="129" spans="26:32" x14ac:dyDescent="0.3">
      <c r="Z129" s="29">
        <v>125</v>
      </c>
      <c r="AA129" s="34" t="str">
        <f t="shared" si="24"/>
        <v/>
      </c>
      <c r="AB129" s="17">
        <f t="shared" si="25"/>
        <v>3.0540940565698112E-3</v>
      </c>
      <c r="AC129" s="43" t="str">
        <f t="shared" si="26"/>
        <v/>
      </c>
      <c r="AD129" s="34" t="str">
        <f t="shared" si="27"/>
        <v/>
      </c>
      <c r="AE129" s="17" t="str">
        <f t="shared" si="28"/>
        <v/>
      </c>
      <c r="AF129" s="48" t="str">
        <f t="shared" si="29"/>
        <v/>
      </c>
    </row>
    <row r="130" spans="26:32" x14ac:dyDescent="0.3">
      <c r="Z130" s="29">
        <v>126</v>
      </c>
      <c r="AA130" s="34" t="str">
        <f t="shared" si="24"/>
        <v/>
      </c>
      <c r="AB130" s="17">
        <f t="shared" si="25"/>
        <v>2.9638319362352184E-3</v>
      </c>
      <c r="AC130" s="43" t="str">
        <f t="shared" si="26"/>
        <v/>
      </c>
      <c r="AD130" s="34" t="str">
        <f t="shared" si="27"/>
        <v/>
      </c>
      <c r="AE130" s="17" t="str">
        <f t="shared" si="28"/>
        <v/>
      </c>
      <c r="AF130" s="48" t="str">
        <f t="shared" si="29"/>
        <v/>
      </c>
    </row>
    <row r="131" spans="26:32" x14ac:dyDescent="0.3">
      <c r="Z131" s="29">
        <v>127</v>
      </c>
      <c r="AA131" s="34" t="str">
        <f t="shared" si="24"/>
        <v/>
      </c>
      <c r="AB131" s="17">
        <f t="shared" si="25"/>
        <v>2.8762374647078944E-3</v>
      </c>
      <c r="AC131" s="43" t="str">
        <f t="shared" si="26"/>
        <v/>
      </c>
      <c r="AD131" s="34" t="str">
        <f t="shared" si="27"/>
        <v/>
      </c>
      <c r="AE131" s="17" t="str">
        <f t="shared" si="28"/>
        <v/>
      </c>
      <c r="AF131" s="48" t="str">
        <f t="shared" si="29"/>
        <v/>
      </c>
    </row>
    <row r="132" spans="26:32" x14ac:dyDescent="0.3">
      <c r="Z132" s="29">
        <v>128</v>
      </c>
      <c r="AA132" s="34" t="str">
        <f t="shared" si="24"/>
        <v/>
      </c>
      <c r="AB132" s="17">
        <f t="shared" si="25"/>
        <v>2.7912318010506611E-3</v>
      </c>
      <c r="AC132" s="43" t="str">
        <f t="shared" si="26"/>
        <v/>
      </c>
      <c r="AD132" s="34" t="str">
        <f t="shared" si="27"/>
        <v/>
      </c>
      <c r="AE132" s="17" t="str">
        <f t="shared" si="28"/>
        <v/>
      </c>
      <c r="AF132" s="48" t="str">
        <f t="shared" si="29"/>
        <v/>
      </c>
    </row>
    <row r="133" spans="26:32" x14ac:dyDescent="0.3">
      <c r="Z133" s="29">
        <v>129</v>
      </c>
      <c r="AA133" s="34" t="str">
        <f t="shared" si="24"/>
        <v/>
      </c>
      <c r="AB133" s="17">
        <f t="shared" si="25"/>
        <v>2.7087384344281719E-3</v>
      </c>
      <c r="AC133" s="43" t="str">
        <f t="shared" si="26"/>
        <v/>
      </c>
      <c r="AD133" s="34" t="str">
        <f t="shared" si="27"/>
        <v/>
      </c>
      <c r="AE133" s="17" t="str">
        <f t="shared" si="28"/>
        <v/>
      </c>
      <c r="AF133" s="48" t="str">
        <f t="shared" si="29"/>
        <v/>
      </c>
    </row>
    <row r="134" spans="26:32" x14ac:dyDescent="0.3">
      <c r="Z134" s="29">
        <v>130</v>
      </c>
      <c r="AA134" s="34" t="str">
        <f t="shared" si="24"/>
        <v/>
      </c>
      <c r="AB134" s="17">
        <f t="shared" si="25"/>
        <v>2.628683115241998E-3</v>
      </c>
      <c r="AC134" s="43" t="str">
        <f t="shared" si="26"/>
        <v/>
      </c>
      <c r="AD134" s="34" t="str">
        <f t="shared" si="27"/>
        <v/>
      </c>
      <c r="AE134" s="17" t="str">
        <f t="shared" si="28"/>
        <v/>
      </c>
      <c r="AF134" s="48" t="str">
        <f t="shared" si="29"/>
        <v/>
      </c>
    </row>
    <row r="135" spans="26:32" x14ac:dyDescent="0.3">
      <c r="Z135" s="29">
        <v>131</v>
      </c>
      <c r="AA135" s="34" t="str">
        <f t="shared" si="24"/>
        <v/>
      </c>
      <c r="AB135" s="17">
        <f t="shared" si="25"/>
        <v>2.5509937883009754E-3</v>
      </c>
      <c r="AC135" s="43" t="str">
        <f t="shared" si="26"/>
        <v/>
      </c>
      <c r="AD135" s="34" t="str">
        <f t="shared" si="27"/>
        <v/>
      </c>
      <c r="AE135" s="17" t="str">
        <f t="shared" si="28"/>
        <v/>
      </c>
      <c r="AF135" s="48" t="str">
        <f t="shared" si="29"/>
        <v/>
      </c>
    </row>
    <row r="136" spans="26:32" x14ac:dyDescent="0.3">
      <c r="Z136" s="29">
        <v>132</v>
      </c>
      <c r="AA136" s="34" t="str">
        <f t="shared" si="24"/>
        <v/>
      </c>
      <c r="AB136" s="17">
        <f t="shared" si="25"/>
        <v>2.4756005279666701E-3</v>
      </c>
      <c r="AC136" s="43" t="str">
        <f t="shared" si="26"/>
        <v/>
      </c>
      <c r="AD136" s="34" t="str">
        <f t="shared" si="27"/>
        <v/>
      </c>
      <c r="AE136" s="17" t="str">
        <f t="shared" si="28"/>
        <v/>
      </c>
      <c r="AF136" s="48" t="str">
        <f t="shared" si="29"/>
        <v/>
      </c>
    </row>
    <row r="137" spans="26:32" x14ac:dyDescent="0.3">
      <c r="Z137" s="29">
        <v>133</v>
      </c>
      <c r="AA137" s="34" t="str">
        <f t="shared" si="24"/>
        <v/>
      </c>
      <c r="AB137" s="17">
        <f t="shared" si="25"/>
        <v>2.4024354752155835E-3</v>
      </c>
      <c r="AC137" s="43" t="str">
        <f t="shared" si="26"/>
        <v/>
      </c>
      <c r="AD137" s="34" t="str">
        <f t="shared" si="27"/>
        <v/>
      </c>
      <c r="AE137" s="17" t="str">
        <f t="shared" si="28"/>
        <v/>
      </c>
      <c r="AF137" s="48" t="str">
        <f t="shared" si="29"/>
        <v/>
      </c>
    </row>
    <row r="138" spans="26:32" x14ac:dyDescent="0.3">
      <c r="Z138" s="29">
        <v>134</v>
      </c>
      <c r="AA138" s="34" t="str">
        <f t="shared" si="24"/>
        <v/>
      </c>
      <c r="AB138" s="17">
        <f t="shared" si="25"/>
        <v>2.331432776561451E-3</v>
      </c>
      <c r="AC138" s="43" t="str">
        <f t="shared" si="26"/>
        <v/>
      </c>
      <c r="AD138" s="34" t="str">
        <f t="shared" si="27"/>
        <v/>
      </c>
      <c r="AE138" s="17" t="str">
        <f t="shared" si="28"/>
        <v/>
      </c>
      <c r="AF138" s="48" t="str">
        <f t="shared" si="29"/>
        <v/>
      </c>
    </row>
    <row r="139" spans="26:32" x14ac:dyDescent="0.3">
      <c r="Z139" s="29">
        <v>135</v>
      </c>
      <c r="AA139" s="34" t="str">
        <f t="shared" si="24"/>
        <v/>
      </c>
      <c r="AB139" s="17">
        <f t="shared" si="25"/>
        <v>2.2625285247826572E-3</v>
      </c>
      <c r="AC139" s="43" t="str">
        <f t="shared" si="26"/>
        <v/>
      </c>
      <c r="AD139" s="34" t="str">
        <f t="shared" si="27"/>
        <v/>
      </c>
      <c r="AE139" s="17" t="str">
        <f t="shared" si="28"/>
        <v/>
      </c>
      <c r="AF139" s="48" t="str">
        <f t="shared" si="29"/>
        <v/>
      </c>
    </row>
    <row r="140" spans="26:32" x14ac:dyDescent="0.3">
      <c r="Z140" s="29">
        <v>136</v>
      </c>
      <c r="AA140" s="34" t="str">
        <f t="shared" si="24"/>
        <v/>
      </c>
      <c r="AB140" s="17">
        <f t="shared" si="25"/>
        <v>2.1956607014014242E-3</v>
      </c>
      <c r="AC140" s="43" t="str">
        <f t="shared" si="26"/>
        <v/>
      </c>
      <c r="AD140" s="34" t="str">
        <f t="shared" si="27"/>
        <v/>
      </c>
      <c r="AE140" s="17" t="str">
        <f t="shared" si="28"/>
        <v/>
      </c>
      <c r="AF140" s="48" t="str">
        <f t="shared" si="29"/>
        <v/>
      </c>
    </row>
    <row r="141" spans="26:32" x14ac:dyDescent="0.3">
      <c r="Z141" s="29">
        <v>137</v>
      </c>
      <c r="AA141" s="34" t="str">
        <f t="shared" si="24"/>
        <v/>
      </c>
      <c r="AB141" s="17">
        <f t="shared" si="25"/>
        <v>2.1307691208629969E-3</v>
      </c>
      <c r="AC141" s="43" t="str">
        <f t="shared" si="26"/>
        <v/>
      </c>
      <c r="AD141" s="34" t="str">
        <f t="shared" si="27"/>
        <v/>
      </c>
      <c r="AE141" s="17" t="str">
        <f t="shared" si="28"/>
        <v/>
      </c>
      <c r="AF141" s="48" t="str">
        <f t="shared" si="29"/>
        <v/>
      </c>
    </row>
    <row r="142" spans="26:32" x14ac:dyDescent="0.3">
      <c r="Z142" s="29">
        <v>138</v>
      </c>
      <c r="AA142" s="34" t="str">
        <f t="shared" si="24"/>
        <v/>
      </c>
      <c r="AB142" s="17">
        <f t="shared" si="25"/>
        <v>2.067795376364577E-3</v>
      </c>
      <c r="AC142" s="43" t="str">
        <f t="shared" si="26"/>
        <v/>
      </c>
      <c r="AD142" s="34" t="str">
        <f t="shared" si="27"/>
        <v/>
      </c>
      <c r="AE142" s="17" t="str">
        <f t="shared" si="28"/>
        <v/>
      </c>
      <c r="AF142" s="48" t="str">
        <f t="shared" si="29"/>
        <v/>
      </c>
    </row>
    <row r="143" spans="26:32" x14ac:dyDescent="0.3">
      <c r="Z143" s="29">
        <v>139</v>
      </c>
      <c r="AA143" s="34" t="str">
        <f t="shared" si="24"/>
        <v/>
      </c>
      <c r="AB143" s="17">
        <f t="shared" si="25"/>
        <v>2.0066827872852601E-3</v>
      </c>
      <c r="AC143" s="43" t="str">
        <f t="shared" si="26"/>
        <v/>
      </c>
      <c r="AD143" s="34" t="str">
        <f t="shared" si="27"/>
        <v/>
      </c>
      <c r="AE143" s="17" t="str">
        <f t="shared" si="28"/>
        <v/>
      </c>
      <c r="AF143" s="48" t="str">
        <f t="shared" si="29"/>
        <v/>
      </c>
    </row>
    <row r="144" spans="26:32" x14ac:dyDescent="0.3">
      <c r="Z144" s="29">
        <v>140</v>
      </c>
      <c r="AA144" s="34" t="str">
        <f t="shared" si="24"/>
        <v/>
      </c>
      <c r="AB144" s="17">
        <f t="shared" si="25"/>
        <v>1.9473763481696513E-3</v>
      </c>
      <c r="AC144" s="43" t="str">
        <f t="shared" si="26"/>
        <v/>
      </c>
      <c r="AD144" s="34" t="str">
        <f t="shared" si="27"/>
        <v/>
      </c>
      <c r="AE144" s="17" t="str">
        <f t="shared" si="28"/>
        <v/>
      </c>
      <c r="AF144" s="48" t="str">
        <f t="shared" si="29"/>
        <v/>
      </c>
    </row>
    <row r="145" spans="26:32" x14ac:dyDescent="0.3">
      <c r="Z145" s="29">
        <v>141</v>
      </c>
      <c r="AA145" s="34" t="str">
        <f t="shared" si="24"/>
        <v/>
      </c>
      <c r="AB145" s="17">
        <f t="shared" si="25"/>
        <v>1.8898226792192429E-3</v>
      </c>
      <c r="AC145" s="43" t="str">
        <f t="shared" si="26"/>
        <v/>
      </c>
      <c r="AD145" s="34" t="str">
        <f t="shared" si="27"/>
        <v/>
      </c>
      <c r="AE145" s="17" t="str">
        <f t="shared" si="28"/>
        <v/>
      </c>
      <c r="AF145" s="48" t="str">
        <f t="shared" si="29"/>
        <v/>
      </c>
    </row>
    <row r="146" spans="26:32" x14ac:dyDescent="0.3">
      <c r="Z146" s="29">
        <v>142</v>
      </c>
      <c r="AA146" s="34" t="str">
        <f t="shared" si="24"/>
        <v/>
      </c>
      <c r="AB146" s="17">
        <f t="shared" si="25"/>
        <v>1.8339699782469895E-3</v>
      </c>
      <c r="AC146" s="43" t="str">
        <f t="shared" si="26"/>
        <v/>
      </c>
      <c r="AD146" s="34" t="str">
        <f t="shared" si="27"/>
        <v/>
      </c>
      <c r="AE146" s="17" t="str">
        <f t="shared" si="28"/>
        <v/>
      </c>
      <c r="AF146" s="48" t="str">
        <f t="shared" si="29"/>
        <v/>
      </c>
    </row>
    <row r="147" spans="26:32" x14ac:dyDescent="0.3">
      <c r="Z147" s="29">
        <v>143</v>
      </c>
      <c r="AA147" s="34" t="str">
        <f t="shared" si="24"/>
        <v/>
      </c>
      <c r="AB147" s="17">
        <f t="shared" si="25"/>
        <v>1.7797679740518453E-3</v>
      </c>
      <c r="AC147" s="43" t="str">
        <f t="shared" si="26"/>
        <v/>
      </c>
      <c r="AD147" s="34" t="str">
        <f t="shared" si="27"/>
        <v/>
      </c>
      <c r="AE147" s="17" t="str">
        <f t="shared" si="28"/>
        <v/>
      </c>
      <c r="AF147" s="48" t="str">
        <f t="shared" si="29"/>
        <v/>
      </c>
    </row>
    <row r="148" spans="26:32" x14ac:dyDescent="0.3">
      <c r="Z148" s="29">
        <v>144</v>
      </c>
      <c r="AA148" s="34" t="str">
        <f t="shared" si="24"/>
        <v/>
      </c>
      <c r="AB148" s="17">
        <f t="shared" si="25"/>
        <v>1.7271678811712904E-3</v>
      </c>
      <c r="AC148" s="43" t="str">
        <f t="shared" si="26"/>
        <v/>
      </c>
      <c r="AD148" s="34" t="str">
        <f t="shared" si="27"/>
        <v/>
      </c>
      <c r="AE148" s="17" t="str">
        <f t="shared" si="28"/>
        <v/>
      </c>
      <c r="AF148" s="48" t="str">
        <f t="shared" si="29"/>
        <v/>
      </c>
    </row>
    <row r="149" spans="26:32" x14ac:dyDescent="0.3">
      <c r="Z149" s="29">
        <v>145</v>
      </c>
      <c r="AA149" s="34" t="str">
        <f t="shared" si="24"/>
        <v/>
      </c>
      <c r="AB149" s="17">
        <f t="shared" si="25"/>
        <v>1.6761223559711193E-3</v>
      </c>
      <c r="AC149" s="43" t="str">
        <f t="shared" si="26"/>
        <v/>
      </c>
      <c r="AD149" s="34" t="str">
        <f t="shared" si="27"/>
        <v/>
      </c>
      <c r="AE149" s="17" t="str">
        <f t="shared" si="28"/>
        <v/>
      </c>
      <c r="AF149" s="48" t="str">
        <f t="shared" si="29"/>
        <v/>
      </c>
    </row>
    <row r="150" spans="26:32" x14ac:dyDescent="0.3">
      <c r="Z150" s="29">
        <v>146</v>
      </c>
      <c r="AA150" s="34" t="str">
        <f t="shared" ref="AA150:AA154" si="30">IF(($I150+$L150+O100+R100)*$B$16=0,"",($I150+$L150+O100+R100)*$B$16)</f>
        <v/>
      </c>
      <c r="AB150" s="17">
        <f t="shared" ref="AB150:AB154" si="31">IF(($J150+$M150+P100+S100)*$B$16=0,"",($J150+$M150+P100+S100)*$B$16)</f>
        <v>1.6265854540329753E-3</v>
      </c>
      <c r="AC150" s="43" t="str">
        <f t="shared" ref="AC150:AC154" si="32">IF(($I150+$N150+Q100+T100)*$B$16=0,"",($I150+$N150+Q100+T100)*$B$16)</f>
        <v/>
      </c>
      <c r="AD150" s="34" t="str">
        <f t="shared" ref="AD150:AD154" si="33">IF(($I150+$L150+$U100+$V100)*$B$16=0,"",($I150+$L150+$U100+$V100)*$B$16)</f>
        <v/>
      </c>
      <c r="AE150" s="17" t="str">
        <f t="shared" ref="AE150:AE154" si="34">IF(($J150+$M150+$W100)*$B$16=0,"",($J150+$M150+$W100)*$B$16)</f>
        <v/>
      </c>
      <c r="AF150" s="48" t="str">
        <f t="shared" ref="AF150:AF154" si="35">IF(($K150+$N150+$X100)*$B$16=0,"",($K150+$N150+$X100)*$B$16)</f>
        <v/>
      </c>
    </row>
    <row r="151" spans="26:32" x14ac:dyDescent="0.3">
      <c r="Z151" s="29">
        <v>147</v>
      </c>
      <c r="AA151" s="34" t="str">
        <f t="shared" si="30"/>
        <v/>
      </c>
      <c r="AB151" s="17">
        <f t="shared" si="31"/>
        <v>1.5785125888012732E-3</v>
      </c>
      <c r="AC151" s="43" t="str">
        <f t="shared" si="32"/>
        <v/>
      </c>
      <c r="AD151" s="34" t="str">
        <f t="shared" si="33"/>
        <v/>
      </c>
      <c r="AE151" s="17" t="str">
        <f t="shared" si="34"/>
        <v/>
      </c>
      <c r="AF151" s="48" t="str">
        <f t="shared" si="35"/>
        <v/>
      </c>
    </row>
    <row r="152" spans="26:32" x14ac:dyDescent="0.3">
      <c r="Z152" s="29">
        <v>148</v>
      </c>
      <c r="AA152" s="34" t="str">
        <f t="shared" si="30"/>
        <v/>
      </c>
      <c r="AB152" s="17">
        <f t="shared" si="31"/>
        <v>1.5318604914522883E-3</v>
      </c>
      <c r="AC152" s="43" t="str">
        <f t="shared" si="32"/>
        <v/>
      </c>
      <c r="AD152" s="34" t="str">
        <f t="shared" si="33"/>
        <v/>
      </c>
      <c r="AE152" s="17" t="str">
        <f t="shared" si="34"/>
        <v/>
      </c>
      <c r="AF152" s="48" t="str">
        <f t="shared" si="35"/>
        <v/>
      </c>
    </row>
    <row r="153" spans="26:32" x14ac:dyDescent="0.3">
      <c r="Z153" s="29">
        <v>149</v>
      </c>
      <c r="AA153" s="34" t="str">
        <f t="shared" si="30"/>
        <v/>
      </c>
      <c r="AB153" s="17">
        <f t="shared" si="31"/>
        <v>1.4865871719492959E-3</v>
      </c>
      <c r="AC153" s="43" t="str">
        <f t="shared" si="32"/>
        <v/>
      </c>
      <c r="AD153" s="34" t="str">
        <f t="shared" si="33"/>
        <v/>
      </c>
      <c r="AE153" s="17" t="str">
        <f t="shared" si="34"/>
        <v/>
      </c>
      <c r="AF153" s="48" t="str">
        <f t="shared" si="35"/>
        <v/>
      </c>
    </row>
    <row r="154" spans="26:32" ht="15" thickBot="1" x14ac:dyDescent="0.35">
      <c r="Z154" s="30">
        <v>150</v>
      </c>
      <c r="AA154" s="49" t="str">
        <f t="shared" si="30"/>
        <v/>
      </c>
      <c r="AB154" s="39">
        <f t="shared" si="31"/>
        <v>1.4426518812487024E-3</v>
      </c>
      <c r="AC154" s="96" t="str">
        <f t="shared" si="32"/>
        <v/>
      </c>
      <c r="AD154" s="49" t="str">
        <f t="shared" si="33"/>
        <v/>
      </c>
      <c r="AE154" s="39" t="str">
        <f t="shared" si="34"/>
        <v/>
      </c>
      <c r="AF154" s="50" t="str">
        <f t="shared" si="35"/>
        <v/>
      </c>
    </row>
  </sheetData>
  <mergeCells count="14">
    <mergeCell ref="A18:B18"/>
    <mergeCell ref="A11:B11"/>
    <mergeCell ref="AA1:AF1"/>
    <mergeCell ref="AA2:AC2"/>
    <mergeCell ref="AD2:AF2"/>
    <mergeCell ref="B8:F8"/>
    <mergeCell ref="B3:F3"/>
    <mergeCell ref="B2:F2"/>
    <mergeCell ref="I1:X1"/>
    <mergeCell ref="I2:K2"/>
    <mergeCell ref="L2:N2"/>
    <mergeCell ref="O2:Q2"/>
    <mergeCell ref="R2:T2"/>
    <mergeCell ref="V2:X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36E3-8034-46EF-A3F2-BD9693718DDE}">
  <dimension ref="A1:AF209"/>
  <sheetViews>
    <sheetView zoomScale="83" workbookViewId="0"/>
  </sheetViews>
  <sheetFormatPr baseColWidth="10" defaultRowHeight="14.4" x14ac:dyDescent="0.3"/>
  <cols>
    <col min="1" max="1" width="10.44140625" style="14" bestFit="1" customWidth="1"/>
    <col min="2" max="2" width="11.5546875" style="14"/>
    <col min="3" max="3" width="12.44140625" style="14" customWidth="1"/>
    <col min="4" max="4" width="2.109375" style="14" customWidth="1"/>
    <col min="5" max="5" width="11.5546875" style="14"/>
    <col min="6" max="6" width="12" style="14" customWidth="1"/>
    <col min="7" max="7" width="4.109375" style="14" customWidth="1"/>
    <col min="8" max="8" width="4.6640625" style="66" bestFit="1" customWidth="1"/>
    <col min="9" max="10" width="7.88671875" style="88" bestFit="1" customWidth="1"/>
    <col min="11" max="11" width="8.109375" style="88" bestFit="1" customWidth="1"/>
    <col min="12" max="13" width="8.109375" style="88" customWidth="1"/>
    <col min="14" max="14" width="8.109375" style="88" bestFit="1" customWidth="1"/>
    <col min="15" max="15" width="7.88671875" style="88" bestFit="1" customWidth="1"/>
    <col min="16" max="16" width="10.77734375" style="88" bestFit="1" customWidth="1"/>
    <col min="17" max="17" width="6.88671875" style="88" bestFit="1" customWidth="1"/>
    <col min="18" max="18" width="7.88671875" style="88" bestFit="1" customWidth="1"/>
    <col min="19" max="20" width="7.88671875" style="14" bestFit="1" customWidth="1"/>
    <col min="21" max="21" width="12.109375" style="14" bestFit="1" customWidth="1"/>
    <col min="22" max="24" width="7.88671875" style="14" bestFit="1" customWidth="1"/>
    <col min="25" max="25" width="9" style="74" customWidth="1"/>
    <col min="26" max="26" width="4.88671875" style="74" bestFit="1" customWidth="1"/>
    <col min="27" max="27" width="8.77734375" style="74" bestFit="1" customWidth="1"/>
    <col min="28" max="28" width="7.88671875" style="74" bestFit="1" customWidth="1"/>
    <col min="29" max="29" width="8.21875" style="74" bestFit="1" customWidth="1"/>
    <col min="30" max="30" width="11.5546875" style="74"/>
    <col min="31" max="16384" width="11.5546875" style="14"/>
  </cols>
  <sheetData>
    <row r="1" spans="1:32" ht="16.2" thickBot="1" x14ac:dyDescent="0.35">
      <c r="A1" s="161" t="s">
        <v>128</v>
      </c>
      <c r="H1" s="13"/>
      <c r="I1" s="237" t="s">
        <v>32</v>
      </c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9"/>
      <c r="Y1" s="14"/>
      <c r="Z1" s="13"/>
      <c r="AA1" s="240" t="s">
        <v>32</v>
      </c>
      <c r="AB1" s="241"/>
      <c r="AC1" s="241"/>
      <c r="AD1" s="241"/>
      <c r="AE1" s="241"/>
      <c r="AF1" s="242"/>
    </row>
    <row r="2" spans="1:32" ht="15" customHeight="1" thickBot="1" x14ac:dyDescent="0.35">
      <c r="B2" s="277" t="s">
        <v>41</v>
      </c>
      <c r="C2" s="278"/>
      <c r="D2" s="278"/>
      <c r="E2" s="278"/>
      <c r="F2" s="279"/>
      <c r="G2" s="15"/>
      <c r="H2" s="18" t="s">
        <v>35</v>
      </c>
      <c r="I2" s="246" t="s">
        <v>33</v>
      </c>
      <c r="J2" s="247"/>
      <c r="K2" s="248"/>
      <c r="L2" s="246" t="s">
        <v>37</v>
      </c>
      <c r="M2" s="247"/>
      <c r="N2" s="249"/>
      <c r="O2" s="225" t="s">
        <v>48</v>
      </c>
      <c r="P2" s="226"/>
      <c r="Q2" s="250"/>
      <c r="R2" s="225" t="s">
        <v>49</v>
      </c>
      <c r="S2" s="226"/>
      <c r="T2" s="250"/>
      <c r="U2" s="19" t="s">
        <v>36</v>
      </c>
      <c r="V2" s="228" t="s">
        <v>40</v>
      </c>
      <c r="W2" s="229"/>
      <c r="X2" s="230"/>
      <c r="Y2" s="72"/>
      <c r="Z2" s="18" t="s">
        <v>35</v>
      </c>
      <c r="AA2" s="225" t="s">
        <v>47</v>
      </c>
      <c r="AB2" s="226"/>
      <c r="AC2" s="227"/>
      <c r="AD2" s="228" t="s">
        <v>50</v>
      </c>
      <c r="AE2" s="229"/>
      <c r="AF2" s="230"/>
    </row>
    <row r="3" spans="1:32" ht="21.6" customHeight="1" thickBot="1" x14ac:dyDescent="0.35">
      <c r="A3" s="260" t="s">
        <v>43</v>
      </c>
      <c r="B3" s="265" t="s">
        <v>95</v>
      </c>
      <c r="C3" s="266"/>
      <c r="D3" s="266"/>
      <c r="E3" s="266"/>
      <c r="F3" s="267"/>
      <c r="G3" s="15"/>
      <c r="H3" s="20" t="s">
        <v>34</v>
      </c>
      <c r="I3" s="21" t="s">
        <v>6</v>
      </c>
      <c r="J3" s="22" t="s">
        <v>7</v>
      </c>
      <c r="K3" s="23" t="s">
        <v>8</v>
      </c>
      <c r="L3" s="21" t="s">
        <v>6</v>
      </c>
      <c r="M3" s="22" t="s">
        <v>7</v>
      </c>
      <c r="N3" s="23" t="s">
        <v>8</v>
      </c>
      <c r="O3" s="21" t="s">
        <v>6</v>
      </c>
      <c r="P3" s="22" t="s">
        <v>7</v>
      </c>
      <c r="Q3" s="23" t="s">
        <v>8</v>
      </c>
      <c r="R3" s="21" t="s">
        <v>6</v>
      </c>
      <c r="S3" s="22" t="s">
        <v>7</v>
      </c>
      <c r="T3" s="23" t="s">
        <v>8</v>
      </c>
      <c r="U3" s="24" t="s">
        <v>6</v>
      </c>
      <c r="V3" s="21" t="s">
        <v>6</v>
      </c>
      <c r="W3" s="22" t="s">
        <v>7</v>
      </c>
      <c r="X3" s="23" t="s">
        <v>8</v>
      </c>
      <c r="Y3" s="72"/>
      <c r="Z3" s="94" t="s">
        <v>44</v>
      </c>
      <c r="AA3" s="91" t="s">
        <v>6</v>
      </c>
      <c r="AB3" s="92" t="s">
        <v>7</v>
      </c>
      <c r="AC3" s="95" t="s">
        <v>8</v>
      </c>
      <c r="AD3" s="91" t="s">
        <v>6</v>
      </c>
      <c r="AE3" s="92" t="s">
        <v>7</v>
      </c>
      <c r="AF3" s="93" t="s">
        <v>8</v>
      </c>
    </row>
    <row r="4" spans="1:32" x14ac:dyDescent="0.3">
      <c r="A4" s="261"/>
      <c r="B4" s="213" t="s">
        <v>96</v>
      </c>
      <c r="C4" s="214"/>
      <c r="D4" s="214"/>
      <c r="E4" s="214"/>
      <c r="F4" s="215"/>
      <c r="G4" s="15"/>
      <c r="H4" s="27">
        <v>0</v>
      </c>
      <c r="I4" s="31"/>
      <c r="J4" s="32"/>
      <c r="K4" s="42"/>
      <c r="L4" s="46">
        <v>-1.61</v>
      </c>
      <c r="M4" s="33"/>
      <c r="N4" s="47"/>
      <c r="O4" s="34"/>
      <c r="P4" s="17"/>
      <c r="Q4" s="162"/>
      <c r="R4" s="25">
        <v>1.2879943708818935E-2</v>
      </c>
      <c r="S4" s="17">
        <v>8.5853090678785464E-5</v>
      </c>
      <c r="T4" s="43">
        <v>5.6696060300194506E-7</v>
      </c>
      <c r="U4" s="57">
        <v>1.61</v>
      </c>
      <c r="V4" s="34">
        <v>2.5458845742707899E-2</v>
      </c>
      <c r="W4" s="17">
        <v>9.3946122343934447E-5</v>
      </c>
      <c r="X4" s="48">
        <v>4.9461948235703417E-6</v>
      </c>
      <c r="Y4" s="14"/>
      <c r="Z4" s="27">
        <v>0</v>
      </c>
      <c r="AA4" s="34">
        <f t="shared" ref="AA4:AA35" si="0">IF(($I4+$L4)*$B$15=0,"",($I4+$L4)*$B$15)</f>
        <v>-22.416191000000001</v>
      </c>
      <c r="AB4" s="17" t="str">
        <f t="shared" ref="AB4:AB35" si="1">IF(($J4+$M4)*$B$15=0,"",($J4+$M4)*$B$15)</f>
        <v/>
      </c>
      <c r="AC4" s="43" t="str">
        <f t="shared" ref="AC4:AC35" si="2">IF(($K4+$N4)*$B$15=0,"",($K4+$N4)*$B$15)</f>
        <v/>
      </c>
      <c r="AD4" s="34">
        <f t="shared" ref="AD4:AD35" si="3">IF(($I4+$L4)*$B$15=0,"",($I4+$L4)*$B$15)</f>
        <v>-22.416191000000001</v>
      </c>
      <c r="AE4" s="17" t="str">
        <f t="shared" ref="AE4:AE35" si="4">IF(($J4+$M4)*$B$15=0,"",($J4+$M4)*$B$15)</f>
        <v/>
      </c>
      <c r="AF4" s="48" t="str">
        <f t="shared" ref="AF4:AF35" si="5">IF(($K4+$N4)*$B$15=0,"",($K4+$N4)*$B$15)</f>
        <v/>
      </c>
    </row>
    <row r="5" spans="1:32" x14ac:dyDescent="0.3">
      <c r="A5" s="261"/>
      <c r="B5" s="257" t="s">
        <v>97</v>
      </c>
      <c r="C5" s="258"/>
      <c r="D5" s="258"/>
      <c r="E5" s="258"/>
      <c r="F5" s="259"/>
      <c r="G5" s="15"/>
      <c r="H5" s="28">
        <v>1</v>
      </c>
      <c r="I5" s="34">
        <v>0.29343529620019659</v>
      </c>
      <c r="J5" s="17">
        <v>1.4467377006452966E-3</v>
      </c>
      <c r="K5" s="43">
        <v>1.1853563482691966E-4</v>
      </c>
      <c r="L5" s="172">
        <v>1.0752908993176536E-3</v>
      </c>
      <c r="M5" s="173">
        <v>1.898227700609512E-5</v>
      </c>
      <c r="N5" s="179">
        <f>Q5*0.058</f>
        <v>5.2200000000000002E-5</v>
      </c>
      <c r="O5" s="172">
        <v>1.7568145373574793E-2</v>
      </c>
      <c r="P5" s="173">
        <v>3.7220150992343378E-4</v>
      </c>
      <c r="Q5" s="65">
        <v>8.9999999999999998E-4</v>
      </c>
      <c r="R5" s="26"/>
      <c r="S5" s="9"/>
      <c r="T5" s="51"/>
      <c r="U5" s="58"/>
      <c r="V5" s="55"/>
      <c r="W5" s="9"/>
      <c r="X5" s="35"/>
      <c r="Y5" s="14"/>
      <c r="Z5" s="28">
        <v>1</v>
      </c>
      <c r="AA5" s="34">
        <f t="shared" si="0"/>
        <v>4.1005003552452468</v>
      </c>
      <c r="AB5" s="17">
        <f t="shared" si="1"/>
        <v>2.0407365820838092E-2</v>
      </c>
      <c r="AC5" s="43">
        <f t="shared" si="2"/>
        <v>2.3771693172586852E-3</v>
      </c>
      <c r="AD5" s="34">
        <f t="shared" si="3"/>
        <v>4.1005003552452468</v>
      </c>
      <c r="AE5" s="17">
        <f t="shared" si="4"/>
        <v>2.0407365820838092E-2</v>
      </c>
      <c r="AF5" s="48">
        <f t="shared" si="5"/>
        <v>2.3771693172586852E-3</v>
      </c>
    </row>
    <row r="6" spans="1:32" x14ac:dyDescent="0.3">
      <c r="A6" s="261"/>
      <c r="B6" s="257" t="s">
        <v>98</v>
      </c>
      <c r="C6" s="258"/>
      <c r="D6" s="258"/>
      <c r="E6" s="258"/>
      <c r="F6" s="259"/>
      <c r="G6" s="15"/>
      <c r="H6" s="29">
        <v>2</v>
      </c>
      <c r="I6" s="36"/>
      <c r="J6" s="16"/>
      <c r="K6" s="44"/>
      <c r="L6" s="34">
        <v>9.9949678397067581E-4</v>
      </c>
      <c r="M6" s="17">
        <v>3.7120933656702532E-5</v>
      </c>
      <c r="N6" s="48"/>
      <c r="O6" s="34">
        <v>1.5333166767779195E-2</v>
      </c>
      <c r="P6" s="17">
        <v>7.2786144424906928E-4</v>
      </c>
      <c r="Q6" s="65"/>
      <c r="R6" s="26"/>
      <c r="S6" s="9"/>
      <c r="T6" s="51"/>
      <c r="U6" s="58"/>
      <c r="V6" s="55"/>
      <c r="W6" s="9"/>
      <c r="X6" s="35"/>
      <c r="Y6" s="14"/>
      <c r="Z6" s="29">
        <v>2</v>
      </c>
      <c r="AA6" s="34">
        <f t="shared" si="0"/>
        <v>1.3916093672902117E-2</v>
      </c>
      <c r="AB6" s="17">
        <f t="shared" si="1"/>
        <v>5.1683847139563502E-4</v>
      </c>
      <c r="AC6" s="43" t="str">
        <f t="shared" si="2"/>
        <v/>
      </c>
      <c r="AD6" s="34">
        <f t="shared" si="3"/>
        <v>1.3916093672902117E-2</v>
      </c>
      <c r="AE6" s="17">
        <f t="shared" si="4"/>
        <v>5.1683847139563502E-4</v>
      </c>
      <c r="AF6" s="48" t="str">
        <f t="shared" si="5"/>
        <v/>
      </c>
    </row>
    <row r="7" spans="1:32" ht="36.6" customHeight="1" thickBot="1" x14ac:dyDescent="0.35">
      <c r="A7" s="262"/>
      <c r="B7" s="274" t="s">
        <v>99</v>
      </c>
      <c r="C7" s="275"/>
      <c r="D7" s="275"/>
      <c r="E7" s="275"/>
      <c r="F7" s="276"/>
      <c r="H7" s="29">
        <v>3</v>
      </c>
      <c r="I7" s="36"/>
      <c r="J7" s="16"/>
      <c r="K7" s="44"/>
      <c r="L7" s="34">
        <v>9.3169932822567626E-4</v>
      </c>
      <c r="M7" s="17">
        <v>3.6023844268297462E-5</v>
      </c>
      <c r="N7" s="48"/>
      <c r="O7" s="34">
        <v>1.4220384901932557E-2</v>
      </c>
      <c r="P7" s="17">
        <v>7.063498876136757E-4</v>
      </c>
      <c r="Q7" s="65"/>
      <c r="R7" s="26"/>
      <c r="S7" s="9"/>
      <c r="T7" s="51"/>
      <c r="U7" s="58"/>
      <c r="V7" s="55"/>
      <c r="W7" s="9"/>
      <c r="X7" s="35"/>
      <c r="Y7" s="72"/>
      <c r="Z7" s="29">
        <v>3</v>
      </c>
      <c r="AA7" s="34">
        <f t="shared" si="0"/>
        <v>1.2972142916818913E-2</v>
      </c>
      <c r="AB7" s="17">
        <f t="shared" si="1"/>
        <v>5.0156358613193239E-4</v>
      </c>
      <c r="AC7" s="43" t="str">
        <f t="shared" si="2"/>
        <v/>
      </c>
      <c r="AD7" s="34">
        <f t="shared" si="3"/>
        <v>1.2972142916818913E-2</v>
      </c>
      <c r="AE7" s="17">
        <f t="shared" si="4"/>
        <v>5.0156358613193239E-4</v>
      </c>
      <c r="AF7" s="48" t="str">
        <f t="shared" si="5"/>
        <v/>
      </c>
    </row>
    <row r="8" spans="1:32" x14ac:dyDescent="0.3">
      <c r="A8" s="263" t="s">
        <v>125</v>
      </c>
      <c r="B8" s="268" t="s">
        <v>75</v>
      </c>
      <c r="C8" s="269"/>
      <c r="D8" s="269"/>
      <c r="E8" s="269"/>
      <c r="F8" s="270"/>
      <c r="G8" s="15"/>
      <c r="H8" s="29">
        <v>4</v>
      </c>
      <c r="I8" s="36"/>
      <c r="J8" s="16"/>
      <c r="K8" s="44"/>
      <c r="L8" s="34">
        <v>8.6849205799162063E-4</v>
      </c>
      <c r="M8" s="17">
        <v>3.4959178771416292E-5</v>
      </c>
      <c r="N8" s="48"/>
      <c r="O8" s="34">
        <v>1.3185084984194672E-2</v>
      </c>
      <c r="P8" s="17">
        <v>6.8547409355718234E-4</v>
      </c>
      <c r="Q8" s="65"/>
      <c r="R8" s="26"/>
      <c r="S8" s="9"/>
      <c r="T8" s="51"/>
      <c r="U8" s="59"/>
      <c r="V8" s="55"/>
      <c r="W8" s="9"/>
      <c r="X8" s="35"/>
      <c r="Y8" s="72"/>
      <c r="Z8" s="29">
        <v>4</v>
      </c>
      <c r="AA8" s="34">
        <f t="shared" si="0"/>
        <v>1.2092101772623133E-2</v>
      </c>
      <c r="AB8" s="17">
        <f t="shared" si="1"/>
        <v>4.8674014195230618E-4</v>
      </c>
      <c r="AC8" s="43" t="str">
        <f t="shared" si="2"/>
        <v/>
      </c>
      <c r="AD8" s="34">
        <f t="shared" si="3"/>
        <v>1.2092101772623133E-2</v>
      </c>
      <c r="AE8" s="17">
        <f t="shared" si="4"/>
        <v>4.8674014195230618E-4</v>
      </c>
      <c r="AF8" s="48" t="str">
        <f t="shared" si="5"/>
        <v/>
      </c>
    </row>
    <row r="9" spans="1:32" x14ac:dyDescent="0.3">
      <c r="A9" s="264"/>
      <c r="B9" s="271" t="s">
        <v>30</v>
      </c>
      <c r="C9" s="272"/>
      <c r="D9" s="272"/>
      <c r="E9" s="272"/>
      <c r="F9" s="273"/>
      <c r="H9" s="29">
        <v>5</v>
      </c>
      <c r="I9" s="36"/>
      <c r="J9" s="16"/>
      <c r="K9" s="44"/>
      <c r="L9" s="34">
        <v>8.0956445157155177E-4</v>
      </c>
      <c r="M9" s="17">
        <v>3.3925978895244768E-5</v>
      </c>
      <c r="N9" s="48"/>
      <c r="O9" s="34">
        <v>1.222196222842494E-2</v>
      </c>
      <c r="P9" s="17">
        <v>6.6521527245577976E-4</v>
      </c>
      <c r="Q9" s="65"/>
      <c r="R9" s="26"/>
      <c r="S9" s="9"/>
      <c r="T9" s="52"/>
      <c r="U9" s="60"/>
      <c r="V9" s="55"/>
      <c r="W9" s="9"/>
      <c r="X9" s="35"/>
      <c r="Y9" s="72"/>
      <c r="Z9" s="29">
        <v>5</v>
      </c>
      <c r="AA9" s="34">
        <f t="shared" si="0"/>
        <v>1.1271646815675872E-2</v>
      </c>
      <c r="AB9" s="17">
        <f t="shared" si="1"/>
        <v>4.7235479675638241E-4</v>
      </c>
      <c r="AC9" s="43" t="str">
        <f t="shared" si="2"/>
        <v/>
      </c>
      <c r="AD9" s="34">
        <f t="shared" si="3"/>
        <v>1.1271646815675872E-2</v>
      </c>
      <c r="AE9" s="17">
        <f t="shared" si="4"/>
        <v>4.7235479675638241E-4</v>
      </c>
      <c r="AF9" s="48" t="str">
        <f t="shared" si="5"/>
        <v/>
      </c>
    </row>
    <row r="10" spans="1:32" x14ac:dyDescent="0.3">
      <c r="A10" s="66"/>
      <c r="H10" s="29">
        <v>6</v>
      </c>
      <c r="I10" s="36"/>
      <c r="J10" s="16"/>
      <c r="K10" s="44"/>
      <c r="L10" s="34">
        <v>7.5462698627024624E-4</v>
      </c>
      <c r="M10" s="17">
        <v>3.2923314690151233E-5</v>
      </c>
      <c r="N10" s="48"/>
      <c r="O10" s="34">
        <v>1.1326072450997454E-2</v>
      </c>
      <c r="P10" s="17">
        <v>6.4555519000296542E-4</v>
      </c>
      <c r="Q10" s="65"/>
      <c r="R10" s="26"/>
      <c r="S10" s="9"/>
      <c r="T10" s="53"/>
      <c r="U10" s="61"/>
      <c r="V10" s="55"/>
      <c r="W10" s="9"/>
      <c r="X10" s="35"/>
      <c r="Y10" s="72"/>
      <c r="Z10" s="29">
        <v>6</v>
      </c>
      <c r="AA10" s="34">
        <f t="shared" si="0"/>
        <v>1.0506746992539265E-2</v>
      </c>
      <c r="AB10" s="17">
        <f t="shared" si="1"/>
        <v>4.583946027624446E-4</v>
      </c>
      <c r="AC10" s="43" t="str">
        <f t="shared" si="2"/>
        <v/>
      </c>
      <c r="AD10" s="34">
        <f t="shared" si="3"/>
        <v>1.0506746992539265E-2</v>
      </c>
      <c r="AE10" s="17">
        <f t="shared" si="4"/>
        <v>4.583946027624446E-4</v>
      </c>
      <c r="AF10" s="48" t="str">
        <f t="shared" si="5"/>
        <v/>
      </c>
    </row>
    <row r="11" spans="1:32" x14ac:dyDescent="0.3">
      <c r="A11" s="68" t="s">
        <v>2</v>
      </c>
      <c r="B11" s="67">
        <v>50</v>
      </c>
      <c r="C11" s="74"/>
      <c r="D11" s="74"/>
      <c r="E11" s="74"/>
      <c r="H11" s="29">
        <v>7</v>
      </c>
      <c r="I11" s="36"/>
      <c r="J11" s="16"/>
      <c r="K11" s="44"/>
      <c r="L11" s="34">
        <v>7.0340971856005824E-4</v>
      </c>
      <c r="M11" s="17">
        <v>3.1950283690669254E-5</v>
      </c>
      <c r="N11" s="48"/>
      <c r="O11" s="34">
        <v>1.0492807633733255E-2</v>
      </c>
      <c r="P11" s="17">
        <v>6.2647615079743644E-4</v>
      </c>
      <c r="Q11" s="65"/>
      <c r="R11" s="26"/>
      <c r="S11" s="9"/>
      <c r="T11" s="53"/>
      <c r="U11" s="58"/>
      <c r="V11" s="55"/>
      <c r="W11" s="9"/>
      <c r="X11" s="35"/>
      <c r="Y11" s="72"/>
      <c r="Z11" s="29">
        <v>7</v>
      </c>
      <c r="AA11" s="34">
        <f t="shared" si="0"/>
        <v>9.7936438524835467E-3</v>
      </c>
      <c r="AB11" s="17">
        <f t="shared" si="1"/>
        <v>4.4484699485355711E-4</v>
      </c>
      <c r="AC11" s="43" t="str">
        <f t="shared" si="2"/>
        <v/>
      </c>
      <c r="AD11" s="34">
        <f t="shared" si="3"/>
        <v>9.7936438524835467E-3</v>
      </c>
      <c r="AE11" s="17">
        <f t="shared" si="4"/>
        <v>4.4484699485355711E-4</v>
      </c>
      <c r="AF11" s="48" t="str">
        <f t="shared" si="5"/>
        <v/>
      </c>
    </row>
    <row r="12" spans="1:32" x14ac:dyDescent="0.3">
      <c r="A12" s="67" t="s">
        <v>16</v>
      </c>
      <c r="B12" s="67">
        <v>3.7999999999999999E-2</v>
      </c>
      <c r="C12" s="75"/>
      <c r="D12" s="74"/>
      <c r="E12" s="74"/>
      <c r="H12" s="29">
        <v>8</v>
      </c>
      <c r="I12" s="36"/>
      <c r="J12" s="16"/>
      <c r="K12" s="44"/>
      <c r="L12" s="34">
        <v>6.5566096024137412E-4</v>
      </c>
      <c r="M12" s="17">
        <v>3.1006010103217722E-5</v>
      </c>
      <c r="N12" s="48"/>
      <c r="O12" s="34">
        <v>9.7178731406462032E-3</v>
      </c>
      <c r="P12" s="17">
        <v>6.0796098241603389E-4</v>
      </c>
      <c r="Q12" s="65"/>
      <c r="R12" s="26"/>
      <c r="S12" s="9"/>
      <c r="T12" s="53"/>
      <c r="U12" s="62"/>
      <c r="V12" s="55"/>
      <c r="W12" s="9"/>
      <c r="X12" s="35"/>
      <c r="Y12" s="72"/>
      <c r="Z12" s="29">
        <v>8</v>
      </c>
      <c r="AA12" s="34">
        <f t="shared" si="0"/>
        <v>9.1288331155366751E-3</v>
      </c>
      <c r="AB12" s="17">
        <f t="shared" si="1"/>
        <v>4.3169977926811067E-4</v>
      </c>
      <c r="AC12" s="43" t="str">
        <f t="shared" si="2"/>
        <v/>
      </c>
      <c r="AD12" s="34">
        <f t="shared" si="3"/>
        <v>9.1288331155366751E-3</v>
      </c>
      <c r="AE12" s="17">
        <f t="shared" si="4"/>
        <v>4.3169977926811067E-4</v>
      </c>
      <c r="AF12" s="48" t="str">
        <f t="shared" si="5"/>
        <v/>
      </c>
    </row>
    <row r="13" spans="1:32" x14ac:dyDescent="0.3">
      <c r="A13" s="143" t="s">
        <v>60</v>
      </c>
      <c r="B13" s="143">
        <f>'fossil-based'!$C$1*B12*B11</f>
        <v>13.3</v>
      </c>
      <c r="D13" s="76"/>
      <c r="E13" s="74"/>
      <c r="H13" s="29">
        <v>9</v>
      </c>
      <c r="I13" s="36"/>
      <c r="J13" s="16"/>
      <c r="K13" s="44"/>
      <c r="L13" s="34">
        <v>6.1114604410774428E-4</v>
      </c>
      <c r="M13" s="17">
        <v>3.0089644017827558E-5</v>
      </c>
      <c r="N13" s="48"/>
      <c r="O13" s="34">
        <v>8.9972664766445158E-3</v>
      </c>
      <c r="P13" s="17">
        <v>5.8999301995740316E-4</v>
      </c>
      <c r="Q13" s="65"/>
      <c r="R13" s="26"/>
      <c r="S13" s="9"/>
      <c r="T13" s="53"/>
      <c r="U13" s="62"/>
      <c r="V13" s="55"/>
      <c r="W13" s="9"/>
      <c r="X13" s="35"/>
      <c r="Y13" s="72"/>
      <c r="Z13" s="29">
        <v>9</v>
      </c>
      <c r="AA13" s="34">
        <f t="shared" si="0"/>
        <v>8.5090474867165339E-3</v>
      </c>
      <c r="AB13" s="17">
        <f t="shared" si="1"/>
        <v>4.1894112262461488E-4</v>
      </c>
      <c r="AC13" s="43" t="str">
        <f t="shared" si="2"/>
        <v/>
      </c>
      <c r="AD13" s="34">
        <f t="shared" si="3"/>
        <v>8.5090474867165339E-3</v>
      </c>
      <c r="AE13" s="17">
        <f t="shared" si="4"/>
        <v>4.1894112262461488E-4</v>
      </c>
      <c r="AF13" s="48" t="str">
        <f t="shared" si="5"/>
        <v/>
      </c>
    </row>
    <row r="14" spans="1:32" x14ac:dyDescent="0.3">
      <c r="A14" s="143" t="s">
        <v>62</v>
      </c>
      <c r="B14" s="143">
        <f>B12*'fossil-based'!C1*1000</f>
        <v>266</v>
      </c>
      <c r="C14" s="14" t="s">
        <v>64</v>
      </c>
      <c r="D14" s="74"/>
      <c r="E14" s="74"/>
      <c r="H14" s="29">
        <v>10</v>
      </c>
      <c r="I14" s="36"/>
      <c r="J14" s="16"/>
      <c r="K14" s="44"/>
      <c r="L14" s="34">
        <v>5.6964617306444357E-4</v>
      </c>
      <c r="M14" s="17">
        <v>2.920036064316534E-5</v>
      </c>
      <c r="N14" s="48"/>
      <c r="O14" s="34">
        <v>8.3272574838923509E-3</v>
      </c>
      <c r="P14" s="17">
        <v>5.7255609104245775E-4</v>
      </c>
      <c r="Q14" s="65"/>
      <c r="R14" s="26"/>
      <c r="S14" s="9"/>
      <c r="T14" s="53"/>
      <c r="U14" s="62"/>
      <c r="V14" s="55"/>
      <c r="W14" s="9"/>
      <c r="X14" s="35"/>
      <c r="Y14" s="73"/>
      <c r="Z14" s="29">
        <v>10</v>
      </c>
      <c r="AA14" s="34">
        <f t="shared" si="0"/>
        <v>7.9312406321935536E-3</v>
      </c>
      <c r="AB14" s="17">
        <f t="shared" si="1"/>
        <v>4.0655954127085536E-4</v>
      </c>
      <c r="AC14" s="43" t="str">
        <f t="shared" si="2"/>
        <v/>
      </c>
      <c r="AD14" s="34">
        <f t="shared" si="3"/>
        <v>7.9312406321935536E-3</v>
      </c>
      <c r="AE14" s="17">
        <f t="shared" si="4"/>
        <v>4.0655954127085536E-4</v>
      </c>
      <c r="AF14" s="48" t="str">
        <f t="shared" si="5"/>
        <v/>
      </c>
    </row>
    <row r="15" spans="1:32" x14ac:dyDescent="0.3">
      <c r="A15" s="78" t="s">
        <v>42</v>
      </c>
      <c r="B15" s="70">
        <f>'fossil-based'!$C$1*B12*B11*1.0508*265/266</f>
        <v>13.9231</v>
      </c>
      <c r="C15" s="77"/>
      <c r="D15" s="74"/>
      <c r="E15" s="74"/>
      <c r="H15" s="29">
        <v>11</v>
      </c>
      <c r="I15" s="36"/>
      <c r="J15" s="16"/>
      <c r="K15" s="44"/>
      <c r="L15" s="34">
        <v>5.3095734705840933E-4</v>
      </c>
      <c r="M15" s="17">
        <v>2.8337359564165453E-5</v>
      </c>
      <c r="N15" s="48"/>
      <c r="O15" s="34">
        <v>7.7043698785899889E-3</v>
      </c>
      <c r="P15" s="17">
        <v>5.5563450125814616E-4</v>
      </c>
      <c r="Q15" s="65"/>
      <c r="R15" s="26"/>
      <c r="S15" s="9"/>
      <c r="T15" s="53"/>
      <c r="U15" s="62"/>
      <c r="V15" s="55"/>
      <c r="W15" s="9"/>
      <c r="X15" s="35"/>
      <c r="Y15" s="14"/>
      <c r="Z15" s="29">
        <v>11</v>
      </c>
      <c r="AA15" s="34">
        <f t="shared" si="0"/>
        <v>7.3925722388289393E-3</v>
      </c>
      <c r="AB15" s="17">
        <f t="shared" si="1"/>
        <v>3.9454389094783202E-4</v>
      </c>
      <c r="AC15" s="43" t="str">
        <f t="shared" si="2"/>
        <v/>
      </c>
      <c r="AD15" s="34">
        <f t="shared" si="3"/>
        <v>7.3925722388289393E-3</v>
      </c>
      <c r="AE15" s="17">
        <f t="shared" si="4"/>
        <v>3.9454389094783202E-4</v>
      </c>
      <c r="AF15" s="48" t="str">
        <f t="shared" si="5"/>
        <v/>
      </c>
    </row>
    <row r="16" spans="1:32" x14ac:dyDescent="0.3">
      <c r="A16" s="78" t="s">
        <v>45</v>
      </c>
      <c r="B16" s="70" t="s">
        <v>46</v>
      </c>
      <c r="H16" s="29">
        <v>12</v>
      </c>
      <c r="I16" s="36"/>
      <c r="J16" s="16"/>
      <c r="K16" s="44"/>
      <c r="L16" s="34">
        <v>4.9488936255882106E-4</v>
      </c>
      <c r="M16" s="17">
        <v>2.7499864021602463E-5</v>
      </c>
      <c r="N16" s="48"/>
      <c r="O16" s="34">
        <v>7.1253640375043966E-3</v>
      </c>
      <c r="P16" s="17">
        <v>5.3921302003142094E-4</v>
      </c>
      <c r="Q16" s="65"/>
      <c r="R16" s="26"/>
      <c r="S16" s="9"/>
      <c r="T16" s="53"/>
      <c r="U16" s="62"/>
      <c r="V16" s="55"/>
      <c r="W16" s="9"/>
      <c r="X16" s="35"/>
      <c r="Y16" s="14"/>
      <c r="Z16" s="29">
        <v>12</v>
      </c>
      <c r="AA16" s="34">
        <f t="shared" si="0"/>
        <v>6.8903940838427212E-3</v>
      </c>
      <c r="AB16" s="17">
        <f t="shared" si="1"/>
        <v>3.8288335675917324E-4</v>
      </c>
      <c r="AC16" s="43" t="str">
        <f t="shared" si="2"/>
        <v/>
      </c>
      <c r="AD16" s="34">
        <f t="shared" si="3"/>
        <v>6.8903940838427212E-3</v>
      </c>
      <c r="AE16" s="17">
        <f t="shared" si="4"/>
        <v>3.8288335675917324E-4</v>
      </c>
      <c r="AF16" s="48" t="str">
        <f t="shared" si="5"/>
        <v/>
      </c>
    </row>
    <row r="17" spans="1:32" ht="14.4" customHeight="1" x14ac:dyDescent="0.3">
      <c r="H17" s="29">
        <v>13</v>
      </c>
      <c r="I17" s="36"/>
      <c r="J17" s="16"/>
      <c r="K17" s="44"/>
      <c r="L17" s="34">
        <v>4.6126487968336198E-4</v>
      </c>
      <c r="M17" s="17">
        <v>2.6687120212955422E-5</v>
      </c>
      <c r="N17" s="48"/>
      <c r="O17" s="34">
        <v>6.5872209497151316E-3</v>
      </c>
      <c r="P17" s="17">
        <v>5.2327686692069466E-4</v>
      </c>
      <c r="Q17" s="65"/>
      <c r="R17" s="26"/>
      <c r="S17" s="9"/>
      <c r="T17" s="53"/>
      <c r="U17" s="62"/>
      <c r="V17" s="55"/>
      <c r="W17" s="9"/>
      <c r="X17" s="35"/>
      <c r="Y17" s="14"/>
      <c r="Z17" s="29">
        <v>13</v>
      </c>
      <c r="AA17" s="34">
        <f t="shared" si="0"/>
        <v>6.422237046319417E-3</v>
      </c>
      <c r="AB17" s="17">
        <f t="shared" si="1"/>
        <v>3.7156744343699963E-4</v>
      </c>
      <c r="AC17" s="43" t="str">
        <f t="shared" si="2"/>
        <v/>
      </c>
      <c r="AD17" s="34">
        <f t="shared" si="3"/>
        <v>6.422237046319417E-3</v>
      </c>
      <c r="AE17" s="17">
        <f t="shared" si="4"/>
        <v>3.7156744343699963E-4</v>
      </c>
      <c r="AF17" s="48" t="str">
        <f t="shared" si="5"/>
        <v/>
      </c>
    </row>
    <row r="18" spans="1:32" x14ac:dyDescent="0.3">
      <c r="A18" s="254" t="s">
        <v>53</v>
      </c>
      <c r="B18" s="255"/>
      <c r="C18" s="71">
        <f>(0.374+0.086136)*'Wood fiber LD'!B15</f>
        <v>6.4065195415999998</v>
      </c>
      <c r="H18" s="29">
        <v>14</v>
      </c>
      <c r="I18" s="36"/>
      <c r="J18" s="16"/>
      <c r="K18" s="44"/>
      <c r="L18" s="34">
        <v>4.2991855239674705E-4</v>
      </c>
      <c r="M18" s="17">
        <v>2.5898396613934703E-5</v>
      </c>
      <c r="N18" s="48"/>
      <c r="O18" s="34">
        <v>6.0871272547557698E-3</v>
      </c>
      <c r="P18" s="17">
        <v>5.0781169831244524E-4</v>
      </c>
      <c r="Q18" s="65"/>
      <c r="R18" s="26"/>
      <c r="S18" s="9"/>
      <c r="T18" s="53"/>
      <c r="U18" s="62"/>
      <c r="V18" s="55"/>
      <c r="W18" s="9"/>
      <c r="X18" s="35"/>
      <c r="Y18" s="14"/>
      <c r="Z18" s="29">
        <v>14</v>
      </c>
      <c r="AA18" s="34">
        <f t="shared" si="0"/>
        <v>5.9857989968751489E-3</v>
      </c>
      <c r="AB18" s="17">
        <f t="shared" si="1"/>
        <v>3.6058596589547424E-4</v>
      </c>
      <c r="AC18" s="43" t="str">
        <f t="shared" si="2"/>
        <v/>
      </c>
      <c r="AD18" s="34">
        <f t="shared" si="3"/>
        <v>5.9857989968751489E-3</v>
      </c>
      <c r="AE18" s="17">
        <f t="shared" si="4"/>
        <v>3.6058596589547424E-4</v>
      </c>
      <c r="AF18" s="48" t="str">
        <f t="shared" si="5"/>
        <v/>
      </c>
    </row>
    <row r="19" spans="1:32" x14ac:dyDescent="0.3">
      <c r="H19" s="29">
        <v>15</v>
      </c>
      <c r="I19" s="36"/>
      <c r="J19" s="16"/>
      <c r="K19" s="44"/>
      <c r="L19" s="34">
        <v>4.0069621751734661E-4</v>
      </c>
      <c r="M19" s="17">
        <v>2.5132983320060735E-5</v>
      </c>
      <c r="N19" s="48"/>
      <c r="O19" s="34">
        <v>5.6224612936619416E-3</v>
      </c>
      <c r="P19" s="17">
        <v>4.92803594510995E-4</v>
      </c>
      <c r="Q19" s="65"/>
      <c r="R19" s="26"/>
      <c r="S19" s="9"/>
      <c r="T19" s="53"/>
      <c r="U19" s="62"/>
      <c r="V19" s="55"/>
      <c r="W19" s="9"/>
      <c r="X19" s="35"/>
      <c r="Y19" s="14"/>
      <c r="Z19" s="29">
        <v>15</v>
      </c>
      <c r="AA19" s="34">
        <f t="shared" si="0"/>
        <v>5.5789335061157685E-3</v>
      </c>
      <c r="AB19" s="17">
        <f t="shared" si="1"/>
        <v>3.4992904006353763E-4</v>
      </c>
      <c r="AC19" s="43" t="str">
        <f t="shared" si="2"/>
        <v/>
      </c>
      <c r="AD19" s="34">
        <f t="shared" si="3"/>
        <v>5.5789335061157685E-3</v>
      </c>
      <c r="AE19" s="17">
        <f t="shared" si="4"/>
        <v>3.4992904006353763E-4</v>
      </c>
      <c r="AF19" s="48" t="str">
        <f t="shared" si="5"/>
        <v/>
      </c>
    </row>
    <row r="20" spans="1:32" x14ac:dyDescent="0.3">
      <c r="A20" s="74"/>
      <c r="B20" s="74"/>
      <c r="C20" s="74"/>
      <c r="D20" s="74"/>
      <c r="E20" s="74"/>
      <c r="F20" s="74"/>
      <c r="H20" s="29">
        <v>16</v>
      </c>
      <c r="I20" s="36"/>
      <c r="J20" s="16"/>
      <c r="K20" s="44"/>
      <c r="L20" s="34">
        <v>3.7345413855591843E-4</v>
      </c>
      <c r="M20" s="17">
        <v>2.4390191407702099E-5</v>
      </c>
      <c r="N20" s="48"/>
      <c r="O20" s="34">
        <v>5.1907801044047694E-3</v>
      </c>
      <c r="P20" s="17">
        <v>4.7823904720984518E-4</v>
      </c>
      <c r="Q20" s="65"/>
      <c r="R20" s="26"/>
      <c r="S20" s="9"/>
      <c r="T20" s="53"/>
      <c r="U20" s="62"/>
      <c r="V20" s="55"/>
      <c r="W20" s="9"/>
      <c r="X20" s="35"/>
      <c r="Y20" s="14"/>
      <c r="Z20" s="29">
        <v>16</v>
      </c>
      <c r="AA20" s="34">
        <f t="shared" si="0"/>
        <v>5.1996393165279079E-3</v>
      </c>
      <c r="AB20" s="17">
        <f t="shared" si="1"/>
        <v>3.3958707398857706E-4</v>
      </c>
      <c r="AC20" s="43" t="str">
        <f t="shared" si="2"/>
        <v/>
      </c>
      <c r="AD20" s="34">
        <f t="shared" si="3"/>
        <v>5.1996393165279079E-3</v>
      </c>
      <c r="AE20" s="17">
        <f t="shared" si="4"/>
        <v>3.3958707398857706E-4</v>
      </c>
      <c r="AF20" s="48" t="str">
        <f t="shared" si="5"/>
        <v/>
      </c>
    </row>
    <row r="21" spans="1:32" x14ac:dyDescent="0.3">
      <c r="A21" s="74"/>
      <c r="B21" s="74"/>
      <c r="C21" s="74"/>
      <c r="D21" s="74"/>
      <c r="E21" s="74"/>
      <c r="F21" s="74"/>
      <c r="H21" s="29">
        <v>17</v>
      </c>
      <c r="I21" s="36"/>
      <c r="J21" s="16"/>
      <c r="K21" s="44"/>
      <c r="L21" s="34">
        <v>3.4805830067946813E-4</v>
      </c>
      <c r="M21" s="17">
        <v>2.3669352313997705E-5</v>
      </c>
      <c r="N21" s="48"/>
      <c r="O21" s="34">
        <v>4.7898072978257112E-3</v>
      </c>
      <c r="P21" s="17">
        <v>4.6410494733328838E-4</v>
      </c>
      <c r="Q21" s="65"/>
      <c r="R21" s="26"/>
      <c r="S21" s="9"/>
      <c r="T21" s="53"/>
      <c r="U21" s="62"/>
      <c r="V21" s="55"/>
      <c r="W21" s="9"/>
      <c r="X21" s="35"/>
      <c r="Y21" s="14"/>
      <c r="Z21" s="29">
        <v>17</v>
      </c>
      <c r="AA21" s="34">
        <f t="shared" si="0"/>
        <v>4.8460505261903025E-3</v>
      </c>
      <c r="AB21" s="17">
        <f t="shared" si="1"/>
        <v>3.2955075920302143E-4</v>
      </c>
      <c r="AC21" s="43" t="str">
        <f t="shared" si="2"/>
        <v/>
      </c>
      <c r="AD21" s="34">
        <f t="shared" si="3"/>
        <v>4.8460505261903025E-3</v>
      </c>
      <c r="AE21" s="17">
        <f t="shared" si="4"/>
        <v>3.2955075920302143E-4</v>
      </c>
      <c r="AF21" s="48" t="str">
        <f t="shared" si="5"/>
        <v/>
      </c>
    </row>
    <row r="22" spans="1:32" x14ac:dyDescent="0.3">
      <c r="A22" s="74"/>
      <c r="B22" s="79"/>
      <c r="C22" s="80"/>
      <c r="D22" s="81"/>
      <c r="E22" s="74"/>
      <c r="F22" s="74"/>
      <c r="H22" s="29">
        <v>18</v>
      </c>
      <c r="I22" s="36"/>
      <c r="J22" s="16"/>
      <c r="K22" s="44"/>
      <c r="L22" s="34">
        <v>3.2438375334359343E-4</v>
      </c>
      <c r="M22" s="17">
        <v>2.2969817235105116E-5</v>
      </c>
      <c r="N22" s="48"/>
      <c r="O22" s="34">
        <v>4.4174217545040438E-3</v>
      </c>
      <c r="P22" s="17">
        <v>4.5038857323735534E-4</v>
      </c>
      <c r="Q22" s="65"/>
      <c r="R22" s="26"/>
      <c r="S22" s="9"/>
      <c r="T22" s="53"/>
      <c r="U22" s="62"/>
      <c r="V22" s="55"/>
      <c r="W22" s="9"/>
      <c r="X22" s="35"/>
      <c r="Y22" s="14"/>
      <c r="Z22" s="29">
        <v>18</v>
      </c>
      <c r="AA22" s="34">
        <f t="shared" si="0"/>
        <v>4.5164274361781855E-3</v>
      </c>
      <c r="AB22" s="17">
        <f t="shared" si="1"/>
        <v>3.1981106234609203E-4</v>
      </c>
      <c r="AC22" s="43" t="str">
        <f t="shared" si="2"/>
        <v/>
      </c>
      <c r="AD22" s="34">
        <f t="shared" si="3"/>
        <v>4.5164274361781855E-3</v>
      </c>
      <c r="AE22" s="17">
        <f t="shared" si="4"/>
        <v>3.1981106234609203E-4</v>
      </c>
      <c r="AF22" s="48" t="str">
        <f t="shared" si="5"/>
        <v/>
      </c>
    </row>
    <row r="23" spans="1:32" x14ac:dyDescent="0.3">
      <c r="A23" s="74"/>
      <c r="B23" s="82"/>
      <c r="C23" s="81"/>
      <c r="D23" s="81"/>
      <c r="E23" s="74"/>
      <c r="F23" s="74"/>
      <c r="H23" s="29">
        <v>19</v>
      </c>
      <c r="I23" s="36"/>
      <c r="J23" s="16"/>
      <c r="K23" s="44"/>
      <c r="L23" s="34">
        <v>3.0231399737065781E-4</v>
      </c>
      <c r="M23" s="17">
        <v>2.2290956542233305E-5</v>
      </c>
      <c r="N23" s="48"/>
      <c r="O23" s="34">
        <v>4.0716470870216809E-3</v>
      </c>
      <c r="P23" s="17">
        <v>4.3707757925947656E-4</v>
      </c>
      <c r="Q23" s="65"/>
      <c r="R23" s="26"/>
      <c r="S23" s="9"/>
      <c r="T23" s="53"/>
      <c r="U23" s="62"/>
      <c r="V23" s="55"/>
      <c r="W23" s="9"/>
      <c r="X23" s="35"/>
      <c r="Y23" s="14"/>
      <c r="Z23" s="29">
        <v>19</v>
      </c>
      <c r="AA23" s="34">
        <f t="shared" si="0"/>
        <v>4.2091480167914062E-3</v>
      </c>
      <c r="AB23" s="17">
        <f t="shared" si="1"/>
        <v>3.1035921703316852E-4</v>
      </c>
      <c r="AC23" s="43" t="str">
        <f t="shared" si="2"/>
        <v/>
      </c>
      <c r="AD23" s="34">
        <f t="shared" si="3"/>
        <v>4.2091480167914062E-3</v>
      </c>
      <c r="AE23" s="17">
        <f t="shared" si="4"/>
        <v>3.1035921703316852E-4</v>
      </c>
      <c r="AF23" s="48" t="str">
        <f t="shared" si="5"/>
        <v/>
      </c>
    </row>
    <row r="24" spans="1:32" x14ac:dyDescent="0.3">
      <c r="A24" s="74"/>
      <c r="B24" s="83"/>
      <c r="C24" s="81"/>
      <c r="D24" s="81"/>
      <c r="E24" s="74"/>
      <c r="F24" s="74"/>
      <c r="H24" s="29">
        <v>20</v>
      </c>
      <c r="I24" s="36"/>
      <c r="J24" s="16"/>
      <c r="K24" s="44"/>
      <c r="L24" s="34">
        <v>2.8174041346878747E-4</v>
      </c>
      <c r="M24" s="17">
        <v>2.1632159214934208E-5</v>
      </c>
      <c r="N24" s="48"/>
      <c r="O24" s="34">
        <v>3.7506418158417963E-3</v>
      </c>
      <c r="P24" s="17">
        <v>4.241599846065531E-4</v>
      </c>
      <c r="Q24" s="65"/>
      <c r="R24" s="26"/>
      <c r="S24" s="9"/>
      <c r="T24" s="53"/>
      <c r="U24" s="62"/>
      <c r="V24" s="55"/>
      <c r="W24" s="9"/>
      <c r="X24" s="35"/>
      <c r="Y24" s="14"/>
      <c r="Z24" s="29">
        <v>20</v>
      </c>
      <c r="AA24" s="34">
        <f t="shared" si="0"/>
        <v>3.9226999507672748E-3</v>
      </c>
      <c r="AB24" s="17">
        <f t="shared" si="1"/>
        <v>3.0118671596545045E-4</v>
      </c>
      <c r="AC24" s="43" t="str">
        <f t="shared" si="2"/>
        <v/>
      </c>
      <c r="AD24" s="34">
        <f t="shared" si="3"/>
        <v>3.9226999507672748E-3</v>
      </c>
      <c r="AE24" s="17">
        <f t="shared" si="4"/>
        <v>3.0118671596545045E-4</v>
      </c>
      <c r="AF24" s="48" t="str">
        <f t="shared" si="5"/>
        <v/>
      </c>
    </row>
    <row r="25" spans="1:32" x14ac:dyDescent="0.3">
      <c r="A25" s="74"/>
      <c r="B25" s="84"/>
      <c r="C25" s="84"/>
      <c r="D25" s="85"/>
      <c r="E25" s="74"/>
      <c r="F25" s="74"/>
      <c r="H25" s="29">
        <v>21</v>
      </c>
      <c r="I25" s="36"/>
      <c r="J25" s="16"/>
      <c r="K25" s="44"/>
      <c r="L25" s="34">
        <v>2.6256172938994078E-4</v>
      </c>
      <c r="M25" s="17">
        <v>2.0992832291143104E-5</v>
      </c>
      <c r="N25" s="48"/>
      <c r="O25" s="34">
        <v>3.4526902105212836E-3</v>
      </c>
      <c r="P25" s="17">
        <v>4.1162416257143339E-4</v>
      </c>
      <c r="Q25" s="65"/>
      <c r="R25" s="26"/>
      <c r="S25" s="9"/>
      <c r="T25" s="53"/>
      <c r="U25" s="62"/>
      <c r="V25" s="55"/>
      <c r="W25" s="9"/>
      <c r="X25" s="35"/>
      <c r="Y25" s="14"/>
      <c r="Z25" s="29">
        <v>21</v>
      </c>
      <c r="AA25" s="34">
        <f t="shared" si="0"/>
        <v>3.6556732144690843E-3</v>
      </c>
      <c r="AB25" s="17">
        <f t="shared" si="1"/>
        <v>2.9228530327281456E-4</v>
      </c>
      <c r="AC25" s="43" t="str">
        <f t="shared" si="2"/>
        <v/>
      </c>
      <c r="AD25" s="34">
        <f t="shared" si="3"/>
        <v>3.6556732144690843E-3</v>
      </c>
      <c r="AE25" s="17">
        <f t="shared" si="4"/>
        <v>2.9228530327281456E-4</v>
      </c>
      <c r="AF25" s="48" t="str">
        <f t="shared" si="5"/>
        <v/>
      </c>
    </row>
    <row r="26" spans="1:32" x14ac:dyDescent="0.3">
      <c r="A26" s="74"/>
      <c r="B26" s="84"/>
      <c r="C26" s="84"/>
      <c r="D26" s="85"/>
      <c r="E26" s="74"/>
      <c r="F26" s="74"/>
      <c r="H26" s="29">
        <v>22</v>
      </c>
      <c r="I26" s="36"/>
      <c r="J26" s="16"/>
      <c r="K26" s="44"/>
      <c r="L26" s="34">
        <v>2.446835231147575E-4</v>
      </c>
      <c r="M26" s="17">
        <v>2.0372400333472719E-5</v>
      </c>
      <c r="N26" s="48"/>
      <c r="O26" s="34">
        <v>3.1761937512428551E-3</v>
      </c>
      <c r="P26" s="17">
        <v>3.994588300680926E-4</v>
      </c>
      <c r="Q26" s="65"/>
      <c r="R26" s="26"/>
      <c r="S26" s="9"/>
      <c r="T26" s="53"/>
      <c r="U26" s="62"/>
      <c r="V26" s="55"/>
      <c r="W26" s="9"/>
      <c r="X26" s="35"/>
      <c r="Y26" s="14"/>
      <c r="Z26" s="29">
        <v>22</v>
      </c>
      <c r="AA26" s="34">
        <f t="shared" si="0"/>
        <v>3.4067531606790801E-3</v>
      </c>
      <c r="AB26" s="17">
        <f t="shared" si="1"/>
        <v>2.8364696708297401E-4</v>
      </c>
      <c r="AC26" s="43" t="str">
        <f t="shared" si="2"/>
        <v/>
      </c>
      <c r="AD26" s="34">
        <f t="shared" si="3"/>
        <v>3.4067531606790801E-3</v>
      </c>
      <c r="AE26" s="17">
        <f t="shared" si="4"/>
        <v>2.8364696708297401E-4</v>
      </c>
      <c r="AF26" s="48" t="str">
        <f t="shared" si="5"/>
        <v/>
      </c>
    </row>
    <row r="27" spans="1:32" x14ac:dyDescent="0.3">
      <c r="A27" s="74"/>
      <c r="B27" s="84"/>
      <c r="C27" s="84"/>
      <c r="D27" s="84"/>
      <c r="E27" s="74"/>
      <c r="F27" s="74"/>
      <c r="H27" s="29">
        <v>23</v>
      </c>
      <c r="I27" s="36"/>
      <c r="J27" s="16"/>
      <c r="K27" s="44"/>
      <c r="L27" s="34">
        <v>2.2801775962839432E-4</v>
      </c>
      <c r="M27" s="17">
        <v>1.9770304911280742E-5</v>
      </c>
      <c r="N27" s="48"/>
      <c r="O27" s="34">
        <v>2.9196631686949446E-3</v>
      </c>
      <c r="P27" s="17">
        <v>3.8765303747609293E-4</v>
      </c>
      <c r="Q27" s="65"/>
      <c r="R27" s="26"/>
      <c r="S27" s="9"/>
      <c r="T27" s="53"/>
      <c r="U27" s="62"/>
      <c r="V27" s="55"/>
      <c r="W27" s="9"/>
      <c r="X27" s="35"/>
      <c r="Y27" s="14"/>
      <c r="Z27" s="29">
        <v>23</v>
      </c>
      <c r="AA27" s="34">
        <f t="shared" si="0"/>
        <v>3.1747140690820967E-3</v>
      </c>
      <c r="AB27" s="17">
        <f t="shared" si="1"/>
        <v>2.7526393231025291E-4</v>
      </c>
      <c r="AC27" s="43" t="str">
        <f t="shared" si="2"/>
        <v/>
      </c>
      <c r="AD27" s="34">
        <f t="shared" si="3"/>
        <v>3.1747140690820967E-3</v>
      </c>
      <c r="AE27" s="17">
        <f t="shared" si="4"/>
        <v>2.7526393231025291E-4</v>
      </c>
      <c r="AF27" s="48" t="str">
        <f t="shared" si="5"/>
        <v/>
      </c>
    </row>
    <row r="28" spans="1:32" x14ac:dyDescent="0.3">
      <c r="A28" s="74"/>
      <c r="B28" s="86"/>
      <c r="C28" s="81"/>
      <c r="D28" s="72"/>
      <c r="E28" s="74"/>
      <c r="F28" s="74"/>
      <c r="H28" s="29">
        <v>24</v>
      </c>
      <c r="I28" s="36"/>
      <c r="J28" s="16"/>
      <c r="K28" s="44"/>
      <c r="L28" s="34">
        <v>2.1248235901632785E-4</v>
      </c>
      <c r="M28" s="17">
        <v>1.9186004098044531E-5</v>
      </c>
      <c r="N28" s="48"/>
      <c r="O28" s="34">
        <v>2.6817110231677362E-3</v>
      </c>
      <c r="P28" s="17">
        <v>3.761961587851868E-4</v>
      </c>
      <c r="Q28" s="65"/>
      <c r="R28" s="26"/>
      <c r="S28" s="9"/>
      <c r="T28" s="53"/>
      <c r="U28" s="62"/>
      <c r="V28" s="55"/>
      <c r="W28" s="9"/>
      <c r="X28" s="35"/>
      <c r="Y28" s="14"/>
      <c r="Z28" s="29">
        <v>24</v>
      </c>
      <c r="AA28" s="34">
        <f t="shared" si="0"/>
        <v>2.958413132820234E-3</v>
      </c>
      <c r="AB28" s="17">
        <f t="shared" si="1"/>
        <v>2.6712865365748382E-4</v>
      </c>
      <c r="AC28" s="43" t="str">
        <f t="shared" si="2"/>
        <v/>
      </c>
      <c r="AD28" s="34">
        <f t="shared" si="3"/>
        <v>2.958413132820234E-3</v>
      </c>
      <c r="AE28" s="17">
        <f t="shared" si="4"/>
        <v>2.6712865365748382E-4</v>
      </c>
      <c r="AF28" s="48" t="str">
        <f t="shared" si="5"/>
        <v/>
      </c>
    </row>
    <row r="29" spans="1:32" x14ac:dyDescent="0.3">
      <c r="A29" s="74"/>
      <c r="B29" s="74"/>
      <c r="C29" s="74"/>
      <c r="D29" s="74"/>
      <c r="E29" s="74"/>
      <c r="F29" s="74"/>
      <c r="H29" s="29">
        <v>25</v>
      </c>
      <c r="I29" s="36"/>
      <c r="J29" s="16"/>
      <c r="K29" s="44"/>
      <c r="L29" s="34">
        <v>1.9800079376260674E-4</v>
      </c>
      <c r="M29" s="17">
        <v>1.8618971983590691E-5</v>
      </c>
      <c r="N29" s="48"/>
      <c r="O29" s="34">
        <v>2.4610447863795629E-3</v>
      </c>
      <c r="P29" s="17">
        <v>3.6507788203118995E-4</v>
      </c>
      <c r="Q29" s="65"/>
      <c r="R29" s="26"/>
      <c r="S29" s="9"/>
      <c r="T29" s="53"/>
      <c r="U29" s="62"/>
      <c r="V29" s="55"/>
      <c r="W29" s="9"/>
      <c r="X29" s="35"/>
      <c r="Y29" s="14"/>
      <c r="Z29" s="29">
        <v>25</v>
      </c>
      <c r="AA29" s="34">
        <f t="shared" si="0"/>
        <v>2.75678485163615E-3</v>
      </c>
      <c r="AB29" s="17">
        <f t="shared" si="1"/>
        <v>2.5923380882473152E-4</v>
      </c>
      <c r="AC29" s="43" t="str">
        <f t="shared" si="2"/>
        <v/>
      </c>
      <c r="AD29" s="34">
        <f t="shared" si="3"/>
        <v>2.75678485163615E-3</v>
      </c>
      <c r="AE29" s="17">
        <f t="shared" si="4"/>
        <v>2.5923380882473152E-4</v>
      </c>
      <c r="AF29" s="48" t="str">
        <f t="shared" si="5"/>
        <v/>
      </c>
    </row>
    <row r="30" spans="1:32" x14ac:dyDescent="0.3">
      <c r="A30" s="74"/>
      <c r="B30" s="74"/>
      <c r="C30" s="74"/>
      <c r="D30" s="74"/>
      <c r="E30" s="74"/>
      <c r="F30" s="74"/>
      <c r="H30" s="29">
        <v>26</v>
      </c>
      <c r="I30" s="36"/>
      <c r="J30" s="16"/>
      <c r="K30" s="44"/>
      <c r="L30" s="34">
        <v>1.8450171327618399E-4</v>
      </c>
      <c r="M30" s="17">
        <v>1.8068698200740391E-5</v>
      </c>
      <c r="N30" s="48"/>
      <c r="O30" s="34">
        <v>2.2564603920152853E-3</v>
      </c>
      <c r="P30" s="17">
        <v>3.5428820001451745E-4</v>
      </c>
      <c r="Q30" s="65"/>
      <c r="R30" s="26"/>
      <c r="S30" s="9"/>
      <c r="T30" s="53"/>
      <c r="U30" s="62"/>
      <c r="V30" s="55"/>
      <c r="W30" s="9"/>
      <c r="X30" s="35"/>
      <c r="Y30" s="14"/>
      <c r="Z30" s="29">
        <v>26</v>
      </c>
      <c r="AA30" s="34">
        <f t="shared" si="0"/>
        <v>2.5688358041156371E-3</v>
      </c>
      <c r="AB30" s="17">
        <f t="shared" si="1"/>
        <v>2.5157229191872854E-4</v>
      </c>
      <c r="AC30" s="43" t="str">
        <f t="shared" si="2"/>
        <v/>
      </c>
      <c r="AD30" s="34">
        <f t="shared" si="3"/>
        <v>2.5688358041156371E-3</v>
      </c>
      <c r="AE30" s="17">
        <f t="shared" si="4"/>
        <v>2.5157229191872854E-4</v>
      </c>
      <c r="AF30" s="48" t="str">
        <f t="shared" si="5"/>
        <v/>
      </c>
    </row>
    <row r="31" spans="1:32" x14ac:dyDescent="0.3">
      <c r="A31" s="74"/>
      <c r="B31" s="74"/>
      <c r="C31" s="74"/>
      <c r="D31" s="74"/>
      <c r="E31" s="74"/>
      <c r="F31" s="74"/>
      <c r="H31" s="29">
        <v>27</v>
      </c>
      <c r="I31" s="36"/>
      <c r="J31" s="16"/>
      <c r="K31" s="44"/>
      <c r="L31" s="34">
        <v>1.719185938044643E-4</v>
      </c>
      <c r="M31" s="17">
        <v>1.7534687465944477E-5</v>
      </c>
      <c r="N31" s="48"/>
      <c r="O31" s="34">
        <v>2.0668362232593844E-3</v>
      </c>
      <c r="P31" s="17">
        <v>3.4381740129302898E-4</v>
      </c>
      <c r="Q31" s="65"/>
      <c r="R31" s="26"/>
      <c r="S31" s="9"/>
      <c r="T31" s="53"/>
      <c r="U31" s="62"/>
      <c r="V31" s="55"/>
      <c r="W31" s="9"/>
      <c r="X31" s="35"/>
      <c r="Y31" s="14"/>
      <c r="Z31" s="29">
        <v>27</v>
      </c>
      <c r="AA31" s="34">
        <f t="shared" si="0"/>
        <v>2.3936397733989368E-3</v>
      </c>
      <c r="AB31" s="17">
        <f t="shared" si="1"/>
        <v>2.4413720705709154E-4</v>
      </c>
      <c r="AC31" s="43" t="str">
        <f t="shared" si="2"/>
        <v/>
      </c>
      <c r="AD31" s="34">
        <f t="shared" si="3"/>
        <v>2.3936397733989368E-3</v>
      </c>
      <c r="AE31" s="17">
        <f t="shared" si="4"/>
        <v>2.4413720705709154E-4</v>
      </c>
      <c r="AF31" s="48" t="str">
        <f t="shared" si="5"/>
        <v/>
      </c>
    </row>
    <row r="32" spans="1:32" x14ac:dyDescent="0.3">
      <c r="H32" s="29">
        <v>28</v>
      </c>
      <c r="I32" s="36"/>
      <c r="J32" s="16"/>
      <c r="K32" s="44"/>
      <c r="L32" s="34">
        <v>1.6018941201765505E-4</v>
      </c>
      <c r="M32" s="17">
        <v>1.7016459133494829E-5</v>
      </c>
      <c r="N32" s="48"/>
      <c r="O32" s="34">
        <v>1.8911275077516559E-3</v>
      </c>
      <c r="P32" s="17">
        <v>3.3365606144107498E-4</v>
      </c>
      <c r="Q32" s="65"/>
      <c r="R32" s="26"/>
      <c r="S32" s="9"/>
      <c r="T32" s="53"/>
      <c r="U32" s="62"/>
      <c r="V32" s="55"/>
      <c r="W32" s="9"/>
      <c r="X32" s="35"/>
      <c r="Y32" s="14"/>
      <c r="Z32" s="29">
        <v>28</v>
      </c>
      <c r="AA32" s="34">
        <f t="shared" si="0"/>
        <v>2.2303332024630131E-3</v>
      </c>
      <c r="AB32" s="17">
        <f t="shared" si="1"/>
        <v>2.3692186216156183E-4</v>
      </c>
      <c r="AC32" s="43" t="str">
        <f t="shared" si="2"/>
        <v/>
      </c>
      <c r="AD32" s="34">
        <f t="shared" si="3"/>
        <v>2.2303332024630131E-3</v>
      </c>
      <c r="AE32" s="17">
        <f t="shared" si="4"/>
        <v>2.3692186216156183E-4</v>
      </c>
      <c r="AF32" s="48" t="str">
        <f t="shared" si="5"/>
        <v/>
      </c>
    </row>
    <row r="33" spans="8:32" x14ac:dyDescent="0.3">
      <c r="H33" s="29">
        <v>29</v>
      </c>
      <c r="I33" s="36"/>
      <c r="J33" s="16"/>
      <c r="K33" s="44"/>
      <c r="L33" s="34">
        <v>1.4925634066351905E-4</v>
      </c>
      <c r="M33" s="17">
        <v>1.6513546762910774E-5</v>
      </c>
      <c r="N33" s="48"/>
      <c r="O33" s="34">
        <v>1.7283610923928671E-3</v>
      </c>
      <c r="P33" s="17">
        <v>3.2379503456687777E-4</v>
      </c>
      <c r="Q33" s="65"/>
      <c r="R33" s="26"/>
      <c r="S33" s="9"/>
      <c r="T33" s="53"/>
      <c r="U33" s="62"/>
      <c r="V33" s="55"/>
      <c r="W33" s="9"/>
      <c r="X33" s="35"/>
      <c r="Y33" s="14"/>
      <c r="Z33" s="29">
        <v>29</v>
      </c>
      <c r="AA33" s="34">
        <f t="shared" si="0"/>
        <v>2.0781109566922421E-3</v>
      </c>
      <c r="AB33" s="17">
        <f t="shared" si="1"/>
        <v>2.2991976293468299E-4</v>
      </c>
      <c r="AC33" s="43" t="str">
        <f t="shared" si="2"/>
        <v/>
      </c>
      <c r="AD33" s="34">
        <f t="shared" si="3"/>
        <v>2.0781109566922421E-3</v>
      </c>
      <c r="AE33" s="17">
        <f t="shared" si="4"/>
        <v>2.2991976293468299E-4</v>
      </c>
      <c r="AF33" s="48" t="str">
        <f t="shared" si="5"/>
        <v/>
      </c>
    </row>
    <row r="34" spans="8:32" x14ac:dyDescent="0.3">
      <c r="H34" s="29">
        <v>30</v>
      </c>
      <c r="I34" s="36"/>
      <c r="J34" s="16"/>
      <c r="K34" s="44"/>
      <c r="L34" s="34">
        <v>1.3906546480039442E-4</v>
      </c>
      <c r="M34" s="17">
        <v>1.6025497699111189E-5</v>
      </c>
      <c r="N34" s="48"/>
      <c r="O34" s="34">
        <v>1.5776305722938816E-3</v>
      </c>
      <c r="P34" s="17">
        <v>3.1422544508061137E-4</v>
      </c>
      <c r="Q34" s="65"/>
      <c r="R34" s="26"/>
      <c r="S34" s="9"/>
      <c r="T34" s="53"/>
      <c r="U34" s="62"/>
      <c r="V34" s="55"/>
      <c r="W34" s="9"/>
      <c r="X34" s="35"/>
      <c r="Y34" s="14"/>
      <c r="Z34" s="29">
        <v>30</v>
      </c>
      <c r="AA34" s="34">
        <f t="shared" si="0"/>
        <v>1.9362223729623715E-3</v>
      </c>
      <c r="AB34" s="17">
        <f t="shared" si="1"/>
        <v>2.2312460701449498E-4</v>
      </c>
      <c r="AC34" s="43" t="str">
        <f t="shared" si="2"/>
        <v/>
      </c>
      <c r="AD34" s="34">
        <f t="shared" si="3"/>
        <v>1.9362223729623715E-3</v>
      </c>
      <c r="AE34" s="17">
        <f t="shared" si="4"/>
        <v>2.2312460701449498E-4</v>
      </c>
      <c r="AF34" s="48" t="str">
        <f t="shared" si="5"/>
        <v/>
      </c>
    </row>
    <row r="35" spans="8:32" x14ac:dyDescent="0.3">
      <c r="H35" s="29">
        <v>31</v>
      </c>
      <c r="I35" s="36"/>
      <c r="J35" s="16"/>
      <c r="K35" s="44"/>
      <c r="L35" s="34">
        <v>1.2956651721715329E-4</v>
      </c>
      <c r="M35" s="17">
        <v>1.5551872664994345E-5</v>
      </c>
      <c r="N35" s="48"/>
      <c r="O35" s="34">
        <v>1.438091749899127E-3</v>
      </c>
      <c r="P35" s="17">
        <v>3.0493867970577131E-4</v>
      </c>
      <c r="Q35" s="65"/>
      <c r="R35" s="26"/>
      <c r="S35" s="9"/>
      <c r="T35" s="53"/>
      <c r="U35" s="62"/>
      <c r="V35" s="55"/>
      <c r="W35" s="9"/>
      <c r="X35" s="35"/>
      <c r="Y35" s="14"/>
      <c r="Z35" s="29">
        <v>31</v>
      </c>
      <c r="AA35" s="34">
        <f t="shared" si="0"/>
        <v>1.8039675758661469E-3</v>
      </c>
      <c r="AB35" s="17">
        <f t="shared" si="1"/>
        <v>2.1653027830198277E-4</v>
      </c>
      <c r="AC35" s="43" t="str">
        <f t="shared" si="2"/>
        <v/>
      </c>
      <c r="AD35" s="34">
        <f t="shared" si="3"/>
        <v>1.8039675758661469E-3</v>
      </c>
      <c r="AE35" s="17">
        <f t="shared" si="4"/>
        <v>2.1653027830198277E-4</v>
      </c>
      <c r="AF35" s="48" t="str">
        <f t="shared" si="5"/>
        <v/>
      </c>
    </row>
    <row r="36" spans="8:32" x14ac:dyDescent="0.3">
      <c r="H36" s="29">
        <v>32</v>
      </c>
      <c r="I36" s="36"/>
      <c r="J36" s="16"/>
      <c r="K36" s="44"/>
      <c r="L36" s="34">
        <v>1.207126317428728E-4</v>
      </c>
      <c r="M36" s="17">
        <v>1.5092245366058897E-5</v>
      </c>
      <c r="N36" s="48"/>
      <c r="O36" s="34">
        <v>1.3089584019372296E-3</v>
      </c>
      <c r="P36" s="17">
        <v>2.9592637972664489E-4</v>
      </c>
      <c r="Q36" s="65"/>
      <c r="R36" s="26"/>
      <c r="S36" s="9"/>
      <c r="T36" s="53"/>
      <c r="U36" s="62"/>
      <c r="V36" s="55"/>
      <c r="W36" s="9"/>
      <c r="X36" s="35"/>
      <c r="Y36" s="14"/>
      <c r="Z36" s="29">
        <v>32</v>
      </c>
      <c r="AA36" s="34">
        <f t="shared" ref="AA36:AA53" si="6">IF(($I36+$L36)*$B$15=0,"",($I36+$L36)*$B$15)</f>
        <v>1.6806940430191921E-3</v>
      </c>
      <c r="AB36" s="17">
        <f t="shared" ref="AB36:AB53" si="7">IF(($J36+$M36)*$B$15=0,"",($J36+$M36)*$B$15)</f>
        <v>2.1013084145617462E-4</v>
      </c>
      <c r="AC36" s="43" t="str">
        <f t="shared" ref="AC36:AC53" si="8">IF(($K36+$N36)*$B$15=0,"",($K36+$N36)*$B$15)</f>
        <v/>
      </c>
      <c r="AD36" s="34">
        <f t="shared" ref="AD36:AD53" si="9">IF(($I36+$L36)*$B$15=0,"",($I36+$L36)*$B$15)</f>
        <v>1.6806940430191921E-3</v>
      </c>
      <c r="AE36" s="17">
        <f t="shared" ref="AE36:AE53" si="10">IF(($J36+$M36)*$B$15=0,"",($J36+$M36)*$B$15)</f>
        <v>2.1013084145617462E-4</v>
      </c>
      <c r="AF36" s="48" t="str">
        <f t="shared" ref="AF36:AF53" si="11">IF(($K36+$N36)*$B$15=0,"",($K36+$N36)*$B$15)</f>
        <v/>
      </c>
    </row>
    <row r="37" spans="8:32" x14ac:dyDescent="0.3">
      <c r="H37" s="29">
        <v>33</v>
      </c>
      <c r="I37" s="36"/>
      <c r="J37" s="16"/>
      <c r="K37" s="44"/>
      <c r="L37" s="34">
        <v>1.1246011323671379E-4</v>
      </c>
      <c r="M37" s="17">
        <v>1.4646202106710027E-5</v>
      </c>
      <c r="N37" s="48"/>
      <c r="O37" s="34">
        <v>1.1894983333634846E-3</v>
      </c>
      <c r="P37" s="17">
        <v>2.8718043346490237E-4</v>
      </c>
      <c r="Q37" s="65"/>
      <c r="R37" s="26"/>
      <c r="S37" s="9"/>
      <c r="T37" s="53"/>
      <c r="U37" s="62"/>
      <c r="V37" s="55"/>
      <c r="W37" s="9"/>
      <c r="X37" s="35"/>
      <c r="Y37" s="14"/>
      <c r="Z37" s="29">
        <v>33</v>
      </c>
      <c r="AA37" s="34">
        <f t="shared" si="6"/>
        <v>1.5657934026060897E-3</v>
      </c>
      <c r="AB37" s="17">
        <f t="shared" si="7"/>
        <v>2.0392053655193438E-4</v>
      </c>
      <c r="AC37" s="43" t="str">
        <f t="shared" si="8"/>
        <v/>
      </c>
      <c r="AD37" s="34">
        <f t="shared" si="9"/>
        <v>1.5657934026060897E-3</v>
      </c>
      <c r="AE37" s="17">
        <f t="shared" si="10"/>
        <v>2.0392053655193438E-4</v>
      </c>
      <c r="AF37" s="48" t="str">
        <f t="shared" si="11"/>
        <v/>
      </c>
    </row>
    <row r="38" spans="8:32" x14ac:dyDescent="0.3">
      <c r="H38" s="29">
        <v>34</v>
      </c>
      <c r="I38" s="36"/>
      <c r="J38" s="16"/>
      <c r="K38" s="44"/>
      <c r="L38" s="34">
        <v>1.0476822313021748E-4</v>
      </c>
      <c r="M38" s="17">
        <v>1.4213341417905494E-5</v>
      </c>
      <c r="N38" s="48"/>
      <c r="O38" s="34">
        <v>1.0790296988671796E-3</v>
      </c>
      <c r="P38" s="17">
        <v>2.7869296897853899E-4</v>
      </c>
      <c r="Q38" s="65"/>
      <c r="R38" s="26"/>
      <c r="S38" s="9"/>
      <c r="T38" s="53"/>
      <c r="U38" s="62"/>
      <c r="V38" s="55"/>
      <c r="W38" s="9"/>
      <c r="X38" s="35"/>
      <c r="Y38" s="14"/>
      <c r="Z38" s="29">
        <v>34</v>
      </c>
      <c r="AA38" s="34">
        <f t="shared" si="6"/>
        <v>1.458698447464331E-3</v>
      </c>
      <c r="AB38" s="17">
        <f t="shared" si="7"/>
        <v>1.9789377389563999E-4</v>
      </c>
      <c r="AC38" s="43" t="str">
        <f t="shared" si="8"/>
        <v/>
      </c>
      <c r="AD38" s="34">
        <f t="shared" si="9"/>
        <v>1.458698447464331E-3</v>
      </c>
      <c r="AE38" s="17">
        <f t="shared" si="10"/>
        <v>1.9789377389563999E-4</v>
      </c>
      <c r="AF38" s="48" t="str">
        <f t="shared" si="11"/>
        <v/>
      </c>
    </row>
    <row r="39" spans="8:32" x14ac:dyDescent="0.3">
      <c r="H39" s="29">
        <v>35</v>
      </c>
      <c r="I39" s="36"/>
      <c r="J39" s="16"/>
      <c r="K39" s="44"/>
      <c r="L39" s="34">
        <v>9.7598979470534352E-5</v>
      </c>
      <c r="M39" s="17">
        <v>1.3793273695806407E-5</v>
      </c>
      <c r="N39" s="48"/>
      <c r="O39" s="34">
        <v>9.7691757383186863E-4</v>
      </c>
      <c r="P39" s="17">
        <v>2.7045634697659614E-4</v>
      </c>
      <c r="Q39" s="65"/>
      <c r="R39" s="26"/>
      <c r="S39" s="9"/>
      <c r="T39" s="53"/>
      <c r="U39" s="62"/>
      <c r="V39" s="55"/>
      <c r="W39" s="9"/>
      <c r="X39" s="35"/>
      <c r="Y39" s="14"/>
      <c r="Z39" s="29">
        <v>35</v>
      </c>
      <c r="AA39" s="34">
        <f t="shared" si="6"/>
        <v>1.3588803510661968E-3</v>
      </c>
      <c r="AB39" s="17">
        <f t="shared" si="7"/>
        <v>1.9204512899408219E-4</v>
      </c>
      <c r="AC39" s="43" t="str">
        <f t="shared" si="8"/>
        <v/>
      </c>
      <c r="AD39" s="34">
        <f t="shared" si="9"/>
        <v>1.3588803510661968E-3</v>
      </c>
      <c r="AE39" s="17">
        <f t="shared" si="10"/>
        <v>1.9204512899408219E-4</v>
      </c>
      <c r="AF39" s="48" t="str">
        <f t="shared" si="11"/>
        <v/>
      </c>
    </row>
    <row r="40" spans="8:32" x14ac:dyDescent="0.3">
      <c r="H40" s="29">
        <v>36</v>
      </c>
      <c r="I40" s="36"/>
      <c r="J40" s="16"/>
      <c r="K40" s="44"/>
      <c r="L40" s="34">
        <v>9.0916970484165979E-5</v>
      </c>
      <c r="M40" s="17">
        <v>1.3385620851107453E-5</v>
      </c>
      <c r="N40" s="48"/>
      <c r="O40" s="34">
        <v>8.8257075786144727E-4</v>
      </c>
      <c r="P40" s="17">
        <v>2.6246315394328325E-4</v>
      </c>
      <c r="Q40" s="65"/>
      <c r="R40" s="26"/>
      <c r="S40" s="9"/>
      <c r="T40" s="53"/>
      <c r="U40" s="62"/>
      <c r="V40" s="55"/>
      <c r="W40" s="9"/>
      <c r="X40" s="35"/>
      <c r="Y40" s="14"/>
      <c r="Z40" s="29">
        <v>36</v>
      </c>
      <c r="AA40" s="34">
        <f t="shared" si="6"/>
        <v>1.2658460717480914E-3</v>
      </c>
      <c r="AB40" s="17">
        <f t="shared" si="7"/>
        <v>1.8636933767205417E-4</v>
      </c>
      <c r="AC40" s="43" t="str">
        <f t="shared" si="8"/>
        <v/>
      </c>
      <c r="AD40" s="34">
        <f t="shared" si="9"/>
        <v>1.2658460717480914E-3</v>
      </c>
      <c r="AE40" s="17">
        <f t="shared" si="10"/>
        <v>1.8636933767205417E-4</v>
      </c>
      <c r="AF40" s="48" t="str">
        <f t="shared" si="11"/>
        <v/>
      </c>
    </row>
    <row r="41" spans="8:32" x14ac:dyDescent="0.3">
      <c r="H41" s="29">
        <v>37</v>
      </c>
      <c r="I41" s="36"/>
      <c r="J41" s="16"/>
      <c r="K41" s="44"/>
      <c r="L41" s="34">
        <v>8.4689180747064398E-5</v>
      </c>
      <c r="M41" s="17">
        <v>1.2990015968731008E-5</v>
      </c>
      <c r="N41" s="48"/>
      <c r="O41" s="34">
        <v>7.9543879512688695E-4</v>
      </c>
      <c r="P41" s="17">
        <v>2.547061954653138E-4</v>
      </c>
      <c r="Q41" s="65"/>
      <c r="R41" s="26"/>
      <c r="S41" s="9"/>
      <c r="T41" s="53"/>
      <c r="U41" s="62"/>
      <c r="V41" s="55"/>
      <c r="W41" s="9"/>
      <c r="X41" s="35"/>
      <c r="Y41" s="14"/>
      <c r="Z41" s="29">
        <v>37</v>
      </c>
      <c r="AA41" s="34">
        <f t="shared" si="6"/>
        <v>1.1791359324594523E-3</v>
      </c>
      <c r="AB41" s="17">
        <f t="shared" si="7"/>
        <v>1.808612913342387E-4</v>
      </c>
      <c r="AC41" s="43" t="str">
        <f t="shared" si="8"/>
        <v/>
      </c>
      <c r="AD41" s="34">
        <f t="shared" si="9"/>
        <v>1.1791359324594523E-3</v>
      </c>
      <c r="AE41" s="17">
        <f t="shared" si="10"/>
        <v>1.808612913342387E-4</v>
      </c>
      <c r="AF41" s="48" t="str">
        <f t="shared" si="11"/>
        <v/>
      </c>
    </row>
    <row r="42" spans="8:32" x14ac:dyDescent="0.3">
      <c r="H42" s="29">
        <v>38</v>
      </c>
      <c r="I42" s="36"/>
      <c r="J42" s="16"/>
      <c r="K42" s="44"/>
      <c r="L42" s="34">
        <v>7.8884829108787891E-5</v>
      </c>
      <c r="M42" s="17">
        <v>1.2606102977578803E-5</v>
      </c>
      <c r="N42" s="48"/>
      <c r="O42" s="34">
        <v>7.1500919685445511E-4</v>
      </c>
      <c r="P42" s="17">
        <v>2.4717848975644701E-4</v>
      </c>
      <c r="Q42" s="65"/>
      <c r="R42" s="26"/>
      <c r="S42" s="9"/>
      <c r="T42" s="53"/>
      <c r="U42" s="62"/>
      <c r="V42" s="55"/>
      <c r="W42" s="9"/>
      <c r="X42" s="35"/>
      <c r="Y42" s="14"/>
      <c r="Z42" s="29">
        <v>38</v>
      </c>
      <c r="AA42" s="34">
        <f t="shared" si="6"/>
        <v>1.0983213641645646E-3</v>
      </c>
      <c r="AB42" s="17">
        <f t="shared" si="7"/>
        <v>1.7551603236712744E-4</v>
      </c>
      <c r="AC42" s="43" t="str">
        <f t="shared" si="8"/>
        <v/>
      </c>
      <c r="AD42" s="34">
        <f t="shared" si="9"/>
        <v>1.0983213641645646E-3</v>
      </c>
      <c r="AE42" s="17">
        <f t="shared" si="10"/>
        <v>1.7551603236712744E-4</v>
      </c>
      <c r="AF42" s="48" t="str">
        <f t="shared" si="11"/>
        <v/>
      </c>
    </row>
    <row r="43" spans="8:32" x14ac:dyDescent="0.3">
      <c r="H43" s="29">
        <v>39</v>
      </c>
      <c r="I43" s="36"/>
      <c r="J43" s="16"/>
      <c r="K43" s="44"/>
      <c r="L43" s="34">
        <v>7.3475217575977346E-5</v>
      </c>
      <c r="M43" s="17">
        <v>1.2233536330043898E-5</v>
      </c>
      <c r="N43" s="48"/>
      <c r="O43" s="34">
        <v>6.4080485226828429E-4</v>
      </c>
      <c r="P43" s="17">
        <v>2.3987326137340974E-4</v>
      </c>
      <c r="Q43" s="65"/>
      <c r="R43" s="26"/>
      <c r="S43" s="9"/>
      <c r="T43" s="53"/>
      <c r="U43" s="62"/>
      <c r="V43" s="55"/>
      <c r="W43" s="9"/>
      <c r="X43" s="35"/>
      <c r="Y43" s="14"/>
      <c r="Z43" s="29">
        <v>39</v>
      </c>
      <c r="AA43" s="34">
        <f t="shared" si="6"/>
        <v>1.0230028018320902E-3</v>
      </c>
      <c r="AB43" s="17">
        <f t="shared" si="7"/>
        <v>1.703287496768342E-4</v>
      </c>
      <c r="AC43" s="43" t="str">
        <f t="shared" si="8"/>
        <v/>
      </c>
      <c r="AD43" s="34">
        <f t="shared" si="9"/>
        <v>1.0230028018320902E-3</v>
      </c>
      <c r="AE43" s="17">
        <f t="shared" si="10"/>
        <v>1.703287496768342E-4</v>
      </c>
      <c r="AF43" s="48" t="str">
        <f t="shared" si="11"/>
        <v/>
      </c>
    </row>
    <row r="44" spans="8:32" x14ac:dyDescent="0.3">
      <c r="H44" s="29">
        <v>40</v>
      </c>
      <c r="I44" s="36"/>
      <c r="J44" s="16"/>
      <c r="K44" s="44"/>
      <c r="L44" s="34">
        <v>6.8433590414193745E-5</v>
      </c>
      <c r="M44" s="17">
        <v>1.1871980690994509E-5</v>
      </c>
      <c r="N44" s="48"/>
      <c r="O44" s="34">
        <v>5.7238161522689369E-4</v>
      </c>
      <c r="P44" s="17">
        <v>2.3278393511753936E-4</v>
      </c>
      <c r="Q44" s="65"/>
      <c r="R44" s="26"/>
      <c r="S44" s="9"/>
      <c r="T44" s="53"/>
      <c r="U44" s="62"/>
      <c r="V44" s="55"/>
      <c r="W44" s="9"/>
      <c r="X44" s="35"/>
      <c r="Y44" s="14"/>
      <c r="Z44" s="29">
        <v>40</v>
      </c>
      <c r="AA44" s="34">
        <f t="shared" si="6"/>
        <v>9.5280772269586091E-4</v>
      </c>
      <c r="AB44" s="17">
        <f t="shared" si="7"/>
        <v>1.6529477435878564E-4</v>
      </c>
      <c r="AC44" s="43" t="str">
        <f t="shared" si="8"/>
        <v/>
      </c>
      <c r="AD44" s="34">
        <f t="shared" si="9"/>
        <v>9.5280772269586091E-4</v>
      </c>
      <c r="AE44" s="17">
        <f t="shared" si="10"/>
        <v>1.6529477435878564E-4</v>
      </c>
      <c r="AF44" s="48" t="str">
        <f t="shared" si="11"/>
        <v/>
      </c>
    </row>
    <row r="45" spans="8:32" x14ac:dyDescent="0.3">
      <c r="H45" s="29">
        <v>41</v>
      </c>
      <c r="I45" s="36"/>
      <c r="J45" s="16"/>
      <c r="K45" s="44"/>
      <c r="L45" s="34">
        <v>6.3735002777234171E-5</v>
      </c>
      <c r="M45" s="17">
        <v>1.1521110635949753E-5</v>
      </c>
      <c r="N45" s="48"/>
      <c r="O45" s="34">
        <v>5.093260546562171E-4</v>
      </c>
      <c r="P45" s="17">
        <v>2.259041301166618E-4</v>
      </c>
      <c r="Q45" s="65"/>
      <c r="R45" s="26"/>
      <c r="S45" s="9"/>
      <c r="T45" s="53"/>
      <c r="U45" s="62"/>
      <c r="V45" s="55"/>
      <c r="W45" s="9"/>
      <c r="X45" s="35"/>
      <c r="Y45" s="14"/>
      <c r="Z45" s="29">
        <v>41</v>
      </c>
      <c r="AA45" s="34">
        <f t="shared" si="6"/>
        <v>8.8738881716770906E-4</v>
      </c>
      <c r="AB45" s="17">
        <f t="shared" si="7"/>
        <v>1.6040957549539201E-4</v>
      </c>
      <c r="AC45" s="43" t="str">
        <f t="shared" si="8"/>
        <v/>
      </c>
      <c r="AD45" s="34">
        <f t="shared" si="9"/>
        <v>8.8738881716770906E-4</v>
      </c>
      <c r="AE45" s="17">
        <f t="shared" si="10"/>
        <v>1.6040957549539201E-4</v>
      </c>
      <c r="AF45" s="48" t="str">
        <f t="shared" si="11"/>
        <v/>
      </c>
    </row>
    <row r="46" spans="8:32" x14ac:dyDescent="0.3">
      <c r="H46" s="29">
        <v>42</v>
      </c>
      <c r="I46" s="36"/>
      <c r="J46" s="16"/>
      <c r="K46" s="44"/>
      <c r="L46" s="34">
        <v>5.9356198219741143E-5</v>
      </c>
      <c r="M46" s="17">
        <v>1.1180610358175649E-5</v>
      </c>
      <c r="N46" s="48"/>
      <c r="O46" s="34">
        <v>4.5125335768639676E-4</v>
      </c>
      <c r="P46" s="17">
        <v>2.1922765408187547E-4</v>
      </c>
      <c r="Q46" s="65"/>
      <c r="R46" s="26"/>
      <c r="S46" s="9"/>
      <c r="T46" s="53"/>
      <c r="U46" s="62"/>
      <c r="V46" s="55"/>
      <c r="W46" s="9"/>
      <c r="X46" s="35"/>
      <c r="Y46" s="14"/>
      <c r="Z46" s="29">
        <v>42</v>
      </c>
      <c r="AA46" s="34">
        <f t="shared" si="6"/>
        <v>8.2642228343327788E-4</v>
      </c>
      <c r="AB46" s="17">
        <f t="shared" si="7"/>
        <v>1.5566875607791536E-4</v>
      </c>
      <c r="AC46" s="43" t="str">
        <f t="shared" si="8"/>
        <v/>
      </c>
      <c r="AD46" s="34">
        <f t="shared" si="9"/>
        <v>8.2642228343327788E-4</v>
      </c>
      <c r="AE46" s="17">
        <f t="shared" si="10"/>
        <v>1.5566875607791536E-4</v>
      </c>
      <c r="AF46" s="48" t="str">
        <f t="shared" si="11"/>
        <v/>
      </c>
    </row>
    <row r="47" spans="8:32" x14ac:dyDescent="0.3">
      <c r="H47" s="29">
        <v>43</v>
      </c>
      <c r="I47" s="36"/>
      <c r="J47" s="16"/>
      <c r="K47" s="44"/>
      <c r="L47" s="34">
        <v>5.5275494492498898E-5</v>
      </c>
      <c r="M47" s="17">
        <v>1.0850173384437747E-5</v>
      </c>
      <c r="N47" s="48"/>
      <c r="O47" s="34">
        <v>3.9780537515055189E-4</v>
      </c>
      <c r="P47" s="17">
        <v>2.127484977340734E-4</v>
      </c>
      <c r="Q47" s="65"/>
      <c r="R47" s="26"/>
      <c r="S47" s="9"/>
      <c r="T47" s="53"/>
      <c r="U47" s="62"/>
      <c r="V47" s="55"/>
      <c r="W47" s="9"/>
      <c r="X47" s="35"/>
      <c r="Y47" s="14"/>
      <c r="Z47" s="29">
        <v>43</v>
      </c>
      <c r="AA47" s="34">
        <f t="shared" si="6"/>
        <v>7.6960623736851139E-4</v>
      </c>
      <c r="AB47" s="17">
        <f t="shared" si="7"/>
        <v>1.510680490488652E-4</v>
      </c>
      <c r="AC47" s="43" t="str">
        <f t="shared" si="8"/>
        <v/>
      </c>
      <c r="AD47" s="34">
        <f t="shared" si="9"/>
        <v>7.6960623736851139E-4</v>
      </c>
      <c r="AE47" s="17">
        <f t="shared" si="10"/>
        <v>1.510680490488652E-4</v>
      </c>
      <c r="AF47" s="48" t="str">
        <f t="shared" si="11"/>
        <v/>
      </c>
    </row>
    <row r="48" spans="8:32" x14ac:dyDescent="0.3">
      <c r="H48" s="29">
        <v>44</v>
      </c>
      <c r="I48" s="36"/>
      <c r="J48" s="16"/>
      <c r="K48" s="44"/>
      <c r="L48" s="34">
        <v>5.1472677060401035E-5</v>
      </c>
      <c r="M48" s="17">
        <v>1.052950229915451E-5</v>
      </c>
      <c r="N48" s="48"/>
      <c r="O48" s="34">
        <v>3.486487998031714E-4</v>
      </c>
      <c r="P48" s="17">
        <v>2.0646082939518645E-4</v>
      </c>
      <c r="Q48" s="65"/>
      <c r="R48" s="26"/>
      <c r="S48" s="9"/>
      <c r="T48" s="53"/>
      <c r="U48" s="62"/>
      <c r="V48" s="55"/>
      <c r="W48" s="9"/>
      <c r="X48" s="35"/>
      <c r="Y48" s="14"/>
      <c r="Z48" s="29">
        <v>44</v>
      </c>
      <c r="AA48" s="34">
        <f t="shared" si="6"/>
        <v>7.1665922997966966E-4</v>
      </c>
      <c r="AB48" s="17">
        <f t="shared" si="7"/>
        <v>1.4660331346135817E-4</v>
      </c>
      <c r="AC48" s="43" t="str">
        <f t="shared" si="8"/>
        <v/>
      </c>
      <c r="AD48" s="34">
        <f t="shared" si="9"/>
        <v>7.1665922997966966E-4</v>
      </c>
      <c r="AE48" s="17">
        <f t="shared" si="10"/>
        <v>1.4660331346135817E-4</v>
      </c>
      <c r="AF48" s="48" t="str">
        <f t="shared" si="11"/>
        <v/>
      </c>
    </row>
    <row r="49" spans="8:32" x14ac:dyDescent="0.3">
      <c r="H49" s="29">
        <v>45</v>
      </c>
      <c r="I49" s="36"/>
      <c r="J49" s="16"/>
      <c r="K49" s="44"/>
      <c r="L49" s="34">
        <v>4.7928899820930243E-5</v>
      </c>
      <c r="M49" s="17">
        <v>1.021830847670324E-5</v>
      </c>
      <c r="N49" s="48"/>
      <c r="O49" s="34">
        <v>3.0347346826809261E-4</v>
      </c>
      <c r="P49" s="17">
        <v>2.0035898973927923E-4</v>
      </c>
      <c r="Q49" s="65"/>
      <c r="R49" s="26"/>
      <c r="S49" s="9"/>
      <c r="T49" s="53"/>
      <c r="U49" s="62"/>
      <c r="V49" s="55"/>
      <c r="W49" s="9"/>
      <c r="X49" s="35"/>
      <c r="Y49" s="14"/>
      <c r="Z49" s="29">
        <v>45</v>
      </c>
      <c r="AA49" s="34">
        <f t="shared" si="6"/>
        <v>6.6731886509679387E-4</v>
      </c>
      <c r="AB49" s="17">
        <f t="shared" si="7"/>
        <v>1.4227053075198688E-4</v>
      </c>
      <c r="AC49" s="43" t="str">
        <f t="shared" si="8"/>
        <v/>
      </c>
      <c r="AD49" s="34">
        <f t="shared" si="9"/>
        <v>6.6731886509679387E-4</v>
      </c>
      <c r="AE49" s="17">
        <f t="shared" si="10"/>
        <v>1.4227053075198688E-4</v>
      </c>
      <c r="AF49" s="48" t="str">
        <f t="shared" si="11"/>
        <v/>
      </c>
    </row>
    <row r="50" spans="8:32" x14ac:dyDescent="0.3">
      <c r="H50" s="29">
        <v>46</v>
      </c>
      <c r="I50" s="36"/>
      <c r="J50" s="16"/>
      <c r="K50" s="44"/>
      <c r="L50" s="34">
        <v>4.4626592536309836E-5</v>
      </c>
      <c r="M50" s="17">
        <v>9.9163118216375209E-6</v>
      </c>
      <c r="N50" s="48"/>
      <c r="O50" s="34">
        <v>2.6199077833459326E-4</v>
      </c>
      <c r="P50" s="17">
        <v>1.9443748669877492E-4</v>
      </c>
      <c r="Q50" s="65"/>
      <c r="R50" s="26"/>
      <c r="S50" s="9"/>
      <c r="T50" s="53"/>
      <c r="U50" s="62"/>
      <c r="V50" s="55"/>
      <c r="W50" s="9"/>
      <c r="X50" s="35"/>
      <c r="Y50" s="14"/>
      <c r="Z50" s="29">
        <v>46</v>
      </c>
      <c r="AA50" s="34">
        <f t="shared" si="6"/>
        <v>6.2134051054229546E-4</v>
      </c>
      <c r="AB50" s="17">
        <f t="shared" si="7"/>
        <v>1.3806580112384135E-4</v>
      </c>
      <c r="AC50" s="43" t="str">
        <f t="shared" si="8"/>
        <v/>
      </c>
      <c r="AD50" s="34">
        <f t="shared" si="9"/>
        <v>6.2134051054229546E-4</v>
      </c>
      <c r="AE50" s="17">
        <f t="shared" si="10"/>
        <v>1.3806580112384135E-4</v>
      </c>
      <c r="AF50" s="48" t="str">
        <f t="shared" si="11"/>
        <v/>
      </c>
    </row>
    <row r="51" spans="8:32" x14ac:dyDescent="0.3">
      <c r="H51" s="29">
        <v>47</v>
      </c>
      <c r="I51" s="36"/>
      <c r="J51" s="16"/>
      <c r="K51" s="44"/>
      <c r="L51" s="34">
        <v>4.1549374525392983E-5</v>
      </c>
      <c r="M51" s="17">
        <v>9.6232405165824017E-6</v>
      </c>
      <c r="N51" s="48"/>
      <c r="O51" s="34">
        <v>2.2393221378711584E-4</v>
      </c>
      <c r="P51" s="17">
        <v>1.8869099052122357E-4</v>
      </c>
      <c r="Q51" s="65"/>
      <c r="R51" s="26"/>
      <c r="S51" s="9"/>
      <c r="T51" s="53"/>
      <c r="U51" s="62"/>
      <c r="V51" s="55"/>
      <c r="W51" s="9"/>
      <c r="X51" s="35"/>
      <c r="Y51" s="14"/>
      <c r="Z51" s="29">
        <v>47</v>
      </c>
      <c r="AA51" s="34">
        <f t="shared" si="6"/>
        <v>5.7849609645449908E-4</v>
      </c>
      <c r="AB51" s="17">
        <f t="shared" si="7"/>
        <v>1.3398534003642844E-4</v>
      </c>
      <c r="AC51" s="43" t="str">
        <f t="shared" si="8"/>
        <v/>
      </c>
      <c r="AD51" s="34">
        <f t="shared" si="9"/>
        <v>5.7849609645449908E-4</v>
      </c>
      <c r="AE51" s="17">
        <f t="shared" si="10"/>
        <v>1.3398534003642844E-4</v>
      </c>
      <c r="AF51" s="48" t="str">
        <f t="shared" si="11"/>
        <v/>
      </c>
    </row>
    <row r="52" spans="8:32" x14ac:dyDescent="0.3">
      <c r="H52" s="29">
        <v>48</v>
      </c>
      <c r="I52" s="36"/>
      <c r="J52" s="16"/>
      <c r="K52" s="44"/>
      <c r="L52" s="34">
        <v>3.8681974192037848E-5</v>
      </c>
      <c r="M52" s="17">
        <v>9.3388307775804314E-6</v>
      </c>
      <c r="N52" s="48"/>
      <c r="O52" s="34">
        <v>1.8904796948278533E-4</v>
      </c>
      <c r="P52" s="17">
        <v>1.8311432897216533E-4</v>
      </c>
      <c r="Q52" s="65"/>
      <c r="R52" s="26"/>
      <c r="S52" s="9"/>
      <c r="T52" s="53"/>
      <c r="U52" s="62"/>
      <c r="V52" s="55"/>
      <c r="W52" s="9"/>
      <c r="X52" s="35"/>
      <c r="Y52" s="14"/>
      <c r="Z52" s="29">
        <v>48</v>
      </c>
      <c r="AA52" s="34">
        <f t="shared" si="6"/>
        <v>5.3857299487316212E-4</v>
      </c>
      <c r="AB52" s="17">
        <f t="shared" si="7"/>
        <v>1.3002547479933009E-4</v>
      </c>
      <c r="AC52" s="43" t="str">
        <f t="shared" si="8"/>
        <v/>
      </c>
      <c r="AD52" s="34">
        <f t="shared" si="9"/>
        <v>5.3857299487316212E-4</v>
      </c>
      <c r="AE52" s="17">
        <f t="shared" si="10"/>
        <v>1.3002547479933009E-4</v>
      </c>
      <c r="AF52" s="48" t="str">
        <f t="shared" si="11"/>
        <v/>
      </c>
    </row>
    <row r="53" spans="8:32" x14ac:dyDescent="0.3">
      <c r="H53" s="29">
        <v>49</v>
      </c>
      <c r="I53" s="36"/>
      <c r="J53" s="16"/>
      <c r="K53" s="44"/>
      <c r="L53" s="34">
        <v>3.6010153995354021E-5</v>
      </c>
      <c r="M53" s="17">
        <v>9.0628266166682716E-6</v>
      </c>
      <c r="N53" s="48"/>
      <c r="O53" s="34">
        <v>0</v>
      </c>
      <c r="P53" s="17">
        <v>1.7770248267977003E-4</v>
      </c>
      <c r="Q53" s="65"/>
      <c r="R53" s="26"/>
      <c r="S53" s="9"/>
      <c r="T53" s="53"/>
      <c r="U53" s="62"/>
      <c r="V53" s="55"/>
      <c r="W53" s="9"/>
      <c r="X53" s="35"/>
      <c r="Y53" s="14"/>
      <c r="Z53" s="29">
        <v>49</v>
      </c>
      <c r="AA53" s="34">
        <f t="shared" si="6"/>
        <v>5.0137297509271353E-4</v>
      </c>
      <c r="AB53" s="17">
        <f t="shared" si="7"/>
        <v>1.2618264126653401E-4</v>
      </c>
      <c r="AC53" s="43" t="str">
        <f t="shared" si="8"/>
        <v/>
      </c>
      <c r="AD53" s="34">
        <f t="shared" si="9"/>
        <v>5.0137297509271353E-4</v>
      </c>
      <c r="AE53" s="17">
        <f t="shared" si="10"/>
        <v>1.2618264126653401E-4</v>
      </c>
      <c r="AF53" s="48" t="str">
        <f t="shared" si="11"/>
        <v/>
      </c>
    </row>
    <row r="54" spans="8:32" x14ac:dyDescent="0.3">
      <c r="H54" s="29">
        <v>50</v>
      </c>
      <c r="I54" s="36"/>
      <c r="J54" s="16"/>
      <c r="K54" s="44"/>
      <c r="L54" s="34">
        <v>3.3520640493857784E-5</v>
      </c>
      <c r="M54" s="17">
        <v>8.7949796114702612E-6</v>
      </c>
      <c r="N54" s="48"/>
      <c r="O54" s="34">
        <v>0</v>
      </c>
      <c r="P54" s="17">
        <v>1.7245058061706397E-4</v>
      </c>
      <c r="Q54" s="65"/>
      <c r="R54" s="26"/>
      <c r="S54" s="9"/>
      <c r="T54" s="53"/>
      <c r="U54" s="62"/>
      <c r="V54" s="55"/>
      <c r="W54" s="9"/>
      <c r="X54" s="35"/>
      <c r="Y54" s="14"/>
      <c r="Z54" s="29">
        <v>50</v>
      </c>
      <c r="AA54" s="34">
        <f t="shared" ref="AA54:AA85" si="12">IF(($I54+$L54+O4+R4)*$B$15=0,"",($I54+$L54+O4+R4)*$B$15)</f>
        <v>0.17979545548191694</v>
      </c>
      <c r="AB54" s="17">
        <f t="shared" ref="AB54:AB85" si="13">IF(($J54+$M54+P4+S4)*$B$15=0,"",($J54+$M54+P4+S4)*$B$15)</f>
        <v>1.3177945474582597E-3</v>
      </c>
      <c r="AC54" s="43">
        <f t="shared" ref="AC54:AC85" si="14">IF(($I54+$N54+Q4+T4)*$B$15=0,"",($I54+$N54+Q4+T4)*$B$15)</f>
        <v>7.8938491716563814E-6</v>
      </c>
      <c r="AD54" s="34">
        <f t="shared" ref="AD54:AD85" si="15">IF(($I54+$L54+$U4+$V4)*$B$15=0,"",($I54+$L54+$U4+$V4)*$B$15)</f>
        <v>22.771123766389955</v>
      </c>
      <c r="AE54" s="17">
        <f t="shared" ref="AE54:AE85" si="16">IF(($J54+$M54+$W4)*$B$15=0,"",($J54+$M54+$W4)*$B$15)</f>
        <v>1.4304746366352952E-3</v>
      </c>
      <c r="AF54" s="48">
        <f t="shared" ref="AF54:AF85" si="17">IF(($K54+$N54+$X4)*$B$15=0,"",($K54+$N54+$X4)*$B$15)</f>
        <v>6.8866365148052217E-5</v>
      </c>
    </row>
    <row r="55" spans="8:32" x14ac:dyDescent="0.3">
      <c r="H55" s="29">
        <v>51</v>
      </c>
      <c r="I55" s="36"/>
      <c r="J55" s="16"/>
      <c r="K55" s="44"/>
      <c r="L55" s="34">
        <v>3.1201059120478019E-5</v>
      </c>
      <c r="M55" s="17">
        <v>8.5350486816015089E-6</v>
      </c>
      <c r="N55" s="48"/>
      <c r="O55" s="34">
        <v>0</v>
      </c>
      <c r="P55" s="17">
        <v>1.6735389571767667E-4</v>
      </c>
      <c r="Q55" s="65"/>
      <c r="R55" s="26"/>
      <c r="S55" s="9"/>
      <c r="T55" s="53"/>
      <c r="U55" s="62"/>
      <c r="V55" s="55"/>
      <c r="W55" s="9"/>
      <c r="X55" s="35"/>
      <c r="Y55" s="14"/>
      <c r="Z55" s="29">
        <v>51</v>
      </c>
      <c r="AA55" s="34">
        <f t="shared" si="12"/>
        <v>0.2450374603170595</v>
      </c>
      <c r="AB55" s="17">
        <f t="shared" si="13"/>
        <v>5.3010331791137665E-3</v>
      </c>
      <c r="AC55" s="43">
        <f t="shared" si="14"/>
        <v>1.253079E-2</v>
      </c>
      <c r="AD55" s="34">
        <f t="shared" si="15"/>
        <v>4.3441546624032749E-4</v>
      </c>
      <c r="AE55" s="17">
        <f t="shared" si="16"/>
        <v>1.1883433629880596E-4</v>
      </c>
      <c r="AF55" s="48" t="str">
        <f t="shared" si="17"/>
        <v/>
      </c>
    </row>
    <row r="56" spans="8:32" x14ac:dyDescent="0.3">
      <c r="H56" s="29">
        <v>52</v>
      </c>
      <c r="I56" s="36"/>
      <c r="J56" s="16"/>
      <c r="K56" s="44"/>
      <c r="L56" s="34">
        <v>0</v>
      </c>
      <c r="M56" s="17">
        <v>8.2827998716792668E-6</v>
      </c>
      <c r="N56" s="48"/>
      <c r="O56" s="34">
        <v>0</v>
      </c>
      <c r="P56" s="17">
        <v>1.6240784062116214E-4</v>
      </c>
      <c r="Q56" s="65"/>
      <c r="R56" s="26"/>
      <c r="S56" s="9"/>
      <c r="T56" s="53"/>
      <c r="U56" s="62"/>
      <c r="V56" s="55"/>
      <c r="W56" s="9"/>
      <c r="X56" s="35"/>
      <c r="Y56" s="14"/>
      <c r="Z56" s="29">
        <v>52</v>
      </c>
      <c r="AA56" s="34">
        <f t="shared" si="12"/>
        <v>0.21348521422446651</v>
      </c>
      <c r="AB56" s="17">
        <f t="shared" si="13"/>
        <v>1.0249409925317594E-2</v>
      </c>
      <c r="AC56" s="43" t="str">
        <f t="shared" si="14"/>
        <v/>
      </c>
      <c r="AD56" s="34" t="str">
        <f t="shared" si="15"/>
        <v/>
      </c>
      <c r="AE56" s="17">
        <f t="shared" si="16"/>
        <v>1.153222508933776E-4</v>
      </c>
      <c r="AF56" s="48" t="str">
        <f t="shared" si="17"/>
        <v/>
      </c>
    </row>
    <row r="57" spans="8:32" x14ac:dyDescent="0.3">
      <c r="H57" s="29">
        <v>53</v>
      </c>
      <c r="I57" s="36"/>
      <c r="J57" s="16"/>
      <c r="K57" s="44"/>
      <c r="L57" s="34">
        <v>0</v>
      </c>
      <c r="M57" s="17">
        <v>8.0380061407473005E-6</v>
      </c>
      <c r="N57" s="48"/>
      <c r="O57" s="34">
        <v>0</v>
      </c>
      <c r="P57" s="17">
        <v>1.5760796354406478E-4</v>
      </c>
      <c r="Q57" s="65"/>
      <c r="R57" s="26"/>
      <c r="S57" s="9"/>
      <c r="T57" s="53"/>
      <c r="U57" s="62"/>
      <c r="V57" s="55"/>
      <c r="W57" s="9"/>
      <c r="X57" s="35"/>
      <c r="Y57" s="14"/>
      <c r="Z57" s="29">
        <v>53</v>
      </c>
      <c r="AA57" s="34">
        <f t="shared" si="12"/>
        <v>0.19799184102809719</v>
      </c>
      <c r="AB57" s="17">
        <f t="shared" si="13"/>
        <v>9.9464940835322074E-3</v>
      </c>
      <c r="AC57" s="43" t="str">
        <f t="shared" si="14"/>
        <v/>
      </c>
      <c r="AD57" s="34" t="str">
        <f t="shared" si="15"/>
        <v/>
      </c>
      <c r="AE57" s="17">
        <f t="shared" si="16"/>
        <v>1.1191396329823874E-4</v>
      </c>
      <c r="AF57" s="48" t="str">
        <f t="shared" si="17"/>
        <v/>
      </c>
    </row>
    <row r="58" spans="8:32" x14ac:dyDescent="0.3">
      <c r="H58" s="29">
        <v>54</v>
      </c>
      <c r="I58" s="36"/>
      <c r="J58" s="16"/>
      <c r="K58" s="44"/>
      <c r="L58" s="34"/>
      <c r="M58" s="17">
        <v>7.8004471579236985E-6</v>
      </c>
      <c r="N58" s="48"/>
      <c r="O58" s="34">
        <v>0</v>
      </c>
      <c r="P58" s="17">
        <v>1.5294994427301377E-4</v>
      </c>
      <c r="Q58" s="65"/>
      <c r="R58" s="26"/>
      <c r="S58" s="9"/>
      <c r="T58" s="53"/>
      <c r="U58" s="62"/>
      <c r="V58" s="55"/>
      <c r="W58" s="9"/>
      <c r="X58" s="35"/>
      <c r="Y58" s="14"/>
      <c r="Z58" s="29">
        <v>54</v>
      </c>
      <c r="AA58" s="34">
        <f t="shared" si="12"/>
        <v>0.18357725674344083</v>
      </c>
      <c r="AB58" s="17">
        <f t="shared" si="13"/>
        <v>9.6525307578304922E-3</v>
      </c>
      <c r="AC58" s="43" t="str">
        <f t="shared" si="14"/>
        <v/>
      </c>
      <c r="AD58" s="34" t="str">
        <f t="shared" si="15"/>
        <v/>
      </c>
      <c r="AE58" s="17">
        <f t="shared" si="16"/>
        <v>1.0860640582448744E-4</v>
      </c>
      <c r="AF58" s="48" t="str">
        <f t="shared" si="17"/>
        <v/>
      </c>
    </row>
    <row r="59" spans="8:32" x14ac:dyDescent="0.3">
      <c r="H59" s="29">
        <v>55</v>
      </c>
      <c r="I59" s="36"/>
      <c r="J59" s="16"/>
      <c r="K59" s="44"/>
      <c r="L59" s="34"/>
      <c r="M59" s="17">
        <v>7.5699091040882085E-6</v>
      </c>
      <c r="N59" s="48"/>
      <c r="O59" s="34">
        <v>0</v>
      </c>
      <c r="P59" s="17">
        <v>1.4842959027623942E-4</v>
      </c>
      <c r="Q59" s="65"/>
      <c r="R59" s="26"/>
      <c r="S59" s="9"/>
      <c r="T59" s="53"/>
      <c r="U59" s="62"/>
      <c r="V59" s="55"/>
      <c r="W59" s="9"/>
      <c r="X59" s="35"/>
      <c r="Y59" s="14"/>
      <c r="Z59" s="29">
        <v>55</v>
      </c>
      <c r="AA59" s="34">
        <f t="shared" si="12"/>
        <v>0.17016760230258327</v>
      </c>
      <c r="AB59" s="17">
        <f t="shared" si="13"/>
        <v>9.3672553613761977E-3</v>
      </c>
      <c r="AC59" s="43" t="str">
        <f t="shared" si="14"/>
        <v/>
      </c>
      <c r="AD59" s="34" t="str">
        <f t="shared" si="15"/>
        <v/>
      </c>
      <c r="AE59" s="17">
        <f t="shared" si="16"/>
        <v>1.0539660144713054E-4</v>
      </c>
      <c r="AF59" s="48" t="str">
        <f t="shared" si="17"/>
        <v/>
      </c>
    </row>
    <row r="60" spans="8:32" x14ac:dyDescent="0.3">
      <c r="H60" s="29">
        <v>56</v>
      </c>
      <c r="I60" s="36"/>
      <c r="J60" s="16"/>
      <c r="K60" s="44"/>
      <c r="L60" s="34"/>
      <c r="M60" s="17">
        <v>7.3461844794305902E-6</v>
      </c>
      <c r="N60" s="48"/>
      <c r="O60" s="34">
        <v>0</v>
      </c>
      <c r="P60" s="17">
        <v>1.4404283293001163E-4</v>
      </c>
      <c r="Q60" s="65"/>
      <c r="R60" s="26"/>
      <c r="S60" s="9"/>
      <c r="T60" s="53"/>
      <c r="U60" s="62"/>
      <c r="V60" s="55"/>
      <c r="W60" s="9"/>
      <c r="X60" s="35"/>
      <c r="Y60" s="14"/>
      <c r="Z60" s="29">
        <v>56</v>
      </c>
      <c r="AA60" s="34">
        <f t="shared" si="12"/>
        <v>0.15769403934248266</v>
      </c>
      <c r="AB60" s="17">
        <f t="shared" si="13"/>
        <v>9.0904111270558481E-3</v>
      </c>
      <c r="AC60" s="43" t="str">
        <f t="shared" si="14"/>
        <v/>
      </c>
      <c r="AD60" s="34" t="str">
        <f t="shared" si="15"/>
        <v/>
      </c>
      <c r="AE60" s="17">
        <f t="shared" si="16"/>
        <v>1.0228166112556005E-4</v>
      </c>
      <c r="AF60" s="48" t="str">
        <f t="shared" si="17"/>
        <v/>
      </c>
    </row>
    <row r="61" spans="8:32" x14ac:dyDescent="0.3">
      <c r="H61" s="29">
        <v>57</v>
      </c>
      <c r="I61" s="36"/>
      <c r="J61" s="16"/>
      <c r="K61" s="44"/>
      <c r="L61" s="34"/>
      <c r="M61" s="17">
        <v>7.129071916686789E-6</v>
      </c>
      <c r="N61" s="48"/>
      <c r="O61" s="34">
        <v>0</v>
      </c>
      <c r="P61" s="17">
        <v>1.3978572385660374E-4</v>
      </c>
      <c r="Q61" s="65"/>
      <c r="R61" s="26"/>
      <c r="S61" s="9"/>
      <c r="T61" s="53"/>
      <c r="U61" s="62"/>
      <c r="V61" s="55"/>
      <c r="W61" s="9"/>
      <c r="X61" s="35"/>
      <c r="Y61" s="14"/>
      <c r="Z61" s="29">
        <v>57</v>
      </c>
      <c r="AA61" s="34">
        <f t="shared" si="12"/>
        <v>0.14609240996523148</v>
      </c>
      <c r="AB61" s="17">
        <f t="shared" si="13"/>
        <v>8.8217488763710095E-3</v>
      </c>
      <c r="AC61" s="43" t="str">
        <f t="shared" si="14"/>
        <v/>
      </c>
      <c r="AD61" s="34" t="str">
        <f t="shared" si="15"/>
        <v/>
      </c>
      <c r="AE61" s="17">
        <f t="shared" si="16"/>
        <v>9.9258781203221826E-5</v>
      </c>
      <c r="AF61" s="48" t="str">
        <f t="shared" si="17"/>
        <v/>
      </c>
    </row>
    <row r="62" spans="8:32" x14ac:dyDescent="0.3">
      <c r="H62" s="29">
        <v>58</v>
      </c>
      <c r="I62" s="36"/>
      <c r="J62" s="16"/>
      <c r="K62" s="44"/>
      <c r="L62" s="34"/>
      <c r="M62" s="17">
        <v>6.9183759998947958E-6</v>
      </c>
      <c r="N62" s="48"/>
      <c r="O62" s="34">
        <v>0</v>
      </c>
      <c r="P62" s="17">
        <v>1.3565443137048623E-4</v>
      </c>
      <c r="Q62" s="65"/>
      <c r="R62" s="26"/>
      <c r="S62" s="9"/>
      <c r="T62" s="53"/>
      <c r="U62" s="62"/>
      <c r="V62" s="55"/>
      <c r="W62" s="9"/>
      <c r="X62" s="35"/>
      <c r="Y62" s="14"/>
      <c r="Z62" s="29">
        <v>58</v>
      </c>
      <c r="AA62" s="34">
        <f t="shared" si="12"/>
        <v>0.13530291952453116</v>
      </c>
      <c r="AB62" s="17">
        <f t="shared" si="13"/>
        <v>8.5610267951608168E-3</v>
      </c>
      <c r="AC62" s="43" t="str">
        <f t="shared" si="14"/>
        <v/>
      </c>
      <c r="AD62" s="34" t="str">
        <f t="shared" si="15"/>
        <v/>
      </c>
      <c r="AE62" s="17">
        <f t="shared" si="16"/>
        <v>9.6325240884135227E-5</v>
      </c>
      <c r="AF62" s="48" t="str">
        <f t="shared" si="17"/>
        <v/>
      </c>
    </row>
    <row r="63" spans="8:32" x14ac:dyDescent="0.3">
      <c r="H63" s="29">
        <v>59</v>
      </c>
      <c r="I63" s="36"/>
      <c r="J63" s="16"/>
      <c r="K63" s="44"/>
      <c r="L63" s="34"/>
      <c r="M63" s="17">
        <v>6.7139070885070988E-6</v>
      </c>
      <c r="N63" s="48"/>
      <c r="O63" s="34">
        <v>0</v>
      </c>
      <c r="P63" s="17">
        <v>1.3164523702955099E-4</v>
      </c>
      <c r="Q63" s="65"/>
      <c r="R63" s="26"/>
      <c r="S63" s="9"/>
      <c r="T63" s="53"/>
      <c r="U63" s="62"/>
      <c r="V63" s="55"/>
      <c r="W63" s="9"/>
      <c r="X63" s="35"/>
      <c r="Y63" s="14"/>
      <c r="Z63" s="29">
        <v>59</v>
      </c>
      <c r="AA63" s="34">
        <f t="shared" si="12"/>
        <v>0.12526984088096926</v>
      </c>
      <c r="AB63" s="17">
        <f t="shared" si="13"/>
        <v>8.3080102159529129E-3</v>
      </c>
      <c r="AC63" s="43" t="str">
        <f t="shared" si="14"/>
        <v/>
      </c>
      <c r="AD63" s="34" t="str">
        <f t="shared" si="15"/>
        <v/>
      </c>
      <c r="AE63" s="17">
        <f t="shared" si="16"/>
        <v>9.3478399783993184E-5</v>
      </c>
      <c r="AF63" s="48" t="str">
        <f t="shared" si="17"/>
        <v/>
      </c>
    </row>
    <row r="64" spans="8:32" x14ac:dyDescent="0.3">
      <c r="H64" s="29">
        <v>60</v>
      </c>
      <c r="I64" s="36"/>
      <c r="J64" s="16"/>
      <c r="K64" s="44"/>
      <c r="L64" s="34"/>
      <c r="M64" s="17">
        <v>6.5154811467013836E-6</v>
      </c>
      <c r="N64" s="48"/>
      <c r="O64" s="34">
        <v>0</v>
      </c>
      <c r="P64" s="17">
        <v>1.2775453228826245E-4</v>
      </c>
      <c r="Q64" s="65"/>
      <c r="R64" s="26"/>
      <c r="S64" s="9"/>
      <c r="T64" s="53"/>
      <c r="U64" s="62"/>
      <c r="V64" s="55"/>
      <c r="W64" s="9"/>
      <c r="X64" s="35"/>
      <c r="Y64" s="14"/>
      <c r="Z64" s="29">
        <v>60</v>
      </c>
      <c r="AA64" s="34">
        <f t="shared" si="12"/>
        <v>0.11594123867398159</v>
      </c>
      <c r="AB64" s="17">
        <f t="shared" si="13"/>
        <v>8.0624714067468808E-3</v>
      </c>
      <c r="AC64" s="43" t="str">
        <f t="shared" si="14"/>
        <v/>
      </c>
      <c r="AD64" s="34" t="str">
        <f t="shared" si="15"/>
        <v/>
      </c>
      <c r="AE64" s="17">
        <f t="shared" si="16"/>
        <v>9.071569555363803E-5</v>
      </c>
      <c r="AF64" s="48" t="str">
        <f t="shared" si="17"/>
        <v/>
      </c>
    </row>
    <row r="65" spans="8:32" x14ac:dyDescent="0.3">
      <c r="H65" s="29">
        <v>61</v>
      </c>
      <c r="I65" s="36"/>
      <c r="J65" s="16"/>
      <c r="K65" s="44"/>
      <c r="L65" s="34"/>
      <c r="M65" s="17">
        <v>6.3229195777358694E-6</v>
      </c>
      <c r="N65" s="48"/>
      <c r="O65" s="34">
        <v>0</v>
      </c>
      <c r="P65" s="17">
        <v>1.2397881524972297E-4</v>
      </c>
      <c r="Q65" s="65"/>
      <c r="R65" s="26"/>
      <c r="S65" s="9"/>
      <c r="T65" s="53"/>
      <c r="U65" s="62"/>
      <c r="V65" s="55"/>
      <c r="W65" s="9"/>
      <c r="X65" s="35"/>
      <c r="Y65" s="14"/>
      <c r="Z65" s="29">
        <v>61</v>
      </c>
      <c r="AA65" s="34">
        <f t="shared" si="12"/>
        <v>0.10726871225659627</v>
      </c>
      <c r="AB65" s="17">
        <f t="shared" si="13"/>
        <v>7.8241893660400703E-3</v>
      </c>
      <c r="AC65" s="43" t="str">
        <f t="shared" si="14"/>
        <v/>
      </c>
      <c r="AD65" s="34" t="str">
        <f t="shared" si="15"/>
        <v/>
      </c>
      <c r="AE65" s="17">
        <f t="shared" si="16"/>
        <v>8.8034641572774282E-5</v>
      </c>
      <c r="AF65" s="48" t="str">
        <f t="shared" si="17"/>
        <v/>
      </c>
    </row>
    <row r="66" spans="8:32" x14ac:dyDescent="0.3">
      <c r="H66" s="29">
        <v>62</v>
      </c>
      <c r="I66" s="36"/>
      <c r="J66" s="16"/>
      <c r="K66" s="44"/>
      <c r="L66" s="34"/>
      <c r="M66" s="17">
        <v>6.1360490632001937E-6</v>
      </c>
      <c r="N66" s="48"/>
      <c r="O66" s="34">
        <v>0</v>
      </c>
      <c r="P66" s="17">
        <v>1.2031468751372934E-4</v>
      </c>
      <c r="Q66" s="65"/>
      <c r="R66" s="26"/>
      <c r="S66" s="9"/>
      <c r="T66" s="53"/>
      <c r="U66" s="62"/>
      <c r="V66" s="55"/>
      <c r="W66" s="9"/>
      <c r="X66" s="35"/>
      <c r="Y66" s="14"/>
      <c r="Z66" s="29">
        <v>62</v>
      </c>
      <c r="AA66" s="34">
        <f t="shared" si="12"/>
        <v>9.9207156030577462E-2</v>
      </c>
      <c r="AB66" s="17">
        <f t="shared" si="13"/>
        <v>7.5929496239113201E-3</v>
      </c>
      <c r="AC66" s="43" t="str">
        <f t="shared" si="14"/>
        <v/>
      </c>
      <c r="AD66" s="34" t="str">
        <f t="shared" si="15"/>
        <v/>
      </c>
      <c r="AE66" s="17">
        <f t="shared" si="16"/>
        <v>8.5432824711842618E-5</v>
      </c>
      <c r="AF66" s="48" t="str">
        <f t="shared" si="17"/>
        <v/>
      </c>
    </row>
    <row r="67" spans="8:32" x14ac:dyDescent="0.3">
      <c r="H67" s="29">
        <v>63</v>
      </c>
      <c r="I67" s="36"/>
      <c r="J67" s="16"/>
      <c r="K67" s="44"/>
      <c r="L67" s="34"/>
      <c r="M67" s="17">
        <v>5.9547014070171351E-6</v>
      </c>
      <c r="N67" s="48"/>
      <c r="O67" s="34">
        <v>0</v>
      </c>
      <c r="P67" s="17">
        <v>1.1675885111798309E-4</v>
      </c>
      <c r="Q67" s="65"/>
      <c r="R67" s="26"/>
      <c r="S67" s="9"/>
      <c r="T67" s="53"/>
      <c r="U67" s="62"/>
      <c r="V67" s="55"/>
      <c r="W67" s="9"/>
      <c r="X67" s="35"/>
      <c r="Y67" s="14"/>
      <c r="Z67" s="29">
        <v>63</v>
      </c>
      <c r="AA67" s="34">
        <f t="shared" si="12"/>
        <v>9.1714536004978753E-2</v>
      </c>
      <c r="AB67" s="17">
        <f t="shared" si="13"/>
        <v>7.3685440489835649E-3</v>
      </c>
      <c r="AC67" s="43" t="str">
        <f t="shared" si="14"/>
        <v/>
      </c>
      <c r="AD67" s="34" t="str">
        <f t="shared" si="15"/>
        <v/>
      </c>
      <c r="AE67" s="17">
        <f t="shared" si="16"/>
        <v>8.290790316004027E-5</v>
      </c>
      <c r="AF67" s="48" t="str">
        <f t="shared" si="17"/>
        <v/>
      </c>
    </row>
    <row r="68" spans="8:32" x14ac:dyDescent="0.3">
      <c r="H68" s="29">
        <v>64</v>
      </c>
      <c r="I68" s="36"/>
      <c r="J68" s="16"/>
      <c r="K68" s="44"/>
      <c r="L68" s="34"/>
      <c r="M68" s="17">
        <v>5.7787133840547959E-6</v>
      </c>
      <c r="N68" s="48"/>
      <c r="O68" s="34">
        <v>0</v>
      </c>
      <c r="P68" s="17">
        <v>1.1330810556970194E-4</v>
      </c>
      <c r="Q68" s="65"/>
      <c r="R68" s="26"/>
      <c r="S68" s="9"/>
      <c r="T68" s="53"/>
      <c r="U68" s="62"/>
      <c r="V68" s="55"/>
      <c r="W68" s="9"/>
      <c r="X68" s="35"/>
      <c r="Y68" s="14"/>
      <c r="Z68" s="29">
        <v>64</v>
      </c>
      <c r="AA68" s="34">
        <f t="shared" si="12"/>
        <v>8.4751681480690053E-2</v>
      </c>
      <c r="AB68" s="17">
        <f t="shared" si="13"/>
        <v>7.150770661091539E-3</v>
      </c>
      <c r="AC68" s="43" t="str">
        <f t="shared" si="14"/>
        <v/>
      </c>
      <c r="AD68" s="34" t="str">
        <f t="shared" si="15"/>
        <v/>
      </c>
      <c r="AE68" s="17">
        <f t="shared" si="16"/>
        <v>8.0457604317533331E-5</v>
      </c>
      <c r="AF68" s="48" t="str">
        <f t="shared" si="17"/>
        <v/>
      </c>
    </row>
    <row r="69" spans="8:32" x14ac:dyDescent="0.3">
      <c r="H69" s="29">
        <v>65</v>
      </c>
      <c r="I69" s="36"/>
      <c r="J69" s="16"/>
      <c r="K69" s="44"/>
      <c r="L69" s="34"/>
      <c r="M69" s="17">
        <v>5.6079265932129614E-6</v>
      </c>
      <c r="N69" s="48"/>
      <c r="O69" s="34">
        <v>0</v>
      </c>
      <c r="P69" s="17">
        <v>1.099593449649601E-4</v>
      </c>
      <c r="Q69" s="65"/>
      <c r="R69" s="26"/>
      <c r="S69" s="9"/>
      <c r="T69" s="53"/>
      <c r="U69" s="62"/>
      <c r="V69" s="55"/>
      <c r="W69" s="9"/>
      <c r="X69" s="35"/>
      <c r="Y69" s="14"/>
      <c r="Z69" s="29">
        <v>65</v>
      </c>
      <c r="AA69" s="34">
        <f t="shared" si="12"/>
        <v>7.8282090837784576E-2</v>
      </c>
      <c r="AB69" s="17">
        <f t="shared" si="13"/>
        <v>6.939433449485998E-3</v>
      </c>
      <c r="AC69" s="43" t="str">
        <f t="shared" si="14"/>
        <v/>
      </c>
      <c r="AD69" s="34" t="str">
        <f t="shared" si="15"/>
        <v/>
      </c>
      <c r="AE69" s="17">
        <f t="shared" si="16"/>
        <v>7.8079722749963375E-5</v>
      </c>
      <c r="AF69" s="48" t="str">
        <f t="shared" si="17"/>
        <v/>
      </c>
    </row>
    <row r="70" spans="8:32" x14ac:dyDescent="0.3">
      <c r="H70" s="29">
        <v>66</v>
      </c>
      <c r="I70" s="36"/>
      <c r="J70" s="16"/>
      <c r="K70" s="44"/>
      <c r="L70" s="34"/>
      <c r="M70" s="17">
        <v>5.4421873148514211E-6</v>
      </c>
      <c r="N70" s="48"/>
      <c r="O70" s="34">
        <v>0</v>
      </c>
      <c r="P70" s="17">
        <v>1.0670955519316515E-4</v>
      </c>
      <c r="Q70" s="65"/>
      <c r="R70" s="26"/>
      <c r="S70" s="9"/>
      <c r="T70" s="53"/>
      <c r="U70" s="62"/>
      <c r="V70" s="55"/>
      <c r="W70" s="9"/>
      <c r="X70" s="35"/>
      <c r="Y70" s="14"/>
      <c r="Z70" s="29">
        <v>66</v>
      </c>
      <c r="AA70" s="34">
        <f t="shared" si="12"/>
        <v>7.2271750471638044E-2</v>
      </c>
      <c r="AB70" s="17">
        <f t="shared" si="13"/>
        <v>6.7343421964108034E-3</v>
      </c>
      <c r="AC70" s="43" t="str">
        <f t="shared" si="14"/>
        <v/>
      </c>
      <c r="AD70" s="34" t="str">
        <f t="shared" si="15"/>
        <v/>
      </c>
      <c r="AE70" s="17">
        <f t="shared" si="16"/>
        <v>7.5772118203407815E-5</v>
      </c>
      <c r="AF70" s="48" t="str">
        <f t="shared" si="17"/>
        <v/>
      </c>
    </row>
    <row r="71" spans="8:32" x14ac:dyDescent="0.3">
      <c r="H71" s="29">
        <v>67</v>
      </c>
      <c r="I71" s="36"/>
      <c r="J71" s="16"/>
      <c r="K71" s="44"/>
      <c r="L71" s="34"/>
      <c r="M71" s="17">
        <v>5.2813463724319095E-6</v>
      </c>
      <c r="N71" s="48"/>
      <c r="O71" s="34">
        <v>0</v>
      </c>
      <c r="P71" s="17">
        <v>1.0355581122415515E-4</v>
      </c>
      <c r="Q71" s="65"/>
      <c r="R71" s="26"/>
      <c r="S71" s="9"/>
      <c r="T71" s="53"/>
      <c r="U71" s="62"/>
      <c r="V71" s="55"/>
      <c r="W71" s="9"/>
      <c r="X71" s="35"/>
      <c r="Y71" s="14"/>
      <c r="Z71" s="29">
        <v>67</v>
      </c>
      <c r="AA71" s="34">
        <f t="shared" si="12"/>
        <v>6.6688965988357163E-2</v>
      </c>
      <c r="AB71" s="17">
        <f t="shared" si="13"/>
        <v>6.5353123058941144E-3</v>
      </c>
      <c r="AC71" s="43" t="str">
        <f t="shared" si="14"/>
        <v/>
      </c>
      <c r="AD71" s="34" t="str">
        <f t="shared" si="15"/>
        <v/>
      </c>
      <c r="AE71" s="17">
        <f t="shared" si="16"/>
        <v>7.353271367800672E-5</v>
      </c>
      <c r="AF71" s="48" t="str">
        <f t="shared" si="17"/>
        <v/>
      </c>
    </row>
    <row r="72" spans="8:32" x14ac:dyDescent="0.3">
      <c r="H72" s="29">
        <v>68</v>
      </c>
      <c r="I72" s="36"/>
      <c r="J72" s="16"/>
      <c r="K72" s="44"/>
      <c r="L72" s="34"/>
      <c r="M72" s="17">
        <v>5.1252589982491619E-6</v>
      </c>
      <c r="N72" s="48"/>
      <c r="O72" s="34">
        <v>0</v>
      </c>
      <c r="P72" s="17">
        <v>1.0049527447547382E-4</v>
      </c>
      <c r="Q72" s="65"/>
      <c r="R72" s="26"/>
      <c r="S72" s="9"/>
      <c r="T72" s="53"/>
      <c r="U72" s="62"/>
      <c r="V72" s="55"/>
      <c r="W72" s="9"/>
      <c r="X72" s="35"/>
      <c r="Y72" s="14"/>
      <c r="Z72" s="29">
        <v>68</v>
      </c>
      <c r="AA72" s="34">
        <f t="shared" si="12"/>
        <v>6.1504204830135252E-2</v>
      </c>
      <c r="AB72" s="17">
        <f t="shared" si="13"/>
        <v>6.3421646375995452E-3</v>
      </c>
      <c r="AC72" s="43" t="str">
        <f t="shared" si="14"/>
        <v/>
      </c>
      <c r="AD72" s="34" t="str">
        <f t="shared" si="15"/>
        <v/>
      </c>
      <c r="AE72" s="17">
        <f t="shared" si="16"/>
        <v>7.1359493558522901E-5</v>
      </c>
      <c r="AF72" s="48" t="str">
        <f t="shared" si="17"/>
        <v/>
      </c>
    </row>
    <row r="73" spans="8:32" x14ac:dyDescent="0.3">
      <c r="H73" s="29">
        <v>69</v>
      </c>
      <c r="I73" s="36"/>
      <c r="J73" s="16"/>
      <c r="K73" s="44"/>
      <c r="L73" s="34"/>
      <c r="M73" s="17">
        <v>4.9737847031302006E-6</v>
      </c>
      <c r="N73" s="48"/>
      <c r="O73" s="34">
        <v>0</v>
      </c>
      <c r="P73" s="17">
        <v>9.7525190257454972E-5</v>
      </c>
      <c r="Q73" s="65"/>
      <c r="R73" s="26"/>
      <c r="S73" s="9"/>
      <c r="T73" s="53"/>
      <c r="U73" s="62"/>
      <c r="V73" s="55"/>
      <c r="W73" s="9"/>
      <c r="X73" s="35"/>
      <c r="Y73" s="14"/>
      <c r="Z73" s="29">
        <v>69</v>
      </c>
      <c r="AA73" s="34">
        <f t="shared" si="12"/>
        <v>5.6689949557311568E-2</v>
      </c>
      <c r="AB73" s="17">
        <f t="shared" si="13"/>
        <v>6.15472534558777E-3</v>
      </c>
      <c r="AC73" s="43" t="str">
        <f t="shared" si="14"/>
        <v/>
      </c>
      <c r="AD73" s="34" t="str">
        <f t="shared" si="15"/>
        <v/>
      </c>
      <c r="AE73" s="17">
        <f t="shared" si="16"/>
        <v>6.9250501800152093E-5</v>
      </c>
      <c r="AF73" s="48" t="str">
        <f t="shared" si="17"/>
        <v/>
      </c>
    </row>
    <row r="74" spans="8:32" x14ac:dyDescent="0.3">
      <c r="H74" s="29">
        <v>70</v>
      </c>
      <c r="I74" s="36"/>
      <c r="J74" s="16"/>
      <c r="K74" s="44"/>
      <c r="L74" s="34"/>
      <c r="M74" s="17">
        <v>4.8267871499845961E-6</v>
      </c>
      <c r="N74" s="48"/>
      <c r="O74" s="34">
        <v>0</v>
      </c>
      <c r="P74" s="17">
        <v>9.4642885293815665E-5</v>
      </c>
      <c r="Q74" s="65"/>
      <c r="R74" s="26"/>
      <c r="S74" s="9"/>
      <c r="T74" s="53"/>
      <c r="U74" s="62"/>
      <c r="V74" s="55"/>
      <c r="W74" s="9"/>
      <c r="X74" s="35"/>
      <c r="Y74" s="14"/>
      <c r="Z74" s="29">
        <v>70</v>
      </c>
      <c r="AA74" s="34">
        <f t="shared" si="12"/>
        <v>5.2220561066146913E-2</v>
      </c>
      <c r="AB74" s="17">
        <f t="shared" si="13"/>
        <v>5.9728257218434498E-3</v>
      </c>
      <c r="AC74" s="43" t="str">
        <f t="shared" si="14"/>
        <v/>
      </c>
      <c r="AD74" s="34" t="str">
        <f t="shared" si="15"/>
        <v/>
      </c>
      <c r="AE74" s="17">
        <f t="shared" si="16"/>
        <v>6.7203840167950524E-5</v>
      </c>
      <c r="AF74" s="48" t="str">
        <f t="shared" si="17"/>
        <v/>
      </c>
    </row>
    <row r="75" spans="8:32" x14ac:dyDescent="0.3">
      <c r="H75" s="29">
        <v>71</v>
      </c>
      <c r="I75" s="36"/>
      <c r="J75" s="16"/>
      <c r="K75" s="44"/>
      <c r="L75" s="34"/>
      <c r="M75" s="17">
        <v>4.6841340310918845E-6</v>
      </c>
      <c r="N75" s="48"/>
      <c r="O75" s="34">
        <v>0</v>
      </c>
      <c r="P75" s="17">
        <v>9.1845765315527191E-5</v>
      </c>
      <c r="Q75" s="65"/>
      <c r="R75" s="26"/>
      <c r="S75" s="9"/>
      <c r="T75" s="53"/>
      <c r="U75" s="62"/>
      <c r="V75" s="55"/>
      <c r="W75" s="9"/>
      <c r="X75" s="35"/>
      <c r="Y75" s="14"/>
      <c r="Z75" s="29">
        <v>71</v>
      </c>
      <c r="AA75" s="34">
        <f t="shared" si="12"/>
        <v>4.8072151070108884E-2</v>
      </c>
      <c r="AB75" s="17">
        <f t="shared" si="13"/>
        <v>5.7963020444266192E-3</v>
      </c>
      <c r="AC75" s="43" t="str">
        <f t="shared" si="14"/>
        <v/>
      </c>
      <c r="AD75" s="34" t="str">
        <f t="shared" si="15"/>
        <v/>
      </c>
      <c r="AE75" s="17">
        <f t="shared" si="16"/>
        <v>6.5217666528295416E-5</v>
      </c>
      <c r="AF75" s="48" t="str">
        <f t="shared" si="17"/>
        <v/>
      </c>
    </row>
    <row r="76" spans="8:32" x14ac:dyDescent="0.3">
      <c r="H76" s="29">
        <v>72</v>
      </c>
      <c r="I76" s="36"/>
      <c r="J76" s="16"/>
      <c r="K76" s="44"/>
      <c r="L76" s="34"/>
      <c r="M76" s="17">
        <v>4.545696949015689E-6</v>
      </c>
      <c r="N76" s="48"/>
      <c r="O76" s="34">
        <v>0</v>
      </c>
      <c r="P76" s="17">
        <v>8.9131312725797851E-5</v>
      </c>
      <c r="Q76" s="65"/>
      <c r="R76" s="26"/>
      <c r="S76" s="9"/>
      <c r="T76" s="53"/>
      <c r="U76" s="62"/>
      <c r="V76" s="55"/>
      <c r="W76" s="9"/>
      <c r="X76" s="35"/>
      <c r="Y76" s="14"/>
      <c r="Z76" s="29">
        <v>72</v>
      </c>
      <c r="AA76" s="34">
        <f t="shared" si="12"/>
        <v>4.4222463217929393E-2</v>
      </c>
      <c r="AB76" s="17">
        <f t="shared" si="13"/>
        <v>5.6249954301119008E-3</v>
      </c>
      <c r="AC76" s="43" t="str">
        <f t="shared" si="14"/>
        <v/>
      </c>
      <c r="AD76" s="34" t="str">
        <f t="shared" si="15"/>
        <v/>
      </c>
      <c r="AE76" s="17">
        <f t="shared" si="16"/>
        <v>6.3290193190840331E-5</v>
      </c>
      <c r="AF76" s="48" t="str">
        <f t="shared" si="17"/>
        <v/>
      </c>
    </row>
    <row r="77" spans="8:32" x14ac:dyDescent="0.3">
      <c r="H77" s="29">
        <v>73</v>
      </c>
      <c r="I77" s="36"/>
      <c r="J77" s="16"/>
      <c r="K77" s="44"/>
      <c r="L77" s="34"/>
      <c r="M77" s="17">
        <v>4.4113513010373559E-6</v>
      </c>
      <c r="N77" s="48"/>
      <c r="O77" s="34">
        <v>0</v>
      </c>
      <c r="P77" s="17">
        <v>8.6497084334065836E-5</v>
      </c>
      <c r="Q77" s="65"/>
      <c r="R77" s="26"/>
      <c r="S77" s="9"/>
      <c r="T77" s="53"/>
      <c r="U77" s="62"/>
      <c r="V77" s="55"/>
      <c r="W77" s="9"/>
      <c r="X77" s="35"/>
      <c r="Y77" s="14"/>
      <c r="Z77" s="29">
        <v>73</v>
      </c>
      <c r="AA77" s="34">
        <f t="shared" si="12"/>
        <v>4.0650762264056582E-2</v>
      </c>
      <c r="AB77" s="17">
        <f t="shared" si="13"/>
        <v>5.4587516913828628E-3</v>
      </c>
      <c r="AC77" s="43" t="str">
        <f t="shared" si="14"/>
        <v/>
      </c>
      <c r="AD77" s="34" t="str">
        <f t="shared" si="15"/>
        <v/>
      </c>
      <c r="AE77" s="17">
        <f t="shared" si="16"/>
        <v>6.1419685299473204E-5</v>
      </c>
      <c r="AF77" s="48" t="str">
        <f t="shared" si="17"/>
        <v/>
      </c>
    </row>
    <row r="78" spans="8:32" x14ac:dyDescent="0.3">
      <c r="H78" s="29">
        <v>74</v>
      </c>
      <c r="I78" s="36"/>
      <c r="J78" s="16"/>
      <c r="K78" s="44"/>
      <c r="L78" s="34"/>
      <c r="M78" s="17">
        <v>4.2809761670051023E-6</v>
      </c>
      <c r="N78" s="48"/>
      <c r="O78" s="34">
        <v>0</v>
      </c>
      <c r="P78" s="17">
        <v>8.3940709156962834E-5</v>
      </c>
      <c r="Q78" s="65"/>
      <c r="R78" s="26"/>
      <c r="S78" s="9"/>
      <c r="T78" s="53"/>
      <c r="U78" s="62"/>
      <c r="V78" s="55"/>
      <c r="W78" s="9"/>
      <c r="X78" s="35"/>
      <c r="Y78" s="14"/>
      <c r="Z78" s="29">
        <v>74</v>
      </c>
      <c r="AA78" s="34">
        <f t="shared" si="12"/>
        <v>3.7337730746666707E-2</v>
      </c>
      <c r="AB78" s="17">
        <f t="shared" si="13"/>
        <v>5.2974211976528629E-3</v>
      </c>
      <c r="AC78" s="43" t="str">
        <f t="shared" si="14"/>
        <v/>
      </c>
      <c r="AD78" s="34" t="str">
        <f t="shared" si="15"/>
        <v/>
      </c>
      <c r="AE78" s="17">
        <f t="shared" si="16"/>
        <v>5.9604459270828739E-5</v>
      </c>
      <c r="AF78" s="48" t="str">
        <f t="shared" si="17"/>
        <v/>
      </c>
    </row>
    <row r="79" spans="8:32" x14ac:dyDescent="0.3">
      <c r="H79" s="29">
        <v>75</v>
      </c>
      <c r="I79" s="36"/>
      <c r="J79" s="16"/>
      <c r="K79" s="44"/>
      <c r="L79" s="34"/>
      <c r="M79" s="17">
        <v>4.1544542004977137E-6</v>
      </c>
      <c r="N79" s="48"/>
      <c r="O79" s="34">
        <v>0</v>
      </c>
      <c r="P79" s="17">
        <v>8.1459886284268937E-5</v>
      </c>
      <c r="Q79" s="65"/>
      <c r="R79" s="26"/>
      <c r="S79" s="9"/>
      <c r="T79" s="53"/>
      <c r="U79" s="62"/>
      <c r="V79" s="55"/>
      <c r="W79" s="9"/>
      <c r="X79" s="35"/>
      <c r="Y79" s="14"/>
      <c r="Z79" s="29">
        <v>75</v>
      </c>
      <c r="AA79" s="34">
        <f t="shared" si="12"/>
        <v>3.4265372665241295E-2</v>
      </c>
      <c r="AB79" s="17">
        <f t="shared" si="13"/>
        <v>5.1408587405874107E-3</v>
      </c>
      <c r="AC79" s="43" t="str">
        <f t="shared" si="14"/>
        <v/>
      </c>
      <c r="AD79" s="34" t="str">
        <f t="shared" si="15"/>
        <v/>
      </c>
      <c r="AE79" s="17">
        <f t="shared" si="16"/>
        <v>5.7842881278949718E-5</v>
      </c>
      <c r="AF79" s="48" t="str">
        <f t="shared" si="17"/>
        <v/>
      </c>
    </row>
    <row r="80" spans="8:32" x14ac:dyDescent="0.3">
      <c r="H80" s="29">
        <v>76</v>
      </c>
      <c r="I80" s="36"/>
      <c r="J80" s="16"/>
      <c r="K80" s="44"/>
      <c r="L80" s="34"/>
      <c r="M80" s="17">
        <v>4.0316715232048448E-6</v>
      </c>
      <c r="N80" s="48"/>
      <c r="O80" s="34">
        <v>0</v>
      </c>
      <c r="P80" s="17">
        <v>7.9052382807938168E-5</v>
      </c>
      <c r="Q80" s="65"/>
      <c r="R80" s="26"/>
      <c r="S80" s="9"/>
      <c r="T80" s="53"/>
      <c r="U80" s="62"/>
      <c r="V80" s="55"/>
      <c r="W80" s="9"/>
      <c r="X80" s="35"/>
      <c r="Y80" s="14"/>
      <c r="Z80" s="29">
        <v>76</v>
      </c>
      <c r="AA80" s="34">
        <f t="shared" si="12"/>
        <v>3.1416923684068017E-2</v>
      </c>
      <c r="AB80" s="17">
        <f t="shared" si="13"/>
        <v>4.9889234034068619E-3</v>
      </c>
      <c r="AC80" s="43" t="str">
        <f t="shared" si="14"/>
        <v/>
      </c>
      <c r="AD80" s="34" t="str">
        <f t="shared" si="15"/>
        <v/>
      </c>
      <c r="AE80" s="17">
        <f t="shared" si="16"/>
        <v>5.6133365784733374E-5</v>
      </c>
      <c r="AF80" s="48" t="str">
        <f t="shared" si="17"/>
        <v/>
      </c>
    </row>
    <row r="81" spans="8:32" x14ac:dyDescent="0.3">
      <c r="H81" s="29">
        <v>77</v>
      </c>
      <c r="I81" s="36"/>
      <c r="J81" s="16"/>
      <c r="K81" s="44"/>
      <c r="L81" s="34"/>
      <c r="M81" s="17">
        <v>3.9125176224288519E-6</v>
      </c>
      <c r="N81" s="48"/>
      <c r="O81" s="34">
        <v>0</v>
      </c>
      <c r="P81" s="17">
        <v>7.6716031812330468E-5</v>
      </c>
      <c r="Q81" s="65"/>
      <c r="R81" s="26"/>
      <c r="S81" s="9"/>
      <c r="T81" s="53"/>
      <c r="U81" s="62"/>
      <c r="V81" s="55"/>
      <c r="W81" s="9"/>
      <c r="X81" s="35"/>
      <c r="Y81" s="14"/>
      <c r="Z81" s="29">
        <v>77</v>
      </c>
      <c r="AA81" s="34">
        <f t="shared" si="12"/>
        <v>2.8776767420062733E-2</v>
      </c>
      <c r="AB81" s="17">
        <f t="shared" si="13"/>
        <v>4.8414784340518107E-3</v>
      </c>
      <c r="AC81" s="43" t="str">
        <f t="shared" si="14"/>
        <v/>
      </c>
      <c r="AD81" s="34" t="str">
        <f t="shared" si="15"/>
        <v/>
      </c>
      <c r="AE81" s="17">
        <f t="shared" si="16"/>
        <v>5.447437410883915E-5</v>
      </c>
      <c r="AF81" s="48" t="str">
        <f t="shared" si="17"/>
        <v/>
      </c>
    </row>
    <row r="82" spans="8:32" x14ac:dyDescent="0.3">
      <c r="H82" s="29">
        <v>78</v>
      </c>
      <c r="I82" s="36"/>
      <c r="J82" s="16"/>
      <c r="K82" s="44"/>
      <c r="L82" s="34"/>
      <c r="M82" s="17">
        <v>3.7968852516159077E-6</v>
      </c>
      <c r="N82" s="48"/>
      <c r="O82" s="34">
        <v>0</v>
      </c>
      <c r="P82" s="17">
        <v>7.4448730423841368E-5</v>
      </c>
      <c r="Q82" s="65"/>
      <c r="R82" s="26"/>
      <c r="S82" s="9"/>
      <c r="T82" s="53"/>
      <c r="U82" s="62"/>
      <c r="V82" s="55"/>
      <c r="W82" s="9"/>
      <c r="X82" s="35"/>
      <c r="Y82" s="14"/>
      <c r="Z82" s="29">
        <v>78</v>
      </c>
      <c r="AA82" s="34">
        <f t="shared" si="12"/>
        <v>2.6330357403177081E-2</v>
      </c>
      <c r="AB82" s="17">
        <f t="shared" si="13"/>
        <v>4.6983911220970049E-3</v>
      </c>
      <c r="AC82" s="43" t="str">
        <f t="shared" si="14"/>
        <v/>
      </c>
      <c r="AD82" s="34" t="str">
        <f t="shared" si="15"/>
        <v/>
      </c>
      <c r="AE82" s="17">
        <f t="shared" si="16"/>
        <v>5.2864413046773441E-5</v>
      </c>
      <c r="AF82" s="48" t="str">
        <f t="shared" si="17"/>
        <v/>
      </c>
    </row>
    <row r="83" spans="8:32" x14ac:dyDescent="0.3">
      <c r="H83" s="29">
        <v>79</v>
      </c>
      <c r="I83" s="36"/>
      <c r="J83" s="16"/>
      <c r="K83" s="44"/>
      <c r="L83" s="34"/>
      <c r="M83" s="17">
        <v>3.6846703338268612E-6</v>
      </c>
      <c r="N83" s="48"/>
      <c r="O83" s="34">
        <v>0</v>
      </c>
      <c r="P83" s="17">
        <v>7.2248437918173786E-5</v>
      </c>
      <c r="Q83" s="65"/>
      <c r="R83" s="26"/>
      <c r="S83" s="9"/>
      <c r="T83" s="53"/>
      <c r="U83" s="62"/>
      <c r="V83" s="55"/>
      <c r="W83" s="9"/>
      <c r="X83" s="35"/>
      <c r="Y83" s="14"/>
      <c r="Z83" s="29">
        <v>79</v>
      </c>
      <c r="AA83" s="34">
        <f t="shared" si="12"/>
        <v>2.4064144325495126E-2</v>
      </c>
      <c r="AB83" s="17">
        <f t="shared" si="13"/>
        <v>4.5595326793030008E-3</v>
      </c>
      <c r="AC83" s="43" t="str">
        <f t="shared" si="14"/>
        <v/>
      </c>
      <c r="AD83" s="34" t="str">
        <f t="shared" si="15"/>
        <v/>
      </c>
      <c r="AE83" s="17">
        <f t="shared" si="16"/>
        <v>5.1302033524904767E-5</v>
      </c>
      <c r="AF83" s="48" t="str">
        <f t="shared" si="17"/>
        <v/>
      </c>
    </row>
    <row r="84" spans="8:32" x14ac:dyDescent="0.3">
      <c r="H84" s="29">
        <v>80</v>
      </c>
      <c r="I84" s="36"/>
      <c r="J84" s="16"/>
      <c r="K84" s="44"/>
      <c r="L84" s="34"/>
      <c r="M84" s="17">
        <v>3.5757718680609683E-6</v>
      </c>
      <c r="N84" s="48"/>
      <c r="O84" s="34">
        <v>0</v>
      </c>
      <c r="P84" s="17">
        <v>7.0113173883548427E-5</v>
      </c>
      <c r="Q84" s="65"/>
      <c r="R84" s="26"/>
      <c r="S84" s="9"/>
      <c r="T84" s="53"/>
      <c r="U84" s="62"/>
      <c r="V84" s="55"/>
      <c r="W84" s="9"/>
      <c r="X84" s="35"/>
      <c r="Y84" s="14"/>
      <c r="Z84" s="29">
        <v>80</v>
      </c>
      <c r="AA84" s="34">
        <f t="shared" si="12"/>
        <v>2.1965508221104942E-2</v>
      </c>
      <c r="AB84" s="17">
        <f t="shared" si="13"/>
        <v>4.4247781236980595E-3</v>
      </c>
      <c r="AC84" s="43" t="str">
        <f t="shared" si="14"/>
        <v/>
      </c>
      <c r="AD84" s="34" t="str">
        <f t="shared" si="15"/>
        <v/>
      </c>
      <c r="AE84" s="17">
        <f t="shared" si="16"/>
        <v>4.9785829296199669E-5</v>
      </c>
      <c r="AF84" s="48" t="str">
        <f t="shared" si="17"/>
        <v/>
      </c>
    </row>
    <row r="85" spans="8:32" x14ac:dyDescent="0.3">
      <c r="H85" s="29">
        <v>81</v>
      </c>
      <c r="I85" s="36"/>
      <c r="J85" s="16"/>
      <c r="K85" s="44"/>
      <c r="L85" s="34"/>
      <c r="M85" s="17">
        <v>3.4700918383481715E-6</v>
      </c>
      <c r="N85" s="48"/>
      <c r="O85" s="34">
        <v>0</v>
      </c>
      <c r="P85" s="17">
        <v>6.8041016438199483E-5</v>
      </c>
      <c r="Q85" s="65"/>
      <c r="R85" s="26"/>
      <c r="S85" s="9"/>
      <c r="T85" s="53"/>
      <c r="U85" s="62"/>
      <c r="V85" s="55"/>
      <c r="W85" s="9"/>
      <c r="X85" s="35"/>
      <c r="Y85" s="14"/>
      <c r="Z85" s="29">
        <v>81</v>
      </c>
      <c r="AA85" s="34">
        <f t="shared" si="12"/>
        <v>2.0022695243020534E-2</v>
      </c>
      <c r="AB85" s="17">
        <f t="shared" si="13"/>
        <v>4.2940061670859297E-3</v>
      </c>
      <c r="AC85" s="43" t="str">
        <f t="shared" si="14"/>
        <v/>
      </c>
      <c r="AD85" s="34" t="str">
        <f t="shared" si="15"/>
        <v/>
      </c>
      <c r="AE85" s="17">
        <f t="shared" si="16"/>
        <v>4.8314435674505423E-5</v>
      </c>
      <c r="AF85" s="48" t="str">
        <f t="shared" si="17"/>
        <v/>
      </c>
    </row>
    <row r="86" spans="8:32" x14ac:dyDescent="0.3">
      <c r="H86" s="29">
        <v>82</v>
      </c>
      <c r="I86" s="36"/>
      <c r="J86" s="16"/>
      <c r="K86" s="44"/>
      <c r="L86" s="34"/>
      <c r="M86" s="17">
        <v>3.3675351255281151E-6</v>
      </c>
      <c r="N86" s="48"/>
      <c r="O86" s="34">
        <v>0</v>
      </c>
      <c r="P86" s="17">
        <v>6.6030100500551311E-5</v>
      </c>
      <c r="Q86" s="65"/>
      <c r="R86" s="26"/>
      <c r="S86" s="9"/>
      <c r="T86" s="53"/>
      <c r="U86" s="62"/>
      <c r="V86" s="55"/>
      <c r="W86" s="9"/>
      <c r="X86" s="35"/>
      <c r="Y86" s="14"/>
      <c r="Z86" s="29">
        <v>82</v>
      </c>
      <c r="AA86" s="34">
        <f t="shared" ref="AA86:AA117" si="18">IF(($I86+$L86+O36+R36)*$B$15=0,"",($I86+$L86+O36+R36)*$B$15)</f>
        <v>1.8224758726012241E-2</v>
      </c>
      <c r="AB86" s="17">
        <f t="shared" ref="AB86:AB117" si="19">IF(($J86+$M86+P36+S36)*$B$15=0,"",($J86+$M86+P36+S36)*$B$15)</f>
        <v>4.1670991058782901E-3</v>
      </c>
      <c r="AC86" s="43" t="str">
        <f t="shared" ref="AC86:AC117" si="20">IF(($I86+$N86+Q36+T36)*$B$15=0,"",($I86+$N86+Q36+T36)*$B$15)</f>
        <v/>
      </c>
      <c r="AD86" s="34" t="str">
        <f t="shared" ref="AD86:AD117" si="21">IF(($I86+$L86+$U36+$V36)*$B$15=0,"",($I86+$L86+$U36+$V36)*$B$15)</f>
        <v/>
      </c>
      <c r="AE86" s="17">
        <f t="shared" ref="AE86:AE117" si="22">IF(($J86+$M86+$W36)*$B$15=0,"",($J86+$M86+$W36)*$B$15)</f>
        <v>4.6886528306240495E-5</v>
      </c>
      <c r="AF86" s="48" t="str">
        <f t="shared" ref="AF86:AF117" si="23">IF(($K86+$N86+$X36)*$B$15=0,"",($K86+$N86+$X36)*$B$15)</f>
        <v/>
      </c>
    </row>
    <row r="87" spans="8:32" x14ac:dyDescent="0.3">
      <c r="H87" s="29">
        <v>83</v>
      </c>
      <c r="I87" s="36"/>
      <c r="J87" s="16"/>
      <c r="K87" s="44"/>
      <c r="L87" s="34"/>
      <c r="M87" s="17">
        <v>3.2680094216364738E-6</v>
      </c>
      <c r="N87" s="48"/>
      <c r="O87" s="34">
        <v>0</v>
      </c>
      <c r="P87" s="17">
        <v>6.4078616110519135E-5</v>
      </c>
      <c r="Q87" s="65"/>
      <c r="R87" s="26"/>
      <c r="S87" s="9"/>
      <c r="T87" s="53"/>
      <c r="U87" s="62"/>
      <c r="V87" s="55"/>
      <c r="W87" s="9"/>
      <c r="X87" s="35"/>
      <c r="Y87" s="14"/>
      <c r="Z87" s="29">
        <v>83</v>
      </c>
      <c r="AA87" s="34">
        <f t="shared" si="18"/>
        <v>1.6561504245253132E-2</v>
      </c>
      <c r="AB87" s="17">
        <f t="shared" si="19"/>
        <v>4.0439427151535692E-3</v>
      </c>
      <c r="AC87" s="43" t="str">
        <f t="shared" si="20"/>
        <v/>
      </c>
      <c r="AD87" s="34" t="str">
        <f t="shared" si="21"/>
        <v/>
      </c>
      <c r="AE87" s="17">
        <f t="shared" si="22"/>
        <v>4.5500821978386785E-5</v>
      </c>
      <c r="AF87" s="48" t="str">
        <f t="shared" si="23"/>
        <v/>
      </c>
    </row>
    <row r="88" spans="8:32" x14ac:dyDescent="0.3">
      <c r="H88" s="29">
        <v>84</v>
      </c>
      <c r="I88" s="36"/>
      <c r="J88" s="16"/>
      <c r="K88" s="44"/>
      <c r="L88" s="34"/>
      <c r="M88" s="17">
        <v>3.1714251468215591E-6</v>
      </c>
      <c r="N88" s="48"/>
      <c r="O88" s="34">
        <v>0</v>
      </c>
      <c r="P88" s="17">
        <v>6.2184806800422775E-5</v>
      </c>
      <c r="Q88" s="65"/>
      <c r="R88" s="26"/>
      <c r="S88" s="9"/>
      <c r="T88" s="53"/>
      <c r="U88" s="62"/>
      <c r="V88" s="55"/>
      <c r="W88" s="9"/>
      <c r="X88" s="35"/>
      <c r="Y88" s="14"/>
      <c r="Z88" s="29">
        <v>84</v>
      </c>
      <c r="AA88" s="34">
        <f t="shared" si="18"/>
        <v>1.5023438400297628E-2</v>
      </c>
      <c r="AB88" s="17">
        <f t="shared" si="19"/>
        <v>3.9244261458468077E-3</v>
      </c>
      <c r="AC88" s="43" t="str">
        <f t="shared" si="20"/>
        <v/>
      </c>
      <c r="AD88" s="34" t="str">
        <f t="shared" si="21"/>
        <v/>
      </c>
      <c r="AE88" s="17">
        <f t="shared" si="22"/>
        <v>4.4156069461711247E-5</v>
      </c>
      <c r="AF88" s="48" t="str">
        <f t="shared" si="23"/>
        <v/>
      </c>
    </row>
    <row r="89" spans="8:32" x14ac:dyDescent="0.3">
      <c r="H89" s="29">
        <v>85</v>
      </c>
      <c r="I89" s="36"/>
      <c r="J89" s="16"/>
      <c r="K89" s="44"/>
      <c r="L89" s="34"/>
      <c r="M89" s="17">
        <v>3.0776953687164039E-6</v>
      </c>
      <c r="N89" s="48"/>
      <c r="O89" s="34">
        <v>0</v>
      </c>
      <c r="P89" s="17">
        <v>6.0346968014047177E-5</v>
      </c>
      <c r="Q89" s="65"/>
      <c r="R89" s="26"/>
      <c r="S89" s="9"/>
      <c r="T89" s="53"/>
      <c r="U89" s="62"/>
      <c r="V89" s="55"/>
      <c r="W89" s="9"/>
      <c r="X89" s="35"/>
      <c r="Y89" s="14"/>
      <c r="Z89" s="29">
        <v>85</v>
      </c>
      <c r="AA89" s="34">
        <f t="shared" si="18"/>
        <v>1.3601721072218491E-2</v>
      </c>
      <c r="AB89" s="17">
        <f t="shared" si="19"/>
        <v>3.8084418249780213E-3</v>
      </c>
      <c r="AC89" s="43" t="str">
        <f t="shared" si="20"/>
        <v/>
      </c>
      <c r="AD89" s="34" t="str">
        <f t="shared" si="21"/>
        <v/>
      </c>
      <c r="AE89" s="17">
        <f t="shared" si="22"/>
        <v>4.2851060388175363E-5</v>
      </c>
      <c r="AF89" s="48" t="str">
        <f t="shared" si="23"/>
        <v/>
      </c>
    </row>
    <row r="90" spans="8:32" x14ac:dyDescent="0.3">
      <c r="H90" s="29">
        <v>86</v>
      </c>
      <c r="I90" s="36"/>
      <c r="J90" s="16"/>
      <c r="K90" s="44"/>
      <c r="L90" s="34"/>
      <c r="M90" s="17">
        <v>2.9867357241937631E-6</v>
      </c>
      <c r="N90" s="48"/>
      <c r="O90" s="34">
        <v>0</v>
      </c>
      <c r="P90" s="17">
        <v>5.8563445572426762E-5</v>
      </c>
      <c r="Q90" s="65"/>
      <c r="R90" s="26"/>
      <c r="S90" s="9"/>
      <c r="T90" s="53"/>
      <c r="U90" s="62"/>
      <c r="V90" s="55"/>
      <c r="W90" s="9"/>
      <c r="X90" s="35"/>
      <c r="Y90" s="14"/>
      <c r="Z90" s="29">
        <v>86</v>
      </c>
      <c r="AA90" s="34">
        <f t="shared" si="18"/>
        <v>1.2288120918780716E-2</v>
      </c>
      <c r="AB90" s="17">
        <f t="shared" si="19"/>
        <v>3.6958853588292492E-3</v>
      </c>
      <c r="AC90" s="43" t="str">
        <f t="shared" si="20"/>
        <v/>
      </c>
      <c r="AD90" s="34" t="str">
        <f t="shared" si="21"/>
        <v/>
      </c>
      <c r="AE90" s="17">
        <f t="shared" si="22"/>
        <v>4.1584620161522186E-5</v>
      </c>
      <c r="AF90" s="48" t="str">
        <f t="shared" si="23"/>
        <v/>
      </c>
    </row>
    <row r="91" spans="8:32" x14ac:dyDescent="0.3">
      <c r="H91" s="29">
        <v>87</v>
      </c>
      <c r="I91" s="36"/>
      <c r="J91" s="16"/>
      <c r="K91" s="44"/>
      <c r="L91" s="34"/>
      <c r="M91" s="17">
        <v>2.8984643434336061E-6</v>
      </c>
      <c r="N91" s="48"/>
      <c r="O91" s="34">
        <v>0</v>
      </c>
      <c r="P91" s="17">
        <v>5.6832634184972705E-5</v>
      </c>
      <c r="Q91" s="65"/>
      <c r="R91" s="26"/>
      <c r="S91" s="9"/>
      <c r="T91" s="53"/>
      <c r="U91" s="62"/>
      <c r="V91" s="55"/>
      <c r="W91" s="9"/>
      <c r="X91" s="35"/>
      <c r="Y91" s="14"/>
      <c r="Z91" s="29">
        <v>87</v>
      </c>
      <c r="AA91" s="34">
        <f t="shared" si="18"/>
        <v>1.107497388843116E-2</v>
      </c>
      <c r="AB91" s="17">
        <f t="shared" si="19"/>
        <v>3.5866554389831708E-3</v>
      </c>
      <c r="AC91" s="43" t="str">
        <f t="shared" si="20"/>
        <v/>
      </c>
      <c r="AD91" s="34" t="str">
        <f t="shared" si="21"/>
        <v/>
      </c>
      <c r="AE91" s="17">
        <f t="shared" si="22"/>
        <v>4.0355608900060441E-5</v>
      </c>
      <c r="AF91" s="48" t="str">
        <f t="shared" si="23"/>
        <v/>
      </c>
    </row>
    <row r="92" spans="8:32" x14ac:dyDescent="0.3">
      <c r="H92" s="29">
        <v>88</v>
      </c>
      <c r="I92" s="36"/>
      <c r="J92" s="16"/>
      <c r="K92" s="44"/>
      <c r="L92" s="34"/>
      <c r="M92" s="17">
        <v>2.8128017762347527E-6</v>
      </c>
      <c r="N92" s="48"/>
      <c r="O92" s="34">
        <v>0</v>
      </c>
      <c r="P92" s="17">
        <v>5.5152976004603027E-5</v>
      </c>
      <c r="Q92" s="65"/>
      <c r="R92" s="26"/>
      <c r="S92" s="9"/>
      <c r="T92" s="53"/>
      <c r="U92" s="62"/>
      <c r="V92" s="55"/>
      <c r="W92" s="9"/>
      <c r="X92" s="35"/>
      <c r="Y92" s="14"/>
      <c r="Z92" s="29">
        <v>88</v>
      </c>
      <c r="AA92" s="34">
        <f t="shared" si="18"/>
        <v>9.955144548724263E-3</v>
      </c>
      <c r="AB92" s="17">
        <f t="shared" si="19"/>
        <v>3.4806537511386814E-3</v>
      </c>
      <c r="AC92" s="43" t="str">
        <f t="shared" si="20"/>
        <v/>
      </c>
      <c r="AD92" s="34" t="str">
        <f t="shared" si="21"/>
        <v/>
      </c>
      <c r="AE92" s="17">
        <f t="shared" si="22"/>
        <v>3.9162920410694088E-5</v>
      </c>
      <c r="AF92" s="48" t="str">
        <f t="shared" si="23"/>
        <v/>
      </c>
    </row>
    <row r="93" spans="8:32" x14ac:dyDescent="0.3">
      <c r="H93" s="29">
        <v>89</v>
      </c>
      <c r="I93" s="36"/>
      <c r="J93" s="16"/>
      <c r="K93" s="44"/>
      <c r="L93" s="34"/>
      <c r="M93" s="17">
        <v>2.7296709205043258E-6</v>
      </c>
      <c r="N93" s="48"/>
      <c r="O93" s="34">
        <v>0</v>
      </c>
      <c r="P93" s="17">
        <v>5.3522959225575049E-5</v>
      </c>
      <c r="Q93" s="65"/>
      <c r="R93" s="26"/>
      <c r="S93" s="9"/>
      <c r="T93" s="53"/>
      <c r="U93" s="62"/>
      <c r="V93" s="55"/>
      <c r="W93" s="9"/>
      <c r="X93" s="35"/>
      <c r="Y93" s="14"/>
      <c r="Z93" s="29">
        <v>89</v>
      </c>
      <c r="AA93" s="34">
        <f t="shared" si="18"/>
        <v>8.9219900386165486E-3</v>
      </c>
      <c r="AB93" s="17">
        <f t="shared" si="19"/>
        <v>3.3777848866213948E-3</v>
      </c>
      <c r="AC93" s="43" t="str">
        <f t="shared" si="20"/>
        <v/>
      </c>
      <c r="AD93" s="34" t="str">
        <f t="shared" si="21"/>
        <v/>
      </c>
      <c r="AE93" s="17">
        <f t="shared" si="22"/>
        <v>3.8005481193273778E-5</v>
      </c>
      <c r="AF93" s="48" t="str">
        <f t="shared" si="23"/>
        <v/>
      </c>
    </row>
    <row r="94" spans="8:32" x14ac:dyDescent="0.3">
      <c r="H94" s="29">
        <v>90</v>
      </c>
      <c r="I94" s="36"/>
      <c r="J94" s="16"/>
      <c r="K94" s="44"/>
      <c r="L94" s="34"/>
      <c r="M94" s="17">
        <v>2.648996952860668E-6</v>
      </c>
      <c r="N94" s="48"/>
      <c r="O94" s="34">
        <v>0</v>
      </c>
      <c r="P94" s="17">
        <v>5.1941116722758218E-5</v>
      </c>
      <c r="Q94" s="65"/>
      <c r="R94" s="26"/>
      <c r="S94" s="9"/>
      <c r="T94" s="53"/>
      <c r="U94" s="62"/>
      <c r="V94" s="55"/>
      <c r="W94" s="9"/>
      <c r="X94" s="35"/>
      <c r="Y94" s="14"/>
      <c r="Z94" s="29">
        <v>90</v>
      </c>
      <c r="AA94" s="34">
        <f t="shared" si="18"/>
        <v>7.969326466965564E-3</v>
      </c>
      <c r="AB94" s="17">
        <f t="shared" si="19"/>
        <v>3.2779562565093865E-3</v>
      </c>
      <c r="AC94" s="43" t="str">
        <f t="shared" si="20"/>
        <v/>
      </c>
      <c r="AD94" s="34" t="str">
        <f t="shared" si="21"/>
        <v/>
      </c>
      <c r="AE94" s="17">
        <f t="shared" si="22"/>
        <v>3.6882249474374363E-5</v>
      </c>
      <c r="AF94" s="48" t="str">
        <f t="shared" si="23"/>
        <v/>
      </c>
    </row>
    <row r="95" spans="8:32" x14ac:dyDescent="0.3">
      <c r="H95" s="29">
        <v>91</v>
      </c>
      <c r="I95" s="36"/>
      <c r="J95" s="16"/>
      <c r="K95" s="44"/>
      <c r="L95" s="34"/>
      <c r="M95" s="17">
        <v>2.570707261287243E-6</v>
      </c>
      <c r="N95" s="48"/>
      <c r="O95" s="34">
        <v>0</v>
      </c>
      <c r="P95" s="17">
        <v>5.0406024731122442E-5</v>
      </c>
      <c r="Q95" s="65"/>
      <c r="R95" s="26"/>
      <c r="S95" s="9"/>
      <c r="T95" s="53"/>
      <c r="U95" s="62"/>
      <c r="V95" s="55"/>
      <c r="W95" s="9"/>
      <c r="X95" s="35"/>
      <c r="Y95" s="14"/>
      <c r="Z95" s="29">
        <v>91</v>
      </c>
      <c r="AA95" s="34">
        <f t="shared" si="18"/>
        <v>7.0913975915839764E-3</v>
      </c>
      <c r="AB95" s="17">
        <f t="shared" si="19"/>
        <v>3.1810780082969221E-3</v>
      </c>
      <c r="AC95" s="43" t="str">
        <f t="shared" si="20"/>
        <v/>
      </c>
      <c r="AD95" s="34" t="str">
        <f t="shared" si="21"/>
        <v/>
      </c>
      <c r="AE95" s="17">
        <f t="shared" si="22"/>
        <v>3.5792214269628413E-5</v>
      </c>
      <c r="AF95" s="48" t="str">
        <f t="shared" si="23"/>
        <v/>
      </c>
    </row>
    <row r="96" spans="8:32" x14ac:dyDescent="0.3">
      <c r="H96" s="29">
        <v>92</v>
      </c>
      <c r="I96" s="36"/>
      <c r="J96" s="16"/>
      <c r="K96" s="44"/>
      <c r="L96" s="34"/>
      <c r="M96" s="17">
        <v>2.4947313797769228E-6</v>
      </c>
      <c r="N96" s="48"/>
      <c r="O96" s="34">
        <v>0</v>
      </c>
      <c r="P96" s="17">
        <v>4.8916301564253418E-5</v>
      </c>
      <c r="Q96" s="65"/>
      <c r="R96" s="26"/>
      <c r="S96" s="9"/>
      <c r="T96" s="53"/>
      <c r="U96" s="62"/>
      <c r="V96" s="55"/>
      <c r="W96" s="9"/>
      <c r="X96" s="35"/>
      <c r="Y96" s="14"/>
      <c r="Z96" s="29">
        <v>92</v>
      </c>
      <c r="AA96" s="34">
        <f t="shared" si="18"/>
        <v>6.2828456244034703E-3</v>
      </c>
      <c r="AB96" s="17">
        <f t="shared" si="19"/>
        <v>3.0870629450211323E-3</v>
      </c>
      <c r="AC96" s="43" t="str">
        <f t="shared" si="20"/>
        <v/>
      </c>
      <c r="AD96" s="34" t="str">
        <f t="shared" si="21"/>
        <v/>
      </c>
      <c r="AE96" s="17">
        <f t="shared" si="22"/>
        <v>3.4734394473772071E-5</v>
      </c>
      <c r="AF96" s="48" t="str">
        <f t="shared" si="23"/>
        <v/>
      </c>
    </row>
    <row r="97" spans="8:32" x14ac:dyDescent="0.3">
      <c r="H97" s="29">
        <v>93</v>
      </c>
      <c r="I97" s="36"/>
      <c r="J97" s="16"/>
      <c r="K97" s="44"/>
      <c r="L97" s="34"/>
      <c r="M97" s="17">
        <v>2.4210009249078213E-6</v>
      </c>
      <c r="N97" s="48"/>
      <c r="O97" s="34">
        <v>0</v>
      </c>
      <c r="P97" s="17">
        <v>4.7470606370741627E-5</v>
      </c>
      <c r="Q97" s="65"/>
      <c r="R97" s="26"/>
      <c r="S97" s="9"/>
      <c r="T97" s="53"/>
      <c r="U97" s="62"/>
      <c r="V97" s="55"/>
      <c r="W97" s="9"/>
      <c r="X97" s="35"/>
      <c r="Y97" s="14"/>
      <c r="Z97" s="29">
        <v>93</v>
      </c>
      <c r="AA97" s="34">
        <f t="shared" si="18"/>
        <v>5.5386840187586486E-3</v>
      </c>
      <c r="AB97" s="17">
        <f t="shared" si="19"/>
        <v>2.9958264467788613E-3</v>
      </c>
      <c r="AC97" s="43" t="str">
        <f t="shared" si="20"/>
        <v/>
      </c>
      <c r="AD97" s="34" t="str">
        <f t="shared" si="21"/>
        <v/>
      </c>
      <c r="AE97" s="17">
        <f t="shared" si="22"/>
        <v>3.3707837977584086E-5</v>
      </c>
      <c r="AF97" s="48" t="str">
        <f t="shared" si="23"/>
        <v/>
      </c>
    </row>
    <row r="98" spans="8:32" x14ac:dyDescent="0.3">
      <c r="H98" s="29">
        <v>94</v>
      </c>
      <c r="I98" s="36"/>
      <c r="J98" s="16"/>
      <c r="K98" s="44"/>
      <c r="L98" s="34"/>
      <c r="M98" s="17">
        <v>2.3494495342936026E-6</v>
      </c>
      <c r="N98" s="48"/>
      <c r="O98" s="34">
        <v>0</v>
      </c>
      <c r="P98" s="17">
        <v>4.6067637927325566E-5</v>
      </c>
      <c r="Q98" s="65"/>
      <c r="R98" s="26"/>
      <c r="S98" s="9"/>
      <c r="T98" s="53"/>
      <c r="U98" s="62"/>
      <c r="V98" s="55"/>
      <c r="W98" s="9"/>
      <c r="X98" s="35"/>
      <c r="Y98" s="14"/>
      <c r="Z98" s="29">
        <v>94</v>
      </c>
      <c r="AA98" s="34">
        <f t="shared" si="18"/>
        <v>4.8542721045395356E-3</v>
      </c>
      <c r="AB98" s="17">
        <f t="shared" si="19"/>
        <v>2.9072863945630435E-3</v>
      </c>
      <c r="AC98" s="43" t="str">
        <f t="shared" si="20"/>
        <v/>
      </c>
      <c r="AD98" s="34" t="str">
        <f t="shared" si="21"/>
        <v/>
      </c>
      <c r="AE98" s="17">
        <f t="shared" si="22"/>
        <v>3.2711620810923257E-5</v>
      </c>
      <c r="AF98" s="48" t="str">
        <f t="shared" si="23"/>
        <v/>
      </c>
    </row>
    <row r="99" spans="8:32" x14ac:dyDescent="0.3">
      <c r="H99" s="29">
        <v>95</v>
      </c>
      <c r="I99" s="36"/>
      <c r="J99" s="16"/>
      <c r="K99" s="44"/>
      <c r="L99" s="34"/>
      <c r="M99" s="17">
        <v>2.2800128068528489E-6</v>
      </c>
      <c r="N99" s="48"/>
      <c r="O99" s="34">
        <v>0</v>
      </c>
      <c r="P99" s="17">
        <v>4.4706133467702949E-5</v>
      </c>
      <c r="Q99" s="65"/>
      <c r="R99" s="26"/>
      <c r="S99" s="9"/>
      <c r="T99" s="53"/>
      <c r="U99" s="62"/>
      <c r="V99" s="55"/>
      <c r="W99" s="9"/>
      <c r="X99" s="35"/>
      <c r="Y99" s="14"/>
      <c r="Z99" s="29">
        <v>95</v>
      </c>
      <c r="AA99" s="34">
        <f t="shared" si="18"/>
        <v>4.2252914460434799E-3</v>
      </c>
      <c r="AB99" s="17">
        <f t="shared" si="19"/>
        <v>2.8213630963500515E-3</v>
      </c>
      <c r="AC99" s="43" t="str">
        <f t="shared" si="20"/>
        <v/>
      </c>
      <c r="AD99" s="34" t="str">
        <f t="shared" si="21"/>
        <v/>
      </c>
      <c r="AE99" s="17">
        <f t="shared" si="22"/>
        <v>3.1744846311092901E-5</v>
      </c>
      <c r="AF99" s="48" t="str">
        <f t="shared" si="23"/>
        <v/>
      </c>
    </row>
    <row r="100" spans="8:32" x14ac:dyDescent="0.3">
      <c r="H100" s="29">
        <v>96</v>
      </c>
      <c r="I100" s="36"/>
      <c r="J100" s="16"/>
      <c r="K100" s="44"/>
      <c r="L100" s="34"/>
      <c r="M100" s="17">
        <v>2.2126282448437449E-6</v>
      </c>
      <c r="N100" s="48"/>
      <c r="O100" s="34">
        <v>0</v>
      </c>
      <c r="P100" s="17">
        <v>4.3384867545955806E-5</v>
      </c>
      <c r="Q100" s="65"/>
      <c r="R100" s="26"/>
      <c r="S100" s="9"/>
      <c r="T100" s="53"/>
      <c r="U100" s="62"/>
      <c r="V100" s="55"/>
      <c r="W100" s="9"/>
      <c r="X100" s="35"/>
      <c r="Y100" s="14"/>
      <c r="Z100" s="29">
        <v>96</v>
      </c>
      <c r="AA100" s="34">
        <f t="shared" si="18"/>
        <v>3.6477238058303754E-3</v>
      </c>
      <c r="AB100" s="17">
        <f t="shared" si="19"/>
        <v>2.7379792153714969E-3</v>
      </c>
      <c r="AC100" s="43" t="str">
        <f t="shared" si="20"/>
        <v/>
      </c>
      <c r="AD100" s="34" t="str">
        <f t="shared" si="21"/>
        <v/>
      </c>
      <c r="AE100" s="17">
        <f t="shared" si="22"/>
        <v>3.0806644315783943E-5</v>
      </c>
      <c r="AF100" s="48" t="str">
        <f t="shared" si="23"/>
        <v/>
      </c>
    </row>
    <row r="101" spans="8:32" x14ac:dyDescent="0.3">
      <c r="H101" s="29">
        <v>97</v>
      </c>
      <c r="I101" s="36"/>
      <c r="J101" s="16"/>
      <c r="K101" s="44"/>
      <c r="L101" s="34"/>
      <c r="M101" s="17">
        <v>2.1472351976118873E-6</v>
      </c>
      <c r="N101" s="48"/>
      <c r="O101" s="34">
        <v>0</v>
      </c>
      <c r="P101" s="17">
        <v>4.2102650933566439E-5</v>
      </c>
      <c r="Q101" s="65"/>
      <c r="R101" s="26"/>
      <c r="S101" s="9"/>
      <c r="T101" s="53"/>
      <c r="U101" s="62"/>
      <c r="V101" s="55"/>
      <c r="W101" s="9"/>
      <c r="X101" s="35"/>
      <c r="Y101" s="14"/>
      <c r="Z101" s="29">
        <v>97</v>
      </c>
      <c r="AA101" s="34">
        <f t="shared" si="18"/>
        <v>3.1178306057793926E-3</v>
      </c>
      <c r="AB101" s="17">
        <f t="shared" si="19"/>
        <v>2.6570597005059178E-3</v>
      </c>
      <c r="AC101" s="43" t="str">
        <f t="shared" si="20"/>
        <v/>
      </c>
      <c r="AD101" s="34" t="str">
        <f t="shared" si="21"/>
        <v/>
      </c>
      <c r="AE101" s="17">
        <f t="shared" si="22"/>
        <v>2.9896170379870067E-5</v>
      </c>
      <c r="AF101" s="48" t="str">
        <f t="shared" si="23"/>
        <v/>
      </c>
    </row>
    <row r="102" spans="8:32" x14ac:dyDescent="0.3">
      <c r="H102" s="29">
        <v>98</v>
      </c>
      <c r="I102" s="36"/>
      <c r="J102" s="16"/>
      <c r="K102" s="44"/>
      <c r="L102" s="34"/>
      <c r="M102" s="17">
        <v>2.083774807000604E-6</v>
      </c>
      <c r="N102" s="48"/>
      <c r="O102" s="34">
        <v>0</v>
      </c>
      <c r="P102" s="17">
        <v>4.0858329549031477E-5</v>
      </c>
      <c r="Q102" s="65"/>
      <c r="R102" s="26"/>
      <c r="S102" s="9"/>
      <c r="T102" s="53"/>
      <c r="U102" s="62"/>
      <c r="V102" s="55"/>
      <c r="W102" s="9"/>
      <c r="X102" s="35"/>
      <c r="Y102" s="14"/>
      <c r="Z102" s="29">
        <v>98</v>
      </c>
      <c r="AA102" s="34">
        <f t="shared" si="18"/>
        <v>2.6321337839057685E-3</v>
      </c>
      <c r="AB102" s="17">
        <f t="shared" si="19"/>
        <v>2.5785317187277052E-3</v>
      </c>
      <c r="AC102" s="43" t="str">
        <f t="shared" si="20"/>
        <v/>
      </c>
      <c r="AD102" s="34" t="str">
        <f t="shared" si="21"/>
        <v/>
      </c>
      <c r="AE102" s="17">
        <f t="shared" si="22"/>
        <v>2.9012605015350108E-5</v>
      </c>
      <c r="AF102" s="48" t="str">
        <f t="shared" si="23"/>
        <v/>
      </c>
    </row>
    <row r="103" spans="8:32" x14ac:dyDescent="0.3">
      <c r="H103" s="29">
        <v>99</v>
      </c>
      <c r="I103" s="36"/>
      <c r="J103" s="16"/>
      <c r="K103" s="44"/>
      <c r="L103" s="34"/>
      <c r="M103" s="17">
        <v>2.0221899543746406E-6</v>
      </c>
      <c r="N103" s="48"/>
      <c r="O103" s="26">
        <v>0</v>
      </c>
      <c r="P103" s="17">
        <v>3.9650783419110632E-5</v>
      </c>
      <c r="Q103" s="48"/>
      <c r="R103" s="26"/>
      <c r="S103" s="9"/>
      <c r="T103" s="53"/>
      <c r="U103" s="62"/>
      <c r="V103" s="55"/>
      <c r="W103" s="9"/>
      <c r="X103" s="35"/>
      <c r="Y103" s="14"/>
      <c r="Z103" s="29">
        <v>99</v>
      </c>
      <c r="AA103" s="34" t="str">
        <f t="shared" si="18"/>
        <v/>
      </c>
      <c r="AB103" s="17">
        <f t="shared" si="19"/>
        <v>2.5023245895524596E-3</v>
      </c>
      <c r="AC103" s="43" t="str">
        <f t="shared" si="20"/>
        <v/>
      </c>
      <c r="AD103" s="34" t="str">
        <f t="shared" si="21"/>
        <v/>
      </c>
      <c r="AE103" s="17">
        <f t="shared" si="22"/>
        <v>2.8155152953753559E-5</v>
      </c>
      <c r="AF103" s="48" t="str">
        <f t="shared" si="23"/>
        <v/>
      </c>
    </row>
    <row r="104" spans="8:32" ht="15" thickBot="1" x14ac:dyDescent="0.35">
      <c r="H104" s="30">
        <v>100</v>
      </c>
      <c r="I104" s="37"/>
      <c r="J104" s="38"/>
      <c r="K104" s="45"/>
      <c r="L104" s="49"/>
      <c r="M104" s="39">
        <v>1.9624252092095317E-6</v>
      </c>
      <c r="N104" s="50"/>
      <c r="O104" s="64">
        <v>0</v>
      </c>
      <c r="P104" s="39">
        <v>3.8478925670775159E-5</v>
      </c>
      <c r="Q104" s="50"/>
      <c r="R104" s="64"/>
      <c r="S104" s="40"/>
      <c r="T104" s="54"/>
      <c r="U104" s="63"/>
      <c r="V104" s="56"/>
      <c r="W104" s="40"/>
      <c r="X104" s="41"/>
      <c r="Y104" s="14"/>
      <c r="Z104" s="29">
        <v>100</v>
      </c>
      <c r="AA104" s="34" t="str">
        <f t="shared" si="18"/>
        <v/>
      </c>
      <c r="AB104" s="17">
        <f t="shared" si="19"/>
        <v>2.4283697214197886E-3</v>
      </c>
      <c r="AC104" s="43" t="str">
        <f t="shared" si="20"/>
        <v/>
      </c>
      <c r="AD104" s="34" t="str">
        <f t="shared" si="21"/>
        <v/>
      </c>
      <c r="AE104" s="17">
        <f t="shared" si="22"/>
        <v>2.732304243034523E-5</v>
      </c>
      <c r="AF104" s="48" t="str">
        <f t="shared" si="23"/>
        <v/>
      </c>
    </row>
    <row r="105" spans="8:32" x14ac:dyDescent="0.3">
      <c r="Y105" s="14"/>
      <c r="Z105" s="29">
        <v>101</v>
      </c>
      <c r="AA105" s="34" t="str">
        <f t="shared" si="18"/>
        <v/>
      </c>
      <c r="AB105" s="17">
        <f t="shared" si="19"/>
        <v>2.330085025466784E-3</v>
      </c>
      <c r="AC105" s="43" t="str">
        <f t="shared" si="20"/>
        <v/>
      </c>
      <c r="AD105" s="34" t="str">
        <f t="shared" si="21"/>
        <v/>
      </c>
      <c r="AE105" s="17" t="str">
        <f t="shared" si="22"/>
        <v/>
      </c>
      <c r="AF105" s="48" t="str">
        <f t="shared" si="23"/>
        <v/>
      </c>
    </row>
    <row r="106" spans="8:32" x14ac:dyDescent="0.3">
      <c r="Y106" s="14"/>
      <c r="Z106" s="29">
        <v>102</v>
      </c>
      <c r="AA106" s="34" t="str">
        <f t="shared" si="18"/>
        <v/>
      </c>
      <c r="AB106" s="17">
        <f t="shared" si="19"/>
        <v>2.2612206057525024E-3</v>
      </c>
      <c r="AC106" s="43" t="str">
        <f t="shared" si="20"/>
        <v/>
      </c>
      <c r="AD106" s="34" t="str">
        <f t="shared" si="21"/>
        <v/>
      </c>
      <c r="AE106" s="17" t="str">
        <f t="shared" si="22"/>
        <v/>
      </c>
      <c r="AF106" s="48" t="str">
        <f t="shared" si="23"/>
        <v/>
      </c>
    </row>
    <row r="107" spans="8:32" x14ac:dyDescent="0.3">
      <c r="Y107" s="14"/>
      <c r="Z107" s="29">
        <v>103</v>
      </c>
      <c r="AA107" s="34" t="str">
        <f t="shared" si="18"/>
        <v/>
      </c>
      <c r="AB107" s="17">
        <f t="shared" si="19"/>
        <v>2.1943914372203684E-3</v>
      </c>
      <c r="AC107" s="43" t="str">
        <f t="shared" si="20"/>
        <v/>
      </c>
      <c r="AD107" s="34" t="str">
        <f t="shared" si="21"/>
        <v/>
      </c>
      <c r="AE107" s="17" t="str">
        <f t="shared" si="22"/>
        <v/>
      </c>
      <c r="AF107" s="48" t="str">
        <f t="shared" si="23"/>
        <v/>
      </c>
    </row>
    <row r="108" spans="8:32" x14ac:dyDescent="0.3">
      <c r="Y108" s="14"/>
      <c r="Z108" s="29">
        <v>104</v>
      </c>
      <c r="AA108" s="34" t="str">
        <f t="shared" si="18"/>
        <v/>
      </c>
      <c r="AB108" s="17">
        <f t="shared" si="19"/>
        <v>2.1295373691075981E-3</v>
      </c>
      <c r="AC108" s="43" t="str">
        <f t="shared" si="20"/>
        <v/>
      </c>
      <c r="AD108" s="34" t="str">
        <f t="shared" si="21"/>
        <v/>
      </c>
      <c r="AE108" s="17" t="str">
        <f t="shared" si="22"/>
        <v/>
      </c>
      <c r="AF108" s="48" t="str">
        <f t="shared" si="23"/>
        <v/>
      </c>
    </row>
    <row r="109" spans="8:32" x14ac:dyDescent="0.3">
      <c r="Y109" s="14"/>
      <c r="Z109" s="29">
        <v>105</v>
      </c>
      <c r="AA109" s="34" t="str">
        <f t="shared" si="18"/>
        <v/>
      </c>
      <c r="AB109" s="17">
        <f t="shared" si="19"/>
        <v>2.0666000283751092E-3</v>
      </c>
      <c r="AC109" s="43" t="str">
        <f t="shared" si="20"/>
        <v/>
      </c>
      <c r="AD109" s="34" t="str">
        <f t="shared" si="21"/>
        <v/>
      </c>
      <c r="AE109" s="17" t="str">
        <f t="shared" si="22"/>
        <v/>
      </c>
      <c r="AF109" s="48" t="str">
        <f t="shared" si="23"/>
        <v/>
      </c>
    </row>
    <row r="110" spans="8:32" x14ac:dyDescent="0.3">
      <c r="Y110" s="14"/>
      <c r="Z110" s="29">
        <v>106</v>
      </c>
      <c r="AA110" s="34" t="str">
        <f t="shared" si="18"/>
        <v/>
      </c>
      <c r="AB110" s="17">
        <f t="shared" si="19"/>
        <v>2.0055227671678449E-3</v>
      </c>
      <c r="AC110" s="43" t="str">
        <f t="shared" si="20"/>
        <v/>
      </c>
      <c r="AD110" s="34" t="str">
        <f t="shared" si="21"/>
        <v/>
      </c>
      <c r="AE110" s="17" t="str">
        <f t="shared" si="22"/>
        <v/>
      </c>
      <c r="AF110" s="48" t="str">
        <f t="shared" si="23"/>
        <v/>
      </c>
    </row>
    <row r="111" spans="8:32" x14ac:dyDescent="0.3">
      <c r="Y111" s="14"/>
      <c r="Z111" s="29">
        <v>107</v>
      </c>
      <c r="AA111" s="34" t="str">
        <f t="shared" si="18"/>
        <v/>
      </c>
      <c r="AB111" s="17">
        <f t="shared" si="19"/>
        <v>1.9462506118278797E-3</v>
      </c>
      <c r="AC111" s="43" t="str">
        <f t="shared" si="20"/>
        <v/>
      </c>
      <c r="AD111" s="34" t="str">
        <f t="shared" si="21"/>
        <v/>
      </c>
      <c r="AE111" s="17" t="str">
        <f t="shared" si="22"/>
        <v/>
      </c>
      <c r="AF111" s="48" t="str">
        <f t="shared" si="23"/>
        <v/>
      </c>
    </row>
    <row r="112" spans="8:32" x14ac:dyDescent="0.3">
      <c r="Y112" s="14"/>
      <c r="Z112" s="29">
        <v>108</v>
      </c>
      <c r="AA112" s="34" t="str">
        <f t="shared" si="18"/>
        <v/>
      </c>
      <c r="AB112" s="17">
        <f t="shared" si="19"/>
        <v>1.8887302134144169E-3</v>
      </c>
      <c r="AC112" s="43" t="str">
        <f t="shared" si="20"/>
        <v/>
      </c>
      <c r="AD112" s="34" t="str">
        <f t="shared" si="21"/>
        <v/>
      </c>
      <c r="AE112" s="17" t="str">
        <f t="shared" si="22"/>
        <v/>
      </c>
      <c r="AF112" s="48" t="str">
        <f t="shared" si="23"/>
        <v/>
      </c>
    </row>
    <row r="113" spans="25:32" x14ac:dyDescent="0.3">
      <c r="Y113" s="14"/>
      <c r="Z113" s="29">
        <v>109</v>
      </c>
      <c r="AA113" s="34" t="str">
        <f t="shared" si="18"/>
        <v/>
      </c>
      <c r="AB113" s="17">
        <f t="shared" si="19"/>
        <v>1.8329097996861415E-3</v>
      </c>
      <c r="AC113" s="43" t="str">
        <f t="shared" si="20"/>
        <v/>
      </c>
      <c r="AD113" s="34" t="str">
        <f t="shared" si="21"/>
        <v/>
      </c>
      <c r="AE113" s="17" t="str">
        <f t="shared" si="22"/>
        <v/>
      </c>
      <c r="AF113" s="48" t="str">
        <f t="shared" si="23"/>
        <v/>
      </c>
    </row>
    <row r="114" spans="25:32" x14ac:dyDescent="0.3">
      <c r="Y114" s="14"/>
      <c r="Z114" s="29">
        <v>110</v>
      </c>
      <c r="AA114" s="34" t="str">
        <f t="shared" si="18"/>
        <v/>
      </c>
      <c r="AB114" s="17">
        <f t="shared" si="19"/>
        <v>1.7787391285027071E-3</v>
      </c>
      <c r="AC114" s="43" t="str">
        <f t="shared" si="20"/>
        <v/>
      </c>
      <c r="AD114" s="34" t="str">
        <f t="shared" si="21"/>
        <v/>
      </c>
      <c r="AE114" s="17" t="str">
        <f t="shared" si="22"/>
        <v/>
      </c>
      <c r="AF114" s="48" t="str">
        <f t="shared" si="23"/>
        <v/>
      </c>
    </row>
    <row r="115" spans="25:32" x14ac:dyDescent="0.3">
      <c r="Y115" s="14"/>
      <c r="Z115" s="29">
        <v>111</v>
      </c>
      <c r="AA115" s="34" t="str">
        <f t="shared" si="18"/>
        <v/>
      </c>
      <c r="AB115" s="17">
        <f t="shared" si="19"/>
        <v>1.7261694426034177E-3</v>
      </c>
      <c r="AC115" s="43" t="str">
        <f t="shared" si="20"/>
        <v/>
      </c>
      <c r="AD115" s="34" t="str">
        <f t="shared" si="21"/>
        <v/>
      </c>
      <c r="AE115" s="17" t="str">
        <f t="shared" si="22"/>
        <v/>
      </c>
      <c r="AF115" s="48" t="str">
        <f t="shared" si="23"/>
        <v/>
      </c>
    </row>
    <row r="116" spans="25:32" x14ac:dyDescent="0.3">
      <c r="Y116" s="14"/>
      <c r="Z116" s="29">
        <v>112</v>
      </c>
      <c r="AA116" s="34" t="str">
        <f t="shared" si="18"/>
        <v/>
      </c>
      <c r="AB116" s="17">
        <f t="shared" si="19"/>
        <v>1.675153425722405E-3</v>
      </c>
      <c r="AC116" s="43" t="str">
        <f t="shared" si="20"/>
        <v/>
      </c>
      <c r="AD116" s="34" t="str">
        <f t="shared" si="21"/>
        <v/>
      </c>
      <c r="AE116" s="17" t="str">
        <f t="shared" si="22"/>
        <v/>
      </c>
      <c r="AF116" s="48" t="str">
        <f t="shared" si="23"/>
        <v/>
      </c>
    </row>
    <row r="117" spans="25:32" x14ac:dyDescent="0.3">
      <c r="Y117" s="14"/>
      <c r="Z117" s="29">
        <v>113</v>
      </c>
      <c r="AA117" s="34" t="str">
        <f t="shared" si="18"/>
        <v/>
      </c>
      <c r="AB117" s="17">
        <f t="shared" si="19"/>
        <v>1.6256451600007904E-3</v>
      </c>
      <c r="AC117" s="43" t="str">
        <f t="shared" si="20"/>
        <v/>
      </c>
      <c r="AD117" s="34" t="str">
        <f t="shared" si="21"/>
        <v/>
      </c>
      <c r="AE117" s="17" t="str">
        <f t="shared" si="22"/>
        <v/>
      </c>
      <c r="AF117" s="48" t="str">
        <f t="shared" si="23"/>
        <v/>
      </c>
    </row>
    <row r="118" spans="25:32" x14ac:dyDescent="0.3">
      <c r="Y118" s="14"/>
      <c r="Z118" s="29">
        <v>114</v>
      </c>
      <c r="AA118" s="34" t="str">
        <f t="shared" ref="AA118:AA149" si="24">IF(($I118+$L118+O68+R68)*$B$15=0,"",($I118+$L118+O68+R68)*$B$15)</f>
        <v/>
      </c>
      <c r="AB118" s="17">
        <f t="shared" ref="AB118:AB149" si="25">IF(($J118+$M118+P68+S68)*$B$15=0,"",($J118+$M118+P68+S68)*$B$15)</f>
        <v>1.5776000846575171E-3</v>
      </c>
      <c r="AC118" s="43" t="str">
        <f t="shared" ref="AC118:AC149" si="26">IF(($I118+$N118+Q68+T68)*$B$15=0,"",($I118+$N118+Q68+T68)*$B$15)</f>
        <v/>
      </c>
      <c r="AD118" s="34" t="str">
        <f t="shared" ref="AD118:AD149" si="27">IF(($I118+$L118+$U68+$V68)*$B$15=0,"",($I118+$L118+$U68+$V68)*$B$15)</f>
        <v/>
      </c>
      <c r="AE118" s="17" t="str">
        <f t="shared" ref="AE118:AE149" si="28">IF(($J118+$M118+$W68)*$B$15=0,"",($J118+$M118+$W68)*$B$15)</f>
        <v/>
      </c>
      <c r="AF118" s="48" t="str">
        <f t="shared" ref="AF118:AF149" si="29">IF(($K118+$N118+$X68)*$B$15=0,"",($K118+$N118+$X68)*$B$15)</f>
        <v/>
      </c>
    </row>
    <row r="119" spans="25:32" x14ac:dyDescent="0.3">
      <c r="Y119" s="14"/>
      <c r="Z119" s="29">
        <v>115</v>
      </c>
      <c r="AA119" s="34" t="str">
        <f t="shared" si="24"/>
        <v/>
      </c>
      <c r="AB119" s="17">
        <f t="shared" si="25"/>
        <v>1.530974955881636E-3</v>
      </c>
      <c r="AC119" s="43" t="str">
        <f t="shared" si="26"/>
        <v/>
      </c>
      <c r="AD119" s="34" t="str">
        <f t="shared" si="27"/>
        <v/>
      </c>
      <c r="AE119" s="17" t="str">
        <f t="shared" si="28"/>
        <v/>
      </c>
      <c r="AF119" s="48" t="str">
        <f t="shared" si="29"/>
        <v/>
      </c>
    </row>
    <row r="120" spans="25:32" x14ac:dyDescent="0.3">
      <c r="Y120" s="14"/>
      <c r="Z120" s="29">
        <v>116</v>
      </c>
      <c r="AA120" s="34" t="str">
        <f t="shared" si="24"/>
        <v/>
      </c>
      <c r="AB120" s="17">
        <f t="shared" si="25"/>
        <v>1.4857278079099577E-3</v>
      </c>
      <c r="AC120" s="43" t="str">
        <f t="shared" si="26"/>
        <v/>
      </c>
      <c r="AD120" s="34" t="str">
        <f t="shared" si="27"/>
        <v/>
      </c>
      <c r="AE120" s="17" t="str">
        <f t="shared" si="28"/>
        <v/>
      </c>
      <c r="AF120" s="48" t="str">
        <f t="shared" si="29"/>
        <v/>
      </c>
    </row>
    <row r="121" spans="25:32" x14ac:dyDescent="0.3">
      <c r="Y121" s="14"/>
      <c r="Z121" s="29">
        <v>117</v>
      </c>
      <c r="AA121" s="34" t="str">
        <f t="shared" si="24"/>
        <v/>
      </c>
      <c r="AB121" s="17">
        <f t="shared" si="25"/>
        <v>1.4418179152550345E-3</v>
      </c>
      <c r="AC121" s="43" t="str">
        <f t="shared" si="26"/>
        <v/>
      </c>
      <c r="AD121" s="34" t="str">
        <f t="shared" si="27"/>
        <v/>
      </c>
      <c r="AE121" s="17" t="str">
        <f t="shared" si="28"/>
        <v/>
      </c>
      <c r="AF121" s="48" t="str">
        <f t="shared" si="29"/>
        <v/>
      </c>
    </row>
    <row r="122" spans="25:32" x14ac:dyDescent="0.3">
      <c r="Y122" s="14"/>
      <c r="Z122" s="29">
        <v>118</v>
      </c>
      <c r="AA122" s="34" t="str">
        <f t="shared" si="24"/>
        <v/>
      </c>
      <c r="AB122" s="17">
        <f t="shared" si="25"/>
        <v>1.3992057560494695E-3</v>
      </c>
      <c r="AC122" s="43" t="str">
        <f t="shared" si="26"/>
        <v/>
      </c>
      <c r="AD122" s="34" t="str">
        <f t="shared" si="27"/>
        <v/>
      </c>
      <c r="AE122" s="17" t="str">
        <f t="shared" si="28"/>
        <v/>
      </c>
      <c r="AF122" s="48" t="str">
        <f t="shared" si="29"/>
        <v/>
      </c>
    </row>
    <row r="123" spans="25:32" x14ac:dyDescent="0.3">
      <c r="Y123" s="14"/>
      <c r="Z123" s="29">
        <v>119</v>
      </c>
      <c r="AA123" s="34" t="str">
        <f t="shared" si="24"/>
        <v/>
      </c>
      <c r="AB123" s="17">
        <f t="shared" si="25"/>
        <v>1.3578529764735714E-3</v>
      </c>
      <c r="AC123" s="43" t="str">
        <f t="shared" si="26"/>
        <v/>
      </c>
      <c r="AD123" s="34" t="str">
        <f t="shared" si="27"/>
        <v/>
      </c>
      <c r="AE123" s="17" t="str">
        <f t="shared" si="28"/>
        <v/>
      </c>
      <c r="AF123" s="48" t="str">
        <f t="shared" si="29"/>
        <v/>
      </c>
    </row>
    <row r="124" spans="25:32" x14ac:dyDescent="0.3">
      <c r="Y124" s="14"/>
      <c r="Z124" s="29">
        <v>120</v>
      </c>
      <c r="AA124" s="34" t="str">
        <f t="shared" si="24"/>
        <v/>
      </c>
      <c r="AB124" s="17">
        <f t="shared" si="25"/>
        <v>1.3177223562343249E-3</v>
      </c>
      <c r="AC124" s="43" t="str">
        <f t="shared" si="26"/>
        <v/>
      </c>
      <c r="AD124" s="34" t="str">
        <f t="shared" si="27"/>
        <v/>
      </c>
      <c r="AE124" s="17" t="str">
        <f t="shared" si="28"/>
        <v/>
      </c>
      <c r="AF124" s="48" t="str">
        <f t="shared" si="29"/>
        <v/>
      </c>
    </row>
    <row r="125" spans="25:32" x14ac:dyDescent="0.3">
      <c r="Y125" s="14"/>
      <c r="Z125" s="29">
        <v>121</v>
      </c>
      <c r="AA125" s="34" t="str">
        <f t="shared" si="24"/>
        <v/>
      </c>
      <c r="AB125" s="17">
        <f t="shared" si="25"/>
        <v>1.2787777750646167E-3</v>
      </c>
      <c r="AC125" s="43" t="str">
        <f t="shared" si="26"/>
        <v/>
      </c>
      <c r="AD125" s="34" t="str">
        <f t="shared" si="27"/>
        <v/>
      </c>
      <c r="AE125" s="17" t="str">
        <f t="shared" si="28"/>
        <v/>
      </c>
      <c r="AF125" s="48" t="str">
        <f t="shared" si="29"/>
        <v/>
      </c>
    </row>
    <row r="126" spans="25:32" x14ac:dyDescent="0.3">
      <c r="Y126" s="14"/>
      <c r="Z126" s="29">
        <v>122</v>
      </c>
      <c r="AA126" s="34" t="str">
        <f t="shared" si="24"/>
        <v/>
      </c>
      <c r="AB126" s="17">
        <f t="shared" si="25"/>
        <v>1.2409841802125561E-3</v>
      </c>
      <c r="AC126" s="43" t="str">
        <f t="shared" si="26"/>
        <v/>
      </c>
      <c r="AD126" s="34" t="str">
        <f t="shared" si="27"/>
        <v/>
      </c>
      <c r="AE126" s="17" t="str">
        <f t="shared" si="28"/>
        <v/>
      </c>
      <c r="AF126" s="48" t="str">
        <f t="shared" si="29"/>
        <v/>
      </c>
    </row>
    <row r="127" spans="25:32" x14ac:dyDescent="0.3">
      <c r="Y127" s="14"/>
      <c r="Z127" s="29">
        <v>123</v>
      </c>
      <c r="AA127" s="34" t="str">
        <f t="shared" si="24"/>
        <v/>
      </c>
      <c r="AB127" s="17">
        <f t="shared" si="25"/>
        <v>1.2043075548916319E-3</v>
      </c>
      <c r="AC127" s="43" t="str">
        <f t="shared" si="26"/>
        <v/>
      </c>
      <c r="AD127" s="34" t="str">
        <f t="shared" si="27"/>
        <v/>
      </c>
      <c r="AE127" s="17" t="str">
        <f t="shared" si="28"/>
        <v/>
      </c>
      <c r="AF127" s="48" t="str">
        <f t="shared" si="29"/>
        <v/>
      </c>
    </row>
    <row r="128" spans="25:32" x14ac:dyDescent="0.3">
      <c r="Y128" s="14"/>
      <c r="Z128" s="29">
        <v>124</v>
      </c>
      <c r="AA128" s="34" t="str">
        <f t="shared" si="24"/>
        <v/>
      </c>
      <c r="AB128" s="17">
        <f t="shared" si="25"/>
        <v>1.1687148876633091E-3</v>
      </c>
      <c r="AC128" s="43" t="str">
        <f t="shared" si="26"/>
        <v/>
      </c>
      <c r="AD128" s="34" t="str">
        <f t="shared" si="27"/>
        <v/>
      </c>
      <c r="AE128" s="17" t="str">
        <f t="shared" si="28"/>
        <v/>
      </c>
      <c r="AF128" s="48" t="str">
        <f t="shared" si="29"/>
        <v/>
      </c>
    </row>
    <row r="129" spans="25:32" x14ac:dyDescent="0.3">
      <c r="Y129" s="14"/>
      <c r="Z129" s="29">
        <v>125</v>
      </c>
      <c r="AA129" s="34" t="str">
        <f t="shared" si="24"/>
        <v/>
      </c>
      <c r="AB129" s="17">
        <f t="shared" si="25"/>
        <v>1.1341741427245049E-3</v>
      </c>
      <c r="AC129" s="43" t="str">
        <f t="shared" si="26"/>
        <v/>
      </c>
      <c r="AD129" s="34" t="str">
        <f t="shared" si="27"/>
        <v/>
      </c>
      <c r="AE129" s="17" t="str">
        <f t="shared" si="28"/>
        <v/>
      </c>
      <c r="AF129" s="48" t="str">
        <f t="shared" si="29"/>
        <v/>
      </c>
    </row>
    <row r="130" spans="25:32" x14ac:dyDescent="0.3">
      <c r="Y130" s="14"/>
      <c r="Z130" s="29">
        <v>126</v>
      </c>
      <c r="AA130" s="34" t="str">
        <f t="shared" si="24"/>
        <v/>
      </c>
      <c r="AB130" s="17">
        <f t="shared" si="25"/>
        <v>1.1006542310732039E-3</v>
      </c>
      <c r="AC130" s="43" t="str">
        <f t="shared" si="26"/>
        <v/>
      </c>
      <c r="AD130" s="34" t="str">
        <f t="shared" si="27"/>
        <v/>
      </c>
      <c r="AE130" s="17" t="str">
        <f t="shared" si="28"/>
        <v/>
      </c>
      <c r="AF130" s="48" t="str">
        <f t="shared" si="29"/>
        <v/>
      </c>
    </row>
    <row r="131" spans="25:32" x14ac:dyDescent="0.3">
      <c r="Y131" s="14"/>
      <c r="Z131" s="29">
        <v>127</v>
      </c>
      <c r="AA131" s="34" t="str">
        <f t="shared" si="24"/>
        <v/>
      </c>
      <c r="AB131" s="17">
        <f t="shared" si="25"/>
        <v>1.0681249825262584E-3</v>
      </c>
      <c r="AC131" s="43" t="str">
        <f t="shared" si="26"/>
        <v/>
      </c>
      <c r="AD131" s="34" t="str">
        <f t="shared" si="27"/>
        <v/>
      </c>
      <c r="AE131" s="17" t="str">
        <f t="shared" si="28"/>
        <v/>
      </c>
      <c r="AF131" s="48" t="str">
        <f t="shared" si="29"/>
        <v/>
      </c>
    </row>
    <row r="132" spans="25:32" x14ac:dyDescent="0.3">
      <c r="Y132" s="14"/>
      <c r="Z132" s="29">
        <v>128</v>
      </c>
      <c r="AA132" s="34" t="str">
        <f t="shared" si="24"/>
        <v/>
      </c>
      <c r="AB132" s="17">
        <f t="shared" si="25"/>
        <v>1.0365571185641858E-3</v>
      </c>
      <c r="AC132" s="43" t="str">
        <f t="shared" si="26"/>
        <v/>
      </c>
      <c r="AD132" s="34" t="str">
        <f t="shared" si="27"/>
        <v/>
      </c>
      <c r="AE132" s="17" t="str">
        <f t="shared" si="28"/>
        <v/>
      </c>
      <c r="AF132" s="48" t="str">
        <f t="shared" si="29"/>
        <v/>
      </c>
    </row>
    <row r="133" spans="25:32" x14ac:dyDescent="0.3">
      <c r="Y133" s="14"/>
      <c r="Z133" s="29">
        <v>129</v>
      </c>
      <c r="AA133" s="34" t="str">
        <f t="shared" si="24"/>
        <v/>
      </c>
      <c r="AB133" s="17">
        <f t="shared" si="25"/>
        <v>1.0059222259785254E-3</v>
      </c>
      <c r="AC133" s="43" t="str">
        <f t="shared" si="26"/>
        <v/>
      </c>
      <c r="AD133" s="34" t="str">
        <f t="shared" si="27"/>
        <v/>
      </c>
      <c r="AE133" s="17" t="str">
        <f t="shared" si="28"/>
        <v/>
      </c>
      <c r="AF133" s="48" t="str">
        <f t="shared" si="29"/>
        <v/>
      </c>
    </row>
    <row r="134" spans="25:32" x14ac:dyDescent="0.3">
      <c r="Y134" s="14"/>
      <c r="Z134" s="29">
        <v>130</v>
      </c>
      <c r="AA134" s="34" t="str">
        <f t="shared" si="24"/>
        <v/>
      </c>
      <c r="AB134" s="17">
        <f t="shared" si="25"/>
        <v>9.7619273129803306E-4</v>
      </c>
      <c r="AC134" s="43" t="str">
        <f t="shared" si="26"/>
        <v/>
      </c>
      <c r="AD134" s="34" t="str">
        <f t="shared" si="27"/>
        <v/>
      </c>
      <c r="AE134" s="17" t="str">
        <f t="shared" si="28"/>
        <v/>
      </c>
      <c r="AF134" s="48" t="str">
        <f t="shared" si="29"/>
        <v/>
      </c>
    </row>
    <row r="135" spans="25:32" x14ac:dyDescent="0.3">
      <c r="Y135" s="14"/>
      <c r="Z135" s="29">
        <v>131</v>
      </c>
      <c r="AA135" s="34" t="str">
        <f t="shared" si="24"/>
        <v/>
      </c>
      <c r="AB135" s="17">
        <f t="shared" si="25"/>
        <v>9.4734187597069516E-4</v>
      </c>
      <c r="AC135" s="43" t="str">
        <f t="shared" si="26"/>
        <v/>
      </c>
      <c r="AD135" s="34" t="str">
        <f t="shared" si="27"/>
        <v/>
      </c>
      <c r="AE135" s="17" t="str">
        <f t="shared" si="28"/>
        <v/>
      </c>
      <c r="AF135" s="48" t="str">
        <f t="shared" si="29"/>
        <v/>
      </c>
    </row>
    <row r="136" spans="25:32" x14ac:dyDescent="0.3">
      <c r="Y136" s="14"/>
      <c r="Z136" s="29">
        <v>132</v>
      </c>
      <c r="AA136" s="34" t="str">
        <f t="shared" si="24"/>
        <v/>
      </c>
      <c r="AB136" s="17">
        <f t="shared" si="25"/>
        <v>9.193436922792259E-4</v>
      </c>
      <c r="AC136" s="43" t="str">
        <f t="shared" si="26"/>
        <v/>
      </c>
      <c r="AD136" s="34" t="str">
        <f t="shared" si="27"/>
        <v/>
      </c>
      <c r="AE136" s="17" t="str">
        <f t="shared" si="28"/>
        <v/>
      </c>
      <c r="AF136" s="48" t="str">
        <f t="shared" si="29"/>
        <v/>
      </c>
    </row>
    <row r="137" spans="25:32" x14ac:dyDescent="0.3">
      <c r="Y137" s="14"/>
      <c r="Z137" s="29">
        <v>133</v>
      </c>
      <c r="AA137" s="34" t="str">
        <f t="shared" si="24"/>
        <v/>
      </c>
      <c r="AB137" s="17">
        <f t="shared" si="25"/>
        <v>8.9217297996836893E-4</v>
      </c>
      <c r="AC137" s="43" t="str">
        <f t="shared" si="26"/>
        <v/>
      </c>
      <c r="AD137" s="34" t="str">
        <f t="shared" si="27"/>
        <v/>
      </c>
      <c r="AE137" s="17" t="str">
        <f t="shared" si="28"/>
        <v/>
      </c>
      <c r="AF137" s="48" t="str">
        <f t="shared" si="29"/>
        <v/>
      </c>
    </row>
    <row r="138" spans="25:32" x14ac:dyDescent="0.3">
      <c r="Y138" s="14"/>
      <c r="Z138" s="29">
        <v>134</v>
      </c>
      <c r="AA138" s="34" t="str">
        <f t="shared" si="24"/>
        <v/>
      </c>
      <c r="AB138" s="17">
        <f t="shared" si="25"/>
        <v>8.6580528356296628E-4</v>
      </c>
      <c r="AC138" s="43" t="str">
        <f t="shared" si="26"/>
        <v/>
      </c>
      <c r="AD138" s="34" t="str">
        <f t="shared" si="27"/>
        <v/>
      </c>
      <c r="AE138" s="17" t="str">
        <f t="shared" si="28"/>
        <v/>
      </c>
      <c r="AF138" s="48" t="str">
        <f t="shared" si="29"/>
        <v/>
      </c>
    </row>
    <row r="139" spans="25:32" x14ac:dyDescent="0.3">
      <c r="Y139" s="14"/>
      <c r="Z139" s="29">
        <v>135</v>
      </c>
      <c r="AA139" s="34" t="str">
        <f t="shared" si="24"/>
        <v/>
      </c>
      <c r="AB139" s="17">
        <f t="shared" si="25"/>
        <v>8.4021687035638025E-4</v>
      </c>
      <c r="AC139" s="43" t="str">
        <f t="shared" si="26"/>
        <v/>
      </c>
      <c r="AD139" s="34" t="str">
        <f t="shared" si="27"/>
        <v/>
      </c>
      <c r="AE139" s="17" t="str">
        <f t="shared" si="28"/>
        <v/>
      </c>
      <c r="AF139" s="48" t="str">
        <f t="shared" si="29"/>
        <v/>
      </c>
    </row>
    <row r="140" spans="25:32" x14ac:dyDescent="0.3">
      <c r="Y140" s="14"/>
      <c r="Z140" s="29">
        <v>136</v>
      </c>
      <c r="AA140" s="34" t="str">
        <f t="shared" si="24"/>
        <v/>
      </c>
      <c r="AB140" s="17">
        <f t="shared" si="25"/>
        <v>8.1538470904945505E-4</v>
      </c>
      <c r="AC140" s="43" t="str">
        <f t="shared" si="26"/>
        <v/>
      </c>
      <c r="AD140" s="34" t="str">
        <f t="shared" si="27"/>
        <v/>
      </c>
      <c r="AE140" s="17" t="str">
        <f t="shared" si="28"/>
        <v/>
      </c>
      <c r="AF140" s="48" t="str">
        <f t="shared" si="29"/>
        <v/>
      </c>
    </row>
    <row r="141" spans="25:32" x14ac:dyDescent="0.3">
      <c r="Y141" s="14"/>
      <c r="Z141" s="29">
        <v>137</v>
      </c>
      <c r="AA141" s="34" t="str">
        <f t="shared" si="24"/>
        <v/>
      </c>
      <c r="AB141" s="17">
        <f t="shared" si="25"/>
        <v>7.9128644902079351E-4</v>
      </c>
      <c r="AC141" s="43" t="str">
        <f t="shared" si="26"/>
        <v/>
      </c>
      <c r="AD141" s="34" t="str">
        <f t="shared" si="27"/>
        <v/>
      </c>
      <c r="AE141" s="17" t="str">
        <f t="shared" si="28"/>
        <v/>
      </c>
      <c r="AF141" s="48" t="str">
        <f t="shared" si="29"/>
        <v/>
      </c>
    </row>
    <row r="142" spans="25:32" x14ac:dyDescent="0.3">
      <c r="Y142" s="14"/>
      <c r="Z142" s="29">
        <v>138</v>
      </c>
      <c r="AA142" s="34" t="str">
        <f t="shared" si="24"/>
        <v/>
      </c>
      <c r="AB142" s="17">
        <f t="shared" si="25"/>
        <v>7.6790040020968838E-4</v>
      </c>
      <c r="AC142" s="43" t="str">
        <f t="shared" si="26"/>
        <v/>
      </c>
      <c r="AD142" s="34" t="str">
        <f t="shared" si="27"/>
        <v/>
      </c>
      <c r="AE142" s="17" t="str">
        <f t="shared" si="28"/>
        <v/>
      </c>
      <c r="AF142" s="48" t="str">
        <f t="shared" si="29"/>
        <v/>
      </c>
    </row>
    <row r="143" spans="25:32" x14ac:dyDescent="0.3">
      <c r="Y143" s="14"/>
      <c r="Z143" s="29">
        <v>139</v>
      </c>
      <c r="AA143" s="34" t="str">
        <f t="shared" si="24"/>
        <v/>
      </c>
      <c r="AB143" s="17">
        <f t="shared" si="25"/>
        <v>7.4520551359360393E-4</v>
      </c>
      <c r="AC143" s="43" t="str">
        <f t="shared" si="26"/>
        <v/>
      </c>
      <c r="AD143" s="34" t="str">
        <f t="shared" si="27"/>
        <v/>
      </c>
      <c r="AE143" s="17" t="str">
        <f t="shared" si="28"/>
        <v/>
      </c>
      <c r="AF143" s="48" t="str">
        <f t="shared" si="29"/>
        <v/>
      </c>
    </row>
    <row r="144" spans="25:32" x14ac:dyDescent="0.3">
      <c r="Y144" s="14"/>
      <c r="Z144" s="29">
        <v>140</v>
      </c>
      <c r="AA144" s="34" t="str">
        <f t="shared" si="24"/>
        <v/>
      </c>
      <c r="AB144" s="17">
        <f t="shared" si="25"/>
        <v>7.2318136224263491E-4</v>
      </c>
      <c r="AC144" s="43" t="str">
        <f t="shared" si="26"/>
        <v/>
      </c>
      <c r="AD144" s="34" t="str">
        <f t="shared" si="27"/>
        <v/>
      </c>
      <c r="AE144" s="17" t="str">
        <f t="shared" si="28"/>
        <v/>
      </c>
      <c r="AF144" s="48" t="str">
        <f t="shared" si="29"/>
        <v/>
      </c>
    </row>
    <row r="145" spans="25:32" x14ac:dyDescent="0.3">
      <c r="Y145" s="14"/>
      <c r="Z145" s="29">
        <v>141</v>
      </c>
      <c r="AA145" s="34" t="str">
        <f t="shared" si="24"/>
        <v/>
      </c>
      <c r="AB145" s="17">
        <f t="shared" si="25"/>
        <v>7.0180812293389088E-4</v>
      </c>
      <c r="AC145" s="43" t="str">
        <f t="shared" si="26"/>
        <v/>
      </c>
      <c r="AD145" s="34" t="str">
        <f t="shared" si="27"/>
        <v/>
      </c>
      <c r="AE145" s="17" t="str">
        <f t="shared" si="28"/>
        <v/>
      </c>
      <c r="AF145" s="48" t="str">
        <f t="shared" si="29"/>
        <v/>
      </c>
    </row>
    <row r="146" spans="25:32" x14ac:dyDescent="0.3">
      <c r="Y146" s="14"/>
      <c r="Z146" s="29">
        <v>142</v>
      </c>
      <c r="AA146" s="34" t="str">
        <f t="shared" si="24"/>
        <v/>
      </c>
      <c r="AB146" s="17">
        <f t="shared" si="25"/>
        <v>6.8106655830925671E-4</v>
      </c>
      <c r="AC146" s="43" t="str">
        <f t="shared" si="26"/>
        <v/>
      </c>
      <c r="AD146" s="34" t="str">
        <f t="shared" si="27"/>
        <v/>
      </c>
      <c r="AE146" s="17" t="str">
        <f t="shared" si="28"/>
        <v/>
      </c>
      <c r="AF146" s="48" t="str">
        <f t="shared" si="29"/>
        <v/>
      </c>
    </row>
    <row r="147" spans="25:32" x14ac:dyDescent="0.3">
      <c r="Y147" s="14"/>
      <c r="Z147" s="29">
        <v>143</v>
      </c>
      <c r="AA147" s="34" t="str">
        <f t="shared" si="24"/>
        <v/>
      </c>
      <c r="AB147" s="17">
        <f t="shared" si="25"/>
        <v>6.609379995604727E-4</v>
      </c>
      <c r="AC147" s="43" t="str">
        <f t="shared" si="26"/>
        <v/>
      </c>
      <c r="AD147" s="34" t="str">
        <f t="shared" si="27"/>
        <v/>
      </c>
      <c r="AE147" s="17" t="str">
        <f t="shared" si="28"/>
        <v/>
      </c>
      <c r="AF147" s="48" t="str">
        <f t="shared" si="29"/>
        <v/>
      </c>
    </row>
    <row r="148" spans="25:32" x14ac:dyDescent="0.3">
      <c r="Y148" s="14"/>
      <c r="Z148" s="29">
        <v>144</v>
      </c>
      <c r="AA148" s="34" t="str">
        <f t="shared" si="24"/>
        <v/>
      </c>
      <c r="AB148" s="17">
        <f t="shared" si="25"/>
        <v>6.4140432962594659E-4</v>
      </c>
      <c r="AC148" s="43" t="str">
        <f t="shared" si="26"/>
        <v/>
      </c>
      <c r="AD148" s="34" t="str">
        <f t="shared" si="27"/>
        <v/>
      </c>
      <c r="AE148" s="17" t="str">
        <f t="shared" si="28"/>
        <v/>
      </c>
      <c r="AF148" s="48" t="str">
        <f t="shared" si="29"/>
        <v/>
      </c>
    </row>
    <row r="149" spans="25:32" x14ac:dyDescent="0.3">
      <c r="Y149" s="14"/>
      <c r="Z149" s="29">
        <v>145</v>
      </c>
      <c r="AA149" s="34" t="str">
        <f t="shared" si="24"/>
        <v/>
      </c>
      <c r="AB149" s="17">
        <f t="shared" si="25"/>
        <v>6.2244796688417498E-4</v>
      </c>
      <c r="AC149" s="43" t="str">
        <f t="shared" si="26"/>
        <v/>
      </c>
      <c r="AD149" s="34" t="str">
        <f t="shared" si="27"/>
        <v/>
      </c>
      <c r="AE149" s="17" t="str">
        <f t="shared" si="28"/>
        <v/>
      </c>
      <c r="AF149" s="48" t="str">
        <f t="shared" si="29"/>
        <v/>
      </c>
    </row>
    <row r="150" spans="25:32" x14ac:dyDescent="0.3">
      <c r="Y150" s="14"/>
      <c r="Z150" s="29">
        <v>146</v>
      </c>
      <c r="AA150" s="34" t="str">
        <f t="shared" ref="AA150:AA154" si="30">IF(($I150+$L150+O100+R100)*$B$15=0,"",($I150+$L150+O100+R100)*$B$15)</f>
        <v/>
      </c>
      <c r="AB150" s="17">
        <f t="shared" ref="AB150:AB153" si="31">IF(($J150+$M150+P100+S100)*$B$15=0,"",($J150+$M150+P100+S100)*$B$15)</f>
        <v>6.0405184932909727E-4</v>
      </c>
      <c r="AC150" s="43" t="str">
        <f t="shared" ref="AC150:AC154" si="32">IF(($I150+$N150+Q100+T100)*$B$15=0,"",($I150+$N150+Q100+T100)*$B$15)</f>
        <v/>
      </c>
      <c r="AD150" s="34" t="str">
        <f t="shared" ref="AD150:AD154" si="33">IF(($I150+$L150+$U100+$V100)*$B$15=0,"",($I150+$L150+$U100+$V100)*$B$15)</f>
        <v/>
      </c>
      <c r="AE150" s="17" t="str">
        <f t="shared" ref="AE150:AE154" si="34">IF(($J150+$M150+$W100)*$B$15=0,"",($J150+$M150+$W100)*$B$15)</f>
        <v/>
      </c>
      <c r="AF150" s="48" t="str">
        <f t="shared" ref="AF150:AF154" si="35">IF(($K150+$N150+$X100)*$B$15=0,"",($K150+$N150+$X100)*$B$15)</f>
        <v/>
      </c>
    </row>
    <row r="151" spans="25:32" x14ac:dyDescent="0.3">
      <c r="Y151" s="14"/>
      <c r="Z151" s="29">
        <v>147</v>
      </c>
      <c r="AA151" s="34" t="str">
        <f t="shared" si="30"/>
        <v/>
      </c>
      <c r="AB151" s="17">
        <f t="shared" si="31"/>
        <v>5.8619941921313884E-4</v>
      </c>
      <c r="AC151" s="43" t="str">
        <f t="shared" si="32"/>
        <v/>
      </c>
      <c r="AD151" s="34" t="str">
        <f t="shared" si="33"/>
        <v/>
      </c>
      <c r="AE151" s="17" t="str">
        <f t="shared" si="34"/>
        <v/>
      </c>
      <c r="AF151" s="48" t="str">
        <f t="shared" si="35"/>
        <v/>
      </c>
    </row>
    <row r="152" spans="25:32" x14ac:dyDescent="0.3">
      <c r="Y152" s="14"/>
      <c r="Z152" s="29">
        <v>148</v>
      </c>
      <c r="AA152" s="34" t="str">
        <f t="shared" si="30"/>
        <v/>
      </c>
      <c r="AB152" s="17">
        <f t="shared" si="31"/>
        <v>5.6887460814412016E-4</v>
      </c>
      <c r="AC152" s="43" t="str">
        <f t="shared" si="32"/>
        <v/>
      </c>
      <c r="AD152" s="34" t="str">
        <f t="shared" si="33"/>
        <v/>
      </c>
      <c r="AE152" s="17" t="str">
        <f t="shared" si="34"/>
        <v/>
      </c>
      <c r="AF152" s="48" t="str">
        <f t="shared" si="35"/>
        <v/>
      </c>
    </row>
    <row r="153" spans="25:32" x14ac:dyDescent="0.3">
      <c r="Y153" s="14"/>
      <c r="Z153" s="29">
        <v>149</v>
      </c>
      <c r="AA153" s="34" t="str">
        <f t="shared" si="30"/>
        <v/>
      </c>
      <c r="AB153" s="17">
        <f t="shared" si="31"/>
        <v>5.5206182262261918E-4</v>
      </c>
      <c r="AC153" s="43" t="str">
        <f t="shared" si="32"/>
        <v/>
      </c>
      <c r="AD153" s="34" t="str">
        <f t="shared" si="33"/>
        <v/>
      </c>
      <c r="AE153" s="17" t="str">
        <f t="shared" si="34"/>
        <v/>
      </c>
      <c r="AF153" s="48" t="str">
        <f t="shared" si="35"/>
        <v/>
      </c>
    </row>
    <row r="154" spans="25:32" ht="15" thickBot="1" x14ac:dyDescent="0.35">
      <c r="Y154" s="14"/>
      <c r="Z154" s="30">
        <v>150</v>
      </c>
      <c r="AA154" s="49" t="str">
        <f t="shared" si="30"/>
        <v/>
      </c>
      <c r="AB154" s="39">
        <f>IF(($J154+$M154+P104+S104)*$B$15=0,"",($J154+$M154+P104+S104)*$B$15)</f>
        <v>5.3574593000676963E-4</v>
      </c>
      <c r="AC154" s="96" t="str">
        <f t="shared" si="32"/>
        <v/>
      </c>
      <c r="AD154" s="49" t="str">
        <f t="shared" si="33"/>
        <v/>
      </c>
      <c r="AE154" s="39" t="str">
        <f t="shared" si="34"/>
        <v/>
      </c>
      <c r="AF154" s="50" t="str">
        <f t="shared" si="35"/>
        <v/>
      </c>
    </row>
    <row r="155" spans="25:32" x14ac:dyDescent="0.3">
      <c r="Z155" s="75"/>
      <c r="AA155" s="90"/>
      <c r="AB155" s="90"/>
      <c r="AC155" s="90"/>
    </row>
    <row r="156" spans="25:32" x14ac:dyDescent="0.3">
      <c r="Z156" s="75"/>
      <c r="AA156" s="90"/>
      <c r="AB156" s="90"/>
      <c r="AC156" s="90"/>
    </row>
    <row r="157" spans="25:32" x14ac:dyDescent="0.3">
      <c r="Z157" s="75"/>
      <c r="AA157" s="90"/>
      <c r="AB157" s="90"/>
      <c r="AC157" s="90"/>
    </row>
    <row r="158" spans="25:32" x14ac:dyDescent="0.3">
      <c r="Z158" s="75"/>
      <c r="AA158" s="90"/>
      <c r="AB158" s="90"/>
      <c r="AC158" s="90"/>
    </row>
    <row r="159" spans="25:32" x14ac:dyDescent="0.3">
      <c r="Z159" s="75"/>
      <c r="AA159" s="90"/>
      <c r="AB159" s="90"/>
      <c r="AC159" s="90"/>
    </row>
    <row r="160" spans="25:32" x14ac:dyDescent="0.3">
      <c r="Z160" s="75"/>
      <c r="AA160" s="90"/>
      <c r="AB160" s="90"/>
      <c r="AC160" s="90"/>
    </row>
    <row r="161" spans="26:29" x14ac:dyDescent="0.3">
      <c r="Z161" s="75"/>
      <c r="AA161" s="90"/>
      <c r="AB161" s="90"/>
      <c r="AC161" s="90"/>
    </row>
    <row r="162" spans="26:29" x14ac:dyDescent="0.3">
      <c r="Z162" s="75"/>
      <c r="AA162" s="90"/>
      <c r="AB162" s="90"/>
      <c r="AC162" s="90"/>
    </row>
    <row r="163" spans="26:29" x14ac:dyDescent="0.3">
      <c r="Z163" s="75"/>
      <c r="AA163" s="90"/>
      <c r="AB163" s="90"/>
      <c r="AC163" s="90"/>
    </row>
    <row r="164" spans="26:29" x14ac:dyDescent="0.3">
      <c r="Z164" s="75"/>
      <c r="AA164" s="90"/>
      <c r="AB164" s="90"/>
      <c r="AC164" s="90"/>
    </row>
    <row r="165" spans="26:29" x14ac:dyDescent="0.3">
      <c r="Z165" s="75"/>
      <c r="AA165" s="90"/>
      <c r="AB165" s="90"/>
      <c r="AC165" s="90"/>
    </row>
    <row r="166" spans="26:29" x14ac:dyDescent="0.3">
      <c r="Z166" s="75"/>
      <c r="AA166" s="90"/>
      <c r="AB166" s="90"/>
      <c r="AC166" s="90"/>
    </row>
    <row r="167" spans="26:29" x14ac:dyDescent="0.3">
      <c r="Z167" s="75"/>
      <c r="AA167" s="90"/>
      <c r="AB167" s="90"/>
      <c r="AC167" s="90"/>
    </row>
    <row r="168" spans="26:29" x14ac:dyDescent="0.3">
      <c r="Z168" s="75"/>
      <c r="AA168" s="90"/>
      <c r="AB168" s="90"/>
      <c r="AC168" s="90"/>
    </row>
    <row r="169" spans="26:29" x14ac:dyDescent="0.3">
      <c r="Z169" s="75"/>
      <c r="AA169" s="90"/>
      <c r="AB169" s="90"/>
      <c r="AC169" s="90"/>
    </row>
    <row r="170" spans="26:29" x14ac:dyDescent="0.3">
      <c r="Z170" s="75"/>
      <c r="AA170" s="90"/>
      <c r="AB170" s="90"/>
      <c r="AC170" s="90"/>
    </row>
    <row r="171" spans="26:29" x14ac:dyDescent="0.3">
      <c r="Z171" s="75"/>
      <c r="AA171" s="90"/>
      <c r="AB171" s="90"/>
      <c r="AC171" s="90"/>
    </row>
    <row r="172" spans="26:29" x14ac:dyDescent="0.3">
      <c r="Z172" s="75"/>
      <c r="AA172" s="90"/>
      <c r="AB172" s="90"/>
      <c r="AC172" s="90"/>
    </row>
    <row r="173" spans="26:29" x14ac:dyDescent="0.3">
      <c r="Z173" s="75"/>
      <c r="AA173" s="90"/>
      <c r="AB173" s="90"/>
      <c r="AC173" s="90"/>
    </row>
    <row r="174" spans="26:29" x14ac:dyDescent="0.3">
      <c r="Z174" s="75"/>
      <c r="AA174" s="90"/>
      <c r="AB174" s="90"/>
      <c r="AC174" s="90"/>
    </row>
    <row r="175" spans="26:29" x14ac:dyDescent="0.3">
      <c r="Z175" s="75"/>
      <c r="AA175" s="90"/>
      <c r="AB175" s="90"/>
      <c r="AC175" s="90"/>
    </row>
    <row r="176" spans="26:29" x14ac:dyDescent="0.3">
      <c r="Z176" s="75"/>
      <c r="AA176" s="90"/>
      <c r="AB176" s="90"/>
      <c r="AC176" s="90"/>
    </row>
    <row r="177" spans="23:29" x14ac:dyDescent="0.3">
      <c r="Z177" s="75"/>
      <c r="AA177" s="90"/>
      <c r="AB177" s="90"/>
      <c r="AC177" s="90"/>
    </row>
    <row r="178" spans="23:29" x14ac:dyDescent="0.3">
      <c r="Z178" s="75"/>
      <c r="AA178" s="90"/>
      <c r="AB178" s="90"/>
      <c r="AC178" s="90"/>
    </row>
    <row r="179" spans="23:29" x14ac:dyDescent="0.3">
      <c r="Z179" s="75"/>
      <c r="AA179" s="90"/>
      <c r="AB179" s="90"/>
      <c r="AC179" s="90"/>
    </row>
    <row r="180" spans="23:29" x14ac:dyDescent="0.3">
      <c r="W180" s="74"/>
      <c r="X180" s="74"/>
      <c r="Z180" s="75"/>
      <c r="AA180" s="90"/>
      <c r="AB180" s="90"/>
      <c r="AC180" s="90"/>
    </row>
    <row r="181" spans="23:29" x14ac:dyDescent="0.3">
      <c r="W181" s="74"/>
      <c r="X181" s="74"/>
      <c r="Z181" s="75"/>
      <c r="AA181" s="90"/>
      <c r="AB181" s="90"/>
      <c r="AC181" s="90"/>
    </row>
    <row r="182" spans="23:29" x14ac:dyDescent="0.3">
      <c r="W182" s="74"/>
      <c r="X182" s="74"/>
      <c r="Z182" s="75"/>
      <c r="AA182" s="90"/>
      <c r="AB182" s="90"/>
      <c r="AC182" s="90"/>
    </row>
    <row r="183" spans="23:29" x14ac:dyDescent="0.3">
      <c r="W183" s="74"/>
      <c r="X183" s="74"/>
      <c r="Z183" s="75"/>
      <c r="AA183" s="90"/>
      <c r="AB183" s="90"/>
      <c r="AC183" s="90"/>
    </row>
    <row r="184" spans="23:29" x14ac:dyDescent="0.3">
      <c r="W184" s="74"/>
      <c r="X184" s="74"/>
      <c r="Z184" s="75"/>
      <c r="AA184" s="90"/>
      <c r="AB184" s="90"/>
      <c r="AC184" s="90"/>
    </row>
    <row r="185" spans="23:29" x14ac:dyDescent="0.3">
      <c r="W185" s="74"/>
      <c r="X185" s="74"/>
      <c r="Z185" s="75"/>
      <c r="AA185" s="90"/>
      <c r="AB185" s="90"/>
      <c r="AC185" s="90"/>
    </row>
    <row r="186" spans="23:29" x14ac:dyDescent="0.3">
      <c r="W186" s="74"/>
      <c r="X186" s="74"/>
      <c r="Z186" s="75"/>
      <c r="AA186" s="90"/>
      <c r="AB186" s="90"/>
      <c r="AC186" s="90"/>
    </row>
    <row r="187" spans="23:29" x14ac:dyDescent="0.3">
      <c r="W187" s="74"/>
      <c r="X187" s="74"/>
      <c r="Z187" s="75"/>
      <c r="AA187" s="90"/>
      <c r="AB187" s="90"/>
      <c r="AC187" s="90"/>
    </row>
    <row r="188" spans="23:29" x14ac:dyDescent="0.3">
      <c r="W188" s="74"/>
      <c r="X188" s="74"/>
      <c r="Z188" s="75"/>
      <c r="AA188" s="90"/>
      <c r="AB188" s="90"/>
      <c r="AC188" s="90"/>
    </row>
    <row r="189" spans="23:29" x14ac:dyDescent="0.3">
      <c r="W189" s="74"/>
      <c r="X189" s="74"/>
      <c r="Z189" s="75"/>
      <c r="AA189" s="90"/>
      <c r="AB189" s="90"/>
      <c r="AC189" s="90"/>
    </row>
    <row r="190" spans="23:29" x14ac:dyDescent="0.3">
      <c r="W190" s="74"/>
      <c r="X190" s="74"/>
      <c r="Z190" s="75"/>
      <c r="AA190" s="90"/>
      <c r="AB190" s="90"/>
      <c r="AC190" s="90"/>
    </row>
    <row r="191" spans="23:29" x14ac:dyDescent="0.3">
      <c r="W191" s="74"/>
      <c r="X191" s="74"/>
      <c r="Z191" s="75"/>
      <c r="AA191" s="90"/>
      <c r="AB191" s="90"/>
      <c r="AC191" s="90"/>
    </row>
    <row r="192" spans="23:29" x14ac:dyDescent="0.3">
      <c r="W192" s="74"/>
      <c r="X192" s="74"/>
      <c r="Z192" s="75"/>
      <c r="AA192" s="90"/>
      <c r="AB192" s="90"/>
      <c r="AC192" s="90"/>
    </row>
    <row r="193" spans="23:29" x14ac:dyDescent="0.3">
      <c r="W193" s="74"/>
      <c r="X193" s="74"/>
      <c r="Z193" s="75"/>
      <c r="AA193" s="90"/>
      <c r="AB193" s="90"/>
      <c r="AC193" s="90"/>
    </row>
    <row r="194" spans="23:29" x14ac:dyDescent="0.3">
      <c r="W194" s="74"/>
      <c r="X194" s="74"/>
      <c r="Z194" s="75"/>
      <c r="AA194" s="90"/>
      <c r="AB194" s="90"/>
      <c r="AC194" s="90"/>
    </row>
    <row r="195" spans="23:29" x14ac:dyDescent="0.3">
      <c r="W195" s="74"/>
      <c r="X195" s="74"/>
      <c r="Z195" s="75"/>
      <c r="AA195" s="90"/>
      <c r="AB195" s="90"/>
      <c r="AC195" s="90"/>
    </row>
    <row r="196" spans="23:29" x14ac:dyDescent="0.3">
      <c r="W196" s="74"/>
      <c r="X196" s="74"/>
      <c r="Z196" s="75"/>
      <c r="AA196" s="90"/>
      <c r="AB196" s="90"/>
      <c r="AC196" s="90"/>
    </row>
    <row r="197" spans="23:29" x14ac:dyDescent="0.3">
      <c r="W197" s="74"/>
      <c r="X197" s="74"/>
      <c r="Z197" s="75"/>
      <c r="AA197" s="90"/>
      <c r="AB197" s="90"/>
      <c r="AC197" s="90"/>
    </row>
    <row r="198" spans="23:29" x14ac:dyDescent="0.3">
      <c r="W198" s="74"/>
      <c r="X198" s="74"/>
      <c r="Z198" s="75"/>
      <c r="AA198" s="90"/>
      <c r="AB198" s="90"/>
      <c r="AC198" s="90"/>
    </row>
    <row r="199" spans="23:29" x14ac:dyDescent="0.3">
      <c r="W199" s="74"/>
      <c r="X199" s="74"/>
      <c r="Z199" s="75"/>
      <c r="AA199" s="90"/>
      <c r="AB199" s="90"/>
      <c r="AC199" s="90"/>
    </row>
    <row r="200" spans="23:29" x14ac:dyDescent="0.3">
      <c r="W200" s="74"/>
      <c r="X200" s="74"/>
      <c r="Z200" s="75"/>
      <c r="AA200" s="90"/>
      <c r="AB200" s="90"/>
      <c r="AC200" s="90"/>
    </row>
    <row r="201" spans="23:29" x14ac:dyDescent="0.3">
      <c r="W201" s="74"/>
      <c r="X201" s="74"/>
      <c r="Z201" s="75"/>
      <c r="AA201" s="90"/>
      <c r="AB201" s="90"/>
      <c r="AC201" s="90"/>
    </row>
    <row r="202" spans="23:29" x14ac:dyDescent="0.3">
      <c r="W202" s="74"/>
      <c r="X202" s="74"/>
      <c r="Z202" s="75"/>
      <c r="AA202" s="90"/>
      <c r="AB202" s="90"/>
      <c r="AC202" s="90"/>
    </row>
    <row r="203" spans="23:29" x14ac:dyDescent="0.3">
      <c r="W203" s="74"/>
      <c r="X203" s="74"/>
      <c r="Z203" s="75"/>
      <c r="AA203" s="90"/>
      <c r="AB203" s="90"/>
      <c r="AC203" s="90"/>
    </row>
    <row r="204" spans="23:29" x14ac:dyDescent="0.3">
      <c r="W204" s="74"/>
      <c r="X204" s="74"/>
      <c r="Z204" s="75"/>
      <c r="AA204" s="90"/>
      <c r="AB204" s="90"/>
      <c r="AC204" s="90"/>
    </row>
    <row r="205" spans="23:29" x14ac:dyDescent="0.3">
      <c r="W205" s="74"/>
      <c r="X205" s="74"/>
    </row>
    <row r="206" spans="23:29" x14ac:dyDescent="0.3">
      <c r="W206" s="74"/>
      <c r="X206" s="74"/>
    </row>
    <row r="207" spans="23:29" x14ac:dyDescent="0.3">
      <c r="W207" s="74"/>
      <c r="X207" s="74"/>
    </row>
    <row r="208" spans="23:29" x14ac:dyDescent="0.3">
      <c r="W208" s="74"/>
      <c r="X208" s="74"/>
    </row>
    <row r="209" spans="23:24" x14ac:dyDescent="0.3">
      <c r="W209" s="74"/>
      <c r="X209" s="74"/>
    </row>
  </sheetData>
  <mergeCells count="20">
    <mergeCell ref="B2:F2"/>
    <mergeCell ref="I2:K2"/>
    <mergeCell ref="L2:N2"/>
    <mergeCell ref="O2:Q2"/>
    <mergeCell ref="R2:T2"/>
    <mergeCell ref="AA1:AF1"/>
    <mergeCell ref="AA2:AC2"/>
    <mergeCell ref="AD2:AF2"/>
    <mergeCell ref="V2:X2"/>
    <mergeCell ref="I1:X1"/>
    <mergeCell ref="B8:F8"/>
    <mergeCell ref="A3:A7"/>
    <mergeCell ref="A18:B18"/>
    <mergeCell ref="B9:F9"/>
    <mergeCell ref="A8:A9"/>
    <mergeCell ref="B3:F3"/>
    <mergeCell ref="B4:F4"/>
    <mergeCell ref="B5:F5"/>
    <mergeCell ref="B6:F6"/>
    <mergeCell ref="B7:F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7971-19CF-4252-A060-2BF6FBF530D0}">
  <dimension ref="A1:BP202"/>
  <sheetViews>
    <sheetView workbookViewId="0"/>
  </sheetViews>
  <sheetFormatPr baseColWidth="10" defaultRowHeight="14.4" x14ac:dyDescent="0.3"/>
  <cols>
    <col min="1" max="1" width="10.6640625" style="14" customWidth="1"/>
    <col min="2" max="2" width="6.88671875" style="14" customWidth="1"/>
    <col min="3" max="3" width="7.44140625" style="14" customWidth="1"/>
    <col min="4" max="4" width="12" style="14" bestFit="1" customWidth="1"/>
    <col min="5" max="5" width="11.5546875" style="14"/>
    <col min="6" max="6" width="14.5546875" style="14" customWidth="1"/>
    <col min="7" max="7" width="4.109375" style="14" customWidth="1"/>
    <col min="8" max="8" width="4.77734375" style="66" bestFit="1" customWidth="1"/>
    <col min="9" max="9" width="8.77734375" style="88" bestFit="1" customWidth="1"/>
    <col min="10" max="10" width="4.21875" style="88" bestFit="1" customWidth="1"/>
    <col min="11" max="11" width="4.44140625" style="88" bestFit="1" customWidth="1"/>
    <col min="12" max="16" width="7.88671875" style="88" bestFit="1" customWidth="1"/>
    <col min="17" max="17" width="7" style="88" bestFit="1" customWidth="1"/>
    <col min="18" max="18" width="7.88671875" style="88" bestFit="1" customWidth="1"/>
    <col min="19" max="20" width="7.88671875" style="14" bestFit="1" customWidth="1"/>
    <col min="21" max="21" width="12.44140625" style="14" customWidth="1"/>
    <col min="22" max="24" width="7.88671875" style="14" bestFit="1" customWidth="1"/>
    <col min="25" max="25" width="5.44140625" style="14" customWidth="1"/>
    <col min="26" max="26" width="5.21875" style="14" bestFit="1" customWidth="1"/>
    <col min="27" max="27" width="10" style="14" bestFit="1" customWidth="1"/>
    <col min="28" max="28" width="9.21875" style="14" bestFit="1" customWidth="1"/>
    <col min="29" max="29" width="8.44140625" style="14" bestFit="1" customWidth="1"/>
    <col min="30" max="30" width="8.88671875" style="14" bestFit="1" customWidth="1"/>
    <col min="31" max="31" width="8.33203125" style="14" customWidth="1"/>
    <col min="32" max="32" width="8.21875" style="14" bestFit="1" customWidth="1"/>
  </cols>
  <sheetData>
    <row r="1" spans="1:68" ht="16.2" thickBot="1" x14ac:dyDescent="0.35">
      <c r="A1" s="160" t="s">
        <v>127</v>
      </c>
      <c r="H1" s="13"/>
      <c r="I1" s="237" t="s">
        <v>113</v>
      </c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9"/>
      <c r="Z1" s="13"/>
      <c r="AA1" s="240" t="s">
        <v>113</v>
      </c>
      <c r="AB1" s="241"/>
      <c r="AC1" s="241"/>
      <c r="AD1" s="241"/>
      <c r="AE1" s="241"/>
      <c r="AF1" s="242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15" thickBot="1" x14ac:dyDescent="0.35">
      <c r="B2" s="243" t="s">
        <v>41</v>
      </c>
      <c r="C2" s="244"/>
      <c r="D2" s="244"/>
      <c r="E2" s="244"/>
      <c r="F2" s="245"/>
      <c r="G2" s="15"/>
      <c r="H2" s="18" t="s">
        <v>35</v>
      </c>
      <c r="I2" s="246" t="s">
        <v>59</v>
      </c>
      <c r="J2" s="247"/>
      <c r="K2" s="249"/>
      <c r="L2" s="246" t="s">
        <v>33</v>
      </c>
      <c r="M2" s="247"/>
      <c r="N2" s="248"/>
      <c r="O2" s="225" t="s">
        <v>48</v>
      </c>
      <c r="P2" s="226"/>
      <c r="Q2" s="250"/>
      <c r="R2" s="225" t="s">
        <v>49</v>
      </c>
      <c r="S2" s="226"/>
      <c r="T2" s="250"/>
      <c r="U2" s="154" t="s">
        <v>85</v>
      </c>
      <c r="V2" s="251" t="s">
        <v>86</v>
      </c>
      <c r="W2" s="252"/>
      <c r="X2" s="253"/>
      <c r="Y2" s="72"/>
      <c r="Z2" s="18" t="s">
        <v>35</v>
      </c>
      <c r="AA2" s="225" t="s">
        <v>47</v>
      </c>
      <c r="AB2" s="226"/>
      <c r="AC2" s="227"/>
      <c r="AD2" s="228" t="s">
        <v>84</v>
      </c>
      <c r="AE2" s="229"/>
      <c r="AF2" s="230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15" thickBot="1" x14ac:dyDescent="0.35">
      <c r="A3" s="260" t="s">
        <v>0</v>
      </c>
      <c r="B3" s="231" t="s">
        <v>116</v>
      </c>
      <c r="C3" s="232"/>
      <c r="D3" s="232"/>
      <c r="E3" s="232"/>
      <c r="F3" s="233"/>
      <c r="G3" s="15"/>
      <c r="H3" s="20" t="s">
        <v>34</v>
      </c>
      <c r="I3" s="21" t="s">
        <v>6</v>
      </c>
      <c r="J3" s="22" t="s">
        <v>7</v>
      </c>
      <c r="K3" s="23" t="s">
        <v>8</v>
      </c>
      <c r="L3" s="21" t="s">
        <v>6</v>
      </c>
      <c r="M3" s="22" t="s">
        <v>7</v>
      </c>
      <c r="N3" s="23" t="s">
        <v>8</v>
      </c>
      <c r="O3" s="21" t="s">
        <v>6</v>
      </c>
      <c r="P3" s="22" t="s">
        <v>7</v>
      </c>
      <c r="Q3" s="23" t="s">
        <v>8</v>
      </c>
      <c r="R3" s="21" t="s">
        <v>6</v>
      </c>
      <c r="S3" s="22" t="s">
        <v>7</v>
      </c>
      <c r="T3" s="23" t="s">
        <v>8</v>
      </c>
      <c r="U3" s="24" t="s">
        <v>6</v>
      </c>
      <c r="V3" s="21" t="s">
        <v>6</v>
      </c>
      <c r="W3" s="22" t="s">
        <v>7</v>
      </c>
      <c r="X3" s="23" t="s">
        <v>8</v>
      </c>
      <c r="Y3" s="72"/>
      <c r="Z3" s="94" t="s">
        <v>44</v>
      </c>
      <c r="AA3" s="91" t="s">
        <v>6</v>
      </c>
      <c r="AB3" s="92" t="s">
        <v>7</v>
      </c>
      <c r="AC3" s="95" t="s">
        <v>8</v>
      </c>
      <c r="AD3" s="91" t="s">
        <v>6</v>
      </c>
      <c r="AE3" s="92" t="s">
        <v>7</v>
      </c>
      <c r="AF3" s="93" t="s">
        <v>8</v>
      </c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68" x14ac:dyDescent="0.3">
      <c r="A4" s="261"/>
      <c r="B4" s="283" t="s">
        <v>75</v>
      </c>
      <c r="C4" s="284"/>
      <c r="D4" s="284"/>
      <c r="E4" s="284"/>
      <c r="F4" s="285"/>
      <c r="G4" s="15"/>
      <c r="H4" s="27">
        <v>0</v>
      </c>
      <c r="I4" s="180"/>
      <c r="J4" s="170"/>
      <c r="K4" s="181"/>
      <c r="L4" s="168"/>
      <c r="M4" s="33"/>
      <c r="N4" s="156"/>
      <c r="O4" s="34"/>
      <c r="P4" s="17"/>
      <c r="Q4" s="155"/>
      <c r="R4" s="25">
        <f>'GHG ecoinvent'!K2+'GHG ecoinvent'!K5*30*$B$17/1000</f>
        <v>4.8468043620596812E-2</v>
      </c>
      <c r="S4" s="17">
        <f>'GHG ecoinvent'!L2+'GHG ecoinvent'!L5*30*$B$17/1000</f>
        <v>1.1358124544238802E-3</v>
      </c>
      <c r="T4" s="43">
        <f>'GHG ecoinvent'!M2+'GHG ecoinvent'!M5*30*$B$17/1000</f>
        <v>5.7443108773536038E-6</v>
      </c>
      <c r="U4" s="178">
        <f>0.4*44/12</f>
        <v>1.4666666666666668</v>
      </c>
      <c r="V4" s="34">
        <f>'GHG ecoinvent'!K3+'GHG ecoinvent'!K5*50*$B$17/1000</f>
        <v>7.3063757408315333E-2</v>
      </c>
      <c r="W4" s="17">
        <f>'GHG ecoinvent'!L3+'GHG ecoinvent'!L5*50*$B$17/1000</f>
        <v>2.6386703760353876E-4</v>
      </c>
      <c r="X4" s="48">
        <f>'GHG ecoinvent'!M3+'GHG ecoinvent'!M5*50*$B$17/1000</f>
        <v>5.5047436925553534E-5</v>
      </c>
      <c r="Z4" s="27">
        <v>0</v>
      </c>
      <c r="AA4" s="34" t="str">
        <f>IF((L4+$I4)*$B$17=0,"",(L4+$I4)*$B$17)</f>
        <v/>
      </c>
      <c r="AB4" s="17"/>
      <c r="AC4" s="43" t="str">
        <f>IF((N4+$K4)*$B$17=0,"",(N4+$K4)*$B$17)</f>
        <v/>
      </c>
      <c r="AD4" s="34" t="str">
        <f t="shared" ref="AD4:AD53" si="0">IF(($L4+$I4)*$B$17=0,"",($L4+$I4)*$B$17)</f>
        <v/>
      </c>
      <c r="AE4" s="17" t="str">
        <f t="shared" ref="AE4:AE53" si="1">IF(($M4+$J4)*$B$17=0,"",($M4+$J4)*$B$17)</f>
        <v/>
      </c>
      <c r="AF4" s="48" t="str">
        <f t="shared" ref="AF4:AF53" si="2">IF(($N4+$K4)*$B$17=0,"",($N4+$K4)*$B$17)</f>
        <v/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68" x14ac:dyDescent="0.3">
      <c r="A5" s="261"/>
      <c r="B5" s="286" t="s">
        <v>117</v>
      </c>
      <c r="C5" s="287"/>
      <c r="D5" s="287"/>
      <c r="E5" s="287"/>
      <c r="F5" s="288"/>
      <c r="G5" s="15"/>
      <c r="H5" s="28">
        <v>1</v>
      </c>
      <c r="I5" s="34">
        <f>-0.4*44/12</f>
        <v>-1.4666666666666668</v>
      </c>
      <c r="J5" s="17"/>
      <c r="K5" s="48"/>
      <c r="L5" s="34">
        <v>0.2360291120907107</v>
      </c>
      <c r="M5" s="17">
        <v>7.8432957010160975E-4</v>
      </c>
      <c r="N5" s="43">
        <v>1.1158008354758997E-5</v>
      </c>
      <c r="O5" s="34">
        <v>2.9335012111266689E-3</v>
      </c>
      <c r="P5" s="17">
        <v>4.5103046629168725E-2</v>
      </c>
      <c r="Q5" s="65">
        <v>8.9999999999999998E-4</v>
      </c>
      <c r="R5" s="26"/>
      <c r="S5" s="9"/>
      <c r="T5" s="51"/>
      <c r="U5" s="58"/>
      <c r="V5" s="55"/>
      <c r="W5" s="9"/>
      <c r="X5" s="35"/>
      <c r="Z5" s="28">
        <v>1</v>
      </c>
      <c r="AA5" s="34">
        <f t="shared" ref="AA5:AA53" si="3">IF(($L5+$I5)*$B$17=0,"",($L5+$I5)*$B$17)</f>
        <v>-8.3991013099808995</v>
      </c>
      <c r="AB5" s="17">
        <f t="shared" ref="AB5:AB53" si="4">IF(($M5+$J5)*$B$17=0,"",($M5+$J5)*$B$17)</f>
        <v>5.353049315943487E-3</v>
      </c>
      <c r="AC5" s="43">
        <f t="shared" ref="AC5:AC53" si="5">IF(($N5+$K5)*$B$17=0,"",($N5+$K5)*$B$17)</f>
        <v>7.6153407021230157E-5</v>
      </c>
      <c r="AD5" s="34">
        <f t="shared" si="0"/>
        <v>-8.3991013099808995</v>
      </c>
      <c r="AE5" s="17">
        <f t="shared" si="1"/>
        <v>5.353049315943487E-3</v>
      </c>
      <c r="AF5" s="48">
        <f t="shared" si="2"/>
        <v>7.6153407021230157E-5</v>
      </c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ht="24.6" customHeight="1" x14ac:dyDescent="0.3">
      <c r="A6" s="261"/>
      <c r="B6" s="289" t="s">
        <v>118</v>
      </c>
      <c r="C6" s="287"/>
      <c r="D6" s="287"/>
      <c r="E6" s="287"/>
      <c r="F6" s="288"/>
      <c r="G6" s="15"/>
      <c r="H6" s="29">
        <v>2</v>
      </c>
      <c r="I6" s="34"/>
      <c r="J6" s="17"/>
      <c r="K6" s="48"/>
      <c r="L6" s="36"/>
      <c r="M6" s="16"/>
      <c r="N6" s="44"/>
      <c r="O6" s="34">
        <v>5.4854380096710318E-3</v>
      </c>
      <c r="P6" s="17">
        <v>3.5001146791078318E-2</v>
      </c>
      <c r="Q6" s="65"/>
      <c r="R6" s="26"/>
      <c r="S6" s="9"/>
      <c r="T6" s="51"/>
      <c r="U6" s="58"/>
      <c r="V6" s="55"/>
      <c r="W6" s="9"/>
      <c r="X6" s="35"/>
      <c r="Z6" s="29">
        <v>2</v>
      </c>
      <c r="AA6" s="34" t="str">
        <f t="shared" si="3"/>
        <v/>
      </c>
      <c r="AB6" s="17" t="str">
        <f t="shared" si="4"/>
        <v/>
      </c>
      <c r="AC6" s="43" t="str">
        <f t="shared" si="5"/>
        <v/>
      </c>
      <c r="AD6" s="34" t="str">
        <f t="shared" si="0"/>
        <v/>
      </c>
      <c r="AE6" s="17" t="str">
        <f t="shared" si="1"/>
        <v/>
      </c>
      <c r="AF6" s="48" t="str">
        <f t="shared" si="2"/>
        <v/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ht="15" thickBot="1" x14ac:dyDescent="0.35">
      <c r="A7" s="262"/>
      <c r="B7" s="280" t="s">
        <v>88</v>
      </c>
      <c r="C7" s="281"/>
      <c r="D7" s="281"/>
      <c r="E7" s="281"/>
      <c r="F7" s="282"/>
      <c r="H7" s="29">
        <v>3</v>
      </c>
      <c r="I7" s="34"/>
      <c r="J7" s="17"/>
      <c r="K7" s="48"/>
      <c r="L7" s="36"/>
      <c r="M7" s="16"/>
      <c r="N7" s="44"/>
      <c r="O7" s="34">
        <v>4.5818229660213499E-3</v>
      </c>
      <c r="P7" s="17">
        <v>3.4580902593718765E-2</v>
      </c>
      <c r="Q7" s="65"/>
      <c r="R7" s="26"/>
      <c r="S7" s="9"/>
      <c r="T7" s="51"/>
      <c r="U7" s="58"/>
      <c r="V7" s="55"/>
      <c r="W7" s="9"/>
      <c r="X7" s="35"/>
      <c r="Y7" s="72"/>
      <c r="Z7" s="29">
        <v>3</v>
      </c>
      <c r="AA7" s="34" t="str">
        <f t="shared" si="3"/>
        <v/>
      </c>
      <c r="AB7" s="17" t="str">
        <f t="shared" si="4"/>
        <v/>
      </c>
      <c r="AC7" s="43" t="str">
        <f t="shared" si="5"/>
        <v/>
      </c>
      <c r="AD7" s="34" t="str">
        <f t="shared" si="0"/>
        <v/>
      </c>
      <c r="AE7" s="17" t="str">
        <f t="shared" si="1"/>
        <v/>
      </c>
      <c r="AF7" s="48" t="str">
        <f t="shared" si="2"/>
        <v/>
      </c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x14ac:dyDescent="0.3">
      <c r="A8" s="260" t="s">
        <v>125</v>
      </c>
      <c r="B8" s="290" t="s">
        <v>75</v>
      </c>
      <c r="C8" s="291"/>
      <c r="D8" s="291"/>
      <c r="E8" s="291"/>
      <c r="F8" s="292"/>
      <c r="G8" s="15"/>
      <c r="H8" s="29">
        <v>4</v>
      </c>
      <c r="I8" s="34"/>
      <c r="J8" s="17"/>
      <c r="K8" s="48"/>
      <c r="L8" s="36"/>
      <c r="M8" s="16"/>
      <c r="N8" s="44"/>
      <c r="O8" s="34">
        <v>4.187470894038826E-3</v>
      </c>
      <c r="P8" s="17">
        <v>3.2928697105993131E-2</v>
      </c>
      <c r="Q8" s="65"/>
      <c r="R8" s="26"/>
      <c r="S8" s="9"/>
      <c r="T8" s="51"/>
      <c r="U8" s="59"/>
      <c r="V8" s="55"/>
      <c r="W8" s="9"/>
      <c r="X8" s="35"/>
      <c r="Y8" s="72"/>
      <c r="Z8" s="29">
        <v>4</v>
      </c>
      <c r="AA8" s="34" t="str">
        <f t="shared" si="3"/>
        <v/>
      </c>
      <c r="AB8" s="17" t="str">
        <f t="shared" si="4"/>
        <v/>
      </c>
      <c r="AC8" s="43" t="str">
        <f t="shared" si="5"/>
        <v/>
      </c>
      <c r="AD8" s="34" t="str">
        <f t="shared" si="0"/>
        <v/>
      </c>
      <c r="AE8" s="17" t="str">
        <f t="shared" si="1"/>
        <v/>
      </c>
      <c r="AF8" s="48" t="str">
        <f t="shared" si="2"/>
        <v/>
      </c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x14ac:dyDescent="0.3">
      <c r="A9" s="261"/>
      <c r="B9" s="286" t="s">
        <v>92</v>
      </c>
      <c r="C9" s="287"/>
      <c r="D9" s="287"/>
      <c r="E9" s="287"/>
      <c r="F9" s="288"/>
      <c r="H9" s="29">
        <v>5</v>
      </c>
      <c r="I9" s="34"/>
      <c r="J9" s="17"/>
      <c r="K9" s="48"/>
      <c r="L9" s="36"/>
      <c r="M9" s="16"/>
      <c r="N9" s="44"/>
      <c r="O9" s="34">
        <v>3.8270602374776749E-3</v>
      </c>
      <c r="P9" s="17">
        <v>3.1341890273504841E-2</v>
      </c>
      <c r="Q9" s="65"/>
      <c r="R9" s="26"/>
      <c r="S9" s="9"/>
      <c r="T9" s="52"/>
      <c r="U9" s="60"/>
      <c r="V9" s="55"/>
      <c r="W9" s="9"/>
      <c r="X9" s="35"/>
      <c r="Y9" s="72"/>
      <c r="Z9" s="29">
        <v>5</v>
      </c>
      <c r="AA9" s="34" t="str">
        <f t="shared" si="3"/>
        <v/>
      </c>
      <c r="AB9" s="17" t="str">
        <f t="shared" si="4"/>
        <v/>
      </c>
      <c r="AC9" s="43" t="str">
        <f t="shared" si="5"/>
        <v/>
      </c>
      <c r="AD9" s="34" t="str">
        <f t="shared" si="0"/>
        <v/>
      </c>
      <c r="AE9" s="17" t="str">
        <f t="shared" si="1"/>
        <v/>
      </c>
      <c r="AF9" s="48" t="str">
        <f t="shared" si="2"/>
        <v/>
      </c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 ht="15" thickBot="1" x14ac:dyDescent="0.35">
      <c r="A10" s="262"/>
      <c r="B10" s="280" t="s">
        <v>93</v>
      </c>
      <c r="C10" s="281"/>
      <c r="D10" s="281"/>
      <c r="E10" s="281"/>
      <c r="F10" s="282"/>
      <c r="H10" s="29">
        <v>6</v>
      </c>
      <c r="I10" s="34"/>
      <c r="J10" s="17"/>
      <c r="K10" s="48"/>
      <c r="L10" s="36"/>
      <c r="M10" s="16"/>
      <c r="N10" s="44"/>
      <c r="O10" s="34">
        <v>3.4976696989423594E-3</v>
      </c>
      <c r="P10" s="17">
        <v>2.9819308278802411E-2</v>
      </c>
      <c r="Q10" s="65"/>
      <c r="R10" s="26"/>
      <c r="S10" s="9"/>
      <c r="T10" s="53"/>
      <c r="U10" s="61"/>
      <c r="V10" s="55"/>
      <c r="W10" s="9"/>
      <c r="X10" s="35"/>
      <c r="Y10" s="72"/>
      <c r="Z10" s="29">
        <v>6</v>
      </c>
      <c r="AA10" s="34" t="str">
        <f t="shared" si="3"/>
        <v/>
      </c>
      <c r="AB10" s="17" t="str">
        <f t="shared" si="4"/>
        <v/>
      </c>
      <c r="AC10" s="43" t="str">
        <f t="shared" si="5"/>
        <v/>
      </c>
      <c r="AD10" s="34" t="str">
        <f t="shared" si="0"/>
        <v/>
      </c>
      <c r="AE10" s="17" t="str">
        <f t="shared" si="1"/>
        <v/>
      </c>
      <c r="AF10" s="48" t="str">
        <f t="shared" si="2"/>
        <v/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</row>
    <row r="11" spans="1:68" x14ac:dyDescent="0.3">
      <c r="H11" s="29">
        <v>7</v>
      </c>
      <c r="I11" s="34"/>
      <c r="J11" s="17"/>
      <c r="K11" s="48"/>
      <c r="L11" s="36"/>
      <c r="M11" s="16"/>
      <c r="N11" s="44"/>
      <c r="O11" s="34">
        <v>3.1966294136416503E-3</v>
      </c>
      <c r="P11" s="17">
        <v>2.8359619928359715E-2</v>
      </c>
      <c r="Q11" s="65"/>
      <c r="R11" s="26"/>
      <c r="S11" s="9"/>
      <c r="T11" s="53"/>
      <c r="U11" s="58"/>
      <c r="V11" s="55"/>
      <c r="W11" s="9"/>
      <c r="X11" s="35"/>
      <c r="Y11" s="72"/>
      <c r="Z11" s="29">
        <v>7</v>
      </c>
      <c r="AA11" s="34" t="str">
        <f t="shared" si="3"/>
        <v/>
      </c>
      <c r="AB11" s="17" t="str">
        <f t="shared" si="4"/>
        <v/>
      </c>
      <c r="AC11" s="43" t="str">
        <f t="shared" si="5"/>
        <v/>
      </c>
      <c r="AD11" s="34" t="str">
        <f t="shared" si="0"/>
        <v/>
      </c>
      <c r="AE11" s="17" t="str">
        <f t="shared" si="1"/>
        <v/>
      </c>
      <c r="AF11" s="48" t="str">
        <f t="shared" si="2"/>
        <v/>
      </c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</row>
    <row r="12" spans="1:68" x14ac:dyDescent="0.3">
      <c r="H12" s="29">
        <v>8</v>
      </c>
      <c r="I12" s="34"/>
      <c r="J12" s="17"/>
      <c r="K12" s="48"/>
      <c r="L12" s="36"/>
      <c r="M12" s="16"/>
      <c r="N12" s="44"/>
      <c r="O12" s="34">
        <v>2.9214993088823847E-3</v>
      </c>
      <c r="P12" s="17">
        <v>2.6961365186233068E-2</v>
      </c>
      <c r="Q12" s="65"/>
      <c r="R12" s="26"/>
      <c r="S12" s="9"/>
      <c r="T12" s="53"/>
      <c r="U12" s="62"/>
      <c r="V12" s="55"/>
      <c r="W12" s="9"/>
      <c r="X12" s="35"/>
      <c r="Y12" s="72"/>
      <c r="Z12" s="29">
        <v>8</v>
      </c>
      <c r="AA12" s="34" t="str">
        <f t="shared" si="3"/>
        <v/>
      </c>
      <c r="AB12" s="17" t="str">
        <f t="shared" si="4"/>
        <v/>
      </c>
      <c r="AC12" s="43" t="str">
        <f t="shared" si="5"/>
        <v/>
      </c>
      <c r="AD12" s="34" t="str">
        <f t="shared" si="0"/>
        <v/>
      </c>
      <c r="AE12" s="17" t="str">
        <f t="shared" si="1"/>
        <v/>
      </c>
      <c r="AF12" s="48" t="str">
        <f t="shared" si="2"/>
        <v/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</row>
    <row r="13" spans="1:68" x14ac:dyDescent="0.3">
      <c r="A13" s="67" t="s">
        <v>119</v>
      </c>
      <c r="B13" s="143">
        <v>0.4</v>
      </c>
      <c r="C13" s="69" t="s">
        <v>120</v>
      </c>
      <c r="H13" s="29">
        <v>9</v>
      </c>
      <c r="I13" s="34"/>
      <c r="J13" s="17"/>
      <c r="K13" s="48"/>
      <c r="L13" s="36"/>
      <c r="M13" s="16"/>
      <c r="N13" s="44"/>
      <c r="O13" s="34">
        <v>2.6700493261359514E-3</v>
      </c>
      <c r="P13" s="17">
        <v>2.5622980382475413E-2</v>
      </c>
      <c r="Q13" s="65"/>
      <c r="R13" s="26"/>
      <c r="S13" s="9"/>
      <c r="T13" s="53"/>
      <c r="U13" s="62"/>
      <c r="V13" s="55"/>
      <c r="W13" s="9"/>
      <c r="X13" s="35"/>
      <c r="Y13" s="72"/>
      <c r="Z13" s="29">
        <v>9</v>
      </c>
      <c r="AA13" s="34" t="str">
        <f t="shared" si="3"/>
        <v/>
      </c>
      <c r="AB13" s="17" t="str">
        <f t="shared" si="4"/>
        <v/>
      </c>
      <c r="AC13" s="43" t="str">
        <f t="shared" si="5"/>
        <v/>
      </c>
      <c r="AD13" s="34" t="str">
        <f t="shared" si="0"/>
        <v/>
      </c>
      <c r="AE13" s="17" t="str">
        <f t="shared" si="1"/>
        <v/>
      </c>
      <c r="AF13" s="48" t="str">
        <f t="shared" si="2"/>
        <v/>
      </c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</row>
    <row r="14" spans="1:68" x14ac:dyDescent="0.3">
      <c r="A14" s="68" t="s">
        <v>2</v>
      </c>
      <c r="B14" s="67">
        <v>25</v>
      </c>
      <c r="C14" s="69" t="s">
        <v>25</v>
      </c>
      <c r="H14" s="29">
        <v>10</v>
      </c>
      <c r="I14" s="34"/>
      <c r="J14" s="17"/>
      <c r="K14" s="48"/>
      <c r="L14" s="36"/>
      <c r="M14" s="16"/>
      <c r="N14" s="44"/>
      <c r="O14" s="34">
        <v>2.4402413453680745E-3</v>
      </c>
      <c r="P14" s="17">
        <v>2.4342820432928708E-2</v>
      </c>
      <c r="Q14" s="65"/>
      <c r="R14" s="26"/>
      <c r="S14" s="9"/>
      <c r="T14" s="53"/>
      <c r="U14" s="62"/>
      <c r="V14" s="55"/>
      <c r="W14" s="9"/>
      <c r="X14" s="35"/>
      <c r="Y14" s="73"/>
      <c r="Z14" s="29">
        <v>10</v>
      </c>
      <c r="AA14" s="34" t="str">
        <f t="shared" si="3"/>
        <v/>
      </c>
      <c r="AB14" s="17" t="str">
        <f t="shared" si="4"/>
        <v/>
      </c>
      <c r="AC14" s="43" t="str">
        <f t="shared" si="5"/>
        <v/>
      </c>
      <c r="AD14" s="34" t="str">
        <f t="shared" si="0"/>
        <v/>
      </c>
      <c r="AE14" s="17" t="str">
        <f t="shared" si="1"/>
        <v/>
      </c>
      <c r="AF14" s="48" t="str">
        <f t="shared" si="2"/>
        <v/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</row>
    <row r="15" spans="1:68" x14ac:dyDescent="0.3">
      <c r="A15" s="67" t="s">
        <v>16</v>
      </c>
      <c r="B15" s="67">
        <v>3.9E-2</v>
      </c>
      <c r="H15" s="29">
        <v>11</v>
      </c>
      <c r="I15" s="34"/>
      <c r="J15" s="17"/>
      <c r="K15" s="48"/>
      <c r="L15" s="36"/>
      <c r="M15" s="16"/>
      <c r="N15" s="44"/>
      <c r="O15" s="34">
        <v>2.230212665120101E-3</v>
      </c>
      <c r="P15" s="17">
        <v>2.3119178375124633E-2</v>
      </c>
      <c r="Q15" s="65"/>
      <c r="R15" s="26"/>
      <c r="S15" s="9"/>
      <c r="T15" s="53"/>
      <c r="U15" s="62"/>
      <c r="V15" s="55"/>
      <c r="W15" s="9"/>
      <c r="X15" s="35"/>
      <c r="Z15" s="29">
        <v>11</v>
      </c>
      <c r="AA15" s="34" t="str">
        <f t="shared" si="3"/>
        <v/>
      </c>
      <c r="AB15" s="17" t="str">
        <f t="shared" si="4"/>
        <v/>
      </c>
      <c r="AC15" s="43" t="str">
        <f t="shared" si="5"/>
        <v/>
      </c>
      <c r="AD15" s="34" t="str">
        <f t="shared" si="0"/>
        <v/>
      </c>
      <c r="AE15" s="17" t="str">
        <f t="shared" si="1"/>
        <v/>
      </c>
      <c r="AF15" s="48" t="str">
        <f t="shared" si="2"/>
        <v/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</row>
    <row r="16" spans="1:68" x14ac:dyDescent="0.3">
      <c r="A16" s="143" t="s">
        <v>60</v>
      </c>
      <c r="B16" s="67">
        <f>'fossil-based'!$C$1*B15*B14</f>
        <v>6.8250000000000002</v>
      </c>
      <c r="H16" s="29">
        <v>12</v>
      </c>
      <c r="I16" s="34"/>
      <c r="J16" s="17"/>
      <c r="K16" s="48"/>
      <c r="L16" s="36"/>
      <c r="M16" s="16"/>
      <c r="N16" s="44"/>
      <c r="O16" s="34">
        <v>2.0382609044401184E-3</v>
      </c>
      <c r="P16" s="17">
        <v>2.1950302496045127E-2</v>
      </c>
      <c r="Q16" s="65"/>
      <c r="R16" s="26"/>
      <c r="S16" s="9"/>
      <c r="T16" s="53"/>
      <c r="U16" s="62"/>
      <c r="V16" s="55"/>
      <c r="W16" s="9"/>
      <c r="X16" s="35"/>
      <c r="Z16" s="29">
        <v>12</v>
      </c>
      <c r="AA16" s="34" t="str">
        <f t="shared" si="3"/>
        <v/>
      </c>
      <c r="AB16" s="17" t="str">
        <f t="shared" si="4"/>
        <v/>
      </c>
      <c r="AC16" s="43" t="str">
        <f t="shared" si="5"/>
        <v/>
      </c>
      <c r="AD16" s="34" t="str">
        <f t="shared" si="0"/>
        <v/>
      </c>
      <c r="AE16" s="17" t="str">
        <f t="shared" si="1"/>
        <v/>
      </c>
      <c r="AF16" s="48" t="str">
        <f t="shared" si="2"/>
        <v/>
      </c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x14ac:dyDescent="0.3">
      <c r="A17" s="142" t="s">
        <v>61</v>
      </c>
      <c r="B17" s="70">
        <f>B16</f>
        <v>6.8250000000000002</v>
      </c>
      <c r="C17" s="69" t="s">
        <v>115</v>
      </c>
      <c r="H17" s="29">
        <v>13</v>
      </c>
      <c r="I17" s="34"/>
      <c r="J17" s="17"/>
      <c r="K17" s="48"/>
      <c r="L17" s="36"/>
      <c r="M17" s="16"/>
      <c r="N17" s="44"/>
      <c r="O17" s="34">
        <v>1.862830204286963E-3</v>
      </c>
      <c r="P17" s="17">
        <v>2.0834411301157041E-2</v>
      </c>
      <c r="Q17" s="65"/>
      <c r="R17" s="26"/>
      <c r="S17" s="9"/>
      <c r="T17" s="53"/>
      <c r="U17" s="62"/>
      <c r="V17" s="55"/>
      <c r="W17" s="9"/>
      <c r="X17" s="35"/>
      <c r="Z17" s="29">
        <v>13</v>
      </c>
      <c r="AA17" s="34" t="str">
        <f t="shared" si="3"/>
        <v/>
      </c>
      <c r="AB17" s="17" t="str">
        <f t="shared" si="4"/>
        <v/>
      </c>
      <c r="AC17" s="43" t="str">
        <f t="shared" si="5"/>
        <v/>
      </c>
      <c r="AD17" s="34" t="str">
        <f t="shared" si="0"/>
        <v/>
      </c>
      <c r="AE17" s="17" t="str">
        <f t="shared" si="1"/>
        <v/>
      </c>
      <c r="AF17" s="48" t="str">
        <f t="shared" si="2"/>
        <v/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spans="1:68" x14ac:dyDescent="0.3">
      <c r="A18" s="78" t="s">
        <v>52</v>
      </c>
      <c r="B18" s="70" t="s">
        <v>46</v>
      </c>
      <c r="H18" s="29">
        <v>14</v>
      </c>
      <c r="I18" s="34"/>
      <c r="J18" s="17"/>
      <c r="K18" s="48"/>
      <c r="L18" s="36"/>
      <c r="M18" s="16"/>
      <c r="N18" s="44"/>
      <c r="O18" s="34">
        <v>1.7024986165630283E-3</v>
      </c>
      <c r="P18" s="17">
        <v>1.9769706550224041E-2</v>
      </c>
      <c r="Q18" s="65"/>
      <c r="R18" s="26"/>
      <c r="S18" s="9"/>
      <c r="T18" s="53"/>
      <c r="U18" s="62"/>
      <c r="V18" s="55"/>
      <c r="W18" s="9"/>
      <c r="X18" s="35"/>
      <c r="Z18" s="29">
        <v>14</v>
      </c>
      <c r="AA18" s="34" t="str">
        <f t="shared" si="3"/>
        <v/>
      </c>
      <c r="AB18" s="17" t="str">
        <f t="shared" si="4"/>
        <v/>
      </c>
      <c r="AC18" s="43" t="str">
        <f t="shared" si="5"/>
        <v/>
      </c>
      <c r="AD18" s="34" t="str">
        <f t="shared" si="0"/>
        <v/>
      </c>
      <c r="AE18" s="17" t="str">
        <f t="shared" si="1"/>
        <v/>
      </c>
      <c r="AF18" s="48" t="str">
        <f t="shared" si="2"/>
        <v/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spans="1:68" x14ac:dyDescent="0.3">
      <c r="F19" s="74"/>
      <c r="H19" s="29">
        <v>15</v>
      </c>
      <c r="I19" s="34"/>
      <c r="J19" s="17"/>
      <c r="K19" s="48"/>
      <c r="L19" s="36"/>
      <c r="M19" s="16"/>
      <c r="N19" s="44"/>
      <c r="O19" s="34">
        <v>1.5559665785580747E-3</v>
      </c>
      <c r="P19" s="17">
        <v>1.8754384563699562E-2</v>
      </c>
      <c r="Q19" s="65"/>
      <c r="R19" s="26"/>
      <c r="S19" s="9"/>
      <c r="T19" s="53"/>
      <c r="U19" s="62"/>
      <c r="V19" s="55"/>
      <c r="W19" s="9"/>
      <c r="X19" s="35"/>
      <c r="Z19" s="29">
        <v>15</v>
      </c>
      <c r="AA19" s="34" t="str">
        <f t="shared" si="3"/>
        <v/>
      </c>
      <c r="AB19" s="17" t="str">
        <f t="shared" si="4"/>
        <v/>
      </c>
      <c r="AC19" s="43" t="str">
        <f t="shared" si="5"/>
        <v/>
      </c>
      <c r="AD19" s="34" t="str">
        <f t="shared" si="0"/>
        <v/>
      </c>
      <c r="AE19" s="17" t="str">
        <f t="shared" si="1"/>
        <v/>
      </c>
      <c r="AF19" s="48" t="str">
        <f t="shared" si="2"/>
        <v/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spans="1:68" x14ac:dyDescent="0.3">
      <c r="A20" s="211" t="s">
        <v>87</v>
      </c>
      <c r="B20" s="212"/>
      <c r="C20" s="159">
        <f>B17*(L4+L5+(M4+M5*29.8+(N4+N5)*273))</f>
        <v>1.7912094397510123</v>
      </c>
      <c r="H20" s="29">
        <v>16</v>
      </c>
      <c r="I20" s="34"/>
      <c r="J20" s="17"/>
      <c r="K20" s="48"/>
      <c r="L20" s="36"/>
      <c r="M20" s="16"/>
      <c r="N20" s="44"/>
      <c r="O20" s="34">
        <v>1.4220463793839988E-3</v>
      </c>
      <c r="P20" s="17">
        <v>1.778664598377196E-2</v>
      </c>
      <c r="Q20" s="65"/>
      <c r="R20" s="26"/>
      <c r="S20" s="9"/>
      <c r="T20" s="53"/>
      <c r="U20" s="62"/>
      <c r="V20" s="55"/>
      <c r="W20" s="9"/>
      <c r="X20" s="35"/>
      <c r="Z20" s="29">
        <v>16</v>
      </c>
      <c r="AA20" s="34" t="str">
        <f t="shared" si="3"/>
        <v/>
      </c>
      <c r="AB20" s="17" t="str">
        <f t="shared" si="4"/>
        <v/>
      </c>
      <c r="AC20" s="43" t="str">
        <f t="shared" si="5"/>
        <v/>
      </c>
      <c r="AD20" s="34" t="str">
        <f t="shared" si="0"/>
        <v/>
      </c>
      <c r="AE20" s="17" t="str">
        <f t="shared" si="1"/>
        <v/>
      </c>
      <c r="AF20" s="48" t="str">
        <f t="shared" si="2"/>
        <v/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x14ac:dyDescent="0.3">
      <c r="B21" s="74"/>
      <c r="H21" s="29">
        <v>17</v>
      </c>
      <c r="I21" s="34"/>
      <c r="J21" s="17"/>
      <c r="K21" s="48"/>
      <c r="L21" s="36"/>
      <c r="M21" s="16"/>
      <c r="N21" s="44"/>
      <c r="O21" s="34">
        <v>1.2996525330210766E-3</v>
      </c>
      <c r="P21" s="17">
        <v>1.686470415626825E-2</v>
      </c>
      <c r="Q21" s="65"/>
      <c r="R21" s="26"/>
      <c r="S21" s="9"/>
      <c r="T21" s="53"/>
      <c r="U21" s="62"/>
      <c r="V21" s="55"/>
      <c r="W21" s="9"/>
      <c r="X21" s="35"/>
      <c r="Z21" s="29">
        <v>17</v>
      </c>
      <c r="AA21" s="34" t="str">
        <f t="shared" si="3"/>
        <v/>
      </c>
      <c r="AB21" s="17" t="str">
        <f t="shared" si="4"/>
        <v/>
      </c>
      <c r="AC21" s="43" t="str">
        <f t="shared" si="5"/>
        <v/>
      </c>
      <c r="AD21" s="34" t="str">
        <f t="shared" si="0"/>
        <v/>
      </c>
      <c r="AE21" s="17" t="str">
        <f t="shared" si="1"/>
        <v/>
      </c>
      <c r="AF21" s="48" t="str">
        <f t="shared" si="2"/>
        <v/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3">
      <c r="B22" s="79"/>
      <c r="H22" s="29">
        <v>18</v>
      </c>
      <c r="I22" s="34"/>
      <c r="J22" s="17"/>
      <c r="K22" s="48"/>
      <c r="L22" s="36"/>
      <c r="M22" s="16"/>
      <c r="N22" s="44"/>
      <c r="O22" s="34">
        <v>1.1877929799447066E-3</v>
      </c>
      <c r="P22" s="17">
        <v>1.5986792283379847E-2</v>
      </c>
      <c r="Q22" s="65"/>
      <c r="R22" s="26"/>
      <c r="S22" s="9"/>
      <c r="T22" s="53"/>
      <c r="U22" s="62"/>
      <c r="V22" s="55"/>
      <c r="W22" s="9"/>
      <c r="X22" s="35"/>
      <c r="Z22" s="29">
        <v>18</v>
      </c>
      <c r="AA22" s="34" t="str">
        <f t="shared" si="3"/>
        <v/>
      </c>
      <c r="AB22" s="17" t="str">
        <f t="shared" si="4"/>
        <v/>
      </c>
      <c r="AC22" s="43" t="str">
        <f t="shared" si="5"/>
        <v/>
      </c>
      <c r="AD22" s="34" t="str">
        <f t="shared" si="0"/>
        <v/>
      </c>
      <c r="AE22" s="17" t="str">
        <f t="shared" si="1"/>
        <v/>
      </c>
      <c r="AF22" s="48" t="str">
        <f t="shared" si="2"/>
        <v/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x14ac:dyDescent="0.3">
      <c r="B23" s="82"/>
      <c r="D23" s="81"/>
      <c r="E23" s="74"/>
      <c r="F23" s="74"/>
      <c r="H23" s="29">
        <v>19</v>
      </c>
      <c r="I23" s="34"/>
      <c r="J23" s="17"/>
      <c r="K23" s="48"/>
      <c r="L23" s="36"/>
      <c r="M23" s="16"/>
      <c r="N23" s="44"/>
      <c r="O23" s="34">
        <v>1.0855610460177097E-3</v>
      </c>
      <c r="P23" s="17">
        <v>1.5151169482451704E-2</v>
      </c>
      <c r="Q23" s="65"/>
      <c r="R23" s="26"/>
      <c r="S23" s="9"/>
      <c r="T23" s="53"/>
      <c r="U23" s="62"/>
      <c r="V23" s="55"/>
      <c r="W23" s="9"/>
      <c r="X23" s="35"/>
      <c r="Z23" s="29">
        <v>19</v>
      </c>
      <c r="AA23" s="34" t="str">
        <f t="shared" si="3"/>
        <v/>
      </c>
      <c r="AB23" s="17" t="str">
        <f t="shared" si="4"/>
        <v/>
      </c>
      <c r="AC23" s="43" t="str">
        <f t="shared" si="5"/>
        <v/>
      </c>
      <c r="AD23" s="34" t="str">
        <f t="shared" si="0"/>
        <v/>
      </c>
      <c r="AE23" s="17" t="str">
        <f t="shared" si="1"/>
        <v/>
      </c>
      <c r="AF23" s="48" t="str">
        <f t="shared" si="2"/>
        <v/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x14ac:dyDescent="0.3">
      <c r="B24" s="83"/>
      <c r="C24" s="81"/>
      <c r="D24" s="81"/>
      <c r="E24" s="74"/>
      <c r="F24" s="74"/>
      <c r="H24" s="29">
        <v>20</v>
      </c>
      <c r="I24" s="34"/>
      <c r="J24" s="17"/>
      <c r="K24" s="48"/>
      <c r="L24" s="36"/>
      <c r="M24" s="16"/>
      <c r="N24" s="44"/>
      <c r="O24" s="34">
        <v>9.9212809347123975E-4</v>
      </c>
      <c r="P24" s="17">
        <v>1.435612587274062E-2</v>
      </c>
      <c r="Q24" s="65"/>
      <c r="R24" s="26"/>
      <c r="S24" s="9"/>
      <c r="T24" s="53"/>
      <c r="U24" s="62"/>
      <c r="V24" s="55"/>
      <c r="W24" s="9"/>
      <c r="X24" s="35"/>
      <c r="Z24" s="29">
        <v>20</v>
      </c>
      <c r="AA24" s="34" t="str">
        <f t="shared" si="3"/>
        <v/>
      </c>
      <c r="AB24" s="17" t="str">
        <f t="shared" si="4"/>
        <v/>
      </c>
      <c r="AC24" s="43" t="str">
        <f t="shared" si="5"/>
        <v/>
      </c>
      <c r="AD24" s="34" t="str">
        <f t="shared" si="0"/>
        <v/>
      </c>
      <c r="AE24" s="17" t="str">
        <f t="shared" si="1"/>
        <v/>
      </c>
      <c r="AF24" s="48" t="str">
        <f t="shared" si="2"/>
        <v/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spans="1:68" x14ac:dyDescent="0.3">
      <c r="B25" s="84"/>
      <c r="C25" s="84"/>
      <c r="D25" s="85"/>
      <c r="E25" s="74"/>
      <c r="F25" s="74"/>
      <c r="H25" s="29">
        <v>21</v>
      </c>
      <c r="I25" s="34"/>
      <c r="J25" s="17"/>
      <c r="K25" s="48"/>
      <c r="L25" s="36"/>
      <c r="M25" s="16"/>
      <c r="N25" s="44"/>
      <c r="O25" s="34">
        <v>9.067368044070541E-4</v>
      </c>
      <c r="P25" s="17">
        <v>1.3599986799932427E-2</v>
      </c>
      <c r="Q25" s="65"/>
      <c r="R25" s="26"/>
      <c r="S25" s="9"/>
      <c r="T25" s="53"/>
      <c r="U25" s="62"/>
      <c r="V25" s="55"/>
      <c r="W25" s="9"/>
      <c r="X25" s="35"/>
      <c r="Z25" s="29">
        <v>21</v>
      </c>
      <c r="AA25" s="34" t="str">
        <f t="shared" si="3"/>
        <v/>
      </c>
      <c r="AB25" s="17" t="str">
        <f t="shared" si="4"/>
        <v/>
      </c>
      <c r="AC25" s="43" t="str">
        <f t="shared" si="5"/>
        <v/>
      </c>
      <c r="AD25" s="34" t="str">
        <f t="shared" si="0"/>
        <v/>
      </c>
      <c r="AE25" s="17" t="str">
        <f t="shared" si="1"/>
        <v/>
      </c>
      <c r="AF25" s="48" t="str">
        <f t="shared" si="2"/>
        <v/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1:68" x14ac:dyDescent="0.3">
      <c r="B26" s="84"/>
      <c r="C26" s="84"/>
      <c r="D26" s="85"/>
      <c r="E26" s="74"/>
      <c r="F26" s="74"/>
      <c r="H26" s="29">
        <v>22</v>
      </c>
      <c r="I26" s="34"/>
      <c r="J26" s="17"/>
      <c r="K26" s="48"/>
      <c r="L26" s="36"/>
      <c r="M26" s="16"/>
      <c r="N26" s="44"/>
      <c r="O26" s="34">
        <v>8.2869504238078471E-4</v>
      </c>
      <c r="P26" s="17">
        <v>1.2881116297248307E-2</v>
      </c>
      <c r="Q26" s="65"/>
      <c r="R26" s="26"/>
      <c r="S26" s="9"/>
      <c r="T26" s="53"/>
      <c r="U26" s="62"/>
      <c r="V26" s="55"/>
      <c r="W26" s="9"/>
      <c r="X26" s="35"/>
      <c r="Z26" s="29">
        <v>22</v>
      </c>
      <c r="AA26" s="34" t="str">
        <f t="shared" si="3"/>
        <v/>
      </c>
      <c r="AB26" s="17" t="str">
        <f t="shared" si="4"/>
        <v/>
      </c>
      <c r="AC26" s="43" t="str">
        <f t="shared" si="5"/>
        <v/>
      </c>
      <c r="AD26" s="34" t="str">
        <f t="shared" si="0"/>
        <v/>
      </c>
      <c r="AE26" s="17" t="str">
        <f t="shared" si="1"/>
        <v/>
      </c>
      <c r="AF26" s="48" t="str">
        <f t="shared" si="2"/>
        <v/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x14ac:dyDescent="0.3">
      <c r="B27" s="84"/>
      <c r="C27" s="84"/>
      <c r="D27" s="84"/>
      <c r="E27" s="74"/>
      <c r="F27" s="74"/>
      <c r="H27" s="29">
        <v>23</v>
      </c>
      <c r="I27" s="34"/>
      <c r="J27" s="17"/>
      <c r="K27" s="48"/>
      <c r="L27" s="36"/>
      <c r="M27" s="16"/>
      <c r="N27" s="44"/>
      <c r="O27" s="34">
        <v>7.573702423114612E-4</v>
      </c>
      <c r="P27" s="17">
        <v>1.2197919872043937E-2</v>
      </c>
      <c r="Q27" s="65"/>
      <c r="R27" s="26"/>
      <c r="S27" s="9"/>
      <c r="T27" s="53"/>
      <c r="U27" s="62"/>
      <c r="V27" s="55"/>
      <c r="W27" s="9"/>
      <c r="X27" s="35"/>
      <c r="Z27" s="29">
        <v>23</v>
      </c>
      <c r="AA27" s="34" t="str">
        <f t="shared" si="3"/>
        <v/>
      </c>
      <c r="AB27" s="17" t="str">
        <f t="shared" si="4"/>
        <v/>
      </c>
      <c r="AC27" s="43" t="str">
        <f t="shared" si="5"/>
        <v/>
      </c>
      <c r="AD27" s="34" t="str">
        <f t="shared" si="0"/>
        <v/>
      </c>
      <c r="AE27" s="17" t="str">
        <f t="shared" si="1"/>
        <v/>
      </c>
      <c r="AF27" s="48" t="str">
        <f t="shared" si="2"/>
        <v/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 x14ac:dyDescent="0.3">
      <c r="B28" s="86"/>
      <c r="C28" s="81"/>
      <c r="D28" s="72"/>
      <c r="E28" s="74"/>
      <c r="F28" s="74"/>
      <c r="H28" s="29">
        <v>24</v>
      </c>
      <c r="I28" s="34"/>
      <c r="J28" s="17"/>
      <c r="K28" s="48"/>
      <c r="L28" s="36"/>
      <c r="M28" s="16"/>
      <c r="N28" s="44"/>
      <c r="O28" s="34">
        <v>6.9218428324487101E-4</v>
      </c>
      <c r="P28" s="17">
        <v>1.1548846697788544E-2</v>
      </c>
      <c r="Q28" s="65"/>
      <c r="R28" s="26"/>
      <c r="S28" s="9"/>
      <c r="T28" s="53"/>
      <c r="U28" s="62"/>
      <c r="V28" s="55"/>
      <c r="W28" s="9"/>
      <c r="X28" s="35"/>
      <c r="Z28" s="29">
        <v>24</v>
      </c>
      <c r="AA28" s="34" t="str">
        <f t="shared" si="3"/>
        <v/>
      </c>
      <c r="AB28" s="17" t="str">
        <f t="shared" si="4"/>
        <v/>
      </c>
      <c r="AC28" s="43" t="str">
        <f t="shared" si="5"/>
        <v/>
      </c>
      <c r="AD28" s="34" t="str">
        <f t="shared" si="0"/>
        <v/>
      </c>
      <c r="AE28" s="17" t="str">
        <f t="shared" si="1"/>
        <v/>
      </c>
      <c r="AF28" s="48" t="str">
        <f t="shared" si="2"/>
        <v/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1:68" x14ac:dyDescent="0.3">
      <c r="B29" s="74"/>
      <c r="C29" s="74"/>
      <c r="D29" s="74"/>
      <c r="E29" s="74"/>
      <c r="F29" s="74"/>
      <c r="H29" s="29">
        <v>25</v>
      </c>
      <c r="I29" s="34"/>
      <c r="J29" s="17"/>
      <c r="K29" s="48"/>
      <c r="L29" s="36"/>
      <c r="M29" s="16"/>
      <c r="N29" s="44"/>
      <c r="O29" s="34">
        <v>6.3260880241210052E-4</v>
      </c>
      <c r="P29" s="17">
        <v>1.0932391283194559E-2</v>
      </c>
      <c r="Q29" s="65"/>
      <c r="R29" s="26"/>
      <c r="S29" s="9"/>
      <c r="T29" s="53"/>
      <c r="U29" s="62"/>
      <c r="V29" s="55"/>
      <c r="W29" s="9"/>
      <c r="X29" s="35"/>
      <c r="Z29" s="29">
        <v>25</v>
      </c>
      <c r="AA29" s="34" t="str">
        <f t="shared" si="3"/>
        <v/>
      </c>
      <c r="AB29" s="17" t="str">
        <f t="shared" si="4"/>
        <v/>
      </c>
      <c r="AC29" s="43" t="str">
        <f t="shared" si="5"/>
        <v/>
      </c>
      <c r="AD29" s="34" t="str">
        <f t="shared" si="0"/>
        <v/>
      </c>
      <c r="AE29" s="17" t="str">
        <f t="shared" si="1"/>
        <v/>
      </c>
      <c r="AF29" s="48" t="str">
        <f t="shared" si="2"/>
        <v/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</row>
    <row r="30" spans="1:68" x14ac:dyDescent="0.3">
      <c r="H30" s="29">
        <v>26</v>
      </c>
      <c r="I30" s="34"/>
      <c r="J30" s="17"/>
      <c r="K30" s="48"/>
      <c r="L30" s="36"/>
      <c r="M30" s="16"/>
      <c r="N30" s="44"/>
      <c r="O30" s="34">
        <v>5.7816091260150314E-4</v>
      </c>
      <c r="P30" s="17">
        <v>1.0347094682869052E-2</v>
      </c>
      <c r="Q30" s="65"/>
      <c r="R30" s="26"/>
      <c r="S30" s="9"/>
      <c r="T30" s="53"/>
      <c r="U30" s="62"/>
      <c r="V30" s="55"/>
      <c r="W30" s="9"/>
      <c r="X30" s="35"/>
      <c r="Z30" s="29">
        <v>26</v>
      </c>
      <c r="AA30" s="34" t="str">
        <f t="shared" si="3"/>
        <v/>
      </c>
      <c r="AB30" s="17" t="str">
        <f t="shared" si="4"/>
        <v/>
      </c>
      <c r="AC30" s="43" t="str">
        <f t="shared" si="5"/>
        <v/>
      </c>
      <c r="AD30" s="34" t="str">
        <f t="shared" si="0"/>
        <v/>
      </c>
      <c r="AE30" s="17" t="str">
        <f t="shared" si="1"/>
        <v/>
      </c>
      <c r="AF30" s="48" t="str">
        <f t="shared" si="2"/>
        <v/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</row>
    <row r="31" spans="1:68" x14ac:dyDescent="0.3">
      <c r="H31" s="29">
        <v>27</v>
      </c>
      <c r="I31" s="34"/>
      <c r="J31" s="17"/>
      <c r="K31" s="48"/>
      <c r="L31" s="36"/>
      <c r="M31" s="16"/>
      <c r="N31" s="44"/>
      <c r="O31" s="34">
        <v>5.2839928813138673E-4</v>
      </c>
      <c r="P31" s="17">
        <v>9.7915453072224181E-3</v>
      </c>
      <c r="Q31" s="65"/>
      <c r="R31" s="26"/>
      <c r="S31" s="9"/>
      <c r="T31" s="53"/>
      <c r="U31" s="62"/>
      <c r="V31" s="55"/>
      <c r="W31" s="9"/>
      <c r="X31" s="35"/>
      <c r="Z31" s="29">
        <v>27</v>
      </c>
      <c r="AA31" s="34" t="str">
        <f t="shared" si="3"/>
        <v/>
      </c>
      <c r="AB31" s="17" t="str">
        <f t="shared" si="4"/>
        <v/>
      </c>
      <c r="AC31" s="43" t="str">
        <f t="shared" si="5"/>
        <v/>
      </c>
      <c r="AD31" s="34" t="str">
        <f t="shared" si="0"/>
        <v/>
      </c>
      <c r="AE31" s="17" t="str">
        <f t="shared" si="1"/>
        <v/>
      </c>
      <c r="AF31" s="48" t="str">
        <f t="shared" si="2"/>
        <v/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spans="1:68" x14ac:dyDescent="0.3">
      <c r="H32" s="29">
        <v>28</v>
      </c>
      <c r="I32" s="34"/>
      <c r="J32" s="17"/>
      <c r="K32" s="48"/>
      <c r="L32" s="36"/>
      <c r="M32" s="16"/>
      <c r="N32" s="44"/>
      <c r="O32" s="34">
        <v>4.8292058769839149E-4</v>
      </c>
      <c r="P32" s="17">
        <v>9.2643793833141006E-3</v>
      </c>
      <c r="Q32" s="65"/>
      <c r="R32" s="26"/>
      <c r="S32" s="9"/>
      <c r="T32" s="53"/>
      <c r="U32" s="62"/>
      <c r="V32" s="55"/>
      <c r="W32" s="9"/>
      <c r="X32" s="35"/>
      <c r="Z32" s="29">
        <v>28</v>
      </c>
      <c r="AA32" s="34" t="str">
        <f t="shared" si="3"/>
        <v/>
      </c>
      <c r="AB32" s="17" t="str">
        <f t="shared" si="4"/>
        <v/>
      </c>
      <c r="AC32" s="43" t="str">
        <f t="shared" si="5"/>
        <v/>
      </c>
      <c r="AD32" s="34" t="str">
        <f t="shared" si="0"/>
        <v/>
      </c>
      <c r="AE32" s="17" t="str">
        <f t="shared" si="1"/>
        <v/>
      </c>
      <c r="AF32" s="48" t="str">
        <f t="shared" si="2"/>
        <v/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spans="8:68" x14ac:dyDescent="0.3">
      <c r="H33" s="29">
        <v>29</v>
      </c>
      <c r="I33" s="34"/>
      <c r="J33" s="17"/>
      <c r="K33" s="48"/>
      <c r="L33" s="36"/>
      <c r="M33" s="16"/>
      <c r="N33" s="44"/>
      <c r="O33" s="34">
        <v>4.41356185107069E-4</v>
      </c>
      <c r="P33" s="17">
        <v>8.764281112889287E-3</v>
      </c>
      <c r="Q33" s="65"/>
      <c r="R33" s="26"/>
      <c r="S33" s="9"/>
      <c r="T33" s="53"/>
      <c r="U33" s="62"/>
      <c r="V33" s="55"/>
      <c r="W33" s="9"/>
      <c r="X33" s="35"/>
      <c r="Z33" s="29">
        <v>29</v>
      </c>
      <c r="AA33" s="34" t="str">
        <f t="shared" si="3"/>
        <v/>
      </c>
      <c r="AB33" s="17" t="str">
        <f t="shared" si="4"/>
        <v/>
      </c>
      <c r="AC33" s="43" t="str">
        <f t="shared" si="5"/>
        <v/>
      </c>
      <c r="AD33" s="34" t="str">
        <f t="shared" si="0"/>
        <v/>
      </c>
      <c r="AE33" s="17" t="str">
        <f t="shared" si="1"/>
        <v/>
      </c>
      <c r="AF33" s="48" t="str">
        <f t="shared" si="2"/>
        <v/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spans="8:68" x14ac:dyDescent="0.3">
      <c r="H34" s="29">
        <v>30</v>
      </c>
      <c r="I34" s="34"/>
      <c r="J34" s="17"/>
      <c r="K34" s="48"/>
      <c r="L34" s="36"/>
      <c r="M34" s="16"/>
      <c r="N34" s="44"/>
      <c r="O34" s="34">
        <v>4.0336918138169118E-4</v>
      </c>
      <c r="P34" s="17">
        <v>8.2899825689319914E-3</v>
      </c>
      <c r="Q34" s="65"/>
      <c r="R34" s="26"/>
      <c r="S34" s="9"/>
      <c r="T34" s="53"/>
      <c r="U34" s="62"/>
      <c r="V34" s="55"/>
      <c r="W34" s="9"/>
      <c r="X34" s="35"/>
      <c r="Z34" s="29">
        <v>30</v>
      </c>
      <c r="AA34" s="34" t="str">
        <f t="shared" si="3"/>
        <v/>
      </c>
      <c r="AB34" s="17" t="str">
        <f t="shared" si="4"/>
        <v/>
      </c>
      <c r="AC34" s="43" t="str">
        <f t="shared" si="5"/>
        <v/>
      </c>
      <c r="AD34" s="34" t="str">
        <f t="shared" si="0"/>
        <v/>
      </c>
      <c r="AE34" s="17" t="str">
        <f t="shared" si="1"/>
        <v/>
      </c>
      <c r="AF34" s="48" t="str">
        <f t="shared" si="2"/>
        <v/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spans="8:68" x14ac:dyDescent="0.3">
      <c r="H35" s="29">
        <v>31</v>
      </c>
      <c r="I35" s="34"/>
      <c r="J35" s="17"/>
      <c r="K35" s="48"/>
      <c r="L35" s="36"/>
      <c r="M35" s="16"/>
      <c r="N35" s="44"/>
      <c r="O35" s="34">
        <v>3.6865167404205406E-4</v>
      </c>
      <c r="P35" s="17">
        <v>7.840263367615433E-3</v>
      </c>
      <c r="Q35" s="65"/>
      <c r="R35" s="26"/>
      <c r="S35" s="9"/>
      <c r="T35" s="53"/>
      <c r="U35" s="62"/>
      <c r="V35" s="55"/>
      <c r="W35" s="9"/>
      <c r="X35" s="35"/>
      <c r="Z35" s="29">
        <v>31</v>
      </c>
      <c r="AA35" s="34" t="str">
        <f t="shared" si="3"/>
        <v/>
      </c>
      <c r="AB35" s="17" t="str">
        <f t="shared" si="4"/>
        <v/>
      </c>
      <c r="AC35" s="43" t="str">
        <f t="shared" si="5"/>
        <v/>
      </c>
      <c r="AD35" s="34" t="str">
        <f t="shared" si="0"/>
        <v/>
      </c>
      <c r="AE35" s="17" t="str">
        <f t="shared" si="1"/>
        <v/>
      </c>
      <c r="AF35" s="48" t="str">
        <f t="shared" si="2"/>
        <v/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spans="8:68" x14ac:dyDescent="0.3">
      <c r="H36" s="29">
        <v>32</v>
      </c>
      <c r="I36" s="34"/>
      <c r="J36" s="17"/>
      <c r="K36" s="48"/>
      <c r="L36" s="36"/>
      <c r="M36" s="16"/>
      <c r="N36" s="44"/>
      <c r="O36" s="34">
        <v>3.3692226140947693E-4</v>
      </c>
      <c r="P36" s="17">
        <v>7.4139501485269536E-3</v>
      </c>
      <c r="Q36" s="65"/>
      <c r="R36" s="26"/>
      <c r="S36" s="9"/>
      <c r="T36" s="53"/>
      <c r="U36" s="62"/>
      <c r="V36" s="55"/>
      <c r="W36" s="9"/>
      <c r="X36" s="35"/>
      <c r="Z36" s="29">
        <v>32</v>
      </c>
      <c r="AA36" s="34" t="str">
        <f t="shared" si="3"/>
        <v/>
      </c>
      <c r="AB36" s="17" t="str">
        <f t="shared" si="4"/>
        <v/>
      </c>
      <c r="AC36" s="43" t="str">
        <f t="shared" si="5"/>
        <v/>
      </c>
      <c r="AD36" s="34" t="str">
        <f t="shared" si="0"/>
        <v/>
      </c>
      <c r="AE36" s="17" t="str">
        <f t="shared" si="1"/>
        <v/>
      </c>
      <c r="AF36" s="48" t="str">
        <f t="shared" si="2"/>
        <v/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spans="8:68" x14ac:dyDescent="0.3">
      <c r="H37" s="29">
        <v>33</v>
      </c>
      <c r="I37" s="34"/>
      <c r="J37" s="17"/>
      <c r="K37" s="48"/>
      <c r="L37" s="36"/>
      <c r="M37" s="16"/>
      <c r="N37" s="44"/>
      <c r="O37" s="34">
        <v>3.0792376171422586E-4</v>
      </c>
      <c r="P37" s="17">
        <v>7.0099158924296565E-3</v>
      </c>
      <c r="Q37" s="65"/>
      <c r="R37" s="26"/>
      <c r="S37" s="9"/>
      <c r="T37" s="53"/>
      <c r="U37" s="62"/>
      <c r="V37" s="55"/>
      <c r="W37" s="9"/>
      <c r="X37" s="35"/>
      <c r="Z37" s="29">
        <v>33</v>
      </c>
      <c r="AA37" s="34" t="str">
        <f t="shared" si="3"/>
        <v/>
      </c>
      <c r="AB37" s="17" t="str">
        <f t="shared" si="4"/>
        <v/>
      </c>
      <c r="AC37" s="43" t="str">
        <f t="shared" si="5"/>
        <v/>
      </c>
      <c r="AD37" s="34" t="str">
        <f t="shared" si="0"/>
        <v/>
      </c>
      <c r="AE37" s="17" t="str">
        <f t="shared" si="1"/>
        <v/>
      </c>
      <c r="AF37" s="48" t="str">
        <f t="shared" si="2"/>
        <v/>
      </c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 spans="8:68" x14ac:dyDescent="0.3">
      <c r="H38" s="29">
        <v>34</v>
      </c>
      <c r="I38" s="34"/>
      <c r="J38" s="17"/>
      <c r="K38" s="48"/>
      <c r="L38" s="36"/>
      <c r="M38" s="16"/>
      <c r="N38" s="44"/>
      <c r="O38" s="34">
        <v>2.8142112851665773E-4</v>
      </c>
      <c r="P38" s="17">
        <v>6.627079102555767E-3</v>
      </c>
      <c r="Q38" s="65"/>
      <c r="R38" s="26"/>
      <c r="S38" s="9"/>
      <c r="T38" s="53"/>
      <c r="U38" s="62"/>
      <c r="V38" s="55"/>
      <c r="W38" s="9"/>
      <c r="X38" s="35"/>
      <c r="Z38" s="29">
        <v>34</v>
      </c>
      <c r="AA38" s="34" t="str">
        <f t="shared" si="3"/>
        <v/>
      </c>
      <c r="AB38" s="17" t="str">
        <f t="shared" si="4"/>
        <v/>
      </c>
      <c r="AC38" s="43" t="str">
        <f t="shared" si="5"/>
        <v/>
      </c>
      <c r="AD38" s="34" t="str">
        <f t="shared" si="0"/>
        <v/>
      </c>
      <c r="AE38" s="17" t="str">
        <f t="shared" si="1"/>
        <v/>
      </c>
      <c r="AF38" s="48" t="str">
        <f t="shared" si="2"/>
        <v/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 spans="8:68" x14ac:dyDescent="0.3">
      <c r="H39" s="29">
        <v>35</v>
      </c>
      <c r="I39" s="34"/>
      <c r="J39" s="17"/>
      <c r="K39" s="48"/>
      <c r="L39" s="36"/>
      <c r="M39" s="16"/>
      <c r="N39" s="44"/>
      <c r="O39" s="34">
        <v>2.5719954554559563E-4</v>
      </c>
      <c r="P39" s="17">
        <v>6.2644028725081383E-3</v>
      </c>
      <c r="Q39" s="65"/>
      <c r="R39" s="26"/>
      <c r="S39" s="9"/>
      <c r="T39" s="53"/>
      <c r="U39" s="62"/>
      <c r="V39" s="55"/>
      <c r="W39" s="9"/>
      <c r="X39" s="35"/>
      <c r="Z39" s="29">
        <v>35</v>
      </c>
      <c r="AA39" s="34" t="str">
        <f t="shared" si="3"/>
        <v/>
      </c>
      <c r="AB39" s="17" t="str">
        <f t="shared" si="4"/>
        <v/>
      </c>
      <c r="AC39" s="43" t="str">
        <f t="shared" si="5"/>
        <v/>
      </c>
      <c r="AD39" s="34" t="str">
        <f t="shared" si="0"/>
        <v/>
      </c>
      <c r="AE39" s="17" t="str">
        <f t="shared" si="1"/>
        <v/>
      </c>
      <c r="AF39" s="48" t="str">
        <f t="shared" si="2"/>
        <v/>
      </c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 spans="8:68" x14ac:dyDescent="0.3">
      <c r="H40" s="29">
        <v>36</v>
      </c>
      <c r="I40" s="34"/>
      <c r="J40" s="17"/>
      <c r="K40" s="48"/>
      <c r="L40" s="36"/>
      <c r="M40" s="16"/>
      <c r="N40" s="44"/>
      <c r="O40" s="34">
        <v>2.3506268551170742E-4</v>
      </c>
      <c r="P40" s="17">
        <v>5.9208938611838152E-3</v>
      </c>
      <c r="Q40" s="65"/>
      <c r="R40" s="26"/>
      <c r="S40" s="9"/>
      <c r="T40" s="53"/>
      <c r="U40" s="62"/>
      <c r="V40" s="55"/>
      <c r="W40" s="9"/>
      <c r="X40" s="35"/>
      <c r="Z40" s="29">
        <v>36</v>
      </c>
      <c r="AA40" s="34" t="str">
        <f t="shared" si="3"/>
        <v/>
      </c>
      <c r="AB40" s="17" t="str">
        <f t="shared" si="4"/>
        <v/>
      </c>
      <c r="AC40" s="43" t="str">
        <f t="shared" si="5"/>
        <v/>
      </c>
      <c r="AD40" s="34" t="str">
        <f t="shared" si="0"/>
        <v/>
      </c>
      <c r="AE40" s="17" t="str">
        <f t="shared" si="1"/>
        <v/>
      </c>
      <c r="AF40" s="48" t="str">
        <f t="shared" si="2"/>
        <v/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 spans="8:68" x14ac:dyDescent="0.3">
      <c r="H41" s="29">
        <v>37</v>
      </c>
      <c r="I41" s="34"/>
      <c r="J41" s="17"/>
      <c r="K41" s="48"/>
      <c r="L41" s="36"/>
      <c r="M41" s="16"/>
      <c r="N41" s="44"/>
      <c r="O41" s="34">
        <v>2.1483111878275272E-4</v>
      </c>
      <c r="P41" s="17">
        <v>5.5956011927785661E-3</v>
      </c>
      <c r="Q41" s="65"/>
      <c r="R41" s="26"/>
      <c r="S41" s="9"/>
      <c r="T41" s="53"/>
      <c r="U41" s="62"/>
      <c r="V41" s="55"/>
      <c r="W41" s="9"/>
      <c r="X41" s="35"/>
      <c r="Z41" s="29">
        <v>37</v>
      </c>
      <c r="AA41" s="34" t="str">
        <f t="shared" si="3"/>
        <v/>
      </c>
      <c r="AB41" s="17" t="str">
        <f t="shared" si="4"/>
        <v/>
      </c>
      <c r="AC41" s="43" t="str">
        <f t="shared" si="5"/>
        <v/>
      </c>
      <c r="AD41" s="34" t="str">
        <f t="shared" si="0"/>
        <v/>
      </c>
      <c r="AE41" s="17" t="str">
        <f t="shared" si="1"/>
        <v/>
      </c>
      <c r="AF41" s="48" t="str">
        <f t="shared" si="2"/>
        <v/>
      </c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 spans="8:68" x14ac:dyDescent="0.3">
      <c r="H42" s="29">
        <v>38</v>
      </c>
      <c r="I42" s="34"/>
      <c r="J42" s="17"/>
      <c r="K42" s="48"/>
      <c r="L42" s="36"/>
      <c r="M42" s="16"/>
      <c r="N42" s="44"/>
      <c r="O42" s="34">
        <v>1.9634085902226519E-4</v>
      </c>
      <c r="P42" s="17">
        <v>5.2876152977748446E-3</v>
      </c>
      <c r="Q42" s="65"/>
      <c r="R42" s="26"/>
      <c r="S42" s="9"/>
      <c r="T42" s="53"/>
      <c r="U42" s="62"/>
      <c r="V42" s="55"/>
      <c r="W42" s="9"/>
      <c r="X42" s="35"/>
      <c r="Z42" s="29">
        <v>38</v>
      </c>
      <c r="AA42" s="34" t="str">
        <f t="shared" si="3"/>
        <v/>
      </c>
      <c r="AB42" s="17" t="str">
        <f t="shared" si="4"/>
        <v/>
      </c>
      <c r="AC42" s="43" t="str">
        <f t="shared" si="5"/>
        <v/>
      </c>
      <c r="AD42" s="34" t="str">
        <f t="shared" si="0"/>
        <v/>
      </c>
      <c r="AE42" s="17" t="str">
        <f t="shared" si="1"/>
        <v/>
      </c>
      <c r="AF42" s="48" t="str">
        <f t="shared" si="2"/>
        <v/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spans="8:68" x14ac:dyDescent="0.3">
      <c r="H43" s="29">
        <v>39</v>
      </c>
      <c r="I43" s="34"/>
      <c r="J43" s="17"/>
      <c r="K43" s="48"/>
      <c r="L43" s="36"/>
      <c r="M43" s="16"/>
      <c r="N43" s="44"/>
      <c r="O43" s="34">
        <v>1.7944203400338993E-4</v>
      </c>
      <c r="P43" s="17">
        <v>4.9960667089143755E-3</v>
      </c>
      <c r="Q43" s="65"/>
      <c r="R43" s="26"/>
      <c r="S43" s="9"/>
      <c r="T43" s="53"/>
      <c r="U43" s="62"/>
      <c r="V43" s="55"/>
      <c r="W43" s="9"/>
      <c r="X43" s="35"/>
      <c r="Z43" s="29">
        <v>39</v>
      </c>
      <c r="AA43" s="34" t="str">
        <f t="shared" si="3"/>
        <v/>
      </c>
      <c r="AB43" s="17" t="str">
        <f t="shared" si="4"/>
        <v/>
      </c>
      <c r="AC43" s="43" t="str">
        <f t="shared" si="5"/>
        <v/>
      </c>
      <c r="AD43" s="34" t="str">
        <f t="shared" si="0"/>
        <v/>
      </c>
      <c r="AE43" s="17" t="str">
        <f t="shared" si="1"/>
        <v/>
      </c>
      <c r="AF43" s="48" t="str">
        <f t="shared" si="2"/>
        <v/>
      </c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 spans="8:68" x14ac:dyDescent="0.3">
      <c r="H44" s="29">
        <v>40</v>
      </c>
      <c r="I44" s="34"/>
      <c r="J44" s="17"/>
      <c r="K44" s="48"/>
      <c r="L44" s="36"/>
      <c r="M44" s="16"/>
      <c r="N44" s="44"/>
      <c r="O44" s="34">
        <v>1.6399767082419823E-4</v>
      </c>
      <c r="P44" s="17">
        <v>4.7201248244201329E-3</v>
      </c>
      <c r="Q44" s="65"/>
      <c r="R44" s="26"/>
      <c r="S44" s="9"/>
      <c r="T44" s="53"/>
      <c r="U44" s="62"/>
      <c r="V44" s="55"/>
      <c r="W44" s="9"/>
      <c r="X44" s="35"/>
      <c r="Z44" s="29">
        <v>40</v>
      </c>
      <c r="AA44" s="34" t="str">
        <f t="shared" si="3"/>
        <v/>
      </c>
      <c r="AB44" s="17" t="str">
        <f t="shared" si="4"/>
        <v/>
      </c>
      <c r="AC44" s="43" t="str">
        <f t="shared" si="5"/>
        <v/>
      </c>
      <c r="AD44" s="34" t="str">
        <f t="shared" si="0"/>
        <v/>
      </c>
      <c r="AE44" s="17" t="str">
        <f t="shared" si="1"/>
        <v/>
      </c>
      <c r="AF44" s="48" t="str">
        <f t="shared" si="2"/>
        <v/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</row>
    <row r="45" spans="8:68" x14ac:dyDescent="0.3">
      <c r="H45" s="29">
        <v>41</v>
      </c>
      <c r="I45" s="34"/>
      <c r="J45" s="17"/>
      <c r="K45" s="48"/>
      <c r="L45" s="36"/>
      <c r="M45" s="16"/>
      <c r="N45" s="44"/>
      <c r="O45" s="34">
        <v>1.498825856780802E-4</v>
      </c>
      <c r="P45" s="17">
        <v>4.4589966492056404E-3</v>
      </c>
      <c r="Q45" s="65"/>
      <c r="R45" s="26"/>
      <c r="S45" s="9"/>
      <c r="T45" s="53"/>
      <c r="U45" s="62"/>
      <c r="V45" s="55"/>
      <c r="W45" s="9"/>
      <c r="X45" s="35"/>
      <c r="Z45" s="29">
        <v>41</v>
      </c>
      <c r="AA45" s="34" t="str">
        <f t="shared" si="3"/>
        <v/>
      </c>
      <c r="AB45" s="17" t="str">
        <f t="shared" si="4"/>
        <v/>
      </c>
      <c r="AC45" s="43" t="str">
        <f t="shared" si="5"/>
        <v/>
      </c>
      <c r="AD45" s="34" t="str">
        <f t="shared" si="0"/>
        <v/>
      </c>
      <c r="AE45" s="17" t="str">
        <f t="shared" si="1"/>
        <v/>
      </c>
      <c r="AF45" s="48" t="str">
        <f t="shared" si="2"/>
        <v/>
      </c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</row>
    <row r="46" spans="8:68" x14ac:dyDescent="0.3">
      <c r="H46" s="29">
        <v>42</v>
      </c>
      <c r="I46" s="34"/>
      <c r="J46" s="17"/>
      <c r="K46" s="48"/>
      <c r="L46" s="36"/>
      <c r="M46" s="16"/>
      <c r="N46" s="44"/>
      <c r="O46" s="34">
        <v>1.3698236918028423E-4</v>
      </c>
      <c r="P46" s="17">
        <v>4.2119255234083835E-3</v>
      </c>
      <c r="Q46" s="65"/>
      <c r="R46" s="26"/>
      <c r="S46" s="9"/>
      <c r="T46" s="53"/>
      <c r="U46" s="62"/>
      <c r="V46" s="55"/>
      <c r="W46" s="9"/>
      <c r="X46" s="35"/>
      <c r="Z46" s="29">
        <v>42</v>
      </c>
      <c r="AA46" s="34" t="str">
        <f t="shared" si="3"/>
        <v/>
      </c>
      <c r="AB46" s="17" t="str">
        <f t="shared" si="4"/>
        <v/>
      </c>
      <c r="AC46" s="43" t="str">
        <f t="shared" si="5"/>
        <v/>
      </c>
      <c r="AD46" s="34" t="str">
        <f t="shared" si="0"/>
        <v/>
      </c>
      <c r="AE46" s="17" t="str">
        <f t="shared" si="1"/>
        <v/>
      </c>
      <c r="AF46" s="48" t="str">
        <f t="shared" si="2"/>
        <v/>
      </c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</row>
    <row r="47" spans="8:68" x14ac:dyDescent="0.3">
      <c r="H47" s="29">
        <v>43</v>
      </c>
      <c r="I47" s="34"/>
      <c r="J47" s="17"/>
      <c r="K47" s="48"/>
      <c r="L47" s="36"/>
      <c r="M47" s="16"/>
      <c r="N47" s="44"/>
      <c r="O47" s="34">
        <v>1.2519245902619812E-4</v>
      </c>
      <c r="P47" s="17">
        <v>3.9781898463643996E-3</v>
      </c>
      <c r="Q47" s="65"/>
      <c r="R47" s="26"/>
      <c r="S47" s="9"/>
      <c r="T47" s="53"/>
      <c r="U47" s="62"/>
      <c r="V47" s="55"/>
      <c r="W47" s="9"/>
      <c r="X47" s="35"/>
      <c r="Z47" s="29">
        <v>43</v>
      </c>
      <c r="AA47" s="34" t="str">
        <f t="shared" si="3"/>
        <v/>
      </c>
      <c r="AB47" s="17" t="str">
        <f t="shared" si="4"/>
        <v/>
      </c>
      <c r="AC47" s="43" t="str">
        <f t="shared" si="5"/>
        <v/>
      </c>
      <c r="AD47" s="34" t="str">
        <f t="shared" si="0"/>
        <v/>
      </c>
      <c r="AE47" s="17" t="str">
        <f t="shared" si="1"/>
        <v/>
      </c>
      <c r="AF47" s="48" t="str">
        <f t="shared" si="2"/>
        <v/>
      </c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</row>
    <row r="48" spans="8:68" x14ac:dyDescent="0.3">
      <c r="H48" s="29">
        <v>44</v>
      </c>
      <c r="I48" s="34"/>
      <c r="J48" s="17"/>
      <c r="K48" s="48"/>
      <c r="L48" s="36"/>
      <c r="M48" s="16"/>
      <c r="N48" s="44"/>
      <c r="O48" s="34">
        <v>1.1441729246483292E-4</v>
      </c>
      <c r="P48" s="17">
        <v>3.757101803025928E-3</v>
      </c>
      <c r="Q48" s="65"/>
      <c r="R48" s="26"/>
      <c r="S48" s="9"/>
      <c r="T48" s="53"/>
      <c r="U48" s="62"/>
      <c r="V48" s="55"/>
      <c r="W48" s="9"/>
      <c r="X48" s="35"/>
      <c r="Z48" s="29">
        <v>44</v>
      </c>
      <c r="AA48" s="34" t="str">
        <f t="shared" si="3"/>
        <v/>
      </c>
      <c r="AB48" s="17" t="str">
        <f t="shared" si="4"/>
        <v/>
      </c>
      <c r="AC48" s="43" t="str">
        <f t="shared" si="5"/>
        <v/>
      </c>
      <c r="AD48" s="34" t="str">
        <f t="shared" si="0"/>
        <v/>
      </c>
      <c r="AE48" s="17" t="str">
        <f t="shared" si="1"/>
        <v/>
      </c>
      <c r="AF48" s="48" t="str">
        <f t="shared" si="2"/>
        <v/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</row>
    <row r="49" spans="8:68" x14ac:dyDescent="0.3">
      <c r="H49" s="29">
        <v>45</v>
      </c>
      <c r="I49" s="34"/>
      <c r="J49" s="17"/>
      <c r="K49" s="48"/>
      <c r="L49" s="36"/>
      <c r="M49" s="16"/>
      <c r="N49" s="44"/>
      <c r="O49" s="34">
        <v>1.0456953171790951E-4</v>
      </c>
      <c r="P49" s="17">
        <v>3.5480060988397847E-3</v>
      </c>
      <c r="Q49" s="65"/>
      <c r="R49" s="26"/>
      <c r="S49" s="9"/>
      <c r="T49" s="53"/>
      <c r="U49" s="62"/>
      <c r="V49" s="55"/>
      <c r="W49" s="9"/>
      <c r="X49" s="35"/>
      <c r="Z49" s="29">
        <v>45</v>
      </c>
      <c r="AA49" s="34" t="str">
        <f t="shared" si="3"/>
        <v/>
      </c>
      <c r="AB49" s="17" t="str">
        <f t="shared" si="4"/>
        <v/>
      </c>
      <c r="AC49" s="43" t="str">
        <f t="shared" si="5"/>
        <v/>
      </c>
      <c r="AD49" s="34" t="str">
        <f t="shared" si="0"/>
        <v/>
      </c>
      <c r="AE49" s="17" t="str">
        <f t="shared" si="1"/>
        <v/>
      </c>
      <c r="AF49" s="48" t="str">
        <f t="shared" si="2"/>
        <v/>
      </c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</row>
    <row r="50" spans="8:68" x14ac:dyDescent="0.3">
      <c r="H50" s="29">
        <v>46</v>
      </c>
      <c r="I50" s="34"/>
      <c r="J50" s="17"/>
      <c r="K50" s="48"/>
      <c r="L50" s="36"/>
      <c r="M50" s="16"/>
      <c r="N50" s="44"/>
      <c r="O50" s="34">
        <v>9.5569356066206324E-5</v>
      </c>
      <c r="P50" s="17">
        <v>3.3502787082271544E-3</v>
      </c>
      <c r="Q50" s="65"/>
      <c r="R50" s="26"/>
      <c r="S50" s="9"/>
      <c r="T50" s="53"/>
      <c r="U50" s="62"/>
      <c r="V50" s="55"/>
      <c r="W50" s="9"/>
      <c r="X50" s="35"/>
      <c r="Z50" s="29">
        <v>46</v>
      </c>
      <c r="AA50" s="34" t="str">
        <f t="shared" si="3"/>
        <v/>
      </c>
      <c r="AB50" s="17" t="str">
        <f t="shared" si="4"/>
        <v/>
      </c>
      <c r="AC50" s="43" t="str">
        <f t="shared" si="5"/>
        <v/>
      </c>
      <c r="AD50" s="34" t="str">
        <f t="shared" si="0"/>
        <v/>
      </c>
      <c r="AE50" s="17" t="str">
        <f t="shared" si="1"/>
        <v/>
      </c>
      <c r="AF50" s="48" t="str">
        <f t="shared" si="2"/>
        <v/>
      </c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</row>
    <row r="51" spans="8:68" x14ac:dyDescent="0.3">
      <c r="H51" s="29">
        <v>47</v>
      </c>
      <c r="I51" s="34"/>
      <c r="J51" s="17"/>
      <c r="K51" s="48"/>
      <c r="L51" s="36"/>
      <c r="M51" s="16"/>
      <c r="N51" s="44"/>
      <c r="O51" s="34">
        <v>8.7343814865195984E-5</v>
      </c>
      <c r="P51" s="17">
        <v>3.163325641021111E-3</v>
      </c>
      <c r="Q51" s="65"/>
      <c r="R51" s="26"/>
      <c r="S51" s="9"/>
      <c r="T51" s="53"/>
      <c r="U51" s="62"/>
      <c r="V51" s="55"/>
      <c r="W51" s="9"/>
      <c r="X51" s="35"/>
      <c r="Z51" s="29">
        <v>47</v>
      </c>
      <c r="AA51" s="34" t="str">
        <f t="shared" si="3"/>
        <v/>
      </c>
      <c r="AB51" s="17" t="str">
        <f t="shared" si="4"/>
        <v/>
      </c>
      <c r="AC51" s="43" t="str">
        <f t="shared" si="5"/>
        <v/>
      </c>
      <c r="AD51" s="34" t="str">
        <f t="shared" si="0"/>
        <v/>
      </c>
      <c r="AE51" s="17" t="str">
        <f t="shared" si="1"/>
        <v/>
      </c>
      <c r="AF51" s="48" t="str">
        <f t="shared" si="2"/>
        <v/>
      </c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</row>
    <row r="52" spans="8:68" x14ac:dyDescent="0.3">
      <c r="H52" s="29">
        <v>48</v>
      </c>
      <c r="I52" s="34"/>
      <c r="J52" s="17"/>
      <c r="K52" s="48"/>
      <c r="L52" s="36"/>
      <c r="M52" s="16"/>
      <c r="N52" s="44"/>
      <c r="O52" s="34">
        <v>7.9826236245859292E-5</v>
      </c>
      <c r="P52" s="17">
        <v>2.98658173051993E-3</v>
      </c>
      <c r="Q52" s="65"/>
      <c r="R52" s="26"/>
      <c r="S52" s="9"/>
      <c r="T52" s="53"/>
      <c r="U52" s="62"/>
      <c r="V52" s="55"/>
      <c r="W52" s="9"/>
      <c r="X52" s="35"/>
      <c r="Z52" s="29">
        <v>48</v>
      </c>
      <c r="AA52" s="34" t="str">
        <f t="shared" si="3"/>
        <v/>
      </c>
      <c r="AB52" s="17" t="str">
        <f t="shared" si="4"/>
        <v/>
      </c>
      <c r="AC52" s="43" t="str">
        <f t="shared" si="5"/>
        <v/>
      </c>
      <c r="AD52" s="34" t="str">
        <f t="shared" si="0"/>
        <v/>
      </c>
      <c r="AE52" s="17" t="str">
        <f t="shared" si="1"/>
        <v/>
      </c>
      <c r="AF52" s="48" t="str">
        <f t="shared" si="2"/>
        <v/>
      </c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</row>
    <row r="53" spans="8:68" x14ac:dyDescent="0.3">
      <c r="H53" s="29">
        <v>49</v>
      </c>
      <c r="I53" s="34"/>
      <c r="J53" s="17"/>
      <c r="K53" s="48"/>
      <c r="L53" s="36"/>
      <c r="M53" s="16"/>
      <c r="N53" s="44"/>
      <c r="O53" s="34">
        <v>7.2955686707919256E-5</v>
      </c>
      <c r="P53" s="17">
        <v>2.8195094462046201E-3</v>
      </c>
      <c r="Q53" s="65"/>
      <c r="R53" s="26"/>
      <c r="S53" s="9"/>
      <c r="T53" s="53"/>
      <c r="U53" s="62"/>
      <c r="V53" s="55"/>
      <c r="W53" s="9"/>
      <c r="X53" s="35"/>
      <c r="Z53" s="29">
        <v>49</v>
      </c>
      <c r="AA53" s="34" t="str">
        <f t="shared" si="3"/>
        <v/>
      </c>
      <c r="AB53" s="17" t="str">
        <f t="shared" si="4"/>
        <v/>
      </c>
      <c r="AC53" s="43" t="str">
        <f t="shared" si="5"/>
        <v/>
      </c>
      <c r="AD53" s="34" t="str">
        <f t="shared" si="0"/>
        <v/>
      </c>
      <c r="AE53" s="17" t="str">
        <f t="shared" si="1"/>
        <v/>
      </c>
      <c r="AF53" s="48" t="str">
        <f t="shared" si="2"/>
        <v/>
      </c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</row>
    <row r="54" spans="8:68" x14ac:dyDescent="0.3">
      <c r="H54" s="29">
        <v>50</v>
      </c>
      <c r="I54" s="34"/>
      <c r="J54" s="17"/>
      <c r="K54" s="48"/>
      <c r="L54" s="36"/>
      <c r="M54" s="16"/>
      <c r="N54" s="44"/>
      <c r="O54" s="34">
        <v>6.6676477225245036E-5</v>
      </c>
      <c r="P54" s="17">
        <v>2.6615977336143944E-3</v>
      </c>
      <c r="Q54" s="65"/>
      <c r="R54" s="26"/>
      <c r="S54" s="9"/>
      <c r="T54" s="53"/>
      <c r="U54" s="62"/>
      <c r="V54" s="55"/>
      <c r="W54" s="9"/>
      <c r="X54" s="35"/>
      <c r="Z54" s="29">
        <v>50</v>
      </c>
      <c r="AA54" s="34">
        <f t="shared" ref="AA54:AA85" si="6">IF(($L54+$I54+O4+R4)*$B$17=0,"",($L54+$I54+O4+R4)*$B$17)</f>
        <v>0.33079439771057323</v>
      </c>
      <c r="AB54" s="17">
        <f t="shared" ref="AB54:AB85" si="7">IF(($M54+$J54+P4+S4)*$B$17=0,"",($M54+$J54+P4+S4)*$B$17)</f>
        <v>7.7519200014429827E-3</v>
      </c>
      <c r="AC54" s="43">
        <f>IF(($N54+$K54+Q4+T4)*$B$17=0,"",($N54+$K54+Q4+T4)*$B$17)</f>
        <v>3.9204921737938348E-5</v>
      </c>
      <c r="AD54" s="34">
        <f t="shared" ref="AD54:AD85" si="8">IF((L54+I54+U4+V4)*$B$17=0,"",(L54+I54+U4+V4)*$B$17)</f>
        <v>10.508660144311753</v>
      </c>
      <c r="AE54" s="17">
        <f>IF((J54+M54+W4)*$B$17=0,"",(J54+M54+W4)*$B$17)</f>
        <v>1.800892531644152E-3</v>
      </c>
      <c r="AF54" s="48">
        <f>IF((K54+N54+X4)*$B$17=0,"",(K54+N54+X4)*$B$17)</f>
        <v>3.7569875701690288E-4</v>
      </c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</row>
    <row r="55" spans="8:68" x14ac:dyDescent="0.3">
      <c r="H55" s="29">
        <v>51</v>
      </c>
      <c r="I55" s="34"/>
      <c r="J55" s="17"/>
      <c r="K55" s="48"/>
      <c r="L55" s="36"/>
      <c r="M55" s="16"/>
      <c r="N55" s="44"/>
      <c r="O55" s="34">
        <v>6.0937711860178256E-5</v>
      </c>
      <c r="P55" s="17">
        <v>2.5123608833959549E-3</v>
      </c>
      <c r="Q55" s="65"/>
      <c r="R55" s="26"/>
      <c r="S55" s="9"/>
      <c r="T55" s="53"/>
      <c r="U55" s="62"/>
      <c r="V55" s="55"/>
      <c r="W55" s="9"/>
      <c r="X55" s="35"/>
      <c r="Z55" s="29">
        <v>51</v>
      </c>
      <c r="AA55" s="34">
        <f t="shared" si="6"/>
        <v>2.0021145765939517E-2</v>
      </c>
      <c r="AB55" s="17">
        <f t="shared" si="7"/>
        <v>0.30782829324407657</v>
      </c>
      <c r="AC55" s="43">
        <f t="shared" ref="AC55:AC86" si="9">IF(($L55+$K55+Q5+T5)*$B$17=0,"",($L55+$K55+Q5+T5)*$B$17)</f>
        <v>6.1425000000000004E-3</v>
      </c>
      <c r="AD55" s="34" t="str">
        <f t="shared" si="8"/>
        <v/>
      </c>
      <c r="AE55" s="17" t="str">
        <f t="shared" ref="AE55:AE86" si="10">IF((J55+M55+W5)*$B$17=0,"",(J55+M55+W5)*$B$17)</f>
        <v/>
      </c>
      <c r="AF55" s="48" t="str">
        <f t="shared" ref="AF55:AF118" si="11">IF((K55+N55+X5)*$B$17=0,"",(K55+N55+X5)*$B$17)</f>
        <v/>
      </c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</row>
    <row r="56" spans="8:68" x14ac:dyDescent="0.3">
      <c r="H56" s="29">
        <v>52</v>
      </c>
      <c r="I56" s="34"/>
      <c r="J56" s="17"/>
      <c r="K56" s="48"/>
      <c r="L56" s="36"/>
      <c r="M56" s="16"/>
      <c r="N56" s="44"/>
      <c r="O56" s="34">
        <v>5.5692875228089284E-5</v>
      </c>
      <c r="P56" s="17">
        <v>2.3713374311133835E-3</v>
      </c>
      <c r="Q56" s="65"/>
      <c r="R56" s="26"/>
      <c r="S56" s="9"/>
      <c r="T56" s="53"/>
      <c r="U56" s="62"/>
      <c r="V56" s="55"/>
      <c r="W56" s="9"/>
      <c r="X56" s="35"/>
      <c r="Z56" s="29">
        <v>52</v>
      </c>
      <c r="AA56" s="34">
        <f t="shared" si="6"/>
        <v>3.7438114416004795E-2</v>
      </c>
      <c r="AB56" s="17">
        <f t="shared" si="7"/>
        <v>0.23888282684910953</v>
      </c>
      <c r="AC56" s="43" t="str">
        <f t="shared" si="9"/>
        <v/>
      </c>
      <c r="AD56" s="34" t="str">
        <f t="shared" si="8"/>
        <v/>
      </c>
      <c r="AE56" s="17" t="str">
        <f t="shared" si="10"/>
        <v/>
      </c>
      <c r="AF56" s="48" t="str">
        <f t="shared" si="11"/>
        <v/>
      </c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</row>
    <row r="57" spans="8:68" x14ac:dyDescent="0.3">
      <c r="H57" s="29">
        <v>53</v>
      </c>
      <c r="I57" s="34"/>
      <c r="J57" s="17"/>
      <c r="K57" s="48"/>
      <c r="L57" s="36"/>
      <c r="M57" s="16"/>
      <c r="N57" s="44"/>
      <c r="O57" s="34">
        <v>5.089945546837027E-5</v>
      </c>
      <c r="P57" s="17">
        <v>2.2380890890372845E-3</v>
      </c>
      <c r="Q57" s="65"/>
      <c r="R57" s="26"/>
      <c r="S57" s="9"/>
      <c r="T57" s="53"/>
      <c r="U57" s="62"/>
      <c r="V57" s="55"/>
      <c r="W57" s="9"/>
      <c r="X57" s="35"/>
      <c r="Z57" s="29">
        <v>53</v>
      </c>
      <c r="AA57" s="34">
        <f t="shared" si="6"/>
        <v>3.1270941743095713E-2</v>
      </c>
      <c r="AB57" s="17">
        <f t="shared" si="7"/>
        <v>0.23601466020213058</v>
      </c>
      <c r="AC57" s="43" t="str">
        <f t="shared" si="9"/>
        <v/>
      </c>
      <c r="AD57" s="34" t="str">
        <f t="shared" si="8"/>
        <v/>
      </c>
      <c r="AE57" s="17" t="str">
        <f t="shared" si="10"/>
        <v/>
      </c>
      <c r="AF57" s="48" t="str">
        <f t="shared" si="11"/>
        <v/>
      </c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</row>
    <row r="58" spans="8:68" x14ac:dyDescent="0.3">
      <c r="H58" s="29">
        <v>54</v>
      </c>
      <c r="I58" s="34"/>
      <c r="J58" s="17"/>
      <c r="K58" s="48"/>
      <c r="L58" s="36"/>
      <c r="M58" s="16"/>
      <c r="N58" s="44"/>
      <c r="O58" s="34">
        <v>4.6518599665867727E-5</v>
      </c>
      <c r="P58" s="17">
        <v>2.112199710793091E-3</v>
      </c>
      <c r="Q58" s="65"/>
      <c r="R58" s="26"/>
      <c r="S58" s="9"/>
      <c r="T58" s="53"/>
      <c r="U58" s="62"/>
      <c r="V58" s="55"/>
      <c r="W58" s="9"/>
      <c r="X58" s="35"/>
      <c r="Z58" s="29">
        <v>54</v>
      </c>
      <c r="AA58" s="34">
        <f t="shared" si="6"/>
        <v>2.857948885181499E-2</v>
      </c>
      <c r="AB58" s="17">
        <f t="shared" si="7"/>
        <v>0.22473835774840312</v>
      </c>
      <c r="AC58" s="43" t="str">
        <f t="shared" si="9"/>
        <v/>
      </c>
      <c r="AD58" s="34" t="str">
        <f t="shared" si="8"/>
        <v/>
      </c>
      <c r="AE58" s="17" t="str">
        <f t="shared" si="10"/>
        <v/>
      </c>
      <c r="AF58" s="48" t="str">
        <f t="shared" si="11"/>
        <v/>
      </c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</row>
    <row r="59" spans="8:68" x14ac:dyDescent="0.3">
      <c r="H59" s="29">
        <v>55</v>
      </c>
      <c r="I59" s="34"/>
      <c r="J59" s="17"/>
      <c r="K59" s="48"/>
      <c r="L59" s="36"/>
      <c r="M59" s="16"/>
      <c r="N59" s="44"/>
      <c r="O59" s="34">
        <v>4.2514798929784247E-5</v>
      </c>
      <c r="P59" s="17">
        <v>1.9932742894704565E-3</v>
      </c>
      <c r="Q59" s="65"/>
      <c r="R59" s="26"/>
      <c r="S59" s="9"/>
      <c r="T59" s="53"/>
      <c r="U59" s="62"/>
      <c r="V59" s="55"/>
      <c r="W59" s="9"/>
      <c r="X59" s="35"/>
      <c r="Z59" s="29">
        <v>55</v>
      </c>
      <c r="AA59" s="34">
        <f t="shared" si="6"/>
        <v>2.6119686120785131E-2</v>
      </c>
      <c r="AB59" s="17">
        <f t="shared" si="7"/>
        <v>0.21390840111667053</v>
      </c>
      <c r="AC59" s="43" t="str">
        <f t="shared" si="9"/>
        <v/>
      </c>
      <c r="AD59" s="34" t="str">
        <f t="shared" si="8"/>
        <v/>
      </c>
      <c r="AE59" s="17" t="str">
        <f t="shared" si="10"/>
        <v/>
      </c>
      <c r="AF59" s="48" t="str">
        <f t="shared" si="11"/>
        <v/>
      </c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</row>
    <row r="60" spans="8:68" x14ac:dyDescent="0.3">
      <c r="H60" s="29">
        <v>56</v>
      </c>
      <c r="I60" s="34"/>
      <c r="J60" s="17"/>
      <c r="K60" s="48"/>
      <c r="L60" s="36"/>
      <c r="M60" s="16"/>
      <c r="N60" s="44"/>
      <c r="O60" s="34">
        <v>3.8855600577465668E-5</v>
      </c>
      <c r="P60" s="17">
        <v>1.8809379895406483E-3</v>
      </c>
      <c r="Q60" s="65"/>
      <c r="R60" s="26"/>
      <c r="S60" s="9"/>
      <c r="T60" s="53"/>
      <c r="U60" s="62"/>
      <c r="V60" s="55"/>
      <c r="W60" s="9"/>
      <c r="X60" s="35"/>
      <c r="Z60" s="29">
        <v>56</v>
      </c>
      <c r="AA60" s="34">
        <f t="shared" si="6"/>
        <v>2.3871595695281602E-2</v>
      </c>
      <c r="AB60" s="17">
        <f t="shared" si="7"/>
        <v>0.20351677900282647</v>
      </c>
      <c r="AC60" s="43" t="str">
        <f t="shared" si="9"/>
        <v/>
      </c>
      <c r="AD60" s="34" t="str">
        <f t="shared" si="8"/>
        <v/>
      </c>
      <c r="AE60" s="17" t="str">
        <f t="shared" si="10"/>
        <v/>
      </c>
      <c r="AF60" s="48" t="str">
        <f t="shared" si="11"/>
        <v/>
      </c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</row>
    <row r="61" spans="8:68" x14ac:dyDescent="0.3">
      <c r="H61" s="29">
        <v>57</v>
      </c>
      <c r="I61" s="34"/>
      <c r="J61" s="17"/>
      <c r="K61" s="48"/>
      <c r="L61" s="36"/>
      <c r="M61" s="16"/>
      <c r="N61" s="44"/>
      <c r="O61" s="34">
        <v>3.5511345090188609E-5</v>
      </c>
      <c r="P61" s="17">
        <v>1.7748352127146955E-3</v>
      </c>
      <c r="Q61" s="65"/>
      <c r="R61" s="26"/>
      <c r="S61" s="9"/>
      <c r="T61" s="53"/>
      <c r="U61" s="62"/>
      <c r="V61" s="55"/>
      <c r="W61" s="9"/>
      <c r="X61" s="35"/>
      <c r="Z61" s="29">
        <v>57</v>
      </c>
      <c r="AA61" s="34">
        <f t="shared" si="6"/>
        <v>2.1816995748104265E-2</v>
      </c>
      <c r="AB61" s="17">
        <f t="shared" si="7"/>
        <v>0.19355440601105506</v>
      </c>
      <c r="AC61" s="43" t="str">
        <f t="shared" si="9"/>
        <v/>
      </c>
      <c r="AD61" s="34" t="str">
        <f t="shared" si="8"/>
        <v/>
      </c>
      <c r="AE61" s="17" t="str">
        <f t="shared" si="10"/>
        <v/>
      </c>
      <c r="AF61" s="48" t="str">
        <f t="shared" si="11"/>
        <v/>
      </c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</row>
    <row r="62" spans="8:68" x14ac:dyDescent="0.3">
      <c r="H62" s="29">
        <v>58</v>
      </c>
      <c r="I62" s="34"/>
      <c r="J62" s="17"/>
      <c r="K62" s="48"/>
      <c r="L62" s="36"/>
      <c r="M62" s="16"/>
      <c r="N62" s="44"/>
      <c r="O62" s="34">
        <v>3.2454925708851687E-5</v>
      </c>
      <c r="P62" s="17">
        <v>1.6746286976808723E-3</v>
      </c>
      <c r="Q62" s="65"/>
      <c r="R62" s="26"/>
      <c r="S62" s="9"/>
      <c r="T62" s="53"/>
      <c r="U62" s="62"/>
      <c r="V62" s="55"/>
      <c r="W62" s="9"/>
      <c r="X62" s="35"/>
      <c r="Z62" s="29">
        <v>58</v>
      </c>
      <c r="AA62" s="34">
        <f t="shared" si="6"/>
        <v>1.9939232783122277E-2</v>
      </c>
      <c r="AB62" s="17">
        <f t="shared" si="7"/>
        <v>0.18401131739604071</v>
      </c>
      <c r="AC62" s="43" t="str">
        <f t="shared" si="9"/>
        <v/>
      </c>
      <c r="AD62" s="34" t="str">
        <f t="shared" si="8"/>
        <v/>
      </c>
      <c r="AE62" s="17" t="str">
        <f t="shared" si="10"/>
        <v/>
      </c>
      <c r="AF62" s="48" t="str">
        <f t="shared" si="11"/>
        <v/>
      </c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</row>
    <row r="63" spans="8:68" x14ac:dyDescent="0.3">
      <c r="H63" s="29">
        <v>59</v>
      </c>
      <c r="I63" s="34"/>
      <c r="J63" s="17"/>
      <c r="K63" s="48"/>
      <c r="L63" s="36"/>
      <c r="M63" s="16"/>
      <c r="N63" s="44"/>
      <c r="O63" s="34">
        <v>2.9661568720980479E-5</v>
      </c>
      <c r="P63" s="17">
        <v>1.5799986535100499E-3</v>
      </c>
      <c r="Q63" s="65"/>
      <c r="R63" s="26"/>
      <c r="S63" s="9"/>
      <c r="T63" s="53"/>
      <c r="U63" s="62"/>
      <c r="V63" s="55"/>
      <c r="W63" s="9"/>
      <c r="X63" s="35"/>
      <c r="Z63" s="29">
        <v>59</v>
      </c>
      <c r="AA63" s="34">
        <f t="shared" si="6"/>
        <v>1.8223086650877868E-2</v>
      </c>
      <c r="AB63" s="17">
        <f t="shared" si="7"/>
        <v>0.1748768411103947</v>
      </c>
      <c r="AC63" s="43" t="str">
        <f t="shared" si="9"/>
        <v/>
      </c>
      <c r="AD63" s="34" t="str">
        <f t="shared" si="8"/>
        <v/>
      </c>
      <c r="AE63" s="17" t="str">
        <f t="shared" si="10"/>
        <v/>
      </c>
      <c r="AF63" s="48" t="str">
        <f t="shared" si="11"/>
        <v/>
      </c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</row>
    <row r="64" spans="8:68" x14ac:dyDescent="0.3">
      <c r="H64" s="29">
        <v>60</v>
      </c>
      <c r="I64" s="34"/>
      <c r="J64" s="17"/>
      <c r="K64" s="48"/>
      <c r="L64" s="36"/>
      <c r="M64" s="16"/>
      <c r="N64" s="44"/>
      <c r="O64" s="34">
        <v>2.7108632658169673E-5</v>
      </c>
      <c r="P64" s="17">
        <v>1.4906419263672332E-3</v>
      </c>
      <c r="Q64" s="65"/>
      <c r="R64" s="26"/>
      <c r="S64" s="9"/>
      <c r="T64" s="53"/>
      <c r="U64" s="62"/>
      <c r="V64" s="55"/>
      <c r="W64" s="9"/>
      <c r="X64" s="35"/>
      <c r="Z64" s="29">
        <v>60</v>
      </c>
      <c r="AA64" s="34">
        <f t="shared" si="6"/>
        <v>1.6654647182137109E-2</v>
      </c>
      <c r="AB64" s="17">
        <f t="shared" si="7"/>
        <v>0.16613974945473844</v>
      </c>
      <c r="AC64" s="43" t="str">
        <f t="shared" si="9"/>
        <v/>
      </c>
      <c r="AD64" s="34" t="str">
        <f t="shared" si="8"/>
        <v/>
      </c>
      <c r="AE64" s="17" t="str">
        <f t="shared" si="10"/>
        <v/>
      </c>
      <c r="AF64" s="48" t="str">
        <f t="shared" si="11"/>
        <v/>
      </c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</row>
    <row r="65" spans="8:68" x14ac:dyDescent="0.3">
      <c r="H65" s="29">
        <v>61</v>
      </c>
      <c r="I65" s="34"/>
      <c r="J65" s="17"/>
      <c r="K65" s="48"/>
      <c r="L65" s="36"/>
      <c r="M65" s="16"/>
      <c r="N65" s="44"/>
      <c r="O65" s="34">
        <v>2.4775424776363334E-5</v>
      </c>
      <c r="P65" s="17">
        <v>1.4062711990611785E-3</v>
      </c>
      <c r="Q65" s="65"/>
      <c r="R65" s="26"/>
      <c r="S65" s="9"/>
      <c r="T65" s="53"/>
      <c r="U65" s="62"/>
      <c r="V65" s="55"/>
      <c r="W65" s="9"/>
      <c r="X65" s="35"/>
      <c r="Z65" s="29">
        <v>61</v>
      </c>
      <c r="AA65" s="34">
        <f t="shared" si="6"/>
        <v>1.5221201439444689E-2</v>
      </c>
      <c r="AB65" s="17">
        <f t="shared" si="7"/>
        <v>0.15778839241022563</v>
      </c>
      <c r="AC65" s="43" t="str">
        <f t="shared" si="9"/>
        <v/>
      </c>
      <c r="AD65" s="34" t="str">
        <f t="shared" si="8"/>
        <v/>
      </c>
      <c r="AE65" s="17" t="str">
        <f t="shared" si="10"/>
        <v/>
      </c>
      <c r="AF65" s="48" t="str">
        <f t="shared" si="11"/>
        <v/>
      </c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</row>
    <row r="66" spans="8:68" x14ac:dyDescent="0.3">
      <c r="H66" s="29">
        <v>62</v>
      </c>
      <c r="I66" s="34"/>
      <c r="J66" s="17"/>
      <c r="K66" s="48"/>
      <c r="L66" s="36"/>
      <c r="M66" s="16"/>
      <c r="N66" s="44"/>
      <c r="O66" s="34">
        <v>2.2643033331459893E-5</v>
      </c>
      <c r="P66" s="17">
        <v>1.3266142228573786E-3</v>
      </c>
      <c r="Q66" s="65"/>
      <c r="R66" s="26"/>
      <c r="S66" s="9"/>
      <c r="T66" s="53"/>
      <c r="U66" s="62"/>
      <c r="V66" s="55"/>
      <c r="W66" s="9"/>
      <c r="X66" s="35"/>
      <c r="Z66" s="29">
        <v>62</v>
      </c>
      <c r="AA66" s="34">
        <f t="shared" si="6"/>
        <v>1.3911130672803808E-2</v>
      </c>
      <c r="AB66" s="17">
        <f t="shared" si="7"/>
        <v>0.14981081453550799</v>
      </c>
      <c r="AC66" s="43" t="str">
        <f t="shared" si="9"/>
        <v/>
      </c>
      <c r="AD66" s="34" t="str">
        <f t="shared" si="8"/>
        <v/>
      </c>
      <c r="AE66" s="17" t="str">
        <f t="shared" si="10"/>
        <v/>
      </c>
      <c r="AF66" s="48" t="str">
        <f t="shared" si="11"/>
        <v/>
      </c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</row>
    <row r="67" spans="8:68" x14ac:dyDescent="0.3">
      <c r="H67" s="29">
        <v>63</v>
      </c>
      <c r="I67" s="34"/>
      <c r="J67" s="17"/>
      <c r="K67" s="48"/>
      <c r="L67" s="36"/>
      <c r="M67" s="16"/>
      <c r="N67" s="44"/>
      <c r="O67" s="34">
        <v>2.0694174290757068E-5</v>
      </c>
      <c r="P67" s="17">
        <v>1.2514130809056945E-3</v>
      </c>
      <c r="Q67" s="65"/>
      <c r="R67" s="26"/>
      <c r="S67" s="9"/>
      <c r="T67" s="53"/>
      <c r="U67" s="62"/>
      <c r="V67" s="55"/>
      <c r="W67" s="9"/>
      <c r="X67" s="35"/>
      <c r="Z67" s="29">
        <v>63</v>
      </c>
      <c r="AA67" s="34">
        <f t="shared" si="6"/>
        <v>1.2713816144258523E-2</v>
      </c>
      <c r="AB67" s="17">
        <f t="shared" si="7"/>
        <v>0.14219485713039681</v>
      </c>
      <c r="AC67" s="43" t="str">
        <f t="shared" si="9"/>
        <v/>
      </c>
      <c r="AD67" s="34" t="str">
        <f t="shared" si="8"/>
        <v/>
      </c>
      <c r="AE67" s="17" t="str">
        <f t="shared" si="10"/>
        <v/>
      </c>
      <c r="AF67" s="48" t="str">
        <f t="shared" si="11"/>
        <v/>
      </c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</row>
    <row r="68" spans="8:68" x14ac:dyDescent="0.3">
      <c r="H68" s="29">
        <v>64</v>
      </c>
      <c r="I68" s="34"/>
      <c r="J68" s="17"/>
      <c r="K68" s="48"/>
      <c r="L68" s="36"/>
      <c r="M68" s="16"/>
      <c r="N68" s="44"/>
      <c r="O68" s="34">
        <v>1.8913051237760986E-5</v>
      </c>
      <c r="P68" s="17">
        <v>1.180423482561439E-3</v>
      </c>
      <c r="Q68" s="65"/>
      <c r="R68" s="26"/>
      <c r="S68" s="9"/>
      <c r="T68" s="53"/>
      <c r="U68" s="62"/>
      <c r="V68" s="55"/>
      <c r="W68" s="9"/>
      <c r="X68" s="35"/>
      <c r="Z68" s="29">
        <v>64</v>
      </c>
      <c r="AA68" s="34">
        <f t="shared" si="6"/>
        <v>1.1619553058042667E-2</v>
      </c>
      <c r="AB68" s="17">
        <f t="shared" si="7"/>
        <v>0.13492824720527907</v>
      </c>
      <c r="AC68" s="43" t="str">
        <f t="shared" si="9"/>
        <v/>
      </c>
      <c r="AD68" s="34" t="str">
        <f t="shared" si="8"/>
        <v/>
      </c>
      <c r="AE68" s="17" t="str">
        <f t="shared" si="10"/>
        <v/>
      </c>
      <c r="AF68" s="48" t="str">
        <f t="shared" si="11"/>
        <v/>
      </c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</row>
    <row r="69" spans="8:68" x14ac:dyDescent="0.3">
      <c r="H69" s="29">
        <v>65</v>
      </c>
      <c r="I69" s="34"/>
      <c r="J69" s="17"/>
      <c r="K69" s="48"/>
      <c r="L69" s="36"/>
      <c r="M69" s="16"/>
      <c r="N69" s="44"/>
      <c r="O69" s="34">
        <v>1.7285227334822365E-5</v>
      </c>
      <c r="P69" s="17">
        <v>1.1134140878254488E-3</v>
      </c>
      <c r="Q69" s="65"/>
      <c r="R69" s="26"/>
      <c r="S69" s="9"/>
      <c r="T69" s="53"/>
      <c r="U69" s="62"/>
      <c r="V69" s="55"/>
      <c r="W69" s="9"/>
      <c r="X69" s="35"/>
      <c r="Z69" s="29">
        <v>65</v>
      </c>
      <c r="AA69" s="34">
        <f t="shared" si="6"/>
        <v>1.0619471898658861E-2</v>
      </c>
      <c r="AB69" s="17">
        <f t="shared" si="7"/>
        <v>0.12799867464724951</v>
      </c>
      <c r="AC69" s="43" t="str">
        <f t="shared" si="9"/>
        <v/>
      </c>
      <c r="AD69" s="34" t="str">
        <f t="shared" si="8"/>
        <v/>
      </c>
      <c r="AE69" s="17" t="str">
        <f t="shared" si="10"/>
        <v/>
      </c>
      <c r="AF69" s="48" t="str">
        <f t="shared" si="11"/>
        <v/>
      </c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</row>
    <row r="70" spans="8:68" x14ac:dyDescent="0.3">
      <c r="H70" s="29">
        <v>66</v>
      </c>
      <c r="I70" s="34"/>
      <c r="J70" s="17"/>
      <c r="K70" s="48"/>
      <c r="L70" s="36"/>
      <c r="M70" s="16"/>
      <c r="N70" s="44"/>
      <c r="O70" s="34">
        <v>1.5797508305796839E-5</v>
      </c>
      <c r="P70" s="17">
        <v>1.0501658610858394E-3</v>
      </c>
      <c r="Q70" s="65"/>
      <c r="R70" s="26"/>
      <c r="S70" s="9"/>
      <c r="T70" s="53"/>
      <c r="U70" s="62"/>
      <c r="V70" s="55"/>
      <c r="W70" s="9"/>
      <c r="X70" s="35"/>
      <c r="Z70" s="29">
        <v>66</v>
      </c>
      <c r="AA70" s="34">
        <f t="shared" si="6"/>
        <v>9.7054665392957915E-3</v>
      </c>
      <c r="AB70" s="17">
        <f t="shared" si="7"/>
        <v>0.12139385883924363</v>
      </c>
      <c r="AC70" s="43" t="str">
        <f t="shared" si="9"/>
        <v/>
      </c>
      <c r="AD70" s="34" t="str">
        <f t="shared" si="8"/>
        <v/>
      </c>
      <c r="AE70" s="17" t="str">
        <f t="shared" si="10"/>
        <v/>
      </c>
      <c r="AF70" s="48" t="str">
        <f t="shared" si="11"/>
        <v/>
      </c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</row>
    <row r="71" spans="8:68" x14ac:dyDescent="0.3">
      <c r="H71" s="29">
        <v>67</v>
      </c>
      <c r="I71" s="34"/>
      <c r="J71" s="17"/>
      <c r="K71" s="48"/>
      <c r="L71" s="36"/>
      <c r="M71" s="16"/>
      <c r="N71" s="44"/>
      <c r="O71" s="34">
        <v>1.4437835490248977E-5</v>
      </c>
      <c r="P71" s="17">
        <v>9.9047145331892291E-4</v>
      </c>
      <c r="Q71" s="65"/>
      <c r="R71" s="26"/>
      <c r="S71" s="9"/>
      <c r="T71" s="53"/>
      <c r="U71" s="62"/>
      <c r="V71" s="55"/>
      <c r="W71" s="9"/>
      <c r="X71" s="35"/>
      <c r="Z71" s="29">
        <v>67</v>
      </c>
      <c r="AA71" s="34">
        <f t="shared" si="6"/>
        <v>8.8701285378688481E-3</v>
      </c>
      <c r="AB71" s="17">
        <f t="shared" si="7"/>
        <v>0.1151016058665308</v>
      </c>
      <c r="AC71" s="43" t="str">
        <f t="shared" si="9"/>
        <v/>
      </c>
      <c r="AD71" s="34" t="str">
        <f t="shared" si="8"/>
        <v/>
      </c>
      <c r="AE71" s="17" t="str">
        <f t="shared" si="10"/>
        <v/>
      </c>
      <c r="AF71" s="48" t="str">
        <f t="shared" si="11"/>
        <v/>
      </c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</row>
    <row r="72" spans="8:68" x14ac:dyDescent="0.3">
      <c r="H72" s="29">
        <v>68</v>
      </c>
      <c r="I72" s="34"/>
      <c r="J72" s="17"/>
      <c r="K72" s="48"/>
      <c r="L72" s="36"/>
      <c r="M72" s="16"/>
      <c r="N72" s="44"/>
      <c r="O72" s="34">
        <v>1.3195188102354251E-5</v>
      </c>
      <c r="P72" s="17">
        <v>9.3413461186527588E-4</v>
      </c>
      <c r="Q72" s="65"/>
      <c r="R72" s="26"/>
      <c r="S72" s="9"/>
      <c r="T72" s="53"/>
      <c r="U72" s="62"/>
      <c r="V72" s="55"/>
      <c r="W72" s="9"/>
      <c r="X72" s="35"/>
      <c r="Z72" s="29">
        <v>68</v>
      </c>
      <c r="AA72" s="34">
        <f t="shared" si="6"/>
        <v>8.1066870881226216E-3</v>
      </c>
      <c r="AB72" s="17">
        <f t="shared" si="7"/>
        <v>0.10910985733406746</v>
      </c>
      <c r="AC72" s="43" t="str">
        <f t="shared" si="9"/>
        <v/>
      </c>
      <c r="AD72" s="34" t="str">
        <f t="shared" si="8"/>
        <v/>
      </c>
      <c r="AE72" s="17" t="str">
        <f t="shared" si="10"/>
        <v/>
      </c>
      <c r="AF72" s="48" t="str">
        <f t="shared" si="11"/>
        <v/>
      </c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</row>
    <row r="73" spans="8:68" x14ac:dyDescent="0.3">
      <c r="H73" s="29">
        <v>69</v>
      </c>
      <c r="I73" s="34"/>
      <c r="J73" s="17"/>
      <c r="K73" s="48"/>
      <c r="L73" s="36"/>
      <c r="M73" s="16"/>
      <c r="N73" s="44"/>
      <c r="O73" s="34">
        <v>1.205949390226143E-5</v>
      </c>
      <c r="P73" s="17">
        <v>8.8096961690017819E-4</v>
      </c>
      <c r="Q73" s="65"/>
      <c r="R73" s="26"/>
      <c r="S73" s="9"/>
      <c r="T73" s="53"/>
      <c r="U73" s="62"/>
      <c r="V73" s="55"/>
      <c r="W73" s="9"/>
      <c r="X73" s="35"/>
      <c r="Z73" s="29">
        <v>69</v>
      </c>
      <c r="AA73" s="34">
        <f t="shared" si="6"/>
        <v>7.4089541390708691E-3</v>
      </c>
      <c r="AB73" s="17">
        <f t="shared" si="7"/>
        <v>0.10340673171773289</v>
      </c>
      <c r="AC73" s="43" t="str">
        <f t="shared" si="9"/>
        <v/>
      </c>
      <c r="AD73" s="34" t="str">
        <f t="shared" si="8"/>
        <v/>
      </c>
      <c r="AE73" s="17" t="str">
        <f t="shared" si="10"/>
        <v/>
      </c>
      <c r="AF73" s="48" t="str">
        <f t="shared" si="11"/>
        <v/>
      </c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</row>
    <row r="74" spans="8:68" x14ac:dyDescent="0.3">
      <c r="H74" s="29">
        <v>70</v>
      </c>
      <c r="I74" s="34"/>
      <c r="J74" s="17"/>
      <c r="K74" s="48"/>
      <c r="L74" s="36"/>
      <c r="M74" s="16"/>
      <c r="N74" s="44"/>
      <c r="O74" s="34">
        <v>1.1021547555864938E-5</v>
      </c>
      <c r="P74" s="17">
        <v>8.3080074369806616E-4</v>
      </c>
      <c r="Q74" s="65"/>
      <c r="R74" s="26"/>
      <c r="S74" s="9"/>
      <c r="T74" s="53"/>
      <c r="U74" s="62"/>
      <c r="V74" s="55"/>
      <c r="W74" s="9"/>
      <c r="X74" s="35"/>
      <c r="Z74" s="29">
        <v>70</v>
      </c>
      <c r="AA74" s="34">
        <f t="shared" si="6"/>
        <v>6.7712742379412117E-3</v>
      </c>
      <c r="AB74" s="17">
        <f t="shared" si="7"/>
        <v>9.7980559081454741E-2</v>
      </c>
      <c r="AC74" s="43" t="str">
        <f t="shared" si="9"/>
        <v/>
      </c>
      <c r="AD74" s="34" t="str">
        <f t="shared" si="8"/>
        <v/>
      </c>
      <c r="AE74" s="17" t="str">
        <f t="shared" si="10"/>
        <v/>
      </c>
      <c r="AF74" s="48" t="str">
        <f t="shared" si="11"/>
        <v/>
      </c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</row>
    <row r="75" spans="8:68" x14ac:dyDescent="0.3">
      <c r="H75" s="29">
        <v>71</v>
      </c>
      <c r="I75" s="34"/>
      <c r="J75" s="17"/>
      <c r="K75" s="48"/>
      <c r="L75" s="36"/>
      <c r="M75" s="16"/>
      <c r="N75" s="44"/>
      <c r="O75" s="34">
        <v>1.007293602125485E-5</v>
      </c>
      <c r="P75" s="17">
        <v>7.8346174978351571E-4</v>
      </c>
      <c r="Q75" s="65"/>
      <c r="R75" s="26"/>
      <c r="S75" s="9"/>
      <c r="T75" s="53"/>
      <c r="U75" s="62"/>
      <c r="V75" s="55"/>
      <c r="W75" s="9"/>
      <c r="X75" s="35"/>
      <c r="Z75" s="29">
        <v>71</v>
      </c>
      <c r="AA75" s="34">
        <f t="shared" si="6"/>
        <v>6.1884786900781447E-3</v>
      </c>
      <c r="AB75" s="17">
        <f t="shared" si="7"/>
        <v>9.2819909909538825E-2</v>
      </c>
      <c r="AC75" s="43" t="str">
        <f t="shared" si="9"/>
        <v/>
      </c>
      <c r="AD75" s="34" t="str">
        <f t="shared" si="8"/>
        <v/>
      </c>
      <c r="AE75" s="17" t="str">
        <f t="shared" si="10"/>
        <v/>
      </c>
      <c r="AF75" s="48" t="str">
        <f t="shared" si="11"/>
        <v/>
      </c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</row>
    <row r="76" spans="8:68" x14ac:dyDescent="0.3">
      <c r="H76" s="29">
        <v>72</v>
      </c>
      <c r="I76" s="34"/>
      <c r="J76" s="17"/>
      <c r="K76" s="48"/>
      <c r="L76" s="36"/>
      <c r="M76" s="16"/>
      <c r="N76" s="44"/>
      <c r="O76" s="34">
        <v>9.2059703570666941E-6</v>
      </c>
      <c r="P76" s="17">
        <v>7.3879538607359312E-4</v>
      </c>
      <c r="Q76" s="65"/>
      <c r="R76" s="26"/>
      <c r="S76" s="9"/>
      <c r="T76" s="53"/>
      <c r="U76" s="62"/>
      <c r="V76" s="55"/>
      <c r="W76" s="9"/>
      <c r="X76" s="35"/>
      <c r="Z76" s="29">
        <v>72</v>
      </c>
      <c r="AA76" s="34">
        <f t="shared" si="6"/>
        <v>5.6558436642488554E-3</v>
      </c>
      <c r="AB76" s="17">
        <f t="shared" si="7"/>
        <v>8.7913618728719695E-2</v>
      </c>
      <c r="AC76" s="43" t="str">
        <f t="shared" si="9"/>
        <v/>
      </c>
      <c r="AD76" s="34" t="str">
        <f t="shared" si="8"/>
        <v/>
      </c>
      <c r="AE76" s="17" t="str">
        <f t="shared" si="10"/>
        <v/>
      </c>
      <c r="AF76" s="48" t="str">
        <f t="shared" si="11"/>
        <v/>
      </c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</row>
    <row r="77" spans="8:68" x14ac:dyDescent="0.3">
      <c r="H77" s="29">
        <v>73</v>
      </c>
      <c r="I77" s="34"/>
      <c r="J77" s="17"/>
      <c r="K77" s="48"/>
      <c r="L77" s="36"/>
      <c r="M77" s="16"/>
      <c r="N77" s="44"/>
      <c r="O77" s="34">
        <v>8.4136234000057543E-6</v>
      </c>
      <c r="P77" s="17">
        <v>6.9665293111023923E-4</v>
      </c>
      <c r="Q77" s="65"/>
      <c r="R77" s="26"/>
      <c r="S77" s="9"/>
      <c r="T77" s="53"/>
      <c r="U77" s="62"/>
      <c r="V77" s="55"/>
      <c r="W77" s="9"/>
      <c r="X77" s="35"/>
      <c r="Z77" s="29">
        <v>73</v>
      </c>
      <c r="AA77" s="34">
        <f t="shared" si="6"/>
        <v>5.1690519037757227E-3</v>
      </c>
      <c r="AB77" s="17">
        <f t="shared" si="7"/>
        <v>8.3250803126699871E-2</v>
      </c>
      <c r="AC77" s="43" t="str">
        <f t="shared" si="9"/>
        <v/>
      </c>
      <c r="AD77" s="34" t="str">
        <f t="shared" si="8"/>
        <v/>
      </c>
      <c r="AE77" s="17" t="str">
        <f t="shared" si="10"/>
        <v/>
      </c>
      <c r="AF77" s="48" t="str">
        <f t="shared" si="11"/>
        <v/>
      </c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</row>
    <row r="78" spans="8:68" x14ac:dyDescent="0.3">
      <c r="H78" s="29">
        <v>74</v>
      </c>
      <c r="I78" s="34"/>
      <c r="J78" s="17"/>
      <c r="K78" s="48"/>
      <c r="L78" s="36"/>
      <c r="M78" s="16"/>
      <c r="N78" s="44"/>
      <c r="O78" s="34">
        <v>7.6894728063929992E-6</v>
      </c>
      <c r="P78" s="17">
        <v>6.5689374750360532E-4</v>
      </c>
      <c r="Q78" s="65"/>
      <c r="R78" s="26"/>
      <c r="S78" s="9"/>
      <c r="T78" s="53"/>
      <c r="U78" s="62"/>
      <c r="V78" s="55"/>
      <c r="W78" s="9"/>
      <c r="X78" s="35"/>
      <c r="Z78" s="29">
        <v>74</v>
      </c>
      <c r="AA78" s="34">
        <f t="shared" si="6"/>
        <v>4.7241577331462448E-3</v>
      </c>
      <c r="AB78" s="17">
        <f t="shared" si="7"/>
        <v>7.8820878712406811E-2</v>
      </c>
      <c r="AC78" s="43" t="str">
        <f t="shared" si="9"/>
        <v/>
      </c>
      <c r="AD78" s="34" t="str">
        <f t="shared" si="8"/>
        <v/>
      </c>
      <c r="AE78" s="17" t="str">
        <f t="shared" si="10"/>
        <v/>
      </c>
      <c r="AF78" s="48" t="str">
        <f t="shared" si="11"/>
        <v/>
      </c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</row>
    <row r="79" spans="8:68" x14ac:dyDescent="0.3">
      <c r="H79" s="29">
        <v>75</v>
      </c>
      <c r="I79" s="34"/>
      <c r="J79" s="17"/>
      <c r="K79" s="48"/>
      <c r="L79" s="36"/>
      <c r="M79" s="16"/>
      <c r="N79" s="44"/>
      <c r="O79" s="34">
        <v>7.0276489960576327E-6</v>
      </c>
      <c r="P79" s="17">
        <v>6.1938485970085028E-4</v>
      </c>
      <c r="Q79" s="65"/>
      <c r="R79" s="26"/>
      <c r="S79" s="9"/>
      <c r="T79" s="53"/>
      <c r="U79" s="62"/>
      <c r="V79" s="55"/>
      <c r="W79" s="9"/>
      <c r="X79" s="35"/>
      <c r="Z79" s="29">
        <v>75</v>
      </c>
      <c r="AA79" s="34">
        <f t="shared" si="6"/>
        <v>4.3175550764625861E-3</v>
      </c>
      <c r="AB79" s="17">
        <f t="shared" si="7"/>
        <v>7.4613570507802873E-2</v>
      </c>
      <c r="AC79" s="43" t="str">
        <f t="shared" si="9"/>
        <v/>
      </c>
      <c r="AD79" s="34" t="str">
        <f t="shared" si="8"/>
        <v/>
      </c>
      <c r="AE79" s="17" t="str">
        <f t="shared" si="10"/>
        <v/>
      </c>
      <c r="AF79" s="48" t="str">
        <f t="shared" si="11"/>
        <v/>
      </c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</row>
    <row r="80" spans="8:68" x14ac:dyDescent="0.3">
      <c r="H80" s="29">
        <v>76</v>
      </c>
      <c r="I80" s="34"/>
      <c r="J80" s="17"/>
      <c r="K80" s="48"/>
      <c r="L80" s="36"/>
      <c r="M80" s="16"/>
      <c r="N80" s="44"/>
      <c r="O80" s="34">
        <v>6.4227875766371081E-6</v>
      </c>
      <c r="P80" s="17">
        <v>5.8400055223382181E-4</v>
      </c>
      <c r="Q80" s="65"/>
      <c r="R80" s="26"/>
      <c r="S80" s="9"/>
      <c r="T80" s="53"/>
      <c r="U80" s="62"/>
      <c r="V80" s="55"/>
      <c r="W80" s="9"/>
      <c r="X80" s="35"/>
      <c r="Z80" s="29">
        <v>76</v>
      </c>
      <c r="AA80" s="34">
        <f t="shared" si="6"/>
        <v>3.9459482285052593E-3</v>
      </c>
      <c r="AB80" s="17">
        <f t="shared" si="7"/>
        <v>7.061892121058129E-2</v>
      </c>
      <c r="AC80" s="43" t="str">
        <f t="shared" si="9"/>
        <v/>
      </c>
      <c r="AD80" s="34" t="str">
        <f t="shared" si="8"/>
        <v/>
      </c>
      <c r="AE80" s="17" t="str">
        <f t="shared" si="10"/>
        <v/>
      </c>
      <c r="AF80" s="48" t="str">
        <f t="shared" si="11"/>
        <v/>
      </c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</row>
    <row r="81" spans="8:68" x14ac:dyDescent="0.3">
      <c r="H81" s="29">
        <v>77</v>
      </c>
      <c r="I81" s="34"/>
      <c r="J81" s="17"/>
      <c r="K81" s="48"/>
      <c r="L81" s="36"/>
      <c r="M81" s="16"/>
      <c r="N81" s="44"/>
      <c r="O81" s="34">
        <v>5.8699858626612713E-6</v>
      </c>
      <c r="P81" s="17">
        <v>5.5062198759646332E-4</v>
      </c>
      <c r="Q81" s="65"/>
      <c r="R81" s="26"/>
      <c r="S81" s="9"/>
      <c r="T81" s="53"/>
      <c r="U81" s="62"/>
      <c r="V81" s="55"/>
      <c r="W81" s="9"/>
      <c r="X81" s="35"/>
      <c r="Z81" s="29">
        <v>77</v>
      </c>
      <c r="AA81" s="34">
        <f t="shared" si="6"/>
        <v>3.6063251414967146E-3</v>
      </c>
      <c r="AB81" s="17">
        <f t="shared" si="7"/>
        <v>6.6827296721793009E-2</v>
      </c>
      <c r="AC81" s="43" t="str">
        <f t="shared" si="9"/>
        <v/>
      </c>
      <c r="AD81" s="34" t="str">
        <f t="shared" si="8"/>
        <v/>
      </c>
      <c r="AE81" s="17" t="str">
        <f t="shared" si="10"/>
        <v/>
      </c>
      <c r="AF81" s="48" t="str">
        <f t="shared" si="11"/>
        <v/>
      </c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</row>
    <row r="82" spans="8:68" x14ac:dyDescent="0.3">
      <c r="H82" s="29">
        <v>78</v>
      </c>
      <c r="I82" s="34"/>
      <c r="J82" s="17"/>
      <c r="K82" s="48"/>
      <c r="L82" s="36"/>
      <c r="M82" s="16"/>
      <c r="N82" s="44"/>
      <c r="O82" s="34">
        <v>5.3647631369873685E-6</v>
      </c>
      <c r="P82" s="17">
        <v>5.1913684292916463E-4</v>
      </c>
      <c r="Q82" s="65"/>
      <c r="R82" s="26"/>
      <c r="S82" s="9"/>
      <c r="T82" s="53"/>
      <c r="U82" s="62"/>
      <c r="V82" s="55"/>
      <c r="W82" s="9"/>
      <c r="X82" s="35"/>
      <c r="Z82" s="29">
        <v>78</v>
      </c>
      <c r="AA82" s="34">
        <f t="shared" si="6"/>
        <v>3.2959330110415219E-3</v>
      </c>
      <c r="AB82" s="17">
        <f t="shared" si="7"/>
        <v>6.3229389291118737E-2</v>
      </c>
      <c r="AC82" s="43" t="str">
        <f t="shared" si="9"/>
        <v/>
      </c>
      <c r="AD82" s="34" t="str">
        <f t="shared" si="8"/>
        <v/>
      </c>
      <c r="AE82" s="17" t="str">
        <f t="shared" si="10"/>
        <v/>
      </c>
      <c r="AF82" s="48" t="str">
        <f t="shared" si="11"/>
        <v/>
      </c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</row>
    <row r="83" spans="8:68" x14ac:dyDescent="0.3">
      <c r="H83" s="29">
        <v>79</v>
      </c>
      <c r="I83" s="34"/>
      <c r="J83" s="17"/>
      <c r="K83" s="48"/>
      <c r="L83" s="36"/>
      <c r="M83" s="16"/>
      <c r="N83" s="44"/>
      <c r="O83" s="34">
        <v>4.9030243324862588E-6</v>
      </c>
      <c r="P83" s="17">
        <v>4.8943896471214244E-4</v>
      </c>
      <c r="Q83" s="65"/>
      <c r="R83" s="26"/>
      <c r="S83" s="9"/>
      <c r="T83" s="53"/>
      <c r="U83" s="62"/>
      <c r="V83" s="55"/>
      <c r="W83" s="9"/>
      <c r="X83" s="35"/>
      <c r="Z83" s="29">
        <v>79</v>
      </c>
      <c r="AA83" s="34">
        <f t="shared" si="6"/>
        <v>3.012255963355746E-3</v>
      </c>
      <c r="AB83" s="17">
        <f t="shared" si="7"/>
        <v>5.9816218595469386E-2</v>
      </c>
      <c r="AC83" s="43" t="str">
        <f t="shared" si="9"/>
        <v/>
      </c>
      <c r="AD83" s="34" t="str">
        <f t="shared" si="8"/>
        <v/>
      </c>
      <c r="AE83" s="17" t="str">
        <f t="shared" si="10"/>
        <v/>
      </c>
      <c r="AF83" s="48" t="str">
        <f t="shared" si="11"/>
        <v/>
      </c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</row>
    <row r="84" spans="8:68" x14ac:dyDescent="0.3">
      <c r="H84" s="29">
        <v>80</v>
      </c>
      <c r="I84" s="34"/>
      <c r="J84" s="17"/>
      <c r="K84" s="48"/>
      <c r="L84" s="36"/>
      <c r="M84" s="16"/>
      <c r="N84" s="44"/>
      <c r="O84" s="34">
        <v>4.4810268396028389E-6</v>
      </c>
      <c r="P84" s="17">
        <v>4.6142804068487854E-4</v>
      </c>
      <c r="Q84" s="65"/>
      <c r="R84" s="26"/>
      <c r="S84" s="9"/>
      <c r="T84" s="53"/>
      <c r="U84" s="62"/>
      <c r="V84" s="55"/>
      <c r="W84" s="9"/>
      <c r="X84" s="35"/>
      <c r="Z84" s="29">
        <v>80</v>
      </c>
      <c r="AA84" s="34">
        <f t="shared" si="6"/>
        <v>2.7529946629300424E-3</v>
      </c>
      <c r="AB84" s="17">
        <f t="shared" si="7"/>
        <v>5.657913103296084E-2</v>
      </c>
      <c r="AC84" s="43" t="str">
        <f t="shared" si="9"/>
        <v/>
      </c>
      <c r="AD84" s="34" t="str">
        <f t="shared" si="8"/>
        <v/>
      </c>
      <c r="AE84" s="17" t="str">
        <f t="shared" si="10"/>
        <v/>
      </c>
      <c r="AF84" s="48" t="str">
        <f t="shared" si="11"/>
        <v/>
      </c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</row>
    <row r="85" spans="8:68" x14ac:dyDescent="0.3">
      <c r="H85" s="29">
        <v>81</v>
      </c>
      <c r="I85" s="34"/>
      <c r="J85" s="17"/>
      <c r="K85" s="48"/>
      <c r="L85" s="36"/>
      <c r="M85" s="16"/>
      <c r="N85" s="44"/>
      <c r="O85" s="34">
        <v>4.0953501707504077E-6</v>
      </c>
      <c r="P85" s="17">
        <v>4.3500928823036789E-4</v>
      </c>
      <c r="Q85" s="65"/>
      <c r="R85" s="26"/>
      <c r="S85" s="9"/>
      <c r="T85" s="53"/>
      <c r="U85" s="62"/>
      <c r="V85" s="55"/>
      <c r="W85" s="9"/>
      <c r="X85" s="35"/>
      <c r="Z85" s="29">
        <v>81</v>
      </c>
      <c r="AA85" s="34">
        <f t="shared" si="6"/>
        <v>2.5160476753370189E-3</v>
      </c>
      <c r="AB85" s="17">
        <f t="shared" si="7"/>
        <v>5.350979748397533E-2</v>
      </c>
      <c r="AC85" s="43" t="str">
        <f t="shared" si="9"/>
        <v/>
      </c>
      <c r="AD85" s="34" t="str">
        <f t="shared" si="8"/>
        <v/>
      </c>
      <c r="AE85" s="17" t="str">
        <f t="shared" si="10"/>
        <v/>
      </c>
      <c r="AF85" s="48" t="str">
        <f t="shared" si="11"/>
        <v/>
      </c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</row>
    <row r="86" spans="8:68" x14ac:dyDescent="0.3">
      <c r="H86" s="29">
        <v>82</v>
      </c>
      <c r="I86" s="34"/>
      <c r="J86" s="17"/>
      <c r="K86" s="48"/>
      <c r="L86" s="36"/>
      <c r="M86" s="16"/>
      <c r="N86" s="44"/>
      <c r="O86" s="34">
        <v>3.7428682356546466E-6</v>
      </c>
      <c r="P86" s="17">
        <v>4.1009315849917873E-4</v>
      </c>
      <c r="Q86" s="65"/>
      <c r="R86" s="26"/>
      <c r="S86" s="9"/>
      <c r="T86" s="53"/>
      <c r="U86" s="62"/>
      <c r="V86" s="55"/>
      <c r="W86" s="9"/>
      <c r="X86" s="35"/>
      <c r="Z86" s="29">
        <v>82</v>
      </c>
      <c r="AA86" s="34">
        <f t="shared" ref="AA86:AA117" si="12">IF(($L86+$I86+O36+R36)*$B$17=0,"",($L86+$I86+O36+R36)*$B$17)</f>
        <v>2.2994944341196803E-3</v>
      </c>
      <c r="AB86" s="17">
        <f t="shared" ref="AB86:AB117" si="13">IF(($M86+$J86+P36+S36)*$B$17=0,"",($M86+$J86+P36+S36)*$B$17)</f>
        <v>5.060020976369646E-2</v>
      </c>
      <c r="AC86" s="43" t="str">
        <f t="shared" si="9"/>
        <v/>
      </c>
      <c r="AD86" s="34" t="str">
        <f t="shared" ref="AD86:AD117" si="14">IF((L86+I86+U36+V36)*$B$17=0,"",(L86+I86+U36+V36)*$B$17)</f>
        <v/>
      </c>
      <c r="AE86" s="17" t="str">
        <f t="shared" si="10"/>
        <v/>
      </c>
      <c r="AF86" s="48" t="str">
        <f t="shared" si="11"/>
        <v/>
      </c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</row>
    <row r="87" spans="8:68" x14ac:dyDescent="0.3">
      <c r="H87" s="29">
        <v>83</v>
      </c>
      <c r="I87" s="34"/>
      <c r="J87" s="17"/>
      <c r="K87" s="48"/>
      <c r="L87" s="36"/>
      <c r="M87" s="16"/>
      <c r="N87" s="44"/>
      <c r="O87" s="34">
        <v>3.4207240029258821E-6</v>
      </c>
      <c r="P87" s="17">
        <v>3.8659505554916276E-4</v>
      </c>
      <c r="Q87" s="65"/>
      <c r="R87" s="26"/>
      <c r="S87" s="9"/>
      <c r="T87" s="53"/>
      <c r="U87" s="62"/>
      <c r="V87" s="55"/>
      <c r="W87" s="9"/>
      <c r="X87" s="35"/>
      <c r="Z87" s="29">
        <v>83</v>
      </c>
      <c r="AA87" s="34">
        <f t="shared" si="12"/>
        <v>2.1015796736995915E-3</v>
      </c>
      <c r="AB87" s="17">
        <f t="shared" si="13"/>
        <v>4.7842675965832408E-2</v>
      </c>
      <c r="AC87" s="43" t="str">
        <f t="shared" ref="AC87:AC118" si="15">IF(($L87+$K87+Q37+T37)*$B$17=0,"",($L87+$K87+Q37+T37)*$B$17)</f>
        <v/>
      </c>
      <c r="AD87" s="34" t="str">
        <f t="shared" si="14"/>
        <v/>
      </c>
      <c r="AE87" s="17" t="str">
        <f t="shared" ref="AE87:AE118" si="16">IF((J87+M87+W37)*$B$17=0,"",(J87+M87+W37)*$B$17)</f>
        <v/>
      </c>
      <c r="AF87" s="48" t="str">
        <f t="shared" si="11"/>
        <v/>
      </c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</row>
    <row r="88" spans="8:68" x14ac:dyDescent="0.3">
      <c r="H88" s="29">
        <v>84</v>
      </c>
      <c r="I88" s="34"/>
      <c r="J88" s="17"/>
      <c r="K88" s="48"/>
      <c r="L88" s="36"/>
      <c r="M88" s="16"/>
      <c r="N88" s="44"/>
      <c r="O88" s="34">
        <v>3.126306342479792E-6</v>
      </c>
      <c r="P88" s="17">
        <v>3.6443506982441559E-4</v>
      </c>
      <c r="Q88" s="65"/>
      <c r="R88" s="26"/>
      <c r="S88" s="9"/>
      <c r="T88" s="53"/>
      <c r="U88" s="62"/>
      <c r="V88" s="55"/>
      <c r="W88" s="9"/>
      <c r="X88" s="35"/>
      <c r="Z88" s="29">
        <v>84</v>
      </c>
      <c r="AA88" s="34">
        <f t="shared" si="12"/>
        <v>1.9206992021261889E-3</v>
      </c>
      <c r="AB88" s="17">
        <f t="shared" si="13"/>
        <v>4.5229814874943111E-2</v>
      </c>
      <c r="AC88" s="43" t="str">
        <f t="shared" si="15"/>
        <v/>
      </c>
      <c r="AD88" s="34" t="str">
        <f t="shared" si="14"/>
        <v/>
      </c>
      <c r="AE88" s="17" t="str">
        <f t="shared" si="16"/>
        <v/>
      </c>
      <c r="AF88" s="48" t="str">
        <f t="shared" si="11"/>
        <v/>
      </c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</row>
    <row r="89" spans="8:68" x14ac:dyDescent="0.3">
      <c r="H89" s="29">
        <v>85</v>
      </c>
      <c r="I89" s="34"/>
      <c r="J89" s="17"/>
      <c r="K89" s="48"/>
      <c r="L89" s="36"/>
      <c r="M89" s="16"/>
      <c r="N89" s="44"/>
      <c r="O89" s="34">
        <v>2.8572288611035141E-6</v>
      </c>
      <c r="P89" s="17">
        <v>3.4353772530648874E-4</v>
      </c>
      <c r="Q89" s="65"/>
      <c r="R89" s="26"/>
      <c r="S89" s="9"/>
      <c r="T89" s="53"/>
      <c r="U89" s="62"/>
      <c r="V89" s="55"/>
      <c r="W89" s="9"/>
      <c r="X89" s="35"/>
      <c r="Z89" s="29">
        <v>85</v>
      </c>
      <c r="AA89" s="34">
        <f t="shared" si="12"/>
        <v>1.7553868983486902E-3</v>
      </c>
      <c r="AB89" s="17">
        <f t="shared" si="13"/>
        <v>4.2754549604868047E-2</v>
      </c>
      <c r="AC89" s="43" t="str">
        <f t="shared" si="15"/>
        <v/>
      </c>
      <c r="AD89" s="34" t="str">
        <f t="shared" si="14"/>
        <v/>
      </c>
      <c r="AE89" s="17" t="str">
        <f t="shared" si="16"/>
        <v/>
      </c>
      <c r="AF89" s="48" t="str">
        <f t="shared" si="11"/>
        <v/>
      </c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8:68" x14ac:dyDescent="0.3">
      <c r="H90" s="29">
        <v>86</v>
      </c>
      <c r="I90" s="34"/>
      <c r="J90" s="17"/>
      <c r="K90" s="48"/>
      <c r="L90" s="36"/>
      <c r="M90" s="16"/>
      <c r="N90" s="44"/>
      <c r="O90" s="34">
        <v>2.6113105596194959E-6</v>
      </c>
      <c r="P90" s="17">
        <v>3.238317396950189E-4</v>
      </c>
      <c r="Q90" s="65"/>
      <c r="R90" s="26"/>
      <c r="S90" s="9"/>
      <c r="T90" s="53"/>
      <c r="U90" s="62"/>
      <c r="V90" s="55"/>
      <c r="W90" s="9"/>
      <c r="X90" s="35"/>
      <c r="Z90" s="29">
        <v>86</v>
      </c>
      <c r="AA90" s="34">
        <f t="shared" si="12"/>
        <v>1.6043028286174031E-3</v>
      </c>
      <c r="AB90" s="17">
        <f t="shared" si="13"/>
        <v>4.0410100602579539E-2</v>
      </c>
      <c r="AC90" s="43" t="str">
        <f t="shared" si="15"/>
        <v/>
      </c>
      <c r="AD90" s="34" t="str">
        <f t="shared" si="14"/>
        <v/>
      </c>
      <c r="AE90" s="17" t="str">
        <f t="shared" si="16"/>
        <v/>
      </c>
      <c r="AF90" s="48" t="str">
        <f t="shared" si="11"/>
        <v/>
      </c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8:68" x14ac:dyDescent="0.3">
      <c r="H91" s="29">
        <v>87</v>
      </c>
      <c r="I91" s="34"/>
      <c r="J91" s="17"/>
      <c r="K91" s="48"/>
      <c r="L91" s="36"/>
      <c r="M91" s="16"/>
      <c r="N91" s="44"/>
      <c r="O91" s="34">
        <v>2.3865581548643207E-6</v>
      </c>
      <c r="P91" s="17">
        <v>3.0524979700944396E-4</v>
      </c>
      <c r="Q91" s="65"/>
      <c r="R91" s="26"/>
      <c r="S91" s="9"/>
      <c r="T91" s="53"/>
      <c r="U91" s="62"/>
      <c r="V91" s="55"/>
      <c r="W91" s="9"/>
      <c r="X91" s="35"/>
      <c r="Z91" s="29">
        <v>87</v>
      </c>
      <c r="AA91" s="34">
        <f t="shared" si="12"/>
        <v>1.4662223856922875E-3</v>
      </c>
      <c r="AB91" s="17">
        <f t="shared" si="13"/>
        <v>3.8189978140713718E-2</v>
      </c>
      <c r="AC91" s="43" t="str">
        <f t="shared" si="15"/>
        <v/>
      </c>
      <c r="AD91" s="34" t="str">
        <f t="shared" si="14"/>
        <v/>
      </c>
      <c r="AE91" s="17" t="str">
        <f t="shared" si="16"/>
        <v/>
      </c>
      <c r="AF91" s="48" t="str">
        <f t="shared" si="11"/>
        <v/>
      </c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8:68" x14ac:dyDescent="0.3">
      <c r="H92" s="29">
        <v>88</v>
      </c>
      <c r="I92" s="34"/>
      <c r="J92" s="17"/>
      <c r="K92" s="48"/>
      <c r="L92" s="36"/>
      <c r="M92" s="16"/>
      <c r="N92" s="44"/>
      <c r="O92" s="34">
        <v>2.1811499231938639E-6</v>
      </c>
      <c r="P92" s="17">
        <v>2.8772833201541972E-4</v>
      </c>
      <c r="Q92" s="65"/>
      <c r="R92" s="26"/>
      <c r="S92" s="9"/>
      <c r="T92" s="53"/>
      <c r="U92" s="62"/>
      <c r="V92" s="55"/>
      <c r="W92" s="9"/>
      <c r="X92" s="35"/>
      <c r="Z92" s="29">
        <v>88</v>
      </c>
      <c r="AA92" s="34">
        <f t="shared" si="12"/>
        <v>1.3400263628269599E-3</v>
      </c>
      <c r="AB92" s="17">
        <f t="shared" si="13"/>
        <v>3.6087974407313317E-2</v>
      </c>
      <c r="AC92" s="43" t="str">
        <f t="shared" si="15"/>
        <v/>
      </c>
      <c r="AD92" s="34" t="str">
        <f t="shared" si="14"/>
        <v/>
      </c>
      <c r="AE92" s="17" t="str">
        <f t="shared" si="16"/>
        <v/>
      </c>
      <c r="AF92" s="48" t="str">
        <f t="shared" si="11"/>
        <v/>
      </c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8:68" x14ac:dyDescent="0.3">
      <c r="H93" s="29">
        <v>89</v>
      </c>
      <c r="I93" s="34"/>
      <c r="J93" s="17"/>
      <c r="K93" s="48"/>
      <c r="L93" s="36"/>
      <c r="M93" s="16"/>
      <c r="N93" s="44"/>
      <c r="O93" s="34">
        <v>1.9934209345588166E-6</v>
      </c>
      <c r="P93" s="17">
        <v>2.7120732590588369E-4</v>
      </c>
      <c r="Q93" s="65"/>
      <c r="R93" s="26"/>
      <c r="S93" s="9"/>
      <c r="T93" s="53"/>
      <c r="U93" s="62"/>
      <c r="V93" s="55"/>
      <c r="W93" s="9"/>
      <c r="X93" s="35"/>
      <c r="Z93" s="29">
        <v>89</v>
      </c>
      <c r="AA93" s="34">
        <f t="shared" si="12"/>
        <v>1.2246918820731363E-3</v>
      </c>
      <c r="AB93" s="17">
        <f t="shared" si="13"/>
        <v>3.4098155288340613E-2</v>
      </c>
      <c r="AC93" s="43" t="str">
        <f t="shared" si="15"/>
        <v/>
      </c>
      <c r="AD93" s="34" t="str">
        <f t="shared" si="14"/>
        <v/>
      </c>
      <c r="AE93" s="17" t="str">
        <f t="shared" si="16"/>
        <v/>
      </c>
      <c r="AF93" s="48" t="str">
        <f t="shared" si="11"/>
        <v/>
      </c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8:68" x14ac:dyDescent="0.3">
      <c r="H94" s="29">
        <v>90</v>
      </c>
      <c r="I94" s="34"/>
      <c r="J94" s="17"/>
      <c r="K94" s="48"/>
      <c r="L94" s="36"/>
      <c r="M94" s="16"/>
      <c r="N94" s="44"/>
      <c r="O94" s="34">
        <v>1.8218495574658185E-6</v>
      </c>
      <c r="P94" s="17">
        <v>2.5563011269840857E-4</v>
      </c>
      <c r="Q94" s="65"/>
      <c r="R94" s="26"/>
      <c r="S94" s="9"/>
      <c r="T94" s="53"/>
      <c r="U94" s="62"/>
      <c r="V94" s="55"/>
      <c r="W94" s="9"/>
      <c r="X94" s="35"/>
      <c r="Z94" s="29">
        <v>90</v>
      </c>
      <c r="AA94" s="34">
        <f t="shared" si="12"/>
        <v>1.119284103375153E-3</v>
      </c>
      <c r="AB94" s="17">
        <f t="shared" si="13"/>
        <v>3.2214851926667405E-2</v>
      </c>
      <c r="AC94" s="43" t="str">
        <f t="shared" si="15"/>
        <v/>
      </c>
      <c r="AD94" s="34" t="str">
        <f t="shared" si="14"/>
        <v/>
      </c>
      <c r="AE94" s="17" t="str">
        <f t="shared" si="16"/>
        <v/>
      </c>
      <c r="AF94" s="48" t="str">
        <f t="shared" si="11"/>
        <v/>
      </c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8:68" x14ac:dyDescent="0.3">
      <c r="H95" s="29">
        <v>91</v>
      </c>
      <c r="I95" s="34"/>
      <c r="J95" s="17"/>
      <c r="K95" s="48"/>
      <c r="L95" s="36"/>
      <c r="M95" s="16"/>
      <c r="N95" s="44"/>
      <c r="O95" s="34">
        <v>1.6650451254405982E-6</v>
      </c>
      <c r="P95" s="17">
        <v>2.4094319581574323E-4</v>
      </c>
      <c r="Q95" s="65"/>
      <c r="R95" s="26"/>
      <c r="S95" s="9"/>
      <c r="T95" s="53"/>
      <c r="U95" s="62"/>
      <c r="V95" s="55"/>
      <c r="W95" s="9"/>
      <c r="X95" s="35"/>
      <c r="Z95" s="29">
        <v>91</v>
      </c>
      <c r="AA95" s="34">
        <f t="shared" si="12"/>
        <v>1.0229486472528974E-3</v>
      </c>
      <c r="AB95" s="17">
        <f t="shared" si="13"/>
        <v>3.0432652130828498E-2</v>
      </c>
      <c r="AC95" s="43" t="str">
        <f t="shared" si="15"/>
        <v/>
      </c>
      <c r="AD95" s="34" t="str">
        <f t="shared" si="14"/>
        <v/>
      </c>
      <c r="AE95" s="17" t="str">
        <f t="shared" si="16"/>
        <v/>
      </c>
      <c r="AF95" s="48" t="str">
        <f t="shared" si="11"/>
        <v/>
      </c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8:68" x14ac:dyDescent="0.3">
      <c r="H96" s="29">
        <v>92</v>
      </c>
      <c r="I96" s="34"/>
      <c r="J96" s="17"/>
      <c r="K96" s="48"/>
      <c r="L96" s="36"/>
      <c r="M96" s="16"/>
      <c r="N96" s="44"/>
      <c r="O96" s="34">
        <v>1.5217366650240067E-6</v>
      </c>
      <c r="P96" s="17">
        <v>2.2709607435792019E-4</v>
      </c>
      <c r="Q96" s="65"/>
      <c r="R96" s="26"/>
      <c r="S96" s="9"/>
      <c r="T96" s="53"/>
      <c r="U96" s="62"/>
      <c r="V96" s="55"/>
      <c r="W96" s="9"/>
      <c r="X96" s="35"/>
      <c r="Z96" s="29">
        <v>92</v>
      </c>
      <c r="AA96" s="34">
        <f t="shared" si="12"/>
        <v>9.349046696554399E-4</v>
      </c>
      <c r="AB96" s="17">
        <f t="shared" si="13"/>
        <v>2.874639169726222E-2</v>
      </c>
      <c r="AC96" s="43" t="str">
        <f t="shared" si="15"/>
        <v/>
      </c>
      <c r="AD96" s="34" t="str">
        <f t="shared" si="14"/>
        <v/>
      </c>
      <c r="AE96" s="17" t="str">
        <f t="shared" si="16"/>
        <v/>
      </c>
      <c r="AF96" s="48" t="str">
        <f t="shared" si="11"/>
        <v/>
      </c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8:68" x14ac:dyDescent="0.3">
      <c r="H97" s="29">
        <v>93</v>
      </c>
      <c r="I97" s="34"/>
      <c r="J97" s="17"/>
      <c r="K97" s="48"/>
      <c r="L97" s="36"/>
      <c r="M97" s="16"/>
      <c r="N97" s="44"/>
      <c r="O97" s="34">
        <v>1.3907625939360763E-6</v>
      </c>
      <c r="P97" s="17">
        <v>2.140410785779243E-4</v>
      </c>
      <c r="Q97" s="65"/>
      <c r="R97" s="26"/>
      <c r="S97" s="9"/>
      <c r="T97" s="53"/>
      <c r="U97" s="62"/>
      <c r="V97" s="55"/>
      <c r="W97" s="9"/>
      <c r="X97" s="35"/>
      <c r="Z97" s="29">
        <v>93</v>
      </c>
      <c r="AA97" s="34">
        <f t="shared" si="12"/>
        <v>8.5443853285380221E-4</v>
      </c>
      <c r="AB97" s="17">
        <f t="shared" si="13"/>
        <v>2.7151145701437028E-2</v>
      </c>
      <c r="AC97" s="43" t="str">
        <f t="shared" si="15"/>
        <v/>
      </c>
      <c r="AD97" s="34" t="str">
        <f t="shared" si="14"/>
        <v/>
      </c>
      <c r="AE97" s="17" t="str">
        <f t="shared" si="16"/>
        <v/>
      </c>
      <c r="AF97" s="48" t="str">
        <f t="shared" si="11"/>
        <v/>
      </c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8:68" x14ac:dyDescent="0.3">
      <c r="H98" s="29">
        <v>94</v>
      </c>
      <c r="I98" s="34"/>
      <c r="J98" s="17"/>
      <c r="K98" s="48"/>
      <c r="L98" s="36"/>
      <c r="M98" s="16"/>
      <c r="N98" s="44"/>
      <c r="O98" s="34">
        <v>1.2710613059068861E-6</v>
      </c>
      <c r="P98" s="17">
        <v>2.0173321410685543E-4</v>
      </c>
      <c r="Q98" s="65"/>
      <c r="R98" s="26"/>
      <c r="S98" s="9"/>
      <c r="T98" s="53"/>
      <c r="U98" s="62"/>
      <c r="V98" s="55"/>
      <c r="W98" s="9"/>
      <c r="X98" s="35"/>
      <c r="Z98" s="29">
        <v>94</v>
      </c>
      <c r="AA98" s="34">
        <f t="shared" si="12"/>
        <v>7.8089802107248472E-4</v>
      </c>
      <c r="AB98" s="17">
        <f t="shared" si="13"/>
        <v>2.5642219805651959E-2</v>
      </c>
      <c r="AC98" s="43" t="str">
        <f t="shared" si="15"/>
        <v/>
      </c>
      <c r="AD98" s="34" t="str">
        <f t="shared" si="14"/>
        <v/>
      </c>
      <c r="AE98" s="17" t="str">
        <f t="shared" si="16"/>
        <v/>
      </c>
      <c r="AF98" s="48" t="str">
        <f t="shared" si="11"/>
        <v/>
      </c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8:68" x14ac:dyDescent="0.3">
      <c r="H99" s="29">
        <v>95</v>
      </c>
      <c r="I99" s="34"/>
      <c r="J99" s="17"/>
      <c r="K99" s="48"/>
      <c r="L99" s="36"/>
      <c r="M99" s="16"/>
      <c r="N99" s="44"/>
      <c r="O99" s="34">
        <v>1.1616625658598755E-6</v>
      </c>
      <c r="P99" s="17">
        <v>1.9013001448854475E-4</v>
      </c>
      <c r="Q99" s="65"/>
      <c r="R99" s="26"/>
      <c r="S99" s="9"/>
      <c r="T99" s="53"/>
      <c r="U99" s="62"/>
      <c r="V99" s="55"/>
      <c r="W99" s="9"/>
      <c r="X99" s="35"/>
      <c r="Z99" s="29">
        <v>95</v>
      </c>
      <c r="AA99" s="34">
        <f t="shared" si="12"/>
        <v>7.1368705397473241E-4</v>
      </c>
      <c r="AB99" s="17">
        <f t="shared" si="13"/>
        <v>2.4215141624581531E-2</v>
      </c>
      <c r="AC99" s="43" t="str">
        <f t="shared" si="15"/>
        <v/>
      </c>
      <c r="AD99" s="34" t="str">
        <f t="shared" si="14"/>
        <v/>
      </c>
      <c r="AE99" s="17" t="str">
        <f t="shared" si="16"/>
        <v/>
      </c>
      <c r="AF99" s="48" t="str">
        <f t="shared" si="11"/>
        <v/>
      </c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8:68" x14ac:dyDescent="0.3">
      <c r="H100" s="29">
        <v>96</v>
      </c>
      <c r="I100" s="34"/>
      <c r="J100" s="17"/>
      <c r="K100" s="48"/>
      <c r="L100" s="36"/>
      <c r="M100" s="16"/>
      <c r="N100" s="44"/>
      <c r="O100" s="34">
        <v>1.0616796457015323E-6</v>
      </c>
      <c r="P100" s="17">
        <v>1.7919140160215687E-4</v>
      </c>
      <c r="Q100" s="65"/>
      <c r="R100" s="26"/>
      <c r="S100" s="9"/>
      <c r="T100" s="53"/>
      <c r="U100" s="62"/>
      <c r="V100" s="55"/>
      <c r="W100" s="9"/>
      <c r="X100" s="35"/>
      <c r="Z100" s="29">
        <v>96</v>
      </c>
      <c r="AA100" s="34">
        <f t="shared" si="12"/>
        <v>6.5226085515185817E-4</v>
      </c>
      <c r="AB100" s="17">
        <f t="shared" si="13"/>
        <v>2.2865652183650328E-2</v>
      </c>
      <c r="AC100" s="43" t="str">
        <f t="shared" si="15"/>
        <v/>
      </c>
      <c r="AD100" s="34" t="str">
        <f t="shared" si="14"/>
        <v/>
      </c>
      <c r="AE100" s="17" t="str">
        <f t="shared" si="16"/>
        <v/>
      </c>
      <c r="AF100" s="48" t="str">
        <f t="shared" si="11"/>
        <v/>
      </c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8:68" x14ac:dyDescent="0.3">
      <c r="H101" s="29">
        <v>97</v>
      </c>
      <c r="I101" s="34"/>
      <c r="J101" s="17"/>
      <c r="K101" s="48"/>
      <c r="L101" s="36"/>
      <c r="M101" s="16"/>
      <c r="N101" s="44"/>
      <c r="O101" s="34">
        <v>9.70302136974339E-7</v>
      </c>
      <c r="P101" s="17">
        <v>1.6887955357388303E-4</v>
      </c>
      <c r="Q101" s="65"/>
      <c r="R101" s="26"/>
      <c r="S101" s="9"/>
      <c r="T101" s="53"/>
      <c r="U101" s="62"/>
      <c r="V101" s="55"/>
      <c r="W101" s="9"/>
      <c r="X101" s="35"/>
      <c r="Z101" s="29">
        <v>97</v>
      </c>
      <c r="AA101" s="34">
        <f t="shared" si="12"/>
        <v>5.9612153645496261E-4</v>
      </c>
      <c r="AB101" s="17">
        <f t="shared" si="13"/>
        <v>2.1589697499969081E-2</v>
      </c>
      <c r="AC101" s="43" t="str">
        <f t="shared" si="15"/>
        <v/>
      </c>
      <c r="AD101" s="34" t="str">
        <f t="shared" si="14"/>
        <v/>
      </c>
      <c r="AE101" s="17" t="str">
        <f t="shared" si="16"/>
        <v/>
      </c>
      <c r="AF101" s="48" t="str">
        <f t="shared" si="11"/>
        <v/>
      </c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8:68" x14ac:dyDescent="0.3">
      <c r="H102" s="29">
        <v>98</v>
      </c>
      <c r="I102" s="34"/>
      <c r="J102" s="17"/>
      <c r="K102" s="48"/>
      <c r="L102" s="36"/>
      <c r="M102" s="16"/>
      <c r="N102" s="44"/>
      <c r="O102" s="34">
        <v>8.8678938211616342E-7</v>
      </c>
      <c r="P102" s="17">
        <v>1.5915877979875154E-4</v>
      </c>
      <c r="Q102" s="65"/>
      <c r="R102" s="26"/>
      <c r="S102" s="9"/>
      <c r="T102" s="53"/>
      <c r="U102" s="62"/>
      <c r="V102" s="55"/>
      <c r="W102" s="9"/>
      <c r="X102" s="35"/>
      <c r="Z102" s="29">
        <v>98</v>
      </c>
      <c r="AA102" s="34">
        <f t="shared" si="12"/>
        <v>5.4481406237798973E-4</v>
      </c>
      <c r="AB102" s="17">
        <f t="shared" si="13"/>
        <v>2.0383420310798522E-2</v>
      </c>
      <c r="AC102" s="43" t="str">
        <f t="shared" si="15"/>
        <v/>
      </c>
      <c r="AD102" s="34" t="str">
        <f t="shared" si="14"/>
        <v/>
      </c>
      <c r="AE102" s="17" t="str">
        <f t="shared" si="16"/>
        <v/>
      </c>
      <c r="AF102" s="48" t="str">
        <f t="shared" si="11"/>
        <v/>
      </c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8:68" x14ac:dyDescent="0.3">
      <c r="H103" s="29">
        <v>99</v>
      </c>
      <c r="I103" s="34"/>
      <c r="J103" s="17"/>
      <c r="K103" s="48"/>
      <c r="L103" s="36"/>
      <c r="M103" s="16"/>
      <c r="N103" s="44"/>
      <c r="O103" s="34">
        <v>8.1046447108336529E-7</v>
      </c>
      <c r="P103" s="17">
        <v>1.4999540269892612E-4</v>
      </c>
      <c r="Q103" s="65"/>
      <c r="R103" s="26"/>
      <c r="S103" s="9"/>
      <c r="T103" s="53"/>
      <c r="U103" s="62"/>
      <c r="V103" s="55"/>
      <c r="W103" s="9"/>
      <c r="X103" s="35"/>
      <c r="Z103" s="29">
        <v>99</v>
      </c>
      <c r="AA103" s="34">
        <f t="shared" si="12"/>
        <v>4.9792256178154894E-4</v>
      </c>
      <c r="AB103" s="17">
        <f t="shared" si="13"/>
        <v>1.9243151970346532E-2</v>
      </c>
      <c r="AC103" s="43" t="str">
        <f t="shared" si="15"/>
        <v/>
      </c>
      <c r="AD103" s="34" t="str">
        <f t="shared" si="14"/>
        <v/>
      </c>
      <c r="AE103" s="17" t="str">
        <f t="shared" si="16"/>
        <v/>
      </c>
      <c r="AF103" s="48" t="str">
        <f t="shared" si="11"/>
        <v/>
      </c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8:68" x14ac:dyDescent="0.3">
      <c r="H104" s="29">
        <v>100</v>
      </c>
      <c r="I104" s="34"/>
      <c r="J104" s="17"/>
      <c r="K104" s="48"/>
      <c r="L104" s="36"/>
      <c r="M104" s="16"/>
      <c r="N104" s="44"/>
      <c r="O104" s="172">
        <v>7.4070875467743911E-7</v>
      </c>
      <c r="P104" s="17">
        <v>1.4135764588273875E-4</v>
      </c>
      <c r="Q104" s="65"/>
      <c r="R104" s="26"/>
      <c r="S104" s="9"/>
      <c r="T104" s="53"/>
      <c r="U104" s="62"/>
      <c r="V104" s="55"/>
      <c r="W104" s="9"/>
      <c r="X104" s="35"/>
      <c r="Z104" s="29">
        <v>100</v>
      </c>
      <c r="AA104" s="34">
        <f t="shared" si="12"/>
        <v>4.5506695706229737E-4</v>
      </c>
      <c r="AB104" s="17">
        <f t="shared" si="13"/>
        <v>1.8165404531918242E-2</v>
      </c>
      <c r="AC104" s="43" t="str">
        <f t="shared" si="15"/>
        <v/>
      </c>
      <c r="AD104" s="34" t="str">
        <f t="shared" si="14"/>
        <v/>
      </c>
      <c r="AE104" s="17" t="str">
        <f t="shared" si="16"/>
        <v/>
      </c>
      <c r="AF104" s="48" t="str">
        <f t="shared" si="11"/>
        <v/>
      </c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8:68" x14ac:dyDescent="0.3">
      <c r="Z105" s="29">
        <v>101</v>
      </c>
      <c r="AA105" s="34">
        <f t="shared" si="12"/>
        <v>4.158998834457166E-4</v>
      </c>
      <c r="AB105" s="17">
        <f t="shared" si="13"/>
        <v>1.7146863029177391E-2</v>
      </c>
      <c r="AC105" s="43" t="str">
        <f t="shared" si="15"/>
        <v/>
      </c>
      <c r="AD105" s="34" t="str">
        <f t="shared" si="14"/>
        <v/>
      </c>
      <c r="AE105" s="17" t="str">
        <f t="shared" si="16"/>
        <v/>
      </c>
      <c r="AF105" s="48" t="str">
        <f t="shared" si="11"/>
        <v/>
      </c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8:68" x14ac:dyDescent="0.3">
      <c r="Z106" s="29">
        <v>102</v>
      </c>
      <c r="AA106" s="34">
        <f t="shared" si="12"/>
        <v>3.8010387343170935E-4</v>
      </c>
      <c r="AB106" s="17">
        <f t="shared" si="13"/>
        <v>1.6184377967348843E-2</v>
      </c>
      <c r="AC106" s="43" t="str">
        <f t="shared" si="15"/>
        <v/>
      </c>
      <c r="AD106" s="34" t="str">
        <f t="shared" si="14"/>
        <v/>
      </c>
      <c r="AE106" s="17" t="str">
        <f t="shared" si="16"/>
        <v/>
      </c>
      <c r="AF106" s="48" t="str">
        <f t="shared" si="11"/>
        <v/>
      </c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</row>
    <row r="107" spans="8:68" x14ac:dyDescent="0.3">
      <c r="Z107" s="29">
        <v>103</v>
      </c>
      <c r="AA107" s="34">
        <f t="shared" si="12"/>
        <v>3.4738878357162709E-4</v>
      </c>
      <c r="AB107" s="17">
        <f t="shared" si="13"/>
        <v>1.5274958032679467E-2</v>
      </c>
      <c r="AC107" s="43" t="str">
        <f t="shared" si="15"/>
        <v/>
      </c>
      <c r="AD107" s="34" t="str">
        <f t="shared" si="14"/>
        <v/>
      </c>
      <c r="AE107" s="17" t="str">
        <f t="shared" si="16"/>
        <v/>
      </c>
      <c r="AF107" s="48" t="str">
        <f t="shared" si="11"/>
        <v/>
      </c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</row>
    <row r="108" spans="8:68" x14ac:dyDescent="0.3">
      <c r="Z108" s="29">
        <v>104</v>
      </c>
      <c r="AA108" s="34">
        <f t="shared" si="12"/>
        <v>3.1748944271954723E-4</v>
      </c>
      <c r="AB108" s="17">
        <f t="shared" si="13"/>
        <v>1.4415763026162846E-2</v>
      </c>
      <c r="AC108" s="43" t="str">
        <f t="shared" si="15"/>
        <v/>
      </c>
      <c r="AD108" s="34" t="str">
        <f t="shared" si="14"/>
        <v/>
      </c>
      <c r="AE108" s="17" t="str">
        <f t="shared" si="16"/>
        <v/>
      </c>
      <c r="AF108" s="48" t="str">
        <f t="shared" si="11"/>
        <v/>
      </c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</row>
    <row r="109" spans="8:68" x14ac:dyDescent="0.3">
      <c r="Z109" s="29">
        <v>105</v>
      </c>
      <c r="AA109" s="34">
        <f t="shared" si="12"/>
        <v>2.9016350269577749E-4</v>
      </c>
      <c r="AB109" s="17">
        <f t="shared" si="13"/>
        <v>1.3604097025635866E-2</v>
      </c>
      <c r="AC109" s="43" t="str">
        <f t="shared" si="15"/>
        <v/>
      </c>
      <c r="AD109" s="34" t="str">
        <f t="shared" si="14"/>
        <v/>
      </c>
      <c r="AE109" s="17" t="str">
        <f t="shared" si="16"/>
        <v/>
      </c>
      <c r="AF109" s="48" t="str">
        <f t="shared" si="11"/>
        <v/>
      </c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</row>
    <row r="110" spans="8:68" x14ac:dyDescent="0.3">
      <c r="Z110" s="29">
        <v>106</v>
      </c>
      <c r="AA110" s="34">
        <f t="shared" si="12"/>
        <v>2.6518947394120322E-4</v>
      </c>
      <c r="AB110" s="17">
        <f t="shared" si="13"/>
        <v>1.2837401778614924E-2</v>
      </c>
      <c r="AC110" s="43" t="str">
        <f t="shared" si="15"/>
        <v/>
      </c>
      <c r="AD110" s="34" t="str">
        <f t="shared" si="14"/>
        <v/>
      </c>
      <c r="AE110" s="17" t="str">
        <f t="shared" si="16"/>
        <v/>
      </c>
      <c r="AF110" s="48" t="str">
        <f t="shared" si="11"/>
        <v/>
      </c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</row>
    <row r="111" spans="8:68" x14ac:dyDescent="0.3">
      <c r="Z111" s="29">
        <v>107</v>
      </c>
      <c r="AA111" s="34">
        <f t="shared" si="12"/>
        <v>2.4236493024053725E-4</v>
      </c>
      <c r="AB111" s="17">
        <f t="shared" si="13"/>
        <v>1.2113250326777797E-2</v>
      </c>
      <c r="AC111" s="43" t="str">
        <f t="shared" si="15"/>
        <v/>
      </c>
      <c r="AD111" s="34" t="str">
        <f t="shared" si="14"/>
        <v/>
      </c>
      <c r="AE111" s="17" t="str">
        <f t="shared" si="16"/>
        <v/>
      </c>
      <c r="AF111" s="48" t="str">
        <f t="shared" si="11"/>
        <v/>
      </c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</row>
    <row r="112" spans="8:68" x14ac:dyDescent="0.3">
      <c r="Z112" s="29">
        <v>108</v>
      </c>
      <c r="AA112" s="34">
        <f t="shared" si="12"/>
        <v>2.2150486796291278E-4</v>
      </c>
      <c r="AB112" s="17">
        <f t="shared" si="13"/>
        <v>1.1429340861671954E-2</v>
      </c>
      <c r="AC112" s="43" t="str">
        <f t="shared" si="15"/>
        <v/>
      </c>
      <c r="AD112" s="34" t="str">
        <f t="shared" si="14"/>
        <v/>
      </c>
      <c r="AE112" s="17" t="str">
        <f t="shared" si="16"/>
        <v/>
      </c>
      <c r="AF112" s="48" t="str">
        <f t="shared" si="11"/>
        <v/>
      </c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</row>
    <row r="113" spans="26:68" x14ac:dyDescent="0.3">
      <c r="Z113" s="29">
        <v>109</v>
      </c>
      <c r="AA113" s="34">
        <f t="shared" si="12"/>
        <v>2.0244020652069176E-4</v>
      </c>
      <c r="AB113" s="17">
        <f t="shared" si="13"/>
        <v>1.0783490810206091E-2</v>
      </c>
      <c r="AC113" s="43" t="str">
        <f t="shared" si="15"/>
        <v/>
      </c>
      <c r="AD113" s="34" t="str">
        <f t="shared" si="14"/>
        <v/>
      </c>
      <c r="AE113" s="17" t="str">
        <f t="shared" si="16"/>
        <v/>
      </c>
      <c r="AF113" s="48" t="str">
        <f t="shared" si="11"/>
        <v/>
      </c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</row>
    <row r="114" spans="26:68" x14ac:dyDescent="0.3">
      <c r="Z114" s="29">
        <v>110</v>
      </c>
      <c r="AA114" s="34">
        <f t="shared" si="12"/>
        <v>1.8501641789200803E-4</v>
      </c>
      <c r="AB114" s="17">
        <f t="shared" si="13"/>
        <v>1.0173631147456367E-2</v>
      </c>
      <c r="AC114" s="43" t="str">
        <f t="shared" si="15"/>
        <v/>
      </c>
      <c r="AD114" s="34" t="str">
        <f t="shared" si="14"/>
        <v/>
      </c>
      <c r="AE114" s="17" t="str">
        <f t="shared" si="16"/>
        <v/>
      </c>
      <c r="AF114" s="48" t="str">
        <f t="shared" si="11"/>
        <v/>
      </c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</row>
    <row r="115" spans="26:68" x14ac:dyDescent="0.3">
      <c r="Z115" s="29">
        <v>111</v>
      </c>
      <c r="AA115" s="34">
        <f t="shared" si="12"/>
        <v>1.6909227409867976E-4</v>
      </c>
      <c r="AB115" s="17">
        <f t="shared" si="13"/>
        <v>9.5978009335925436E-3</v>
      </c>
      <c r="AC115" s="43" t="str">
        <f t="shared" si="15"/>
        <v/>
      </c>
      <c r="AD115" s="34" t="str">
        <f t="shared" si="14"/>
        <v/>
      </c>
      <c r="AE115" s="17" t="str">
        <f t="shared" si="16"/>
        <v/>
      </c>
      <c r="AF115" s="48" t="str">
        <f t="shared" si="11"/>
        <v/>
      </c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</row>
    <row r="116" spans="26:68" x14ac:dyDescent="0.3">
      <c r="Z116" s="29">
        <v>112</v>
      </c>
      <c r="AA116" s="34">
        <f t="shared" si="12"/>
        <v>1.5453870248721376E-4</v>
      </c>
      <c r="AB116" s="17">
        <f t="shared" si="13"/>
        <v>9.0541420710016102E-3</v>
      </c>
      <c r="AC116" s="43" t="str">
        <f t="shared" si="15"/>
        <v/>
      </c>
      <c r="AD116" s="34" t="str">
        <f t="shared" si="14"/>
        <v/>
      </c>
      <c r="AE116" s="17" t="str">
        <f t="shared" si="16"/>
        <v/>
      </c>
      <c r="AF116" s="48" t="str">
        <f t="shared" si="11"/>
        <v/>
      </c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</row>
    <row r="117" spans="26:68" x14ac:dyDescent="0.3">
      <c r="Z117" s="29">
        <v>113</v>
      </c>
      <c r="AA117" s="34">
        <f t="shared" si="12"/>
        <v>1.41237739534417E-4</v>
      </c>
      <c r="AB117" s="17">
        <f t="shared" si="13"/>
        <v>8.5408942771813649E-3</v>
      </c>
      <c r="AC117" s="43" t="str">
        <f t="shared" si="15"/>
        <v/>
      </c>
      <c r="AD117" s="34" t="str">
        <f t="shared" si="14"/>
        <v/>
      </c>
      <c r="AE117" s="17" t="str">
        <f t="shared" si="16"/>
        <v/>
      </c>
      <c r="AF117" s="48" t="str">
        <f t="shared" si="11"/>
        <v/>
      </c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</row>
    <row r="118" spans="26:68" x14ac:dyDescent="0.3">
      <c r="Z118" s="29">
        <v>114</v>
      </c>
      <c r="AA118" s="34">
        <f t="shared" ref="AA118:AA149" si="17">IF(($L118+$I118+O68+R68)*$B$17=0,"",($L118+$I118+O68+R68)*$B$17)</f>
        <v>1.2908157469771874E-4</v>
      </c>
      <c r="AB118" s="17">
        <f t="shared" ref="AB118:AB149" si="18">IF(($M118+$J118+P68+S68)*$B$17=0,"",($M118+$J118+P68+S68)*$B$17)</f>
        <v>8.0563902684818219E-3</v>
      </c>
      <c r="AC118" s="43" t="str">
        <f t="shared" si="15"/>
        <v/>
      </c>
      <c r="AD118" s="34" t="str">
        <f t="shared" ref="AD118:AD149" si="19">IF((L118+I118+U68+V68)*$B$17=0,"",(L118+I118+U68+V68)*$B$17)</f>
        <v/>
      </c>
      <c r="AE118" s="17" t="str">
        <f t="shared" si="16"/>
        <v/>
      </c>
      <c r="AF118" s="48" t="str">
        <f t="shared" si="11"/>
        <v/>
      </c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</row>
    <row r="119" spans="26:68" x14ac:dyDescent="0.3">
      <c r="Z119" s="29">
        <v>115</v>
      </c>
      <c r="AA119" s="34">
        <f t="shared" si="17"/>
        <v>1.1797167656016264E-4</v>
      </c>
      <c r="AB119" s="17">
        <f t="shared" si="18"/>
        <v>7.5990511494086884E-3</v>
      </c>
      <c r="AC119" s="43" t="str">
        <f t="shared" ref="AC119:AC150" si="20">IF(($L119+$K119+Q69+T69)*$B$17=0,"",($L119+$K119+Q69+T69)*$B$17)</f>
        <v/>
      </c>
      <c r="AD119" s="34" t="str">
        <f t="shared" si="19"/>
        <v/>
      </c>
      <c r="AE119" s="17" t="str">
        <f t="shared" ref="AE119:AE150" si="21">IF((J119+M119+W69)*$B$17=0,"",(J119+M119+W69)*$B$17)</f>
        <v/>
      </c>
      <c r="AF119" s="48" t="str">
        <f t="shared" ref="AF119:AF154" si="22">IF((K119+N119+X69)*$B$17=0,"",(K119+N119+X69)*$B$17)</f>
        <v/>
      </c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</row>
    <row r="120" spans="26:68" x14ac:dyDescent="0.3">
      <c r="Z120" s="29">
        <v>116</v>
      </c>
      <c r="AA120" s="34">
        <f t="shared" si="17"/>
        <v>1.0781799418706343E-4</v>
      </c>
      <c r="AB120" s="17">
        <f t="shared" si="18"/>
        <v>7.1673820019108542E-3</v>
      </c>
      <c r="AC120" s="43" t="str">
        <f t="shared" si="20"/>
        <v/>
      </c>
      <c r="AD120" s="34" t="str">
        <f t="shared" si="19"/>
        <v/>
      </c>
      <c r="AE120" s="17" t="str">
        <f t="shared" si="21"/>
        <v/>
      </c>
      <c r="AF120" s="48" t="str">
        <f t="shared" si="22"/>
        <v/>
      </c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</row>
    <row r="121" spans="26:68" x14ac:dyDescent="0.3">
      <c r="Z121" s="29">
        <v>117</v>
      </c>
      <c r="AA121" s="34">
        <f t="shared" si="17"/>
        <v>9.8538227220949275E-5</v>
      </c>
      <c r="AB121" s="17">
        <f t="shared" si="18"/>
        <v>6.7599676689016489E-3</v>
      </c>
      <c r="AC121" s="43" t="str">
        <f t="shared" si="20"/>
        <v/>
      </c>
      <c r="AD121" s="34" t="str">
        <f t="shared" si="19"/>
        <v/>
      </c>
      <c r="AE121" s="17" t="str">
        <f t="shared" si="21"/>
        <v/>
      </c>
      <c r="AF121" s="48" t="str">
        <f t="shared" si="22"/>
        <v/>
      </c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</row>
    <row r="122" spans="26:68" x14ac:dyDescent="0.3">
      <c r="Z122" s="29">
        <v>118</v>
      </c>
      <c r="AA122" s="34">
        <f t="shared" si="17"/>
        <v>9.0057158798567769E-5</v>
      </c>
      <c r="AB122" s="17">
        <f t="shared" si="18"/>
        <v>6.3754687259805079E-3</v>
      </c>
      <c r="AC122" s="43" t="str">
        <f t="shared" si="20"/>
        <v/>
      </c>
      <c r="AD122" s="34" t="str">
        <f t="shared" si="19"/>
        <v/>
      </c>
      <c r="AE122" s="17" t="str">
        <f t="shared" si="21"/>
        <v/>
      </c>
      <c r="AF122" s="48" t="str">
        <f t="shared" si="22"/>
        <v/>
      </c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</row>
    <row r="123" spans="26:68" x14ac:dyDescent="0.3">
      <c r="Z123" s="29">
        <v>119</v>
      </c>
      <c r="AA123" s="34">
        <f t="shared" si="17"/>
        <v>8.230604588293426E-5</v>
      </c>
      <c r="AB123" s="17">
        <f t="shared" si="18"/>
        <v>6.0126176353437165E-3</v>
      </c>
      <c r="AC123" s="43" t="str">
        <f t="shared" si="20"/>
        <v/>
      </c>
      <c r="AD123" s="34" t="str">
        <f t="shared" si="19"/>
        <v/>
      </c>
      <c r="AE123" s="17" t="str">
        <f t="shared" si="21"/>
        <v/>
      </c>
      <c r="AF123" s="48" t="str">
        <f t="shared" si="22"/>
        <v/>
      </c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</row>
    <row r="124" spans="26:68" x14ac:dyDescent="0.3">
      <c r="Z124" s="29">
        <v>120</v>
      </c>
      <c r="AA124" s="34">
        <f t="shared" si="17"/>
        <v>7.5222062068778196E-5</v>
      </c>
      <c r="AB124" s="17">
        <f t="shared" si="18"/>
        <v>5.6702150757393013E-3</v>
      </c>
      <c r="AC124" s="43" t="str">
        <f t="shared" si="20"/>
        <v/>
      </c>
      <c r="AD124" s="34" t="str">
        <f t="shared" si="19"/>
        <v/>
      </c>
      <c r="AE124" s="17" t="str">
        <f t="shared" si="21"/>
        <v/>
      </c>
      <c r="AF124" s="48" t="str">
        <f t="shared" si="22"/>
        <v/>
      </c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</row>
    <row r="125" spans="26:68" x14ac:dyDescent="0.3">
      <c r="Z125" s="29">
        <v>121</v>
      </c>
      <c r="AA125" s="34">
        <f t="shared" si="17"/>
        <v>6.8747788345064356E-5</v>
      </c>
      <c r="AB125" s="17">
        <f t="shared" si="18"/>
        <v>5.3471264422724945E-3</v>
      </c>
      <c r="AC125" s="43" t="str">
        <f t="shared" si="20"/>
        <v/>
      </c>
      <c r="AD125" s="34" t="str">
        <f t="shared" si="19"/>
        <v/>
      </c>
      <c r="AE125" s="17" t="str">
        <f t="shared" si="21"/>
        <v/>
      </c>
      <c r="AF125" s="48" t="str">
        <f t="shared" si="22"/>
        <v/>
      </c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</row>
    <row r="126" spans="26:68" x14ac:dyDescent="0.3">
      <c r="Z126" s="29">
        <v>122</v>
      </c>
      <c r="AA126" s="34">
        <f t="shared" si="17"/>
        <v>6.2830747686980193E-5</v>
      </c>
      <c r="AB126" s="17">
        <f t="shared" si="18"/>
        <v>5.042278509952273E-3</v>
      </c>
      <c r="AC126" s="43" t="str">
        <f t="shared" si="20"/>
        <v/>
      </c>
      <c r="AD126" s="34" t="str">
        <f t="shared" si="19"/>
        <v/>
      </c>
      <c r="AE126" s="17" t="str">
        <f t="shared" si="21"/>
        <v/>
      </c>
      <c r="AF126" s="48" t="str">
        <f t="shared" si="22"/>
        <v/>
      </c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</row>
    <row r="127" spans="26:68" x14ac:dyDescent="0.3">
      <c r="Z127" s="29">
        <v>123</v>
      </c>
      <c r="AA127" s="34">
        <f t="shared" si="17"/>
        <v>5.7422979705039276E-5</v>
      </c>
      <c r="AB127" s="17">
        <f t="shared" si="18"/>
        <v>4.7546562548273826E-3</v>
      </c>
      <c r="AC127" s="43" t="str">
        <f t="shared" si="20"/>
        <v/>
      </c>
      <c r="AD127" s="34" t="str">
        <f t="shared" si="19"/>
        <v/>
      </c>
      <c r="AE127" s="17" t="str">
        <f t="shared" si="21"/>
        <v/>
      </c>
      <c r="AF127" s="48" t="str">
        <f t="shared" si="22"/>
        <v/>
      </c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</row>
    <row r="128" spans="26:68" x14ac:dyDescent="0.3">
      <c r="Z128" s="29">
        <v>124</v>
      </c>
      <c r="AA128" s="34">
        <f t="shared" si="17"/>
        <v>5.2480651903632224E-5</v>
      </c>
      <c r="AB128" s="17">
        <f t="shared" si="18"/>
        <v>4.4832998267121064E-3</v>
      </c>
      <c r="AC128" s="43" t="str">
        <f t="shared" si="20"/>
        <v/>
      </c>
      <c r="AD128" s="34" t="str">
        <f t="shared" si="19"/>
        <v/>
      </c>
      <c r="AE128" s="17" t="str">
        <f t="shared" si="21"/>
        <v/>
      </c>
      <c r="AF128" s="48" t="str">
        <f t="shared" si="22"/>
        <v/>
      </c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</row>
    <row r="129" spans="26:68" x14ac:dyDescent="0.3">
      <c r="Z129" s="29">
        <v>125</v>
      </c>
      <c r="AA129" s="34">
        <f t="shared" si="17"/>
        <v>4.7963704398093343E-5</v>
      </c>
      <c r="AB129" s="17">
        <f t="shared" si="18"/>
        <v>4.2273016674583032E-3</v>
      </c>
      <c r="AC129" s="43" t="str">
        <f t="shared" si="20"/>
        <v/>
      </c>
      <c r="AD129" s="34" t="str">
        <f t="shared" si="19"/>
        <v/>
      </c>
      <c r="AE129" s="17" t="str">
        <f t="shared" si="21"/>
        <v/>
      </c>
      <c r="AF129" s="48" t="str">
        <f t="shared" si="22"/>
        <v/>
      </c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</row>
    <row r="130" spans="26:68" x14ac:dyDescent="0.3">
      <c r="Z130" s="29">
        <v>126</v>
      </c>
      <c r="AA130" s="34">
        <f t="shared" si="17"/>
        <v>4.3835525210548266E-5</v>
      </c>
      <c r="AB130" s="17">
        <f t="shared" si="18"/>
        <v>3.9858037689958336E-3</v>
      </c>
      <c r="AC130" s="43" t="str">
        <f t="shared" si="20"/>
        <v/>
      </c>
      <c r="AD130" s="34" t="str">
        <f t="shared" si="19"/>
        <v/>
      </c>
      <c r="AE130" s="17" t="str">
        <f t="shared" si="21"/>
        <v/>
      </c>
      <c r="AF130" s="48" t="str">
        <f t="shared" si="22"/>
        <v/>
      </c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</row>
    <row r="131" spans="26:68" x14ac:dyDescent="0.3">
      <c r="Z131" s="29">
        <v>127</v>
      </c>
      <c r="AA131" s="34">
        <f t="shared" si="17"/>
        <v>4.0062653512663178E-5</v>
      </c>
      <c r="AB131" s="17">
        <f t="shared" si="18"/>
        <v>3.7579950653458621E-3</v>
      </c>
      <c r="AC131" s="43" t="str">
        <f t="shared" si="20"/>
        <v/>
      </c>
      <c r="AD131" s="34" t="str">
        <f t="shared" si="19"/>
        <v/>
      </c>
      <c r="AE131" s="17" t="str">
        <f t="shared" si="21"/>
        <v/>
      </c>
      <c r="AF131" s="48" t="str">
        <f t="shared" si="22"/>
        <v/>
      </c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</row>
    <row r="132" spans="26:68" x14ac:dyDescent="0.3">
      <c r="Z132" s="29">
        <v>128</v>
      </c>
      <c r="AA132" s="34">
        <f t="shared" si="17"/>
        <v>3.6614508409938788E-5</v>
      </c>
      <c r="AB132" s="17">
        <f t="shared" si="18"/>
        <v>3.5431089529915486E-3</v>
      </c>
      <c r="AC132" s="43" t="str">
        <f t="shared" si="20"/>
        <v/>
      </c>
      <c r="AD132" s="34" t="str">
        <f t="shared" si="19"/>
        <v/>
      </c>
      <c r="AE132" s="17" t="str">
        <f t="shared" si="21"/>
        <v/>
      </c>
      <c r="AF132" s="48" t="str">
        <f t="shared" si="22"/>
        <v/>
      </c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</row>
    <row r="133" spans="26:68" x14ac:dyDescent="0.3">
      <c r="Z133" s="29">
        <v>129</v>
      </c>
      <c r="AA133" s="34">
        <f t="shared" si="17"/>
        <v>3.346314106921872E-5</v>
      </c>
      <c r="AB133" s="17">
        <f t="shared" si="18"/>
        <v>3.3404209341603721E-3</v>
      </c>
      <c r="AC133" s="43" t="str">
        <f t="shared" si="20"/>
        <v/>
      </c>
      <c r="AD133" s="34" t="str">
        <f t="shared" si="19"/>
        <v/>
      </c>
      <c r="AE133" s="17" t="str">
        <f t="shared" si="21"/>
        <v/>
      </c>
      <c r="AF133" s="48" t="str">
        <f t="shared" si="22"/>
        <v/>
      </c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</row>
    <row r="134" spans="26:68" x14ac:dyDescent="0.3">
      <c r="Z134" s="29">
        <v>130</v>
      </c>
      <c r="AA134" s="34">
        <f t="shared" si="17"/>
        <v>3.0583008180289374E-5</v>
      </c>
      <c r="AB134" s="17">
        <f t="shared" si="18"/>
        <v>3.149246377674296E-3</v>
      </c>
      <c r="AC134" s="43" t="str">
        <f t="shared" si="20"/>
        <v/>
      </c>
      <c r="AD134" s="34" t="str">
        <f t="shared" si="19"/>
        <v/>
      </c>
      <c r="AE134" s="17" t="str">
        <f t="shared" si="21"/>
        <v/>
      </c>
      <c r="AF134" s="48" t="str">
        <f t="shared" si="22"/>
        <v/>
      </c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</row>
    <row r="135" spans="26:68" x14ac:dyDescent="0.3">
      <c r="Z135" s="29">
        <v>131</v>
      </c>
      <c r="AA135" s="34">
        <f t="shared" si="17"/>
        <v>2.7950764915371533E-5</v>
      </c>
      <c r="AB135" s="17">
        <f t="shared" si="18"/>
        <v>2.9689383921722608E-3</v>
      </c>
      <c r="AC135" s="43" t="str">
        <f t="shared" si="20"/>
        <v/>
      </c>
      <c r="AD135" s="34" t="str">
        <f t="shared" si="19"/>
        <v/>
      </c>
      <c r="AE135" s="17" t="str">
        <f t="shared" si="21"/>
        <v/>
      </c>
      <c r="AF135" s="48" t="str">
        <f t="shared" si="22"/>
        <v/>
      </c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</row>
    <row r="136" spans="26:68" x14ac:dyDescent="0.3">
      <c r="Z136" s="29">
        <v>132</v>
      </c>
      <c r="AA136" s="34">
        <f t="shared" si="17"/>
        <v>2.5545075708342963E-5</v>
      </c>
      <c r="AB136" s="17">
        <f t="shared" si="18"/>
        <v>2.7988858067568949E-3</v>
      </c>
      <c r="AC136" s="43" t="str">
        <f t="shared" si="20"/>
        <v/>
      </c>
      <c r="AD136" s="34" t="str">
        <f t="shared" si="19"/>
        <v/>
      </c>
      <c r="AE136" s="17" t="str">
        <f t="shared" si="21"/>
        <v/>
      </c>
      <c r="AF136" s="48" t="str">
        <f t="shared" si="22"/>
        <v/>
      </c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</row>
    <row r="137" spans="26:68" x14ac:dyDescent="0.3">
      <c r="Z137" s="29">
        <v>133</v>
      </c>
      <c r="AA137" s="34">
        <f t="shared" si="17"/>
        <v>2.3346441319969145E-5</v>
      </c>
      <c r="AB137" s="17">
        <f t="shared" si="18"/>
        <v>2.6385112541230361E-3</v>
      </c>
      <c r="AC137" s="43" t="str">
        <f t="shared" si="20"/>
        <v/>
      </c>
      <c r="AD137" s="34" t="str">
        <f t="shared" si="19"/>
        <v/>
      </c>
      <c r="AE137" s="17" t="str">
        <f t="shared" si="21"/>
        <v/>
      </c>
      <c r="AF137" s="48" t="str">
        <f t="shared" si="22"/>
        <v/>
      </c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</row>
    <row r="138" spans="26:68" x14ac:dyDescent="0.3">
      <c r="Z138" s="29">
        <v>134</v>
      </c>
      <c r="AA138" s="34">
        <f t="shared" si="17"/>
        <v>2.1337040787424581E-5</v>
      </c>
      <c r="AB138" s="17">
        <f t="shared" si="18"/>
        <v>2.4872693515516366E-3</v>
      </c>
      <c r="AC138" s="43" t="str">
        <f t="shared" si="20"/>
        <v/>
      </c>
      <c r="AD138" s="34" t="str">
        <f t="shared" si="19"/>
        <v/>
      </c>
      <c r="AE138" s="17" t="str">
        <f t="shared" si="21"/>
        <v/>
      </c>
      <c r="AF138" s="48" t="str">
        <f t="shared" si="22"/>
        <v/>
      </c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</row>
    <row r="139" spans="26:68" x14ac:dyDescent="0.3">
      <c r="Z139" s="29">
        <v>135</v>
      </c>
      <c r="AA139" s="34">
        <f t="shared" si="17"/>
        <v>1.9500586977031484E-5</v>
      </c>
      <c r="AB139" s="17">
        <f t="shared" si="18"/>
        <v>2.3446449752167857E-3</v>
      </c>
      <c r="AC139" s="43" t="str">
        <f t="shared" si="20"/>
        <v/>
      </c>
      <c r="AD139" s="34" t="str">
        <f t="shared" si="19"/>
        <v/>
      </c>
      <c r="AE139" s="17" t="str">
        <f t="shared" si="21"/>
        <v/>
      </c>
      <c r="AF139" s="48" t="str">
        <f t="shared" si="22"/>
        <v/>
      </c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</row>
    <row r="140" spans="26:68" x14ac:dyDescent="0.3">
      <c r="Z140" s="29">
        <v>136</v>
      </c>
      <c r="AA140" s="34">
        <f t="shared" si="17"/>
        <v>1.7822194569403059E-5</v>
      </c>
      <c r="AB140" s="17">
        <f t="shared" si="18"/>
        <v>2.2101516234185039E-3</v>
      </c>
      <c r="AC140" s="43" t="str">
        <f t="shared" si="20"/>
        <v/>
      </c>
      <c r="AD140" s="34" t="str">
        <f t="shared" si="19"/>
        <v/>
      </c>
      <c r="AE140" s="17" t="str">
        <f t="shared" si="21"/>
        <v/>
      </c>
      <c r="AF140" s="48" t="str">
        <f t="shared" si="22"/>
        <v/>
      </c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</row>
    <row r="141" spans="26:68" x14ac:dyDescent="0.3">
      <c r="Z141" s="29">
        <v>137</v>
      </c>
      <c r="AA141" s="34">
        <f t="shared" si="17"/>
        <v>1.6288259406948989E-5</v>
      </c>
      <c r="AB141" s="17">
        <f t="shared" si="18"/>
        <v>2.0833298645894552E-3</v>
      </c>
      <c r="AC141" s="43" t="str">
        <f t="shared" si="20"/>
        <v/>
      </c>
      <c r="AD141" s="34" t="str">
        <f t="shared" si="19"/>
        <v/>
      </c>
      <c r="AE141" s="17" t="str">
        <f t="shared" si="21"/>
        <v/>
      </c>
      <c r="AF141" s="48" t="str">
        <f t="shared" si="22"/>
        <v/>
      </c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</row>
    <row r="142" spans="26:68" x14ac:dyDescent="0.3">
      <c r="Z142" s="29">
        <v>138</v>
      </c>
      <c r="AA142" s="34">
        <f t="shared" si="17"/>
        <v>1.4886348225798121E-5</v>
      </c>
      <c r="AB142" s="17">
        <f t="shared" si="18"/>
        <v>1.9637458660052396E-3</v>
      </c>
      <c r="AC142" s="43" t="str">
        <f t="shared" si="20"/>
        <v/>
      </c>
      <c r="AD142" s="34" t="str">
        <f t="shared" si="19"/>
        <v/>
      </c>
      <c r="AE142" s="17" t="str">
        <f t="shared" si="21"/>
        <v/>
      </c>
      <c r="AF142" s="48" t="str">
        <f t="shared" si="22"/>
        <v/>
      </c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</row>
    <row r="143" spans="26:68" x14ac:dyDescent="0.3">
      <c r="Z143" s="29">
        <v>139</v>
      </c>
      <c r="AA143" s="34">
        <f t="shared" si="17"/>
        <v>1.3605097878363923E-5</v>
      </c>
      <c r="AB143" s="17">
        <f t="shared" si="18"/>
        <v>1.8509899993076563E-3</v>
      </c>
      <c r="AC143" s="43" t="str">
        <f t="shared" si="20"/>
        <v/>
      </c>
      <c r="AD143" s="34" t="str">
        <f t="shared" si="19"/>
        <v/>
      </c>
      <c r="AE143" s="17" t="str">
        <f t="shared" si="21"/>
        <v/>
      </c>
      <c r="AF143" s="48" t="str">
        <f t="shared" si="22"/>
        <v/>
      </c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</row>
    <row r="144" spans="26:68" x14ac:dyDescent="0.3">
      <c r="Z144" s="29">
        <v>140</v>
      </c>
      <c r="AA144" s="34">
        <f t="shared" si="17"/>
        <v>1.2434123229704212E-5</v>
      </c>
      <c r="AB144" s="17">
        <f t="shared" si="18"/>
        <v>1.7446755191666385E-3</v>
      </c>
      <c r="AC144" s="43" t="str">
        <f t="shared" si="20"/>
        <v/>
      </c>
      <c r="AD144" s="34" t="str">
        <f t="shared" si="19"/>
        <v/>
      </c>
      <c r="AE144" s="17" t="str">
        <f t="shared" si="21"/>
        <v/>
      </c>
      <c r="AF144" s="48" t="str">
        <f t="shared" si="22"/>
        <v/>
      </c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</row>
    <row r="145" spans="26:68" x14ac:dyDescent="0.3">
      <c r="Z145" s="29">
        <v>141</v>
      </c>
      <c r="AA145" s="34">
        <f t="shared" si="17"/>
        <v>1.1363932981132084E-5</v>
      </c>
      <c r="AB145" s="17">
        <f t="shared" si="18"/>
        <v>1.6444373114424477E-3</v>
      </c>
      <c r="AC145" s="43" t="str">
        <f t="shared" si="20"/>
        <v/>
      </c>
      <c r="AD145" s="34" t="str">
        <f t="shared" si="19"/>
        <v/>
      </c>
      <c r="AE145" s="17" t="str">
        <f t="shared" si="21"/>
        <v/>
      </c>
      <c r="AF145" s="48" t="str">
        <f t="shared" si="22"/>
        <v/>
      </c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</row>
    <row r="146" spans="26:68" x14ac:dyDescent="0.3">
      <c r="Z146" s="29">
        <v>142</v>
      </c>
      <c r="AA146" s="34">
        <f t="shared" si="17"/>
        <v>1.0385852738788845E-5</v>
      </c>
      <c r="AB146" s="17">
        <f t="shared" si="18"/>
        <v>1.5499307074928054E-3</v>
      </c>
      <c r="AC146" s="43" t="str">
        <f t="shared" si="20"/>
        <v/>
      </c>
      <c r="AD146" s="34" t="str">
        <f t="shared" si="19"/>
        <v/>
      </c>
      <c r="AE146" s="17" t="str">
        <f t="shared" si="21"/>
        <v/>
      </c>
      <c r="AF146" s="48" t="str">
        <f t="shared" si="22"/>
        <v/>
      </c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</row>
    <row r="147" spans="26:68" x14ac:dyDescent="0.3">
      <c r="Z147" s="29">
        <v>143</v>
      </c>
      <c r="AA147" s="34">
        <f t="shared" si="17"/>
        <v>9.4919547036137207E-6</v>
      </c>
      <c r="AB147" s="17">
        <f t="shared" si="18"/>
        <v>1.4608303612943334E-3</v>
      </c>
      <c r="AC147" s="43" t="str">
        <f t="shared" si="20"/>
        <v/>
      </c>
      <c r="AD147" s="34" t="str">
        <f t="shared" si="19"/>
        <v/>
      </c>
      <c r="AE147" s="17" t="str">
        <f t="shared" si="21"/>
        <v/>
      </c>
      <c r="AF147" s="48" t="str">
        <f t="shared" si="22"/>
        <v/>
      </c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</row>
    <row r="148" spans="26:68" x14ac:dyDescent="0.3">
      <c r="Z148" s="29">
        <v>144</v>
      </c>
      <c r="AA148" s="34">
        <f t="shared" si="17"/>
        <v>8.6749934128144986E-6</v>
      </c>
      <c r="AB148" s="17">
        <f t="shared" si="18"/>
        <v>1.3768291862792884E-3</v>
      </c>
      <c r="AC148" s="43" t="str">
        <f t="shared" si="20"/>
        <v/>
      </c>
      <c r="AD148" s="34" t="str">
        <f t="shared" si="19"/>
        <v/>
      </c>
      <c r="AE148" s="17" t="str">
        <f t="shared" si="21"/>
        <v/>
      </c>
      <c r="AF148" s="48" t="str">
        <f t="shared" si="22"/>
        <v/>
      </c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</row>
    <row r="149" spans="26:68" x14ac:dyDescent="0.3">
      <c r="Z149" s="29">
        <v>145</v>
      </c>
      <c r="AA149" s="34">
        <f t="shared" si="17"/>
        <v>7.9283470119936513E-6</v>
      </c>
      <c r="AB149" s="17">
        <f t="shared" si="18"/>
        <v>1.2976373488843178E-3</v>
      </c>
      <c r="AC149" s="43" t="str">
        <f t="shared" si="20"/>
        <v/>
      </c>
      <c r="AD149" s="34" t="str">
        <f t="shared" si="19"/>
        <v/>
      </c>
      <c r="AE149" s="17" t="str">
        <f t="shared" si="21"/>
        <v/>
      </c>
      <c r="AF149" s="48" t="str">
        <f t="shared" si="22"/>
        <v/>
      </c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</row>
    <row r="150" spans="26:68" x14ac:dyDescent="0.3">
      <c r="Z150" s="29">
        <v>146</v>
      </c>
      <c r="AA150" s="34">
        <f t="shared" ref="AA150:AA154" si="23">IF(($L150+$I150+O100+R100)*$B$17=0,"",($L150+$I150+O100+R100)*$B$17)</f>
        <v>7.245963581912958E-6</v>
      </c>
      <c r="AB150" s="17">
        <f t="shared" ref="AB150:AB154" si="24">IF(($M150+$J150+P100+S100)*$B$17=0,"",($M150+$J150+P100+S100)*$B$17)</f>
        <v>1.2229813159347206E-3</v>
      </c>
      <c r="AC150" s="43" t="str">
        <f t="shared" si="20"/>
        <v/>
      </c>
      <c r="AD150" s="34" t="str">
        <f t="shared" ref="AD150:AD154" si="25">IF((L150+I150+U100+V100)*$B$17=0,"",(L150+I150+U100+V100)*$B$17)</f>
        <v/>
      </c>
      <c r="AE150" s="17" t="str">
        <f t="shared" si="21"/>
        <v/>
      </c>
      <c r="AF150" s="48" t="str">
        <f t="shared" si="22"/>
        <v/>
      </c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</row>
    <row r="151" spans="26:68" x14ac:dyDescent="0.3">
      <c r="Z151" s="29">
        <v>147</v>
      </c>
      <c r="AA151" s="34">
        <f t="shared" si="23"/>
        <v>6.622312084849864E-6</v>
      </c>
      <c r="AB151" s="17">
        <f t="shared" si="24"/>
        <v>1.1526029531417517E-3</v>
      </c>
      <c r="AC151" s="43" t="str">
        <f t="shared" ref="AC151:AC154" si="26">IF(($L151+$K151+Q101+T101)*$B$17=0,"",($L151+$K151+Q101+T101)*$B$17)</f>
        <v/>
      </c>
      <c r="AD151" s="34" t="str">
        <f t="shared" si="25"/>
        <v/>
      </c>
      <c r="AE151" s="17" t="str">
        <f t="shared" ref="AE151:AE154" si="27">IF((J151+M151+W101)*$B$17=0,"",(J151+M151+W101)*$B$17)</f>
        <v/>
      </c>
      <c r="AF151" s="48" t="str">
        <f t="shared" si="22"/>
        <v/>
      </c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</row>
    <row r="152" spans="26:68" x14ac:dyDescent="0.3">
      <c r="Z152" s="29">
        <v>148</v>
      </c>
      <c r="AA152" s="34">
        <f t="shared" si="23"/>
        <v>6.0523375329428153E-6</v>
      </c>
      <c r="AB152" s="17">
        <f t="shared" si="24"/>
        <v>1.0862586721264794E-3</v>
      </c>
      <c r="AC152" s="43" t="str">
        <f t="shared" si="26"/>
        <v/>
      </c>
      <c r="AD152" s="34" t="str">
        <f t="shared" si="25"/>
        <v/>
      </c>
      <c r="AE152" s="17" t="str">
        <f t="shared" si="27"/>
        <v/>
      </c>
      <c r="AF152" s="48" t="str">
        <f t="shared" si="22"/>
        <v/>
      </c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</row>
    <row r="153" spans="26:68" x14ac:dyDescent="0.3">
      <c r="Z153" s="29">
        <v>149</v>
      </c>
      <c r="AA153" s="34">
        <f t="shared" si="23"/>
        <v>5.531420015143968E-6</v>
      </c>
      <c r="AB153" s="17">
        <f t="shared" si="24"/>
        <v>1.0237186234201708E-3</v>
      </c>
      <c r="AC153" s="43" t="str">
        <f t="shared" si="26"/>
        <v/>
      </c>
      <c r="AD153" s="34" t="str">
        <f t="shared" si="25"/>
        <v/>
      </c>
      <c r="AE153" s="17" t="str">
        <f t="shared" si="27"/>
        <v/>
      </c>
      <c r="AF153" s="48" t="str">
        <f t="shared" si="22"/>
        <v/>
      </c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</row>
    <row r="154" spans="26:68" x14ac:dyDescent="0.3">
      <c r="Z154" s="29">
        <v>150</v>
      </c>
      <c r="AA154" s="34">
        <f t="shared" si="23"/>
        <v>5.0553372506735224E-6</v>
      </c>
      <c r="AB154" s="17">
        <f t="shared" si="24"/>
        <v>9.6476593314969198E-4</v>
      </c>
      <c r="AC154" s="43" t="str">
        <f t="shared" si="26"/>
        <v/>
      </c>
      <c r="AD154" s="34" t="str">
        <f t="shared" si="25"/>
        <v/>
      </c>
      <c r="AE154" s="17" t="str">
        <f t="shared" si="27"/>
        <v/>
      </c>
      <c r="AF154" s="48" t="str">
        <f t="shared" si="22"/>
        <v/>
      </c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</row>
    <row r="155" spans="26:68" x14ac:dyDescent="0.3"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</row>
    <row r="156" spans="26:68" x14ac:dyDescent="0.3"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</row>
    <row r="157" spans="26:68" x14ac:dyDescent="0.3"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</row>
    <row r="158" spans="26:68" x14ac:dyDescent="0.3"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</row>
    <row r="159" spans="26:68" x14ac:dyDescent="0.3"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</row>
    <row r="160" spans="26:68" x14ac:dyDescent="0.3"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</row>
    <row r="161" spans="33:68" x14ac:dyDescent="0.3"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</row>
    <row r="162" spans="33:68" x14ac:dyDescent="0.3"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</row>
    <row r="163" spans="33:68" x14ac:dyDescent="0.3"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</row>
    <row r="164" spans="33:68" x14ac:dyDescent="0.3"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</row>
    <row r="165" spans="33:68" x14ac:dyDescent="0.3"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</row>
    <row r="166" spans="33:68" x14ac:dyDescent="0.3"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</row>
    <row r="167" spans="33:68" x14ac:dyDescent="0.3"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</row>
    <row r="168" spans="33:68" x14ac:dyDescent="0.3"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</row>
    <row r="169" spans="33:68" x14ac:dyDescent="0.3"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</row>
    <row r="170" spans="33:68" x14ac:dyDescent="0.3"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</row>
    <row r="171" spans="33:68" x14ac:dyDescent="0.3"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</row>
    <row r="172" spans="33:68" x14ac:dyDescent="0.3"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</row>
    <row r="173" spans="33:68" x14ac:dyDescent="0.3"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</row>
    <row r="174" spans="33:68" x14ac:dyDescent="0.3"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</row>
    <row r="175" spans="33:68" x14ac:dyDescent="0.3"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</row>
    <row r="176" spans="33:68" x14ac:dyDescent="0.3"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</row>
    <row r="177" spans="33:68" x14ac:dyDescent="0.3"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</row>
    <row r="178" spans="33:68" x14ac:dyDescent="0.3"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</row>
    <row r="179" spans="33:68" x14ac:dyDescent="0.3"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</row>
    <row r="180" spans="33:68" x14ac:dyDescent="0.3"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</row>
    <row r="181" spans="33:68" x14ac:dyDescent="0.3"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</row>
    <row r="182" spans="33:68" x14ac:dyDescent="0.3"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</row>
    <row r="183" spans="33:68" x14ac:dyDescent="0.3"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</row>
    <row r="184" spans="33:68" x14ac:dyDescent="0.3"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</row>
    <row r="185" spans="33:68" x14ac:dyDescent="0.3"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</row>
    <row r="186" spans="33:68" x14ac:dyDescent="0.3"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</row>
    <row r="187" spans="33:68" x14ac:dyDescent="0.3"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</row>
    <row r="188" spans="33:68" x14ac:dyDescent="0.3"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</row>
    <row r="189" spans="33:68" x14ac:dyDescent="0.3"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</row>
    <row r="190" spans="33:68" x14ac:dyDescent="0.3"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</row>
    <row r="191" spans="33:68" x14ac:dyDescent="0.3"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</row>
    <row r="192" spans="33:68" x14ac:dyDescent="0.3"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</row>
    <row r="193" spans="33:68" x14ac:dyDescent="0.3"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</row>
    <row r="194" spans="33:68" x14ac:dyDescent="0.3"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</row>
    <row r="195" spans="33:68" x14ac:dyDescent="0.3"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</row>
    <row r="196" spans="33:68" x14ac:dyDescent="0.3"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</row>
    <row r="197" spans="33:68" x14ac:dyDescent="0.3"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</row>
    <row r="198" spans="33:68" x14ac:dyDescent="0.3"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</row>
    <row r="199" spans="33:68" x14ac:dyDescent="0.3"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</row>
    <row r="200" spans="33:68" x14ac:dyDescent="0.3"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</row>
    <row r="201" spans="33:68" x14ac:dyDescent="0.3"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</row>
    <row r="202" spans="33:68" x14ac:dyDescent="0.3"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</row>
  </sheetData>
  <mergeCells count="21">
    <mergeCell ref="B2:F2"/>
    <mergeCell ref="I2:K2"/>
    <mergeCell ref="L2:N2"/>
    <mergeCell ref="O2:Q2"/>
    <mergeCell ref="R2:T2"/>
    <mergeCell ref="V2:X2"/>
    <mergeCell ref="AA2:AC2"/>
    <mergeCell ref="AD2:AF2"/>
    <mergeCell ref="I1:X1"/>
    <mergeCell ref="AA1:AF1"/>
    <mergeCell ref="B10:F10"/>
    <mergeCell ref="A20:B20"/>
    <mergeCell ref="B3:F3"/>
    <mergeCell ref="B4:F4"/>
    <mergeCell ref="B5:F5"/>
    <mergeCell ref="B6:F6"/>
    <mergeCell ref="B7:F7"/>
    <mergeCell ref="B8:F8"/>
    <mergeCell ref="B9:F9"/>
    <mergeCell ref="A3:A7"/>
    <mergeCell ref="A8:A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C378-A220-4CD9-A689-2B42194EBC6F}">
  <dimension ref="A1:W154"/>
  <sheetViews>
    <sheetView workbookViewId="0">
      <selection activeCell="T1" sqref="T1:V1"/>
    </sheetView>
  </sheetViews>
  <sheetFormatPr baseColWidth="10" defaultRowHeight="14.4" x14ac:dyDescent="0.3"/>
  <cols>
    <col min="1" max="1" width="10.6640625" style="14" customWidth="1"/>
    <col min="2" max="2" width="6.88671875" style="14" customWidth="1"/>
    <col min="3" max="3" width="7.44140625" style="14" customWidth="1"/>
    <col min="4" max="4" width="12" style="14" bestFit="1" customWidth="1"/>
    <col min="5" max="5" width="11.5546875" style="14"/>
    <col min="6" max="6" width="14.5546875" style="14" customWidth="1"/>
    <col min="7" max="7" width="4.109375" style="14" customWidth="1"/>
    <col min="8" max="8" width="4.77734375" style="66" bestFit="1" customWidth="1"/>
    <col min="9" max="9" width="7.88671875" style="88" bestFit="1" customWidth="1"/>
    <col min="10" max="10" width="8" style="88" bestFit="1" customWidth="1"/>
    <col min="11" max="11" width="7.88671875" style="88" bestFit="1" customWidth="1"/>
    <col min="12" max="12" width="8.6640625" style="88" customWidth="1"/>
    <col min="13" max="15" width="7.88671875" style="88" bestFit="1" customWidth="1"/>
    <col min="16" max="17" width="7.88671875" style="14" bestFit="1" customWidth="1"/>
    <col min="18" max="18" width="5.44140625" style="14" customWidth="1"/>
    <col min="19" max="19" width="5.21875" style="14" bestFit="1" customWidth="1"/>
    <col min="20" max="20" width="10" style="14" bestFit="1" customWidth="1"/>
    <col min="21" max="21" width="9.21875" style="14" bestFit="1" customWidth="1"/>
    <col min="22" max="22" width="8.44140625" style="14" bestFit="1" customWidth="1"/>
    <col min="23" max="16384" width="11.5546875" style="14"/>
  </cols>
  <sheetData>
    <row r="1" spans="1:23" ht="16.2" thickBot="1" x14ac:dyDescent="0.35">
      <c r="A1" s="160" t="s">
        <v>131</v>
      </c>
      <c r="H1" s="13"/>
      <c r="I1" s="238"/>
      <c r="J1" s="238"/>
      <c r="K1" s="238"/>
      <c r="L1" s="238"/>
      <c r="M1" s="238"/>
      <c r="N1" s="238"/>
      <c r="O1" s="238"/>
      <c r="P1" s="238"/>
      <c r="Q1" s="238"/>
      <c r="S1" s="13"/>
      <c r="T1" s="240" t="s">
        <v>132</v>
      </c>
      <c r="U1" s="241"/>
      <c r="V1" s="242"/>
    </row>
    <row r="2" spans="1:23" ht="15" customHeight="1" thickBot="1" x14ac:dyDescent="0.35">
      <c r="B2" s="243" t="s">
        <v>41</v>
      </c>
      <c r="C2" s="244"/>
      <c r="D2" s="244"/>
      <c r="E2" s="244"/>
      <c r="F2" s="245"/>
      <c r="G2" s="15"/>
      <c r="H2" s="18" t="s">
        <v>35</v>
      </c>
      <c r="I2" s="246" t="s">
        <v>33</v>
      </c>
      <c r="J2" s="247"/>
      <c r="K2" s="248"/>
      <c r="L2" s="225" t="s">
        <v>48</v>
      </c>
      <c r="M2" s="226"/>
      <c r="N2" s="250"/>
      <c r="O2" s="225" t="s">
        <v>49</v>
      </c>
      <c r="P2" s="226"/>
      <c r="Q2" s="250"/>
      <c r="R2" s="72"/>
      <c r="S2" s="18" t="s">
        <v>35</v>
      </c>
      <c r="T2" s="225" t="s">
        <v>47</v>
      </c>
      <c r="U2" s="226"/>
      <c r="V2" s="250"/>
    </row>
    <row r="3" spans="1:23" ht="15" thickBot="1" x14ac:dyDescent="0.35">
      <c r="A3" s="234" t="s">
        <v>0</v>
      </c>
      <c r="B3" s="294" t="s">
        <v>111</v>
      </c>
      <c r="C3" s="295"/>
      <c r="D3" s="295"/>
      <c r="E3" s="295"/>
      <c r="F3" s="296"/>
      <c r="G3" s="15"/>
      <c r="H3" s="20" t="s">
        <v>34</v>
      </c>
      <c r="I3" s="21" t="s">
        <v>6</v>
      </c>
      <c r="J3" s="22" t="s">
        <v>7</v>
      </c>
      <c r="K3" s="23" t="s">
        <v>8</v>
      </c>
      <c r="L3" s="21" t="s">
        <v>6</v>
      </c>
      <c r="M3" s="22" t="s">
        <v>7</v>
      </c>
      <c r="N3" s="23" t="s">
        <v>8</v>
      </c>
      <c r="O3" s="21" t="s">
        <v>6</v>
      </c>
      <c r="P3" s="22" t="s">
        <v>7</v>
      </c>
      <c r="Q3" s="23" t="s">
        <v>8</v>
      </c>
      <c r="R3" s="72"/>
      <c r="S3" s="94" t="s">
        <v>44</v>
      </c>
      <c r="T3" s="91" t="s">
        <v>6</v>
      </c>
      <c r="U3" s="92" t="s">
        <v>7</v>
      </c>
      <c r="V3" s="93" t="s">
        <v>8</v>
      </c>
    </row>
    <row r="4" spans="1:23" ht="15" thickBot="1" x14ac:dyDescent="0.35">
      <c r="A4" s="235"/>
      <c r="B4" s="222" t="s">
        <v>75</v>
      </c>
      <c r="C4" s="223"/>
      <c r="D4" s="223"/>
      <c r="E4" s="223"/>
      <c r="F4" s="224"/>
      <c r="G4" s="15"/>
      <c r="H4" s="27">
        <v>0</v>
      </c>
      <c r="I4" s="169"/>
      <c r="J4" s="170"/>
      <c r="K4" s="171"/>
      <c r="L4" s="34"/>
      <c r="M4" s="17"/>
      <c r="N4" s="155"/>
      <c r="O4" s="168">
        <f>'GHG ecoinvent'!K2+'GHG ecoinvent'!K5*30*'recycled cotton panel'!B18/1000</f>
        <v>4.8097227855114583E-2</v>
      </c>
      <c r="P4" s="17">
        <f>'GHG ecoinvent'!L2+'GHG ecoinvent'!L5*30*'recycled cotton panel'!C18/1000</f>
        <v>1.0138815432371422E-3</v>
      </c>
      <c r="Q4" s="48">
        <f>'GHG ecoinvent'!M2+'GHG ecoinvent'!M5*30*'recycled cotton panel'!D18/1000</f>
        <v>4.2092465147527618E-6</v>
      </c>
      <c r="S4" s="27">
        <v>0</v>
      </c>
      <c r="T4" s="34"/>
      <c r="U4" s="17"/>
      <c r="V4" s="48"/>
    </row>
    <row r="5" spans="1:23" x14ac:dyDescent="0.3">
      <c r="A5" s="235"/>
      <c r="B5" s="213" t="s">
        <v>107</v>
      </c>
      <c r="C5" s="214"/>
      <c r="D5" s="214"/>
      <c r="E5" s="214"/>
      <c r="F5" s="215"/>
      <c r="G5" s="15"/>
      <c r="H5" s="28">
        <v>1</v>
      </c>
      <c r="I5" s="169">
        <v>0.8351414924674655</v>
      </c>
      <c r="J5" s="170">
        <v>4.4740434638381177E-3</v>
      </c>
      <c r="K5" s="171">
        <v>2.6620148986026382E-5</v>
      </c>
      <c r="L5" s="34">
        <v>4.8104046835540502E-2</v>
      </c>
      <c r="M5" s="17">
        <v>1.8422284088096584E-3</v>
      </c>
      <c r="N5" s="65">
        <v>8.9999999999999998E-4</v>
      </c>
      <c r="O5" s="36"/>
      <c r="P5" s="16"/>
      <c r="Q5" s="174"/>
      <c r="S5" s="28">
        <v>1</v>
      </c>
      <c r="T5" s="34">
        <f>IF(I5*$B$18=0,"",I5*$B$18)</f>
        <v>5.6372050741553918</v>
      </c>
      <c r="U5" s="17">
        <f t="shared" ref="U5:V5" si="0">IF(J5*$B$18=0,"",J5*$B$18)</f>
        <v>3.0199793380907294E-2</v>
      </c>
      <c r="V5" s="48">
        <f t="shared" si="0"/>
        <v>1.7968600565567807E-4</v>
      </c>
    </row>
    <row r="6" spans="1:23" ht="15" thickBot="1" x14ac:dyDescent="0.35">
      <c r="A6" s="236"/>
      <c r="B6" s="216" t="s">
        <v>112</v>
      </c>
      <c r="C6" s="217"/>
      <c r="D6" s="217"/>
      <c r="E6" s="217"/>
      <c r="F6" s="218"/>
      <c r="G6" s="15"/>
      <c r="H6" s="29">
        <v>2</v>
      </c>
      <c r="I6" s="36"/>
      <c r="J6" s="16"/>
      <c r="K6" s="44"/>
      <c r="L6" s="34">
        <v>4.0398600117143253E-2</v>
      </c>
      <c r="M6" s="17">
        <v>3.5227277092837852E-3</v>
      </c>
      <c r="N6" s="65"/>
      <c r="O6" s="36"/>
      <c r="P6" s="16"/>
      <c r="Q6" s="174"/>
      <c r="S6" s="29">
        <v>2</v>
      </c>
      <c r="T6" s="34" t="str">
        <f t="shared" ref="T6:T20" si="1">IF((I6+O6)*$B$18=0,"",(I6+O6)*$B$18)</f>
        <v/>
      </c>
      <c r="U6" s="17" t="str">
        <f t="shared" ref="U6:U20" si="2">IF((J6+P6)*$B$18=0,"",(J6+P6)*$B$18)</f>
        <v/>
      </c>
      <c r="V6" s="48" t="str">
        <f t="shared" ref="V6:V20" si="3">IF((K6+Q6)*$B$18=0,"",(K6+Q6)*$B$18)</f>
        <v/>
      </c>
    </row>
    <row r="7" spans="1:23" x14ac:dyDescent="0.3">
      <c r="A7" s="176" t="s">
        <v>31</v>
      </c>
      <c r="B7" s="163" t="s">
        <v>75</v>
      </c>
      <c r="C7" s="164"/>
      <c r="D7" s="164"/>
      <c r="E7" s="164"/>
      <c r="F7" s="165"/>
      <c r="H7" s="29">
        <v>3</v>
      </c>
      <c r="I7" s="36"/>
      <c r="J7" s="16"/>
      <c r="K7" s="44"/>
      <c r="L7" s="34">
        <v>3.8057570700563106E-2</v>
      </c>
      <c r="M7" s="17">
        <v>3.3175800180779533E-3</v>
      </c>
      <c r="N7" s="65"/>
      <c r="O7" s="36"/>
      <c r="P7" s="16"/>
      <c r="Q7" s="174"/>
      <c r="R7" s="72"/>
      <c r="S7" s="29">
        <v>3</v>
      </c>
      <c r="T7" s="34" t="str">
        <f t="shared" si="1"/>
        <v/>
      </c>
      <c r="U7" s="17" t="str">
        <f t="shared" si="2"/>
        <v/>
      </c>
      <c r="V7" s="48" t="str">
        <f t="shared" si="3"/>
        <v/>
      </c>
    </row>
    <row r="8" spans="1:23" ht="15" thickBot="1" x14ac:dyDescent="0.35">
      <c r="A8" s="177"/>
      <c r="B8" s="297" t="s">
        <v>92</v>
      </c>
      <c r="C8" s="298"/>
      <c r="D8" s="298"/>
      <c r="E8" s="298"/>
      <c r="F8" s="299"/>
      <c r="G8" s="15"/>
      <c r="H8" s="29">
        <v>4</v>
      </c>
      <c r="I8" s="36"/>
      <c r="J8" s="16"/>
      <c r="K8" s="44"/>
      <c r="L8" s="34">
        <v>3.5852199269127479E-2</v>
      </c>
      <c r="M8" s="17">
        <v>3.124379198353607E-3</v>
      </c>
      <c r="N8" s="65"/>
      <c r="O8" s="36"/>
      <c r="P8" s="16"/>
      <c r="Q8" s="174"/>
      <c r="R8" s="72"/>
      <c r="S8" s="29">
        <v>4</v>
      </c>
      <c r="T8" s="34" t="str">
        <f t="shared" si="1"/>
        <v/>
      </c>
      <c r="U8" s="17" t="str">
        <f t="shared" si="2"/>
        <v/>
      </c>
      <c r="V8" s="48" t="str">
        <f t="shared" si="3"/>
        <v/>
      </c>
    </row>
    <row r="9" spans="1:23" x14ac:dyDescent="0.3">
      <c r="A9" s="175"/>
      <c r="B9" s="74"/>
      <c r="C9" s="74"/>
      <c r="D9" s="74"/>
      <c r="E9" s="74"/>
      <c r="F9" s="74"/>
      <c r="H9" s="29">
        <v>5</v>
      </c>
      <c r="I9" s="36"/>
      <c r="J9" s="16"/>
      <c r="K9" s="44"/>
      <c r="L9" s="34">
        <v>3.3774624750754455E-2</v>
      </c>
      <c r="M9" s="17">
        <v>2.9424295184778144E-3</v>
      </c>
      <c r="N9" s="65"/>
      <c r="O9" s="36"/>
      <c r="P9" s="16"/>
      <c r="Q9" s="65"/>
      <c r="R9" s="72"/>
      <c r="S9" s="29">
        <v>5</v>
      </c>
      <c r="T9" s="34" t="str">
        <f t="shared" si="1"/>
        <v/>
      </c>
      <c r="U9" s="17" t="str">
        <f t="shared" si="2"/>
        <v/>
      </c>
      <c r="V9" s="48" t="str">
        <f t="shared" si="3"/>
        <v/>
      </c>
    </row>
    <row r="10" spans="1:23" x14ac:dyDescent="0.3">
      <c r="A10" s="175"/>
      <c r="B10" s="74"/>
      <c r="C10" s="74"/>
      <c r="D10" s="74"/>
      <c r="E10" s="74"/>
      <c r="F10" s="74"/>
      <c r="H10" s="29">
        <v>6</v>
      </c>
      <c r="I10" s="36"/>
      <c r="J10" s="16"/>
      <c r="K10" s="44"/>
      <c r="L10" s="34">
        <v>3.1817441602440995E-2</v>
      </c>
      <c r="M10" s="17">
        <v>2.7710757630737843E-3</v>
      </c>
      <c r="N10" s="65"/>
      <c r="O10" s="36"/>
      <c r="P10" s="16"/>
      <c r="Q10" s="65"/>
      <c r="R10" s="72"/>
      <c r="S10" s="29">
        <v>6</v>
      </c>
      <c r="T10" s="34" t="str">
        <f t="shared" si="1"/>
        <v/>
      </c>
      <c r="U10" s="17" t="str">
        <f t="shared" si="2"/>
        <v/>
      </c>
      <c r="V10" s="48" t="str">
        <f t="shared" si="3"/>
        <v/>
      </c>
    </row>
    <row r="11" spans="1:23" x14ac:dyDescent="0.3">
      <c r="A11" s="175"/>
      <c r="B11" s="293"/>
      <c r="C11" s="293"/>
      <c r="D11" s="293"/>
      <c r="E11" s="293"/>
      <c r="F11" s="293"/>
      <c r="H11" s="29">
        <v>7</v>
      </c>
      <c r="I11" s="36"/>
      <c r="J11" s="16"/>
      <c r="K11" s="44"/>
      <c r="L11" s="34">
        <v>2.9973673413645308E-2</v>
      </c>
      <c r="M11" s="17">
        <v>2.6097008735377989E-3</v>
      </c>
      <c r="N11" s="65"/>
      <c r="O11" s="36"/>
      <c r="P11" s="16"/>
      <c r="Q11" s="65"/>
      <c r="R11" s="72"/>
      <c r="S11" s="29">
        <v>7</v>
      </c>
      <c r="T11" s="34" t="str">
        <f t="shared" si="1"/>
        <v/>
      </c>
      <c r="U11" s="17" t="str">
        <f t="shared" si="2"/>
        <v/>
      </c>
      <c r="V11" s="48" t="str">
        <f t="shared" si="3"/>
        <v/>
      </c>
    </row>
    <row r="12" spans="1:23" x14ac:dyDescent="0.3">
      <c r="A12" s="175"/>
      <c r="B12" s="293"/>
      <c r="C12" s="293"/>
      <c r="D12" s="293"/>
      <c r="E12" s="293"/>
      <c r="F12" s="293"/>
      <c r="H12" s="29">
        <v>8</v>
      </c>
      <c r="I12" s="36"/>
      <c r="J12" s="16"/>
      <c r="K12" s="44"/>
      <c r="L12" s="34">
        <v>2.8236748039264865E-2</v>
      </c>
      <c r="M12" s="17">
        <v>2.457723725961731E-3</v>
      </c>
      <c r="N12" s="65"/>
      <c r="O12" s="36"/>
      <c r="P12" s="9"/>
      <c r="Q12" s="35"/>
      <c r="R12" s="72"/>
      <c r="S12" s="29">
        <v>8</v>
      </c>
      <c r="T12" s="34" t="str">
        <f t="shared" si="1"/>
        <v/>
      </c>
      <c r="U12" s="17" t="str">
        <f t="shared" si="2"/>
        <v/>
      </c>
      <c r="V12" s="48" t="str">
        <f t="shared" si="3"/>
        <v/>
      </c>
    </row>
    <row r="13" spans="1:23" x14ac:dyDescent="0.3">
      <c r="A13" s="75"/>
      <c r="B13" s="74"/>
      <c r="C13" s="74"/>
      <c r="D13" s="74"/>
      <c r="E13" s="74"/>
      <c r="F13" s="74"/>
      <c r="H13" s="29">
        <v>9</v>
      </c>
      <c r="I13" s="36"/>
      <c r="J13" s="16"/>
      <c r="K13" s="44"/>
      <c r="L13" s="34">
        <v>2.6600474173586224E-2</v>
      </c>
      <c r="M13" s="17">
        <v>2.314597038459292E-3</v>
      </c>
      <c r="N13" s="65"/>
      <c r="O13" s="36"/>
      <c r="P13" s="9"/>
      <c r="Q13" s="35"/>
      <c r="R13" s="72"/>
      <c r="S13" s="29">
        <v>9</v>
      </c>
      <c r="T13" s="34" t="str">
        <f t="shared" si="1"/>
        <v/>
      </c>
      <c r="U13" s="17" t="str">
        <f t="shared" si="2"/>
        <v/>
      </c>
      <c r="V13" s="48" t="str">
        <f t="shared" si="3"/>
        <v/>
      </c>
    </row>
    <row r="14" spans="1:23" x14ac:dyDescent="0.3">
      <c r="A14" s="68" t="s">
        <v>2</v>
      </c>
      <c r="B14" s="67">
        <v>25</v>
      </c>
      <c r="C14" s="69" t="s">
        <v>25</v>
      </c>
      <c r="H14" s="29">
        <v>10</v>
      </c>
      <c r="I14" s="36"/>
      <c r="J14" s="16"/>
      <c r="K14" s="44"/>
      <c r="L14" s="34">
        <v>2.5059019281700647E-2</v>
      </c>
      <c r="M14" s="17">
        <v>2.1798054003600983E-3</v>
      </c>
      <c r="N14" s="65"/>
      <c r="O14" s="36"/>
      <c r="P14" s="9"/>
      <c r="Q14" s="35"/>
      <c r="R14" s="73"/>
      <c r="S14" s="29">
        <v>10</v>
      </c>
      <c r="T14" s="34" t="str">
        <f t="shared" si="1"/>
        <v/>
      </c>
      <c r="U14" s="17" t="str">
        <f t="shared" si="2"/>
        <v/>
      </c>
      <c r="V14" s="48" t="str">
        <f t="shared" si="3"/>
        <v/>
      </c>
      <c r="W14" s="73"/>
    </row>
    <row r="15" spans="1:23" x14ac:dyDescent="0.3">
      <c r="A15" s="67" t="s">
        <v>16</v>
      </c>
      <c r="B15" s="167">
        <v>3.8199999999999998E-2</v>
      </c>
      <c r="H15" s="29">
        <v>11</v>
      </c>
      <c r="I15" s="36"/>
      <c r="J15" s="16"/>
      <c r="K15" s="44"/>
      <c r="L15" s="34">
        <v>2.3606888809724891E-2</v>
      </c>
      <c r="M15" s="17">
        <v>2.0528634161745543E-3</v>
      </c>
      <c r="N15" s="65"/>
      <c r="O15" s="36"/>
      <c r="P15" s="9"/>
      <c r="Q15" s="35"/>
      <c r="S15" s="29">
        <v>11</v>
      </c>
      <c r="T15" s="34" t="str">
        <f t="shared" si="1"/>
        <v/>
      </c>
      <c r="U15" s="17" t="str">
        <f t="shared" si="2"/>
        <v/>
      </c>
      <c r="V15" s="48" t="str">
        <f t="shared" si="3"/>
        <v/>
      </c>
    </row>
    <row r="16" spans="1:23" x14ac:dyDescent="0.3">
      <c r="A16" s="143" t="s">
        <v>60</v>
      </c>
      <c r="B16" s="166">
        <f>'fossil-based'!$C$1*B15*B14</f>
        <v>6.6849999999999996</v>
      </c>
      <c r="H16" s="29">
        <v>12</v>
      </c>
      <c r="I16" s="36"/>
      <c r="J16" s="16"/>
      <c r="K16" s="44"/>
      <c r="L16" s="34">
        <v>2.2238906599729508E-2</v>
      </c>
      <c r="M16" s="17">
        <v>1.9333139576457967E-3</v>
      </c>
      <c r="N16" s="65"/>
      <c r="O16" s="36"/>
      <c r="P16" s="9"/>
      <c r="Q16" s="35"/>
      <c r="S16" s="29">
        <v>12</v>
      </c>
      <c r="T16" s="34" t="str">
        <f t="shared" si="1"/>
        <v/>
      </c>
      <c r="U16" s="17" t="str">
        <f t="shared" si="2"/>
        <v/>
      </c>
      <c r="V16" s="48" t="str">
        <f t="shared" si="3"/>
        <v/>
      </c>
    </row>
    <row r="17" spans="1:22" ht="14.4" customHeight="1" x14ac:dyDescent="0.3">
      <c r="A17" s="143" t="s">
        <v>62</v>
      </c>
      <c r="B17" s="143">
        <f>B15*'fossil-based'!C1*1000</f>
        <v>267.39999999999998</v>
      </c>
      <c r="C17" s="88" t="s">
        <v>106</v>
      </c>
      <c r="H17" s="29">
        <v>13</v>
      </c>
      <c r="I17" s="36"/>
      <c r="J17" s="16"/>
      <c r="K17" s="44"/>
      <c r="L17" s="34">
        <v>2.0950196439562103E-2</v>
      </c>
      <c r="M17" s="17">
        <v>1.8207265175942118E-3</v>
      </c>
      <c r="N17" s="65"/>
      <c r="O17" s="36"/>
      <c r="P17" s="9"/>
      <c r="Q17" s="35"/>
      <c r="S17" s="29">
        <v>13</v>
      </c>
      <c r="T17" s="34" t="str">
        <f t="shared" si="1"/>
        <v/>
      </c>
      <c r="U17" s="17" t="str">
        <f t="shared" si="2"/>
        <v/>
      </c>
      <c r="V17" s="48" t="str">
        <f t="shared" si="3"/>
        <v/>
      </c>
    </row>
    <row r="18" spans="1:22" x14ac:dyDescent="0.3">
      <c r="A18" s="142" t="s">
        <v>61</v>
      </c>
      <c r="B18" s="70">
        <f>B16*270/B17</f>
        <v>6.75</v>
      </c>
      <c r="H18" s="29">
        <v>14</v>
      </c>
      <c r="I18" s="36"/>
      <c r="J18" s="16"/>
      <c r="K18" s="44"/>
      <c r="L18" s="34">
        <v>1.973616468179926E-2</v>
      </c>
      <c r="M18" s="17">
        <v>1.714695659626586E-3</v>
      </c>
      <c r="N18" s="65"/>
      <c r="O18" s="36"/>
      <c r="P18" s="9"/>
      <c r="Q18" s="35"/>
      <c r="S18" s="29">
        <v>14</v>
      </c>
      <c r="T18" s="34" t="str">
        <f t="shared" si="1"/>
        <v/>
      </c>
      <c r="U18" s="17" t="str">
        <f t="shared" si="2"/>
        <v/>
      </c>
      <c r="V18" s="48" t="str">
        <f t="shared" si="3"/>
        <v/>
      </c>
    </row>
    <row r="19" spans="1:22" x14ac:dyDescent="0.3">
      <c r="A19" s="78" t="s">
        <v>52</v>
      </c>
      <c r="B19" s="70" t="s">
        <v>46</v>
      </c>
      <c r="F19" s="74"/>
      <c r="H19" s="29">
        <v>15</v>
      </c>
      <c r="I19" s="36"/>
      <c r="J19" s="16"/>
      <c r="K19" s="44"/>
      <c r="L19" s="34">
        <v>1.859248386988456E-2</v>
      </c>
      <c r="M19" s="17">
        <v>1.6148395581271676E-3</v>
      </c>
      <c r="N19" s="65"/>
      <c r="O19" s="36"/>
      <c r="P19" s="9"/>
      <c r="Q19" s="35"/>
      <c r="S19" s="29">
        <v>15</v>
      </c>
      <c r="T19" s="34" t="str">
        <f t="shared" si="1"/>
        <v/>
      </c>
      <c r="U19" s="17" t="str">
        <f t="shared" si="2"/>
        <v/>
      </c>
      <c r="V19" s="48" t="str">
        <f t="shared" si="3"/>
        <v/>
      </c>
    </row>
    <row r="20" spans="1:22" ht="17.399999999999999" customHeight="1" x14ac:dyDescent="0.3">
      <c r="A20" s="254" t="s">
        <v>53</v>
      </c>
      <c r="B20" s="255"/>
      <c r="C20" s="159">
        <f>B18*(I4+I5+(J4+J5*29.8+(K4+K5)*273))</f>
        <v>6.5862131964504291</v>
      </c>
      <c r="H20" s="29">
        <v>16</v>
      </c>
      <c r="I20" s="36"/>
      <c r="J20" s="16"/>
      <c r="K20" s="44"/>
      <c r="L20" s="34">
        <v>1.7515077313077134E-2</v>
      </c>
      <c r="M20" s="17">
        <v>1.5207986232730264E-3</v>
      </c>
      <c r="N20" s="65"/>
      <c r="O20" s="36"/>
      <c r="P20" s="9"/>
      <c r="Q20" s="35"/>
      <c r="S20" s="29">
        <v>16</v>
      </c>
      <c r="T20" s="34" t="str">
        <f t="shared" si="1"/>
        <v/>
      </c>
      <c r="U20" s="17" t="str">
        <f t="shared" si="2"/>
        <v/>
      </c>
      <c r="V20" s="48" t="str">
        <f t="shared" si="3"/>
        <v/>
      </c>
    </row>
    <row r="21" spans="1:22" hidden="1" x14ac:dyDescent="0.3">
      <c r="A21" s="211" t="s">
        <v>87</v>
      </c>
      <c r="B21" s="212"/>
      <c r="H21" s="29">
        <v>17</v>
      </c>
      <c r="I21" s="36"/>
      <c r="J21" s="16"/>
      <c r="K21" s="44"/>
      <c r="L21" s="34">
        <v>1.6500104555239915E-2</v>
      </c>
      <c r="M21" s="17">
        <v>1.4322342061222895E-3</v>
      </c>
      <c r="N21" s="65"/>
      <c r="O21" s="36"/>
      <c r="P21" s="9"/>
      <c r="Q21" s="35"/>
      <c r="S21" s="29">
        <v>17</v>
      </c>
      <c r="T21" s="34" t="str">
        <f t="shared" ref="T21:T53" si="4">IF((I21+O21)*$B$18=0,"",(I21+O21)*$B$18)</f>
        <v/>
      </c>
      <c r="U21" s="17" t="str">
        <f t="shared" ref="U21:U53" si="5">IF((J21+P21)*$B$18=0,"",(J21+P21)*$B$18)</f>
        <v/>
      </c>
      <c r="V21" s="48" t="str">
        <f t="shared" ref="V21:V53" si="6">IF((K21+Q21)*$B$18=0,"",(K21+Q21)*$B$18)</f>
        <v/>
      </c>
    </row>
    <row r="22" spans="1:22" hidden="1" x14ac:dyDescent="0.3">
      <c r="B22" s="74"/>
      <c r="H22" s="29">
        <v>18</v>
      </c>
      <c r="I22" s="36"/>
      <c r="J22" s="16"/>
      <c r="K22" s="44"/>
      <c r="L22" s="34">
        <v>1.5543947685669338E-2</v>
      </c>
      <c r="M22" s="17">
        <v>1.3488273791121643E-3</v>
      </c>
      <c r="N22" s="65"/>
      <c r="O22" s="36"/>
      <c r="P22" s="9"/>
      <c r="Q22" s="35"/>
      <c r="S22" s="29">
        <v>18</v>
      </c>
      <c r="T22" s="34" t="str">
        <f t="shared" si="4"/>
        <v/>
      </c>
      <c r="U22" s="17" t="str">
        <f t="shared" si="5"/>
        <v/>
      </c>
      <c r="V22" s="48" t="str">
        <f t="shared" si="6"/>
        <v/>
      </c>
    </row>
    <row r="23" spans="1:22" hidden="1" x14ac:dyDescent="0.3">
      <c r="B23" s="79"/>
      <c r="D23" s="81"/>
      <c r="E23" s="74"/>
      <c r="F23" s="74"/>
      <c r="H23" s="29">
        <v>19</v>
      </c>
      <c r="I23" s="36"/>
      <c r="J23" s="16"/>
      <c r="K23" s="44"/>
      <c r="L23" s="34">
        <v>1.4643198443168517E-2</v>
      </c>
      <c r="M23" s="17">
        <v>1.2702777875752322E-3</v>
      </c>
      <c r="N23" s="65"/>
      <c r="O23" s="36"/>
      <c r="P23" s="9"/>
      <c r="Q23" s="35"/>
      <c r="S23" s="29">
        <v>19</v>
      </c>
      <c r="T23" s="34" t="str">
        <f t="shared" si="4"/>
        <v/>
      </c>
      <c r="U23" s="17" t="str">
        <f t="shared" si="5"/>
        <v/>
      </c>
      <c r="V23" s="48" t="str">
        <f t="shared" si="6"/>
        <v/>
      </c>
    </row>
    <row r="24" spans="1:22" hidden="1" x14ac:dyDescent="0.3">
      <c r="B24" s="82"/>
      <c r="C24" s="81"/>
      <c r="D24" s="81"/>
      <c r="E24" s="74"/>
      <c r="F24" s="74"/>
      <c r="H24" s="29">
        <v>20</v>
      </c>
      <c r="I24" s="36"/>
      <c r="J24" s="16"/>
      <c r="K24" s="44"/>
      <c r="L24" s="34">
        <v>1.3794646067406423E-2</v>
      </c>
      <c r="M24" s="17">
        <v>1.1963025681382198E-3</v>
      </c>
      <c r="N24" s="65"/>
      <c r="O24" s="36"/>
      <c r="P24" s="9"/>
      <c r="Q24" s="35"/>
      <c r="S24" s="29">
        <v>20</v>
      </c>
      <c r="T24" s="34" t="str">
        <f t="shared" si="4"/>
        <v/>
      </c>
      <c r="U24" s="17" t="str">
        <f t="shared" si="5"/>
        <v/>
      </c>
      <c r="V24" s="48" t="str">
        <f t="shared" si="6"/>
        <v/>
      </c>
    </row>
    <row r="25" spans="1:22" hidden="1" x14ac:dyDescent="0.3">
      <c r="B25" s="83"/>
      <c r="C25" s="84"/>
      <c r="D25" s="85"/>
      <c r="E25" s="74"/>
      <c r="F25" s="74"/>
      <c r="H25" s="29">
        <v>21</v>
      </c>
      <c r="I25" s="36"/>
      <c r="J25" s="16"/>
      <c r="K25" s="44"/>
      <c r="L25" s="34">
        <v>1.2995265854253922E-2</v>
      </c>
      <c r="M25" s="17">
        <v>1.1266353301083295E-3</v>
      </c>
      <c r="N25" s="65"/>
      <c r="O25" s="36"/>
      <c r="P25" s="9"/>
      <c r="Q25" s="35"/>
      <c r="S25" s="29">
        <v>21</v>
      </c>
      <c r="T25" s="34" t="str">
        <f t="shared" si="4"/>
        <v/>
      </c>
      <c r="U25" s="17" t="str">
        <f t="shared" si="5"/>
        <v/>
      </c>
      <c r="V25" s="48" t="str">
        <f t="shared" si="6"/>
        <v/>
      </c>
    </row>
    <row r="26" spans="1:22" hidden="1" x14ac:dyDescent="0.3">
      <c r="B26" s="84"/>
      <c r="C26" s="84"/>
      <c r="D26" s="85"/>
      <c r="E26" s="74"/>
      <c r="F26" s="74"/>
      <c r="H26" s="29">
        <v>22</v>
      </c>
      <c r="I26" s="36"/>
      <c r="J26" s="16"/>
      <c r="K26" s="44"/>
      <c r="L26" s="34">
        <v>1.2242208374303195E-2</v>
      </c>
      <c r="M26" s="17">
        <v>1.061025196179007E-3</v>
      </c>
      <c r="N26" s="65"/>
      <c r="O26" s="36"/>
      <c r="P26" s="9"/>
      <c r="Q26" s="35"/>
      <c r="S26" s="29">
        <v>22</v>
      </c>
      <c r="T26" s="34" t="str">
        <f t="shared" si="4"/>
        <v/>
      </c>
      <c r="U26" s="17" t="str">
        <f t="shared" si="5"/>
        <v/>
      </c>
      <c r="V26" s="48" t="str">
        <f t="shared" si="6"/>
        <v/>
      </c>
    </row>
    <row r="27" spans="1:22" hidden="1" x14ac:dyDescent="0.3">
      <c r="B27" s="84"/>
      <c r="C27" s="84"/>
      <c r="D27" s="84"/>
      <c r="E27" s="74"/>
      <c r="F27" s="74"/>
      <c r="H27" s="29">
        <v>23</v>
      </c>
      <c r="I27" s="36"/>
      <c r="J27" s="16"/>
      <c r="K27" s="44"/>
      <c r="L27" s="34">
        <v>1.1532789316148644E-2</v>
      </c>
      <c r="M27" s="17">
        <v>9.9923589900065865E-4</v>
      </c>
      <c r="N27" s="65"/>
      <c r="O27" s="36"/>
      <c r="P27" s="9"/>
      <c r="Q27" s="35"/>
      <c r="S27" s="29">
        <v>23</v>
      </c>
      <c r="T27" s="34" t="str">
        <f t="shared" si="4"/>
        <v/>
      </c>
      <c r="U27" s="17" t="str">
        <f t="shared" si="5"/>
        <v/>
      </c>
      <c r="V27" s="48" t="str">
        <f t="shared" si="6"/>
        <v/>
      </c>
    </row>
    <row r="28" spans="1:22" hidden="1" x14ac:dyDescent="0.3">
      <c r="B28" s="84"/>
      <c r="C28" s="81"/>
      <c r="D28" s="72"/>
      <c r="E28" s="74"/>
      <c r="F28" s="74"/>
      <c r="H28" s="29">
        <v>24</v>
      </c>
      <c r="I28" s="36"/>
      <c r="J28" s="16"/>
      <c r="K28" s="44"/>
      <c r="L28" s="34">
        <v>1.0864479918213708E-2</v>
      </c>
      <c r="M28" s="17">
        <v>9.4104493036299274E-4</v>
      </c>
      <c r="N28" s="65"/>
      <c r="O28" s="36"/>
      <c r="P28" s="9"/>
      <c r="Q28" s="35"/>
      <c r="S28" s="29">
        <v>24</v>
      </c>
      <c r="T28" s="34" t="str">
        <f t="shared" si="4"/>
        <v/>
      </c>
      <c r="U28" s="17" t="str">
        <f t="shared" si="5"/>
        <v/>
      </c>
      <c r="V28" s="48" t="str">
        <f t="shared" si="6"/>
        <v/>
      </c>
    </row>
    <row r="29" spans="1:22" hidden="1" x14ac:dyDescent="0.3">
      <c r="B29" s="86"/>
      <c r="C29" s="74"/>
      <c r="D29" s="74"/>
      <c r="E29" s="74"/>
      <c r="F29" s="74"/>
      <c r="H29" s="29">
        <v>25</v>
      </c>
      <c r="I29" s="36"/>
      <c r="J29" s="16"/>
      <c r="K29" s="44"/>
      <c r="L29" s="34">
        <v>1.0234897955033741E-2</v>
      </c>
      <c r="M29" s="17">
        <v>8.862427399251257E-4</v>
      </c>
      <c r="N29" s="65"/>
      <c r="O29" s="36"/>
      <c r="P29" s="9"/>
      <c r="Q29" s="35"/>
      <c r="S29" s="29">
        <v>25</v>
      </c>
      <c r="T29" s="34" t="str">
        <f t="shared" si="4"/>
        <v/>
      </c>
      <c r="U29" s="17" t="str">
        <f t="shared" si="5"/>
        <v/>
      </c>
      <c r="V29" s="48" t="str">
        <f t="shared" si="6"/>
        <v/>
      </c>
    </row>
    <row r="30" spans="1:22" hidden="1" x14ac:dyDescent="0.3">
      <c r="B30" s="74"/>
      <c r="H30" s="29">
        <v>26</v>
      </c>
      <c r="I30" s="36"/>
      <c r="J30" s="16"/>
      <c r="K30" s="44"/>
      <c r="L30" s="34">
        <v>9.6417992458511497E-3</v>
      </c>
      <c r="M30" s="17">
        <v>8.3463198060801261E-4</v>
      </c>
      <c r="N30" s="65"/>
      <c r="O30" s="36"/>
      <c r="P30" s="9"/>
      <c r="Q30" s="35"/>
      <c r="S30" s="29">
        <v>26</v>
      </c>
      <c r="T30" s="34" t="str">
        <f t="shared" si="4"/>
        <v/>
      </c>
      <c r="U30" s="17" t="str">
        <f t="shared" si="5"/>
        <v/>
      </c>
      <c r="V30" s="48" t="str">
        <f t="shared" si="6"/>
        <v/>
      </c>
    </row>
    <row r="31" spans="1:22" hidden="1" x14ac:dyDescent="0.3">
      <c r="H31" s="29">
        <v>27</v>
      </c>
      <c r="I31" s="36"/>
      <c r="J31" s="16"/>
      <c r="K31" s="44"/>
      <c r="L31" s="34">
        <v>9.0830696552712739E-3</v>
      </c>
      <c r="M31" s="17">
        <v>7.8602679793180266E-4</v>
      </c>
      <c r="N31" s="65"/>
      <c r="O31" s="36"/>
      <c r="P31" s="9"/>
      <c r="Q31" s="35"/>
      <c r="S31" s="29">
        <v>27</v>
      </c>
      <c r="T31" s="34" t="str">
        <f t="shared" si="4"/>
        <v/>
      </c>
      <c r="U31" s="17" t="str">
        <f t="shared" si="5"/>
        <v/>
      </c>
      <c r="V31" s="48" t="str">
        <f t="shared" si="6"/>
        <v/>
      </c>
    </row>
    <row r="32" spans="1:22" hidden="1" x14ac:dyDescent="0.3">
      <c r="H32" s="29">
        <v>28</v>
      </c>
      <c r="I32" s="36"/>
      <c r="J32" s="16"/>
      <c r="K32" s="44"/>
      <c r="L32" s="34">
        <v>8.5567175574525235E-3</v>
      </c>
      <c r="M32" s="17">
        <v>7.4025216073896462E-4</v>
      </c>
      <c r="N32" s="65"/>
      <c r="O32" s="36"/>
      <c r="P32" s="9"/>
      <c r="Q32" s="35"/>
      <c r="S32" s="29">
        <v>28</v>
      </c>
      <c r="T32" s="34" t="str">
        <f t="shared" si="4"/>
        <v/>
      </c>
      <c r="U32" s="17" t="str">
        <f t="shared" si="5"/>
        <v/>
      </c>
      <c r="V32" s="48" t="str">
        <f t="shared" si="6"/>
        <v/>
      </c>
    </row>
    <row r="33" spans="8:22" hidden="1" x14ac:dyDescent="0.3">
      <c r="H33" s="29">
        <v>29</v>
      </c>
      <c r="I33" s="36"/>
      <c r="J33" s="16"/>
      <c r="K33" s="44"/>
      <c r="L33" s="34">
        <v>8.0608667369778033E-3</v>
      </c>
      <c r="M33" s="17">
        <v>6.9714323089306324E-4</v>
      </c>
      <c r="N33" s="65"/>
      <c r="O33" s="36"/>
      <c r="P33" s="9"/>
      <c r="Q33" s="35"/>
      <c r="S33" s="29">
        <v>29</v>
      </c>
      <c r="T33" s="34" t="str">
        <f t="shared" si="4"/>
        <v/>
      </c>
      <c r="U33" s="17" t="str">
        <f t="shared" si="5"/>
        <v/>
      </c>
      <c r="V33" s="48" t="str">
        <f t="shared" si="6"/>
        <v/>
      </c>
    </row>
    <row r="34" spans="8:22" hidden="1" x14ac:dyDescent="0.3">
      <c r="H34" s="29">
        <v>30</v>
      </c>
      <c r="I34" s="36"/>
      <c r="J34" s="16"/>
      <c r="K34" s="44"/>
      <c r="L34" s="34">
        <v>7.5937497011022313E-3</v>
      </c>
      <c r="M34" s="17">
        <v>6.5654476968342193E-4</v>
      </c>
      <c r="N34" s="65"/>
      <c r="O34" s="36"/>
      <c r="P34" s="9"/>
      <c r="Q34" s="35"/>
      <c r="S34" s="29">
        <v>30</v>
      </c>
      <c r="T34" s="34" t="str">
        <f t="shared" si="4"/>
        <v/>
      </c>
      <c r="U34" s="17" t="str">
        <f t="shared" si="5"/>
        <v/>
      </c>
      <c r="V34" s="48" t="str">
        <f t="shared" si="6"/>
        <v/>
      </c>
    </row>
    <row r="35" spans="8:22" hidden="1" x14ac:dyDescent="0.3">
      <c r="H35" s="29">
        <v>31</v>
      </c>
      <c r="I35" s="36"/>
      <c r="J35" s="16"/>
      <c r="K35" s="44"/>
      <c r="L35" s="34">
        <v>7.1537013795363452E-3</v>
      </c>
      <c r="M35" s="17">
        <v>6.1831057879808591E-4</v>
      </c>
      <c r="N35" s="65"/>
      <c r="O35" s="36"/>
      <c r="P35" s="9"/>
      <c r="Q35" s="35"/>
      <c r="S35" s="29">
        <v>31</v>
      </c>
      <c r="T35" s="34" t="str">
        <f t="shared" si="4"/>
        <v/>
      </c>
      <c r="U35" s="17" t="str">
        <f t="shared" si="5"/>
        <v/>
      </c>
      <c r="V35" s="48" t="str">
        <f t="shared" si="6"/>
        <v/>
      </c>
    </row>
    <row r="36" spans="8:22" hidden="1" x14ac:dyDescent="0.3">
      <c r="H36" s="29">
        <v>32</v>
      </c>
      <c r="I36" s="36"/>
      <c r="J36" s="16"/>
      <c r="K36" s="44"/>
      <c r="L36" s="34">
        <v>6.7391531893100523E-3</v>
      </c>
      <c r="M36" s="17">
        <v>5.8230297385198618E-4</v>
      </c>
      <c r="N36" s="65"/>
      <c r="O36" s="36"/>
      <c r="P36" s="9"/>
      <c r="Q36" s="35"/>
      <c r="S36" s="29">
        <v>32</v>
      </c>
      <c r="T36" s="34" t="str">
        <f t="shared" si="4"/>
        <v/>
      </c>
      <c r="U36" s="17" t="str">
        <f t="shared" si="5"/>
        <v/>
      </c>
      <c r="V36" s="48" t="str">
        <f t="shared" si="6"/>
        <v/>
      </c>
    </row>
    <row r="37" spans="8:22" hidden="1" x14ac:dyDescent="0.3">
      <c r="H37" s="29">
        <v>33</v>
      </c>
      <c r="I37" s="36"/>
      <c r="J37" s="16"/>
      <c r="K37" s="44"/>
      <c r="L37" s="34">
        <v>6.348627443564076E-3</v>
      </c>
      <c r="M37" s="17">
        <v>5.4839228857443678E-4</v>
      </c>
      <c r="N37" s="65"/>
      <c r="O37" s="36"/>
      <c r="P37" s="9"/>
      <c r="Q37" s="35"/>
      <c r="S37" s="29">
        <v>33</v>
      </c>
      <c r="T37" s="34" t="str">
        <f t="shared" si="4"/>
        <v/>
      </c>
      <c r="U37" s="17" t="str">
        <f t="shared" si="5"/>
        <v/>
      </c>
      <c r="V37" s="48" t="str">
        <f t="shared" si="6"/>
        <v/>
      </c>
    </row>
    <row r="38" spans="8:22" hidden="1" x14ac:dyDescent="0.3">
      <c r="H38" s="29">
        <v>34</v>
      </c>
      <c r="I38" s="36"/>
      <c r="J38" s="16"/>
      <c r="K38" s="44"/>
      <c r="L38" s="34">
        <v>5.9807320843326926E-3</v>
      </c>
      <c r="M38" s="17">
        <v>5.164564078705032E-4</v>
      </c>
      <c r="N38" s="65"/>
      <c r="O38" s="36"/>
      <c r="P38" s="9"/>
      <c r="Q38" s="35"/>
      <c r="S38" s="29">
        <v>34</v>
      </c>
      <c r="T38" s="34" t="str">
        <f t="shared" si="4"/>
        <v/>
      </c>
      <c r="U38" s="17" t="str">
        <f t="shared" si="5"/>
        <v/>
      </c>
      <c r="V38" s="48" t="str">
        <f t="shared" si="6"/>
        <v/>
      </c>
    </row>
    <row r="39" spans="8:22" hidden="1" x14ac:dyDescent="0.3">
      <c r="H39" s="29">
        <v>35</v>
      </c>
      <c r="I39" s="36"/>
      <c r="J39" s="16"/>
      <c r="K39" s="44"/>
      <c r="L39" s="34">
        <v>5.6341557205529342E-3</v>
      </c>
      <c r="M39" s="17">
        <v>4.8638032807476095E-4</v>
      </c>
      <c r="N39" s="65"/>
      <c r="O39" s="36"/>
      <c r="P39" s="9"/>
      <c r="Q39" s="35"/>
      <c r="S39" s="29">
        <v>35</v>
      </c>
      <c r="T39" s="34" t="str">
        <f t="shared" si="4"/>
        <v/>
      </c>
      <c r="U39" s="17" t="str">
        <f t="shared" si="5"/>
        <v/>
      </c>
      <c r="V39" s="48" t="str">
        <f t="shared" si="6"/>
        <v/>
      </c>
    </row>
    <row r="40" spans="8:22" hidden="1" x14ac:dyDescent="0.3">
      <c r="H40" s="29">
        <v>36</v>
      </c>
      <c r="I40" s="36"/>
      <c r="J40" s="16"/>
      <c r="K40" s="44"/>
      <c r="L40" s="34">
        <v>5.3076629536028376E-3</v>
      </c>
      <c r="M40" s="17">
        <v>4.5805574281388112E-4</v>
      </c>
      <c r="N40" s="65"/>
      <c r="O40" s="36"/>
      <c r="P40" s="9"/>
      <c r="Q40" s="35"/>
      <c r="S40" s="29">
        <v>36</v>
      </c>
      <c r="T40" s="34" t="str">
        <f t="shared" si="4"/>
        <v/>
      </c>
      <c r="U40" s="17" t="str">
        <f t="shared" si="5"/>
        <v/>
      </c>
      <c r="V40" s="48" t="str">
        <f t="shared" si="6"/>
        <v/>
      </c>
    </row>
    <row r="41" spans="8:22" hidden="1" x14ac:dyDescent="0.3">
      <c r="H41" s="29">
        <v>37</v>
      </c>
      <c r="I41" s="36"/>
      <c r="J41" s="16"/>
      <c r="K41" s="44"/>
      <c r="L41" s="34">
        <v>5.0000899737177073E-3</v>
      </c>
      <c r="M41" s="17">
        <v>4.3138065298670131E-4</v>
      </c>
      <c r="N41" s="65"/>
      <c r="O41" s="36"/>
      <c r="P41" s="9"/>
      <c r="Q41" s="35"/>
      <c r="S41" s="29">
        <v>37</v>
      </c>
      <c r="T41" s="34" t="str">
        <f t="shared" si="4"/>
        <v/>
      </c>
      <c r="U41" s="17" t="str">
        <f t="shared" si="5"/>
        <v/>
      </c>
      <c r="V41" s="48" t="str">
        <f t="shared" si="6"/>
        <v/>
      </c>
    </row>
    <row r="42" spans="8:22" hidden="1" x14ac:dyDescent="0.3">
      <c r="H42" s="29">
        <v>38</v>
      </c>
      <c r="I42" s="36"/>
      <c r="J42" s="16"/>
      <c r="K42" s="44"/>
      <c r="L42" s="34">
        <v>4.7103404115785277E-3</v>
      </c>
      <c r="M42" s="17">
        <v>4.0625899945728939E-4</v>
      </c>
      <c r="N42" s="65"/>
      <c r="O42" s="36"/>
      <c r="P42" s="9"/>
      <c r="Q42" s="35"/>
      <c r="S42" s="29">
        <v>38</v>
      </c>
      <c r="T42" s="34" t="str">
        <f t="shared" si="4"/>
        <v/>
      </c>
      <c r="U42" s="17" t="str">
        <f t="shared" si="5"/>
        <v/>
      </c>
      <c r="V42" s="48" t="str">
        <f t="shared" si="6"/>
        <v/>
      </c>
    </row>
    <row r="43" spans="8:22" hidden="1" x14ac:dyDescent="0.3">
      <c r="H43" s="29">
        <v>39</v>
      </c>
      <c r="I43" s="36"/>
      <c r="J43" s="16"/>
      <c r="K43" s="44"/>
      <c r="L43" s="34">
        <v>4.4373814302933788E-3</v>
      </c>
      <c r="M43" s="17">
        <v>3.826003171382977E-4</v>
      </c>
      <c r="N43" s="65"/>
      <c r="O43" s="36"/>
      <c r="P43" s="9"/>
      <c r="Q43" s="35"/>
      <c r="S43" s="29">
        <v>39</v>
      </c>
      <c r="T43" s="34" t="str">
        <f t="shared" si="4"/>
        <v/>
      </c>
      <c r="U43" s="17" t="str">
        <f t="shared" si="5"/>
        <v/>
      </c>
      <c r="V43" s="48" t="str">
        <f t="shared" si="6"/>
        <v/>
      </c>
    </row>
    <row r="44" spans="8:22" hidden="1" x14ac:dyDescent="0.3">
      <c r="H44" s="29">
        <v>40</v>
      </c>
      <c r="I44" s="36"/>
      <c r="J44" s="16"/>
      <c r="K44" s="44"/>
      <c r="L44" s="34">
        <v>4.1802400438346087E-3</v>
      </c>
      <c r="M44" s="17">
        <v>3.6031940921893462E-4</v>
      </c>
      <c r="N44" s="65"/>
      <c r="O44" s="36"/>
      <c r="P44" s="9"/>
      <c r="Q44" s="35"/>
      <c r="S44" s="29">
        <v>40</v>
      </c>
      <c r="T44" s="34" t="str">
        <f t="shared" si="4"/>
        <v/>
      </c>
      <c r="U44" s="17" t="str">
        <f t="shared" si="5"/>
        <v/>
      </c>
      <c r="V44" s="48" t="str">
        <f t="shared" si="6"/>
        <v/>
      </c>
    </row>
    <row r="45" spans="8:22" hidden="1" x14ac:dyDescent="0.3">
      <c r="H45" s="29">
        <v>41</v>
      </c>
      <c r="I45" s="36"/>
      <c r="J45" s="16"/>
      <c r="K45" s="44"/>
      <c r="L45" s="34">
        <v>3.9379996488182007E-3</v>
      </c>
      <c r="M45" s="17">
        <v>3.3933604036442196E-4</v>
      </c>
      <c r="N45" s="65"/>
      <c r="O45" s="36"/>
      <c r="P45" s="9"/>
      <c r="Q45" s="35"/>
      <c r="S45" s="29">
        <v>41</v>
      </c>
      <c r="T45" s="34" t="str">
        <f t="shared" si="4"/>
        <v/>
      </c>
      <c r="U45" s="17" t="str">
        <f t="shared" si="5"/>
        <v/>
      </c>
      <c r="V45" s="48" t="str">
        <f t="shared" si="6"/>
        <v/>
      </c>
    </row>
    <row r="46" spans="8:22" hidden="1" x14ac:dyDescent="0.3">
      <c r="H46" s="29">
        <v>42</v>
      </c>
      <c r="I46" s="36"/>
      <c r="J46" s="16"/>
      <c r="K46" s="44"/>
      <c r="L46" s="34">
        <v>3.70979675725332E-3</v>
      </c>
      <c r="M46" s="17">
        <v>3.1957464778212572E-4</v>
      </c>
      <c r="N46" s="65"/>
      <c r="O46" s="36"/>
      <c r="P46" s="9"/>
      <c r="Q46" s="35"/>
      <c r="S46" s="29">
        <v>42</v>
      </c>
      <c r="T46" s="34" t="str">
        <f t="shared" si="4"/>
        <v/>
      </c>
      <c r="U46" s="17" t="str">
        <f t="shared" si="5"/>
        <v/>
      </c>
      <c r="V46" s="48" t="str">
        <f t="shared" si="6"/>
        <v/>
      </c>
    </row>
    <row r="47" spans="8:22" hidden="1" x14ac:dyDescent="0.3">
      <c r="H47" s="29">
        <v>43</v>
      </c>
      <c r="I47" s="36"/>
      <c r="J47" s="16"/>
      <c r="K47" s="44"/>
      <c r="L47" s="34">
        <v>3.4948179186232629E-3</v>
      </c>
      <c r="M47" s="17">
        <v>3.0096406911388419E-4</v>
      </c>
      <c r="N47" s="65"/>
      <c r="O47" s="36"/>
      <c r="P47" s="9"/>
      <c r="Q47" s="35"/>
      <c r="S47" s="29">
        <v>43</v>
      </c>
      <c r="T47" s="34" t="str">
        <f t="shared" si="4"/>
        <v/>
      </c>
      <c r="U47" s="17" t="str">
        <f t="shared" si="5"/>
        <v/>
      </c>
      <c r="V47" s="48" t="str">
        <f t="shared" si="6"/>
        <v/>
      </c>
    </row>
    <row r="48" spans="8:22" hidden="1" x14ac:dyDescent="0.3">
      <c r="H48" s="29">
        <v>44</v>
      </c>
      <c r="I48" s="36"/>
      <c r="J48" s="16"/>
      <c r="K48" s="44"/>
      <c r="L48" s="34">
        <v>3.2922968203239178E-3</v>
      </c>
      <c r="M48" s="17">
        <v>2.8343728617465471E-4</v>
      </c>
      <c r="N48" s="65"/>
      <c r="O48" s="36"/>
      <c r="P48" s="9"/>
      <c r="Q48" s="35"/>
      <c r="S48" s="29">
        <v>44</v>
      </c>
      <c r="T48" s="34" t="str">
        <f t="shared" si="4"/>
        <v/>
      </c>
      <c r="U48" s="17" t="str">
        <f t="shared" si="5"/>
        <v/>
      </c>
      <c r="V48" s="48" t="str">
        <f t="shared" si="6"/>
        <v/>
      </c>
    </row>
    <row r="49" spans="8:22" hidden="1" x14ac:dyDescent="0.3">
      <c r="H49" s="29">
        <v>45</v>
      </c>
      <c r="I49" s="36"/>
      <c r="J49" s="16"/>
      <c r="K49" s="44"/>
      <c r="L49" s="34">
        <v>3.1015115561237234E-3</v>
      </c>
      <c r="M49" s="17">
        <v>2.6693118361465894E-4</v>
      </c>
      <c r="N49" s="65"/>
      <c r="O49" s="36"/>
      <c r="P49" s="9"/>
      <c r="Q49" s="35"/>
      <c r="S49" s="29">
        <v>45</v>
      </c>
      <c r="T49" s="34" t="str">
        <f t="shared" si="4"/>
        <v/>
      </c>
      <c r="U49" s="17" t="str">
        <f t="shared" si="5"/>
        <v/>
      </c>
      <c r="V49" s="48" t="str">
        <f t="shared" si="6"/>
        <v/>
      </c>
    </row>
    <row r="50" spans="8:22" hidden="1" x14ac:dyDescent="0.3">
      <c r="H50" s="29">
        <v>46</v>
      </c>
      <c r="I50" s="36"/>
      <c r="J50" s="16"/>
      <c r="K50" s="44"/>
      <c r="L50" s="34">
        <v>2.9217820529103575E-3</v>
      </c>
      <c r="M50" s="17">
        <v>2.5138632163595071E-4</v>
      </c>
      <c r="N50" s="65"/>
      <c r="O50" s="36"/>
      <c r="P50" s="9"/>
      <c r="Q50" s="35"/>
      <c r="S50" s="29">
        <v>46</v>
      </c>
      <c r="T50" s="34" t="str">
        <f t="shared" si="4"/>
        <v/>
      </c>
      <c r="U50" s="17" t="str">
        <f t="shared" si="5"/>
        <v/>
      </c>
      <c r="V50" s="48" t="str">
        <f t="shared" si="6"/>
        <v/>
      </c>
    </row>
    <row r="51" spans="8:22" hidden="1" x14ac:dyDescent="0.3">
      <c r="H51" s="29">
        <v>47</v>
      </c>
      <c r="I51" s="36"/>
      <c r="J51" s="16"/>
      <c r="K51" s="44"/>
      <c r="L51" s="34">
        <v>2.7524676465518119E-3</v>
      </c>
      <c r="M51" s="17">
        <v>2.3674672194494106E-4</v>
      </c>
      <c r="N51" s="65"/>
      <c r="O51" s="36"/>
      <c r="P51" s="9"/>
      <c r="Q51" s="35"/>
      <c r="S51" s="29">
        <v>47</v>
      </c>
      <c r="T51" s="34" t="str">
        <f t="shared" si="4"/>
        <v/>
      </c>
      <c r="U51" s="17" t="str">
        <f t="shared" si="5"/>
        <v/>
      </c>
      <c r="V51" s="48" t="str">
        <f t="shared" si="6"/>
        <v/>
      </c>
    </row>
    <row r="52" spans="8:22" hidden="1" x14ac:dyDescent="0.3">
      <c r="H52" s="29">
        <v>48</v>
      </c>
      <c r="I52" s="36"/>
      <c r="J52" s="16"/>
      <c r="K52" s="44"/>
      <c r="L52" s="34">
        <v>2.5929647982283303E-3</v>
      </c>
      <c r="M52" s="17">
        <v>2.2295966617007725E-4</v>
      </c>
      <c r="N52" s="65"/>
      <c r="O52" s="36"/>
      <c r="P52" s="9"/>
      <c r="Q52" s="35"/>
      <c r="S52" s="29">
        <v>48</v>
      </c>
      <c r="T52" s="34" t="str">
        <f t="shared" si="4"/>
        <v/>
      </c>
      <c r="U52" s="17" t="str">
        <f t="shared" si="5"/>
        <v/>
      </c>
      <c r="V52" s="48" t="str">
        <f t="shared" si="6"/>
        <v/>
      </c>
    </row>
    <row r="53" spans="8:22" x14ac:dyDescent="0.3">
      <c r="H53" s="29">
        <v>49</v>
      </c>
      <c r="I53" s="36"/>
      <c r="J53" s="16"/>
      <c r="K53" s="44"/>
      <c r="L53" s="34">
        <v>2.4427049430998009E-3</v>
      </c>
      <c r="M53" s="17">
        <v>2.0997550601876258E-4</v>
      </c>
      <c r="N53" s="65"/>
      <c r="O53" s="36"/>
      <c r="P53" s="9"/>
      <c r="Q53" s="35"/>
      <c r="S53" s="29">
        <v>49</v>
      </c>
      <c r="T53" s="34" t="str">
        <f t="shared" si="4"/>
        <v/>
      </c>
      <c r="U53" s="17" t="str">
        <f t="shared" si="5"/>
        <v/>
      </c>
      <c r="V53" s="48" t="str">
        <f t="shared" si="6"/>
        <v/>
      </c>
    </row>
    <row r="54" spans="8:22" x14ac:dyDescent="0.3">
      <c r="H54" s="29">
        <v>50</v>
      </c>
      <c r="I54" s="36"/>
      <c r="J54" s="16"/>
      <c r="K54" s="44"/>
      <c r="L54" s="34">
        <v>2.3011524636366572E-3</v>
      </c>
      <c r="M54" s="17">
        <v>1.9774748448987656E-4</v>
      </c>
      <c r="N54" s="65"/>
      <c r="O54" s="36"/>
      <c r="P54" s="9"/>
      <c r="Q54" s="35"/>
      <c r="S54" s="29">
        <v>50</v>
      </c>
      <c r="T54" s="34">
        <f>IF(($I54+L4+O4)*$B$18=0,"",($I54+L4+O4)*$B$18)</f>
        <v>0.32465628802202345</v>
      </c>
      <c r="U54" s="17">
        <f>IF(($J54+M4+P4)*$B$18=0,"",($J54+M4+P4)*$B$18)</f>
        <v>6.8437004168507096E-3</v>
      </c>
      <c r="V54" s="48">
        <f>IF(($K54+N4+Q4)*$B$18=0,"",($K54+N4+Q4)*$B$18)</f>
        <v>2.8412413974581142E-5</v>
      </c>
    </row>
    <row r="55" spans="8:22" x14ac:dyDescent="0.3">
      <c r="H55" s="29">
        <v>51</v>
      </c>
      <c r="I55" s="36"/>
      <c r="J55" s="16"/>
      <c r="K55" s="44"/>
      <c r="L55" s="34">
        <v>2.1678027803917607E-3</v>
      </c>
      <c r="M55" s="17">
        <v>1.8623156749806707E-4</v>
      </c>
      <c r="N55" s="65"/>
      <c r="O55" s="36"/>
      <c r="P55" s="9"/>
      <c r="Q55" s="35"/>
      <c r="S55" s="29">
        <v>51</v>
      </c>
      <c r="T55" s="34">
        <f t="shared" ref="T55:T118" si="7">IF(($I55+L5+O5)*$B$18=0,"",($I55+L5+O5)*$B$18)</f>
        <v>0.32470231613989842</v>
      </c>
      <c r="U55" s="17">
        <f t="shared" ref="U55:U118" si="8">IF(($J55+M5+P5)*$B$18=0,"",($J55+M5+P5)*$B$18)</f>
        <v>1.2435041759465195E-2</v>
      </c>
      <c r="V55" s="48">
        <f t="shared" ref="V55:V118" si="9">IF(($K55+N5+Q5)*$B$18=0,"",($K55+N5+Q5)*$B$18)</f>
        <v>6.0749999999999997E-3</v>
      </c>
    </row>
    <row r="56" spans="8:22" x14ac:dyDescent="0.3">
      <c r="H56" s="29">
        <v>52</v>
      </c>
      <c r="I56" s="36"/>
      <c r="J56" s="16"/>
      <c r="K56" s="44"/>
      <c r="L56" s="34">
        <v>2.0421805534060573E-3</v>
      </c>
      <c r="M56" s="17">
        <v>1.7538628530348066E-4</v>
      </c>
      <c r="N56" s="65"/>
      <c r="O56" s="36"/>
      <c r="P56" s="9"/>
      <c r="Q56" s="35"/>
      <c r="S56" s="29">
        <v>52</v>
      </c>
      <c r="T56" s="34">
        <f t="shared" si="7"/>
        <v>0.27269055079071697</v>
      </c>
      <c r="U56" s="17">
        <f t="shared" si="8"/>
        <v>2.377841203766555E-2</v>
      </c>
      <c r="V56" s="48" t="str">
        <f t="shared" si="9"/>
        <v/>
      </c>
    </row>
    <row r="57" spans="8:22" x14ac:dyDescent="0.3">
      <c r="H57" s="29">
        <v>53</v>
      </c>
      <c r="I57" s="36"/>
      <c r="J57" s="16"/>
      <c r="K57" s="44"/>
      <c r="L57" s="34">
        <v>1.9238379878415599E-3</v>
      </c>
      <c r="M57" s="17">
        <v>1.6517258317590643E-4</v>
      </c>
      <c r="N57" s="65"/>
      <c r="O57" s="36"/>
      <c r="P57" s="9"/>
      <c r="Q57" s="35"/>
      <c r="S57" s="29">
        <v>53</v>
      </c>
      <c r="T57" s="34">
        <f t="shared" si="7"/>
        <v>0.25688860222880094</v>
      </c>
      <c r="U57" s="17">
        <f t="shared" si="8"/>
        <v>2.2393665122026184E-2</v>
      </c>
      <c r="V57" s="48" t="str">
        <f t="shared" si="9"/>
        <v/>
      </c>
    </row>
    <row r="58" spans="8:22" x14ac:dyDescent="0.3">
      <c r="H58" s="29">
        <v>54</v>
      </c>
      <c r="I58" s="36"/>
      <c r="J58" s="16"/>
      <c r="K58" s="44"/>
      <c r="L58" s="34">
        <v>1.8123532377964293E-3</v>
      </c>
      <c r="M58" s="17">
        <v>1.5555368075556304E-4</v>
      </c>
      <c r="N58" s="65"/>
      <c r="O58" s="36"/>
      <c r="P58" s="9"/>
      <c r="Q58" s="35"/>
      <c r="S58" s="29">
        <v>54</v>
      </c>
      <c r="T58" s="34">
        <f t="shared" si="7"/>
        <v>0.24200234506661047</v>
      </c>
      <c r="U58" s="17">
        <f t="shared" si="8"/>
        <v>2.1089559588886846E-2</v>
      </c>
      <c r="V58" s="48" t="str">
        <f t="shared" si="9"/>
        <v/>
      </c>
    </row>
    <row r="59" spans="8:22" x14ac:dyDescent="0.3">
      <c r="H59" s="29">
        <v>55</v>
      </c>
      <c r="I59" s="36"/>
      <c r="J59" s="16"/>
      <c r="K59" s="44"/>
      <c r="L59" s="34">
        <v>1.7073289026161541E-3</v>
      </c>
      <c r="M59" s="17">
        <v>1.4649493960407597E-4</v>
      </c>
      <c r="N59" s="65"/>
      <c r="O59" s="36"/>
      <c r="P59" s="9"/>
      <c r="Q59" s="35"/>
      <c r="S59" s="29">
        <v>55</v>
      </c>
      <c r="T59" s="34">
        <f t="shared" si="7"/>
        <v>0.22797871706759257</v>
      </c>
      <c r="U59" s="17">
        <f t="shared" si="8"/>
        <v>1.9861399249725246E-2</v>
      </c>
      <c r="V59" s="48" t="str">
        <f t="shared" si="9"/>
        <v/>
      </c>
    </row>
    <row r="60" spans="8:22" x14ac:dyDescent="0.3">
      <c r="H60" s="29">
        <v>56</v>
      </c>
      <c r="I60" s="36"/>
      <c r="J60" s="16"/>
      <c r="K60" s="44"/>
      <c r="L60" s="34">
        <v>1.608390610339794E-3</v>
      </c>
      <c r="M60" s="17">
        <v>1.379637384686853E-4</v>
      </c>
      <c r="N60" s="65"/>
      <c r="O60" s="36"/>
      <c r="P60" s="9"/>
      <c r="Q60" s="35"/>
      <c r="S60" s="29">
        <v>56</v>
      </c>
      <c r="T60" s="34">
        <f t="shared" si="7"/>
        <v>0.21476773081647671</v>
      </c>
      <c r="U60" s="17">
        <f t="shared" si="8"/>
        <v>1.8704761400748043E-2</v>
      </c>
      <c r="V60" s="48" t="str">
        <f t="shared" si="9"/>
        <v/>
      </c>
    </row>
    <row r="61" spans="8:22" x14ac:dyDescent="0.3">
      <c r="H61" s="29">
        <v>57</v>
      </c>
      <c r="I61" s="36"/>
      <c r="J61" s="16"/>
      <c r="K61" s="44"/>
      <c r="L61" s="34">
        <v>1.5151856832338372E-3</v>
      </c>
      <c r="M61" s="17">
        <v>1.2992935581050067E-4</v>
      </c>
      <c r="N61" s="65"/>
      <c r="O61" s="36"/>
      <c r="P61" s="9"/>
      <c r="Q61" s="35"/>
      <c r="S61" s="29">
        <v>57</v>
      </c>
      <c r="T61" s="34">
        <f t="shared" si="7"/>
        <v>0.20232229554210582</v>
      </c>
      <c r="U61" s="17">
        <f t="shared" si="8"/>
        <v>1.7615480896380143E-2</v>
      </c>
      <c r="V61" s="48" t="str">
        <f t="shared" si="9"/>
        <v/>
      </c>
    </row>
    <row r="62" spans="8:22" x14ac:dyDescent="0.3">
      <c r="H62" s="29">
        <v>58</v>
      </c>
      <c r="I62" s="36"/>
      <c r="J62" s="16"/>
      <c r="K62" s="44"/>
      <c r="L62" s="34">
        <v>1.4273818806523249E-3</v>
      </c>
      <c r="M62" s="17">
        <v>1.2236285917377807E-4</v>
      </c>
      <c r="N62" s="65"/>
      <c r="O62" s="36"/>
      <c r="P62" s="9"/>
      <c r="Q62" s="35"/>
      <c r="S62" s="29">
        <v>58</v>
      </c>
      <c r="T62" s="34">
        <f t="shared" si="7"/>
        <v>0.19059804926503784</v>
      </c>
      <c r="U62" s="17">
        <f t="shared" si="8"/>
        <v>1.6589635150241686E-2</v>
      </c>
      <c r="V62" s="48" t="str">
        <f t="shared" si="9"/>
        <v/>
      </c>
    </row>
    <row r="63" spans="8:22" x14ac:dyDescent="0.3">
      <c r="H63" s="29">
        <v>59</v>
      </c>
      <c r="I63" s="36"/>
      <c r="J63" s="16"/>
      <c r="K63" s="44"/>
      <c r="L63" s="34">
        <v>1.3446662147487184E-3</v>
      </c>
      <c r="M63" s="17">
        <v>1.1523700099782821E-4</v>
      </c>
      <c r="N63" s="65"/>
      <c r="O63" s="36"/>
      <c r="P63" s="9"/>
      <c r="Q63" s="35"/>
      <c r="S63" s="29">
        <v>59</v>
      </c>
      <c r="T63" s="34">
        <f t="shared" si="7"/>
        <v>0.17955320067170702</v>
      </c>
      <c r="U63" s="17">
        <f t="shared" si="8"/>
        <v>1.5623530009600222E-2</v>
      </c>
      <c r="V63" s="48" t="str">
        <f t="shared" si="9"/>
        <v/>
      </c>
    </row>
    <row r="64" spans="8:22" x14ac:dyDescent="0.3">
      <c r="H64" s="29">
        <v>60</v>
      </c>
      <c r="I64" s="36"/>
      <c r="J64" s="16"/>
      <c r="K64" s="44"/>
      <c r="L64" s="34">
        <v>1.2667438348121899E-3</v>
      </c>
      <c r="M64" s="17">
        <v>1.0852612049636729E-4</v>
      </c>
      <c r="N64" s="65"/>
      <c r="O64" s="36"/>
      <c r="P64" s="9"/>
      <c r="Q64" s="35"/>
      <c r="S64" s="29">
        <v>60</v>
      </c>
      <c r="T64" s="34">
        <f t="shared" si="7"/>
        <v>0.16914838015147937</v>
      </c>
      <c r="U64" s="17">
        <f t="shared" si="8"/>
        <v>1.4713686452430664E-2</v>
      </c>
      <c r="V64" s="48" t="str">
        <f t="shared" si="9"/>
        <v/>
      </c>
    </row>
    <row r="65" spans="8:22" x14ac:dyDescent="0.3">
      <c r="H65" s="29">
        <v>61</v>
      </c>
      <c r="I65" s="36"/>
      <c r="J65" s="16"/>
      <c r="K65" s="44"/>
      <c r="L65" s="34">
        <v>1.1933369762560119E-3</v>
      </c>
      <c r="M65" s="17">
        <v>1.0220605125096932E-4</v>
      </c>
      <c r="N65" s="65"/>
      <c r="O65" s="36"/>
      <c r="P65" s="9"/>
      <c r="Q65" s="35"/>
      <c r="S65" s="29">
        <v>61</v>
      </c>
      <c r="T65" s="34">
        <f t="shared" si="7"/>
        <v>0.159346499465643</v>
      </c>
      <c r="U65" s="17">
        <f t="shared" si="8"/>
        <v>1.3856828059178242E-2</v>
      </c>
      <c r="V65" s="48" t="str">
        <f t="shared" si="9"/>
        <v/>
      </c>
    </row>
    <row r="66" spans="8:22" x14ac:dyDescent="0.3">
      <c r="H66" s="29">
        <v>62</v>
      </c>
      <c r="I66" s="36"/>
      <c r="J66" s="16"/>
      <c r="K66" s="44"/>
      <c r="L66" s="34">
        <v>1.1241839705077867E-3</v>
      </c>
      <c r="M66" s="17">
        <v>9.6254034185856948E-5</v>
      </c>
      <c r="N66" s="65"/>
      <c r="O66" s="36"/>
      <c r="P66" s="9"/>
      <c r="Q66" s="35"/>
      <c r="S66" s="29">
        <v>62</v>
      </c>
      <c r="T66" s="34">
        <f t="shared" si="7"/>
        <v>0.15011261954817418</v>
      </c>
      <c r="U66" s="17">
        <f t="shared" si="8"/>
        <v>1.3049869214109128E-2</v>
      </c>
      <c r="V66" s="48" t="str">
        <f t="shared" si="9"/>
        <v/>
      </c>
    </row>
    <row r="67" spans="8:22" x14ac:dyDescent="0.3">
      <c r="H67" s="29">
        <v>63</v>
      </c>
      <c r="I67" s="36"/>
      <c r="J67" s="16"/>
      <c r="K67" s="44"/>
      <c r="L67" s="34">
        <v>1.0590383122760004E-3</v>
      </c>
      <c r="M67" s="17">
        <v>9.0648635610645907E-5</v>
      </c>
      <c r="N67" s="65"/>
      <c r="O67" s="36"/>
      <c r="P67" s="9"/>
      <c r="Q67" s="35"/>
      <c r="S67" s="29">
        <v>63</v>
      </c>
      <c r="T67" s="34">
        <f t="shared" si="7"/>
        <v>0.14141382596704419</v>
      </c>
      <c r="U67" s="17">
        <f t="shared" si="8"/>
        <v>1.2289903993760929E-2</v>
      </c>
      <c r="V67" s="48" t="str">
        <f t="shared" si="9"/>
        <v/>
      </c>
    </row>
    <row r="68" spans="8:22" x14ac:dyDescent="0.3">
      <c r="H68" s="29">
        <v>64</v>
      </c>
      <c r="I68" s="36"/>
      <c r="J68" s="16"/>
      <c r="K68" s="44"/>
      <c r="L68" s="34">
        <v>9.9766778086653337E-4</v>
      </c>
      <c r="M68" s="17">
        <v>8.5369670035908459E-5</v>
      </c>
      <c r="N68" s="65"/>
      <c r="O68" s="36"/>
      <c r="P68" s="9"/>
      <c r="Q68" s="35"/>
      <c r="S68" s="29">
        <v>64</v>
      </c>
      <c r="T68" s="34">
        <f t="shared" si="7"/>
        <v>0.133219111602145</v>
      </c>
      <c r="U68" s="17">
        <f t="shared" si="8"/>
        <v>1.1574195702479455E-2</v>
      </c>
      <c r="V68" s="48" t="str">
        <f t="shared" si="9"/>
        <v/>
      </c>
    </row>
    <row r="69" spans="8:22" x14ac:dyDescent="0.3">
      <c r="H69" s="29">
        <v>65</v>
      </c>
      <c r="I69" s="36"/>
      <c r="J69" s="16"/>
      <c r="K69" s="44"/>
      <c r="L69" s="34">
        <v>9.3985361241628689E-4</v>
      </c>
      <c r="M69" s="17">
        <v>8.0398127483608548E-5</v>
      </c>
      <c r="N69" s="65"/>
      <c r="O69" s="36"/>
      <c r="P69" s="9"/>
      <c r="Q69" s="35"/>
      <c r="S69" s="29">
        <v>65</v>
      </c>
      <c r="T69" s="34">
        <f t="shared" si="7"/>
        <v>0.12549926612172077</v>
      </c>
      <c r="U69" s="17">
        <f t="shared" si="8"/>
        <v>1.0900167017358381E-2</v>
      </c>
      <c r="V69" s="48" t="str">
        <f t="shared" si="9"/>
        <v/>
      </c>
    </row>
    <row r="70" spans="8:22" x14ac:dyDescent="0.3">
      <c r="H70" s="29">
        <v>66</v>
      </c>
      <c r="I70" s="36"/>
      <c r="J70" s="16"/>
      <c r="K70" s="44"/>
      <c r="L70" s="34">
        <v>8.8538972009249983E-4</v>
      </c>
      <c r="M70" s="17">
        <v>7.5716105030647568E-5</v>
      </c>
      <c r="N70" s="65"/>
      <c r="O70" s="36"/>
      <c r="P70" s="9"/>
      <c r="Q70" s="35"/>
      <c r="S70" s="29">
        <v>66</v>
      </c>
      <c r="T70" s="34">
        <f t="shared" si="7"/>
        <v>0.11822677186327066</v>
      </c>
      <c r="U70" s="17">
        <f t="shared" si="8"/>
        <v>1.0265390707092929E-2</v>
      </c>
      <c r="V70" s="48" t="str">
        <f t="shared" si="9"/>
        <v/>
      </c>
    </row>
    <row r="71" spans="8:22" x14ac:dyDescent="0.3">
      <c r="H71" s="29">
        <v>67</v>
      </c>
      <c r="I71" s="36"/>
      <c r="J71" s="16"/>
      <c r="K71" s="44"/>
      <c r="L71" s="34">
        <v>8.3408195948484734E-4</v>
      </c>
      <c r="M71" s="17">
        <v>7.1306742339003796E-5</v>
      </c>
      <c r="N71" s="65"/>
      <c r="O71" s="36"/>
      <c r="P71" s="9"/>
      <c r="Q71" s="35"/>
      <c r="S71" s="29">
        <v>67</v>
      </c>
      <c r="T71" s="34">
        <f t="shared" si="7"/>
        <v>0.11137570574786942</v>
      </c>
      <c r="U71" s="17">
        <f t="shared" si="8"/>
        <v>9.6675808913254547E-3</v>
      </c>
      <c r="V71" s="48" t="str">
        <f t="shared" si="9"/>
        <v/>
      </c>
    </row>
    <row r="72" spans="8:22" x14ac:dyDescent="0.3">
      <c r="H72" s="29">
        <v>68</v>
      </c>
      <c r="I72" s="36"/>
      <c r="J72" s="16"/>
      <c r="K72" s="44"/>
      <c r="L72" s="34">
        <v>7.8574743656091388E-4</v>
      </c>
      <c r="M72" s="17">
        <v>6.7154160940304108E-5</v>
      </c>
      <c r="N72" s="65"/>
      <c r="O72" s="36"/>
      <c r="P72" s="9"/>
      <c r="Q72" s="35"/>
      <c r="S72" s="29">
        <v>68</v>
      </c>
      <c r="T72" s="34">
        <f t="shared" si="7"/>
        <v>0.10492164687826804</v>
      </c>
      <c r="U72" s="17">
        <f t="shared" si="8"/>
        <v>9.1045848090071085E-3</v>
      </c>
      <c r="V72" s="48" t="str">
        <f t="shared" si="9"/>
        <v/>
      </c>
    </row>
    <row r="73" spans="8:22" x14ac:dyDescent="0.3">
      <c r="H73" s="29">
        <v>69</v>
      </c>
      <c r="I73" s="36"/>
      <c r="J73" s="16"/>
      <c r="K73" s="44"/>
      <c r="L73" s="34">
        <v>7.4021385572688267E-4</v>
      </c>
      <c r="M73" s="17">
        <v>6.3243407056187061E-5</v>
      </c>
      <c r="N73" s="65"/>
      <c r="O73" s="36"/>
      <c r="P73" s="9"/>
      <c r="Q73" s="35"/>
      <c r="S73" s="29">
        <v>69</v>
      </c>
      <c r="T73" s="34">
        <f t="shared" si="7"/>
        <v>9.8841589491387494E-2</v>
      </c>
      <c r="U73" s="17">
        <f t="shared" si="8"/>
        <v>8.5743750661328184E-3</v>
      </c>
      <c r="V73" s="48" t="str">
        <f t="shared" si="9"/>
        <v/>
      </c>
    </row>
    <row r="74" spans="8:22" x14ac:dyDescent="0.3">
      <c r="H74" s="29">
        <v>70</v>
      </c>
      <c r="I74" s="36"/>
      <c r="J74" s="16"/>
      <c r="K74" s="44"/>
      <c r="L74" s="34">
        <v>6.9731890566818546E-4</v>
      </c>
      <c r="M74" s="17">
        <v>5.9560397748548797E-5</v>
      </c>
      <c r="N74" s="65"/>
      <c r="O74" s="36"/>
      <c r="P74" s="9"/>
      <c r="Q74" s="35"/>
      <c r="S74" s="29">
        <v>70</v>
      </c>
      <c r="T74" s="34">
        <f t="shared" si="7"/>
        <v>9.3113860954993355E-2</v>
      </c>
      <c r="U74" s="17">
        <f t="shared" si="8"/>
        <v>8.0750423349329834E-3</v>
      </c>
      <c r="V74" s="48" t="str">
        <f t="shared" si="9"/>
        <v/>
      </c>
    </row>
    <row r="75" spans="8:22" x14ac:dyDescent="0.3">
      <c r="H75" s="29">
        <v>71</v>
      </c>
      <c r="I75" s="36"/>
      <c r="J75" s="16"/>
      <c r="K75" s="44"/>
      <c r="L75" s="34">
        <v>6.5690968077614217E-4</v>
      </c>
      <c r="M75" s="17">
        <v>5.6091870205754395E-5</v>
      </c>
      <c r="N75" s="65"/>
      <c r="O75" s="36"/>
      <c r="P75" s="9"/>
      <c r="Q75" s="35"/>
      <c r="S75" s="29">
        <v>71</v>
      </c>
      <c r="T75" s="34">
        <f t="shared" si="7"/>
        <v>8.7718044516213969E-2</v>
      </c>
      <c r="U75" s="17">
        <f t="shared" si="8"/>
        <v>7.6047884782312241E-3</v>
      </c>
      <c r="V75" s="48" t="str">
        <f t="shared" si="9"/>
        <v/>
      </c>
    </row>
    <row r="76" spans="8:22" x14ac:dyDescent="0.3">
      <c r="H76" s="29">
        <v>72</v>
      </c>
      <c r="I76" s="36"/>
      <c r="J76" s="16"/>
      <c r="K76" s="44"/>
      <c r="L76" s="34">
        <v>6.1884213610450265E-4</v>
      </c>
      <c r="M76" s="17">
        <v>5.2825333982190506E-5</v>
      </c>
      <c r="N76" s="65"/>
      <c r="O76" s="36"/>
      <c r="P76" s="9"/>
      <c r="Q76" s="35"/>
      <c r="S76" s="29">
        <v>72</v>
      </c>
      <c r="T76" s="34">
        <f t="shared" si="7"/>
        <v>8.2634906526546564E-2</v>
      </c>
      <c r="U76" s="17">
        <f t="shared" si="8"/>
        <v>7.1619200742082971E-3</v>
      </c>
      <c r="V76" s="48" t="str">
        <f t="shared" si="9"/>
        <v/>
      </c>
    </row>
    <row r="77" spans="8:22" x14ac:dyDescent="0.3">
      <c r="H77" s="29">
        <v>73</v>
      </c>
      <c r="I77" s="36"/>
      <c r="J77" s="16"/>
      <c r="K77" s="44"/>
      <c r="L77" s="34">
        <v>5.8298057390753812E-4</v>
      </c>
      <c r="M77" s="17">
        <v>4.9749026019169798E-5</v>
      </c>
      <c r="N77" s="65"/>
      <c r="O77" s="36"/>
      <c r="P77" s="9"/>
      <c r="Q77" s="35"/>
      <c r="S77" s="29">
        <v>73</v>
      </c>
      <c r="T77" s="34">
        <f t="shared" si="7"/>
        <v>7.784632788400335E-2</v>
      </c>
      <c r="U77" s="17">
        <f t="shared" si="8"/>
        <v>6.7448423182544463E-3</v>
      </c>
      <c r="V77" s="48" t="str">
        <f t="shared" si="9"/>
        <v/>
      </c>
    </row>
    <row r="78" spans="8:22" x14ac:dyDescent="0.3">
      <c r="H78" s="29">
        <v>74</v>
      </c>
      <c r="I78" s="36"/>
      <c r="J78" s="16"/>
      <c r="K78" s="44"/>
      <c r="L78" s="34">
        <v>5.4919715993684726E-4</v>
      </c>
      <c r="M78" s="17">
        <v>4.6851868285214103E-5</v>
      </c>
      <c r="N78" s="65"/>
      <c r="O78" s="36"/>
      <c r="P78" s="9"/>
      <c r="Q78" s="35"/>
      <c r="S78" s="29">
        <v>74</v>
      </c>
      <c r="T78" s="34">
        <f t="shared" si="7"/>
        <v>7.3335239447942527E-2</v>
      </c>
      <c r="U78" s="17">
        <f t="shared" si="8"/>
        <v>6.3520532799502009E-3</v>
      </c>
      <c r="V78" s="48" t="str">
        <f t="shared" si="9"/>
        <v/>
      </c>
    </row>
    <row r="79" spans="8:22" x14ac:dyDescent="0.3">
      <c r="H79" s="29">
        <v>75</v>
      </c>
      <c r="I79" s="36"/>
      <c r="J79" s="16"/>
      <c r="K79" s="44"/>
      <c r="L79" s="34">
        <v>5.1737146776127674E-4</v>
      </c>
      <c r="M79" s="17">
        <v>4.4123427883175313E-5</v>
      </c>
      <c r="N79" s="65"/>
      <c r="O79" s="36"/>
      <c r="P79" s="9"/>
      <c r="Q79" s="35"/>
      <c r="S79" s="29">
        <v>75</v>
      </c>
      <c r="T79" s="34">
        <f t="shared" si="7"/>
        <v>6.9085561196477754E-2</v>
      </c>
      <c r="U79" s="17">
        <f t="shared" si="8"/>
        <v>5.9821384944945986E-3</v>
      </c>
      <c r="V79" s="48" t="str">
        <f t="shared" si="9"/>
        <v/>
      </c>
    </row>
    <row r="80" spans="8:22" x14ac:dyDescent="0.3">
      <c r="H80" s="29">
        <v>76</v>
      </c>
      <c r="I80" s="36"/>
      <c r="J80" s="16"/>
      <c r="K80" s="44"/>
      <c r="L80" s="34">
        <v>4.8739004949809771E-4</v>
      </c>
      <c r="M80" s="17">
        <v>4.1553879480536832E-5</v>
      </c>
      <c r="N80" s="65"/>
      <c r="O80" s="36"/>
      <c r="P80" s="9"/>
      <c r="Q80" s="35"/>
      <c r="S80" s="29">
        <v>76</v>
      </c>
      <c r="T80" s="34">
        <f t="shared" si="7"/>
        <v>6.5082144909495265E-2</v>
      </c>
      <c r="U80" s="17">
        <f t="shared" si="8"/>
        <v>5.6337658691040854E-3</v>
      </c>
      <c r="V80" s="48" t="str">
        <f t="shared" si="9"/>
        <v/>
      </c>
    </row>
    <row r="81" spans="8:22" x14ac:dyDescent="0.3">
      <c r="H81" s="29">
        <v>77</v>
      </c>
      <c r="I81" s="36"/>
      <c r="J81" s="16"/>
      <c r="K81" s="44"/>
      <c r="L81" s="34">
        <v>4.5914603141787119E-4</v>
      </c>
      <c r="M81" s="17">
        <v>3.9133969927603856E-5</v>
      </c>
      <c r="N81" s="65"/>
      <c r="O81" s="36"/>
      <c r="P81" s="9"/>
      <c r="Q81" s="35"/>
      <c r="S81" s="29">
        <v>77</v>
      </c>
      <c r="T81" s="34">
        <f t="shared" si="7"/>
        <v>6.1310720173081097E-2</v>
      </c>
      <c r="U81" s="17">
        <f t="shared" si="8"/>
        <v>5.305680886039668E-3</v>
      </c>
      <c r="V81" s="48" t="str">
        <f t="shared" si="9"/>
        <v/>
      </c>
    </row>
    <row r="82" spans="8:22" x14ac:dyDescent="0.3">
      <c r="H82" s="29">
        <v>78</v>
      </c>
      <c r="I82" s="36"/>
      <c r="J82" s="16"/>
      <c r="K82" s="44"/>
      <c r="L82" s="34">
        <v>4.3253873298141281E-4</v>
      </c>
      <c r="M82" s="17">
        <v>3.6854984936169858E-5</v>
      </c>
      <c r="N82" s="65"/>
      <c r="O82" s="36"/>
      <c r="P82" s="9"/>
      <c r="Q82" s="35"/>
      <c r="S82" s="29">
        <v>78</v>
      </c>
      <c r="T82" s="34">
        <f t="shared" si="7"/>
        <v>5.7757843512804531E-2</v>
      </c>
      <c r="U82" s="17">
        <f t="shared" si="8"/>
        <v>4.996702084988011E-3</v>
      </c>
      <c r="V82" s="48" t="str">
        <f t="shared" si="9"/>
        <v/>
      </c>
    </row>
    <row r="83" spans="8:22" x14ac:dyDescent="0.3">
      <c r="H83" s="29">
        <v>79</v>
      </c>
      <c r="I83" s="36"/>
      <c r="J83" s="16"/>
      <c r="K83" s="44"/>
      <c r="L83" s="34">
        <v>4.0747330795514667E-4</v>
      </c>
      <c r="M83" s="17">
        <v>3.4708717698666516E-5</v>
      </c>
      <c r="N83" s="65"/>
      <c r="O83" s="36"/>
      <c r="P83" s="9"/>
      <c r="Q83" s="35"/>
      <c r="S83" s="29">
        <v>79</v>
      </c>
      <c r="T83" s="34">
        <f t="shared" si="7"/>
        <v>5.4410850474600175E-2</v>
      </c>
      <c r="U83" s="17">
        <f t="shared" si="8"/>
        <v>4.7057168085281771E-3</v>
      </c>
      <c r="V83" s="48" t="str">
        <f t="shared" si="9"/>
        <v/>
      </c>
    </row>
    <row r="84" spans="8:22" x14ac:dyDescent="0.3">
      <c r="H84" s="29">
        <v>80</v>
      </c>
      <c r="I84" s="36"/>
      <c r="J84" s="16"/>
      <c r="K84" s="44"/>
      <c r="L84" s="34">
        <v>3.8386040632310833E-4</v>
      </c>
      <c r="M84" s="17">
        <v>3.268743933479203E-5</v>
      </c>
      <c r="N84" s="65"/>
      <c r="O84" s="36"/>
      <c r="P84" s="9"/>
      <c r="Q84" s="35"/>
      <c r="S84" s="29">
        <v>80</v>
      </c>
      <c r="T84" s="34">
        <f t="shared" si="7"/>
        <v>5.1257810482440061E-2</v>
      </c>
      <c r="U84" s="17">
        <f t="shared" si="8"/>
        <v>4.4316771953630983E-3</v>
      </c>
      <c r="V84" s="48" t="str">
        <f t="shared" si="9"/>
        <v/>
      </c>
    </row>
    <row r="85" spans="8:22" x14ac:dyDescent="0.3">
      <c r="H85" s="29">
        <v>81</v>
      </c>
      <c r="I85" s="36"/>
      <c r="J85" s="16"/>
      <c r="K85" s="44"/>
      <c r="L85" s="34">
        <v>3.6161585578714842E-4</v>
      </c>
      <c r="M85" s="17">
        <v>3.0783871059193843E-5</v>
      </c>
      <c r="N85" s="65"/>
      <c r="O85" s="36"/>
      <c r="P85" s="9"/>
      <c r="Q85" s="35"/>
      <c r="S85" s="29">
        <v>81</v>
      </c>
      <c r="T85" s="34">
        <f t="shared" si="7"/>
        <v>4.8287484311870327E-2</v>
      </c>
      <c r="U85" s="17">
        <f t="shared" si="8"/>
        <v>4.1735964068870795E-3</v>
      </c>
      <c r="V85" s="48" t="str">
        <f t="shared" si="9"/>
        <v/>
      </c>
    </row>
    <row r="86" spans="8:22" x14ac:dyDescent="0.3">
      <c r="H86" s="29">
        <v>82</v>
      </c>
      <c r="I86" s="36"/>
      <c r="J86" s="16"/>
      <c r="K86" s="44"/>
      <c r="L86" s="34">
        <v>3.4066036172978584E-4</v>
      </c>
      <c r="M86" s="17">
        <v>2.8991157969979339E-5</v>
      </c>
      <c r="N86" s="65"/>
      <c r="O86" s="36"/>
      <c r="P86" s="9"/>
      <c r="Q86" s="35"/>
      <c r="S86" s="29">
        <v>82</v>
      </c>
      <c r="T86" s="34">
        <f t="shared" si="7"/>
        <v>4.5489284027842851E-2</v>
      </c>
      <c r="U86" s="17">
        <f t="shared" si="8"/>
        <v>3.9305450735009064E-3</v>
      </c>
      <c r="V86" s="48" t="str">
        <f t="shared" si="9"/>
        <v/>
      </c>
    </row>
    <row r="87" spans="8:22" x14ac:dyDescent="0.3">
      <c r="H87" s="29">
        <v>83</v>
      </c>
      <c r="I87" s="36"/>
      <c r="J87" s="16"/>
      <c r="K87" s="44"/>
      <c r="L87" s="34">
        <v>3.2091922455713051E-4</v>
      </c>
      <c r="M87" s="17">
        <v>2.7302844363664867E-5</v>
      </c>
      <c r="N87" s="65"/>
      <c r="O87" s="36"/>
      <c r="P87" s="9"/>
      <c r="Q87" s="35"/>
      <c r="S87" s="29">
        <v>83</v>
      </c>
      <c r="T87" s="34">
        <f t="shared" si="7"/>
        <v>4.2853235244057514E-2</v>
      </c>
      <c r="U87" s="17">
        <f t="shared" si="8"/>
        <v>3.7016479478774482E-3</v>
      </c>
      <c r="V87" s="48" t="str">
        <f t="shared" si="9"/>
        <v/>
      </c>
    </row>
    <row r="88" spans="8:22" x14ac:dyDescent="0.3">
      <c r="H88" s="29">
        <v>84</v>
      </c>
      <c r="I88" s="36"/>
      <c r="J88" s="16"/>
      <c r="K88" s="44"/>
      <c r="L88" s="34">
        <v>3.0232207342514205E-4</v>
      </c>
      <c r="M88" s="17">
        <v>2.5712850487670179E-5</v>
      </c>
      <c r="N88" s="65"/>
      <c r="O88" s="36"/>
      <c r="P88" s="9"/>
      <c r="Q88" s="35"/>
      <c r="S88" s="29">
        <v>84</v>
      </c>
      <c r="T88" s="34">
        <f t="shared" si="7"/>
        <v>4.0369941569245678E-2</v>
      </c>
      <c r="U88" s="17">
        <f t="shared" si="8"/>
        <v>3.4860807531258966E-3</v>
      </c>
      <c r="V88" s="48" t="str">
        <f t="shared" si="9"/>
        <v/>
      </c>
    </row>
    <row r="89" spans="8:22" x14ac:dyDescent="0.3">
      <c r="H89" s="29">
        <v>85</v>
      </c>
      <c r="I89" s="36"/>
      <c r="J89" s="16"/>
      <c r="K89" s="44"/>
      <c r="L89" s="34">
        <v>2.8480261539625724E-4</v>
      </c>
      <c r="M89" s="17">
        <v>2.4215450646642227E-5</v>
      </c>
      <c r="N89" s="65"/>
      <c r="O89" s="36"/>
      <c r="P89" s="9"/>
      <c r="Q89" s="35"/>
      <c r="S89" s="29">
        <v>85</v>
      </c>
      <c r="T89" s="34">
        <f t="shared" si="7"/>
        <v>3.8030551113732304E-2</v>
      </c>
      <c r="U89" s="17">
        <f t="shared" si="8"/>
        <v>3.2830672145046365E-3</v>
      </c>
      <c r="V89" s="48" t="str">
        <f t="shared" si="9"/>
        <v/>
      </c>
    </row>
    <row r="90" spans="8:22" x14ac:dyDescent="0.3">
      <c r="H90" s="29">
        <v>86</v>
      </c>
      <c r="I90" s="36"/>
      <c r="J90" s="16"/>
      <c r="K90" s="44"/>
      <c r="L90" s="34">
        <v>2.6829839912861209E-4</v>
      </c>
      <c r="M90" s="17">
        <v>2.2805252583767415E-5</v>
      </c>
      <c r="N90" s="65"/>
      <c r="O90" s="36"/>
      <c r="P90" s="9"/>
      <c r="Q90" s="35"/>
      <c r="S90" s="29">
        <v>86</v>
      </c>
      <c r="T90" s="34">
        <f t="shared" si="7"/>
        <v>3.5826724936819154E-2</v>
      </c>
      <c r="U90" s="17">
        <f t="shared" si="8"/>
        <v>3.0918762639936975E-3</v>
      </c>
      <c r="V90" s="48" t="str">
        <f t="shared" si="9"/>
        <v/>
      </c>
    </row>
    <row r="91" spans="8:22" x14ac:dyDescent="0.3">
      <c r="H91" s="29">
        <v>87</v>
      </c>
      <c r="I91" s="36"/>
      <c r="J91" s="16"/>
      <c r="K91" s="44"/>
      <c r="L91" s="34">
        <v>2.5275059226255843E-4</v>
      </c>
      <c r="M91" s="17">
        <v>2.1477178062822704E-5</v>
      </c>
      <c r="N91" s="65"/>
      <c r="O91" s="36"/>
      <c r="P91" s="9"/>
      <c r="Q91" s="35"/>
      <c r="S91" s="29">
        <v>87</v>
      </c>
      <c r="T91" s="34">
        <f t="shared" si="7"/>
        <v>3.3750607322594522E-2</v>
      </c>
      <c r="U91" s="17">
        <f t="shared" si="8"/>
        <v>2.9118194076602336E-3</v>
      </c>
      <c r="V91" s="48" t="str">
        <f t="shared" si="9"/>
        <v/>
      </c>
    </row>
    <row r="92" spans="8:22" x14ac:dyDescent="0.3">
      <c r="H92" s="29">
        <v>88</v>
      </c>
      <c r="I92" s="36"/>
      <c r="J92" s="16"/>
      <c r="K92" s="44"/>
      <c r="L92" s="34">
        <v>2.3810377170634263E-4</v>
      </c>
      <c r="M92" s="17">
        <v>2.0226444581040079E-5</v>
      </c>
      <c r="N92" s="65"/>
      <c r="O92" s="36"/>
      <c r="P92" s="9"/>
      <c r="Q92" s="35"/>
      <c r="S92" s="29">
        <v>88</v>
      </c>
      <c r="T92" s="34">
        <f t="shared" si="7"/>
        <v>3.1794797778155061E-2</v>
      </c>
      <c r="U92" s="17">
        <f t="shared" si="8"/>
        <v>2.7422482463367033E-3</v>
      </c>
      <c r="V92" s="48" t="str">
        <f t="shared" si="9"/>
        <v/>
      </c>
    </row>
    <row r="93" spans="8:22" x14ac:dyDescent="0.3">
      <c r="H93" s="29">
        <v>89</v>
      </c>
      <c r="I93" s="36"/>
      <c r="J93" s="16"/>
      <c r="K93" s="44"/>
      <c r="L93" s="34">
        <v>2.2430572607186054E-4</v>
      </c>
      <c r="M93" s="17">
        <v>1.9048548146930865E-5</v>
      </c>
      <c r="N93" s="65"/>
      <c r="O93" s="36"/>
      <c r="P93" s="9"/>
      <c r="Q93" s="35"/>
      <c r="S93" s="29">
        <v>89</v>
      </c>
      <c r="T93" s="34">
        <f t="shared" si="7"/>
        <v>2.9952324654480306E-2</v>
      </c>
      <c r="U93" s="17">
        <f t="shared" si="8"/>
        <v>2.5825521406835092E-3</v>
      </c>
      <c r="V93" s="48" t="str">
        <f t="shared" si="9"/>
        <v/>
      </c>
    </row>
    <row r="94" spans="8:22" x14ac:dyDescent="0.3">
      <c r="H94" s="29">
        <v>90</v>
      </c>
      <c r="I94" s="36"/>
      <c r="J94" s="16"/>
      <c r="K94" s="44"/>
      <c r="L94" s="34">
        <v>2.1130726956354812E-4</v>
      </c>
      <c r="M94" s="17">
        <v>1.7939247061051449E-5</v>
      </c>
      <c r="N94" s="65"/>
      <c r="O94" s="36"/>
      <c r="P94" s="9"/>
      <c r="Q94" s="35"/>
      <c r="S94" s="29">
        <v>90</v>
      </c>
      <c r="T94" s="34">
        <f t="shared" si="7"/>
        <v>2.8216620295883607E-2</v>
      </c>
      <c r="U94" s="17">
        <f t="shared" si="8"/>
        <v>2.4321560122278086E-3</v>
      </c>
      <c r="V94" s="48" t="str">
        <f t="shared" si="9"/>
        <v/>
      </c>
    </row>
    <row r="95" spans="8:22" x14ac:dyDescent="0.3">
      <c r="H95" s="29">
        <v>91</v>
      </c>
      <c r="I95" s="36"/>
      <c r="J95" s="16"/>
      <c r="K95" s="44"/>
      <c r="L95" s="34">
        <v>1.9906206664711964E-4</v>
      </c>
      <c r="M95" s="17">
        <v>1.6894546641303723E-5</v>
      </c>
      <c r="N95" s="65"/>
      <c r="O95" s="36"/>
      <c r="P95" s="9"/>
      <c r="Q95" s="35"/>
      <c r="S95" s="29">
        <v>91</v>
      </c>
      <c r="T95" s="34">
        <f t="shared" si="7"/>
        <v>2.6581497629522857E-2</v>
      </c>
      <c r="U95" s="17">
        <f t="shared" si="8"/>
        <v>2.2905182724598482E-3</v>
      </c>
      <c r="V95" s="48" t="str">
        <f t="shared" si="9"/>
        <v/>
      </c>
    </row>
    <row r="96" spans="8:22" x14ac:dyDescent="0.3">
      <c r="H96" s="29">
        <v>92</v>
      </c>
      <c r="I96" s="36"/>
      <c r="J96" s="16"/>
      <c r="K96" s="44"/>
      <c r="L96" s="34">
        <v>1.8752646688288319E-4</v>
      </c>
      <c r="M96" s="17">
        <v>1.5910684837764733E-5</v>
      </c>
      <c r="N96" s="65"/>
      <c r="O96" s="36"/>
      <c r="P96" s="9"/>
      <c r="Q96" s="35"/>
      <c r="S96" s="29">
        <v>92</v>
      </c>
      <c r="T96" s="34">
        <f t="shared" si="7"/>
        <v>2.504112811145991E-2</v>
      </c>
      <c r="U96" s="17">
        <f t="shared" si="8"/>
        <v>2.1571288725293486E-3</v>
      </c>
      <c r="V96" s="48" t="str">
        <f t="shared" si="9"/>
        <v/>
      </c>
    </row>
    <row r="97" spans="8:22" x14ac:dyDescent="0.3">
      <c r="H97" s="29">
        <v>93</v>
      </c>
      <c r="I97" s="36"/>
      <c r="J97" s="16"/>
      <c r="K97" s="44"/>
      <c r="L97" s="34">
        <v>1.766593493268289E-4</v>
      </c>
      <c r="M97" s="17">
        <v>1.4984118685243483E-5</v>
      </c>
      <c r="N97" s="65"/>
      <c r="O97" s="36"/>
      <c r="P97" s="9"/>
      <c r="Q97" s="35"/>
      <c r="S97" s="29">
        <v>93</v>
      </c>
      <c r="T97" s="34">
        <f t="shared" si="7"/>
        <v>2.3590020950707023E-2</v>
      </c>
      <c r="U97" s="17">
        <f t="shared" si="8"/>
        <v>2.0315074665187183E-3</v>
      </c>
      <c r="V97" s="48" t="str">
        <f t="shared" si="9"/>
        <v/>
      </c>
    </row>
    <row r="98" spans="8:22" x14ac:dyDescent="0.3">
      <c r="H98" s="29">
        <v>94</v>
      </c>
      <c r="I98" s="36"/>
      <c r="J98" s="16"/>
      <c r="K98" s="44"/>
      <c r="L98" s="34">
        <v>1.6642197594995612E-4</v>
      </c>
      <c r="M98" s="17">
        <v>1.4111511544779356E-5</v>
      </c>
      <c r="N98" s="65"/>
      <c r="O98" s="36"/>
      <c r="P98" s="9"/>
      <c r="Q98" s="35"/>
      <c r="S98" s="29">
        <v>94</v>
      </c>
      <c r="T98" s="34">
        <f t="shared" si="7"/>
        <v>2.2223003537186446E-2</v>
      </c>
      <c r="U98" s="17">
        <f t="shared" si="8"/>
        <v>1.9132016816789193E-3</v>
      </c>
      <c r="V98" s="48" t="str">
        <f t="shared" si="9"/>
        <v/>
      </c>
    </row>
    <row r="99" spans="8:22" x14ac:dyDescent="0.3">
      <c r="H99" s="29">
        <v>95</v>
      </c>
      <c r="I99" s="36"/>
      <c r="J99" s="16"/>
      <c r="K99" s="44"/>
      <c r="L99" s="34">
        <v>1.5677785355228029E-4</v>
      </c>
      <c r="M99" s="17">
        <v>1.3289721088137868E-5</v>
      </c>
      <c r="N99" s="65"/>
      <c r="O99" s="36"/>
      <c r="P99" s="9"/>
      <c r="Q99" s="35"/>
      <c r="S99" s="29">
        <v>95</v>
      </c>
      <c r="T99" s="34">
        <f t="shared" si="7"/>
        <v>2.0935203003835133E-2</v>
      </c>
      <c r="U99" s="17">
        <f t="shared" si="8"/>
        <v>1.8017854893989478E-3</v>
      </c>
      <c r="V99" s="48" t="str">
        <f t="shared" si="9"/>
        <v/>
      </c>
    </row>
    <row r="100" spans="8:22" x14ac:dyDescent="0.3">
      <c r="H100" s="29">
        <v>96</v>
      </c>
      <c r="I100" s="36"/>
      <c r="J100" s="16"/>
      <c r="K100" s="44"/>
      <c r="L100" s="34">
        <v>1.4769260367724005E-4</v>
      </c>
      <c r="M100" s="17">
        <v>1.2515787982034914E-5</v>
      </c>
      <c r="N100" s="65"/>
      <c r="O100" s="36"/>
      <c r="P100" s="9"/>
      <c r="Q100" s="35"/>
      <c r="S100" s="29">
        <v>96</v>
      </c>
      <c r="T100" s="34">
        <f t="shared" si="7"/>
        <v>1.9722028857144913E-2</v>
      </c>
      <c r="U100" s="17">
        <f t="shared" si="8"/>
        <v>1.6968576710426674E-3</v>
      </c>
      <c r="V100" s="48" t="str">
        <f t="shared" si="9"/>
        <v/>
      </c>
    </row>
    <row r="101" spans="8:22" x14ac:dyDescent="0.3">
      <c r="H101" s="29">
        <v>97</v>
      </c>
      <c r="I101" s="36"/>
      <c r="J101" s="16"/>
      <c r="K101" s="44"/>
      <c r="L101" s="34">
        <v>1.3913384006437621E-4</v>
      </c>
      <c r="M101" s="17">
        <v>1.1786925231340457E-5</v>
      </c>
      <c r="N101" s="65"/>
      <c r="O101" s="36"/>
      <c r="P101" s="9"/>
      <c r="Q101" s="35"/>
      <c r="S101" s="29">
        <v>97</v>
      </c>
      <c r="T101" s="34">
        <f t="shared" si="7"/>
        <v>1.857915661422473E-2</v>
      </c>
      <c r="U101" s="17">
        <f t="shared" si="8"/>
        <v>1.5980403731283522E-3</v>
      </c>
      <c r="V101" s="48" t="str">
        <f t="shared" si="9"/>
        <v/>
      </c>
    </row>
    <row r="102" spans="8:22" x14ac:dyDescent="0.3">
      <c r="H102" s="29">
        <v>98</v>
      </c>
      <c r="I102" s="36"/>
      <c r="J102" s="16"/>
      <c r="K102" s="44"/>
      <c r="L102" s="34">
        <v>1.3107105320663516E-4</v>
      </c>
      <c r="M102" s="17">
        <v>1.1100508142885756E-5</v>
      </c>
      <c r="N102" s="65"/>
      <c r="O102" s="36"/>
      <c r="P102" s="9"/>
      <c r="Q102" s="35"/>
      <c r="S102" s="29">
        <v>98</v>
      </c>
      <c r="T102" s="34">
        <f t="shared" si="7"/>
        <v>1.7502512388041229E-2</v>
      </c>
      <c r="U102" s="17">
        <f t="shared" si="8"/>
        <v>1.5049777466480214E-3</v>
      </c>
      <c r="V102" s="48" t="str">
        <f t="shared" si="9"/>
        <v/>
      </c>
    </row>
    <row r="103" spans="8:22" x14ac:dyDescent="0.3">
      <c r="H103" s="29">
        <v>99</v>
      </c>
      <c r="I103" s="36"/>
      <c r="J103" s="16"/>
      <c r="K103" s="44"/>
      <c r="L103" s="34">
        <v>1.2347550159163973E-4</v>
      </c>
      <c r="M103" s="17">
        <v>1.0454064873732959E-5</v>
      </c>
      <c r="N103" s="65"/>
      <c r="O103" s="36"/>
      <c r="P103" s="9"/>
      <c r="Q103" s="35"/>
      <c r="S103" s="29">
        <v>99</v>
      </c>
      <c r="T103" s="34">
        <f t="shared" si="7"/>
        <v>1.6488258365923655E-2</v>
      </c>
      <c r="U103" s="17">
        <f t="shared" si="8"/>
        <v>1.4173346656266475E-3</v>
      </c>
      <c r="V103" s="48" t="str">
        <f t="shared" si="9"/>
        <v/>
      </c>
    </row>
    <row r="104" spans="8:22" ht="15" thickBot="1" x14ac:dyDescent="0.35">
      <c r="H104" s="29">
        <v>100</v>
      </c>
      <c r="I104" s="36"/>
      <c r="J104" s="16"/>
      <c r="K104" s="44"/>
      <c r="L104" s="34">
        <v>1.1632010925095756E-4</v>
      </c>
      <c r="M104" s="17">
        <v>9.8452675298705998E-6</v>
      </c>
      <c r="N104" s="65"/>
      <c r="O104" s="37"/>
      <c r="P104" s="40"/>
      <c r="Q104" s="41"/>
      <c r="S104" s="29">
        <v>100</v>
      </c>
      <c r="T104" s="34">
        <f t="shared" si="7"/>
        <v>1.5532779129547435E-2</v>
      </c>
      <c r="U104" s="17">
        <f t="shared" si="8"/>
        <v>1.3347955203066668E-3</v>
      </c>
      <c r="V104" s="48" t="str">
        <f t="shared" si="9"/>
        <v/>
      </c>
    </row>
    <row r="105" spans="8:22" x14ac:dyDescent="0.3">
      <c r="H105" s="14"/>
      <c r="I105" s="14"/>
      <c r="J105" s="14"/>
      <c r="K105" s="14"/>
      <c r="L105" s="14"/>
      <c r="M105" s="14">
        <v>0</v>
      </c>
      <c r="N105" s="14"/>
      <c r="O105" s="14"/>
      <c r="S105" s="29">
        <v>101</v>
      </c>
      <c r="T105" s="34">
        <f t="shared" si="7"/>
        <v>1.4632668767644385E-2</v>
      </c>
      <c r="U105" s="17">
        <f t="shared" si="8"/>
        <v>1.2570630806119528E-3</v>
      </c>
      <c r="V105" s="48" t="str">
        <f t="shared" si="9"/>
        <v/>
      </c>
    </row>
    <row r="106" spans="8:22" x14ac:dyDescent="0.3">
      <c r="H106" s="14"/>
      <c r="I106" s="14"/>
      <c r="J106" s="14"/>
      <c r="K106" s="14"/>
      <c r="L106" s="14"/>
      <c r="M106" s="14"/>
      <c r="N106" s="14"/>
      <c r="O106" s="14"/>
      <c r="S106" s="29">
        <v>102</v>
      </c>
      <c r="T106" s="34">
        <f t="shared" si="7"/>
        <v>1.3784718735490887E-2</v>
      </c>
      <c r="U106" s="17">
        <f t="shared" si="8"/>
        <v>1.1838574257984945E-3</v>
      </c>
      <c r="V106" s="48" t="str">
        <f t="shared" si="9"/>
        <v/>
      </c>
    </row>
    <row r="107" spans="8:22" x14ac:dyDescent="0.3">
      <c r="H107" s="14"/>
      <c r="I107" s="14"/>
      <c r="J107" s="14"/>
      <c r="K107" s="14"/>
      <c r="L107" s="14"/>
      <c r="M107" s="14"/>
      <c r="N107" s="14"/>
      <c r="O107" s="14"/>
      <c r="S107" s="29">
        <v>103</v>
      </c>
      <c r="T107" s="34">
        <f t="shared" si="7"/>
        <v>1.2985906417930529E-2</v>
      </c>
      <c r="U107" s="17">
        <f t="shared" si="8"/>
        <v>1.1149149364373685E-3</v>
      </c>
      <c r="V107" s="48" t="str">
        <f t="shared" si="9"/>
        <v/>
      </c>
    </row>
    <row r="108" spans="8:22" x14ac:dyDescent="0.3">
      <c r="H108" s="14"/>
      <c r="I108" s="14"/>
      <c r="J108" s="14"/>
      <c r="K108" s="14"/>
      <c r="L108" s="14"/>
      <c r="M108" s="14"/>
      <c r="N108" s="14"/>
      <c r="O108" s="14"/>
      <c r="S108" s="29">
        <v>104</v>
      </c>
      <c r="T108" s="34">
        <f t="shared" si="7"/>
        <v>1.2233384355125897E-2</v>
      </c>
      <c r="U108" s="17">
        <f t="shared" si="8"/>
        <v>1.0499873451000506E-3</v>
      </c>
      <c r="V108" s="48" t="str">
        <f t="shared" si="9"/>
        <v/>
      </c>
    </row>
    <row r="109" spans="8:22" x14ac:dyDescent="0.3">
      <c r="H109" s="14"/>
      <c r="I109" s="14"/>
      <c r="J109" s="14"/>
      <c r="K109" s="14"/>
      <c r="L109" s="14"/>
      <c r="M109" s="14"/>
      <c r="N109" s="14"/>
      <c r="O109" s="14"/>
      <c r="S109" s="29">
        <v>105</v>
      </c>
      <c r="T109" s="34">
        <f t="shared" si="7"/>
        <v>1.152447009265904E-2</v>
      </c>
      <c r="U109" s="17">
        <f t="shared" si="8"/>
        <v>9.8884084232751281E-4</v>
      </c>
      <c r="V109" s="48" t="str">
        <f t="shared" si="9"/>
        <v/>
      </c>
    </row>
    <row r="110" spans="8:22" x14ac:dyDescent="0.3">
      <c r="S110" s="29">
        <v>106</v>
      </c>
      <c r="T110" s="34">
        <f t="shared" si="7"/>
        <v>1.085663661979361E-2</v>
      </c>
      <c r="U110" s="17">
        <f t="shared" si="8"/>
        <v>9.3125523466362574E-4</v>
      </c>
      <c r="V110" s="48" t="str">
        <f t="shared" si="9"/>
        <v/>
      </c>
    </row>
    <row r="111" spans="8:22" x14ac:dyDescent="0.3">
      <c r="S111" s="29">
        <v>107</v>
      </c>
      <c r="T111" s="34">
        <f t="shared" si="7"/>
        <v>1.0227503361828401E-2</v>
      </c>
      <c r="U111" s="17">
        <f t="shared" si="8"/>
        <v>8.7702315172087956E-4</v>
      </c>
      <c r="V111" s="48" t="str">
        <f t="shared" si="9"/>
        <v/>
      </c>
    </row>
    <row r="112" spans="8:22" x14ac:dyDescent="0.3">
      <c r="S112" s="29">
        <v>108</v>
      </c>
      <c r="T112" s="34">
        <f t="shared" si="7"/>
        <v>9.6348276944031933E-3</v>
      </c>
      <c r="U112" s="17">
        <f t="shared" si="8"/>
        <v>8.2594929942300199E-4</v>
      </c>
      <c r="V112" s="48" t="str">
        <f t="shared" si="9"/>
        <v/>
      </c>
    </row>
    <row r="113" spans="19:22" x14ac:dyDescent="0.3">
      <c r="S113" s="29">
        <v>109</v>
      </c>
      <c r="T113" s="34">
        <f t="shared" si="7"/>
        <v>9.0764969495538486E-3</v>
      </c>
      <c r="U113" s="17">
        <f t="shared" si="8"/>
        <v>7.7784975673534046E-4</v>
      </c>
      <c r="V113" s="48" t="str">
        <f t="shared" si="9"/>
        <v/>
      </c>
    </row>
    <row r="114" spans="19:22" x14ac:dyDescent="0.3">
      <c r="S114" s="29">
        <v>110</v>
      </c>
      <c r="T114" s="34">
        <f t="shared" si="7"/>
        <v>8.5505208849822826E-3</v>
      </c>
      <c r="U114" s="17">
        <f t="shared" si="8"/>
        <v>7.3255131335047915E-4</v>
      </c>
      <c r="V114" s="48" t="str">
        <f t="shared" si="9"/>
        <v/>
      </c>
    </row>
    <row r="115" spans="19:22" x14ac:dyDescent="0.3">
      <c r="S115" s="29">
        <v>111</v>
      </c>
      <c r="T115" s="34">
        <f t="shared" si="7"/>
        <v>8.0550245897280798E-3</v>
      </c>
      <c r="U115" s="17">
        <f t="shared" si="8"/>
        <v>6.8989084594404287E-4</v>
      </c>
      <c r="V115" s="48" t="str">
        <f t="shared" si="9"/>
        <v/>
      </c>
    </row>
    <row r="116" spans="19:22" x14ac:dyDescent="0.3">
      <c r="S116" s="29">
        <v>112</v>
      </c>
      <c r="T116" s="34">
        <f t="shared" si="7"/>
        <v>7.5882418009275603E-3</v>
      </c>
      <c r="U116" s="17">
        <f t="shared" si="8"/>
        <v>6.4971473075453438E-4</v>
      </c>
      <c r="V116" s="48" t="str">
        <f t="shared" si="9"/>
        <v/>
      </c>
    </row>
    <row r="117" spans="19:22" x14ac:dyDescent="0.3">
      <c r="S117" s="29">
        <v>113</v>
      </c>
      <c r="T117" s="34">
        <f t="shared" si="7"/>
        <v>7.1485086078630026E-3</v>
      </c>
      <c r="U117" s="17">
        <f t="shared" si="8"/>
        <v>6.1187829037185986E-4</v>
      </c>
      <c r="V117" s="48" t="str">
        <f t="shared" si="9"/>
        <v/>
      </c>
    </row>
    <row r="118" spans="19:22" x14ac:dyDescent="0.3">
      <c r="S118" s="29">
        <v>114</v>
      </c>
      <c r="T118" s="34">
        <f t="shared" si="7"/>
        <v>6.7342575208491004E-3</v>
      </c>
      <c r="U118" s="17">
        <f t="shared" si="8"/>
        <v>5.7624527274238214E-4</v>
      </c>
      <c r="V118" s="48" t="str">
        <f t="shared" si="9"/>
        <v/>
      </c>
    </row>
    <row r="119" spans="19:22" x14ac:dyDescent="0.3">
      <c r="S119" s="29">
        <v>115</v>
      </c>
      <c r="T119" s="34">
        <f t="shared" ref="T119:T154" si="10">IF(($I119+L69+O69)*$B$18=0,"",($I119+L69+O69)*$B$18)</f>
        <v>6.3440118838099368E-3</v>
      </c>
      <c r="U119" s="17">
        <f t="shared" ref="U119:U154" si="11">IF(($J119+M69+P69)*$B$18=0,"",($J119+M69+P69)*$B$18)</f>
        <v>5.4268736051435766E-4</v>
      </c>
      <c r="V119" s="48" t="str">
        <f t="shared" ref="V119:V154" si="12">IF(($K119+N69+Q69)*$B$18=0,"",($K119+N69+Q69)*$B$18)</f>
        <v/>
      </c>
    </row>
    <row r="120" spans="19:22" x14ac:dyDescent="0.3">
      <c r="S120" s="29">
        <v>116</v>
      </c>
      <c r="T120" s="34">
        <f t="shared" si="10"/>
        <v>5.9763806106243739E-3</v>
      </c>
      <c r="U120" s="17">
        <f t="shared" si="11"/>
        <v>5.1108370895687114E-4</v>
      </c>
      <c r="V120" s="48" t="str">
        <f t="shared" si="12"/>
        <v/>
      </c>
    </row>
    <row r="121" spans="19:22" x14ac:dyDescent="0.3">
      <c r="S121" s="29">
        <v>117</v>
      </c>
      <c r="T121" s="34">
        <f t="shared" si="10"/>
        <v>5.6300532265227193E-3</v>
      </c>
      <c r="U121" s="17">
        <f t="shared" si="11"/>
        <v>4.8132051078827564E-4</v>
      </c>
      <c r="V121" s="48" t="str">
        <f t="shared" si="12"/>
        <v/>
      </c>
    </row>
    <row r="122" spans="19:22" x14ac:dyDescent="0.3">
      <c r="S122" s="29">
        <v>118</v>
      </c>
      <c r="T122" s="34">
        <f t="shared" si="10"/>
        <v>5.303795196786169E-3</v>
      </c>
      <c r="U122" s="17">
        <f t="shared" si="11"/>
        <v>4.5329058634705274E-4</v>
      </c>
      <c r="V122" s="48" t="str">
        <f t="shared" si="12"/>
        <v/>
      </c>
    </row>
    <row r="123" spans="19:22" x14ac:dyDescent="0.3">
      <c r="S123" s="29">
        <v>119</v>
      </c>
      <c r="T123" s="34">
        <f t="shared" si="10"/>
        <v>4.9964435261564584E-3</v>
      </c>
      <c r="U123" s="17">
        <f t="shared" si="11"/>
        <v>4.2689299762926268E-4</v>
      </c>
      <c r="V123" s="48" t="str">
        <f t="shared" si="12"/>
        <v/>
      </c>
    </row>
    <row r="124" spans="19:22" x14ac:dyDescent="0.3">
      <c r="S124" s="29">
        <v>120</v>
      </c>
      <c r="T124" s="34">
        <f t="shared" si="10"/>
        <v>4.7069026132602523E-3</v>
      </c>
      <c r="U124" s="17">
        <f t="shared" si="11"/>
        <v>4.0203268480270437E-4</v>
      </c>
      <c r="V124" s="48" t="str">
        <f t="shared" si="12"/>
        <v/>
      </c>
    </row>
    <row r="125" spans="19:22" x14ac:dyDescent="0.3">
      <c r="S125" s="29">
        <v>121</v>
      </c>
      <c r="T125" s="34">
        <f t="shared" si="10"/>
        <v>4.4341403452389594E-3</v>
      </c>
      <c r="U125" s="17">
        <f t="shared" si="11"/>
        <v>3.7862012388884214E-4</v>
      </c>
      <c r="V125" s="48" t="str">
        <f t="shared" si="12"/>
        <v/>
      </c>
    </row>
    <row r="126" spans="19:22" x14ac:dyDescent="0.3">
      <c r="S126" s="29">
        <v>122</v>
      </c>
      <c r="T126" s="34">
        <f t="shared" si="10"/>
        <v>4.1771844187053929E-3</v>
      </c>
      <c r="U126" s="17">
        <f t="shared" si="11"/>
        <v>3.5657100437978589E-4</v>
      </c>
      <c r="V126" s="48" t="str">
        <f t="shared" si="12"/>
        <v/>
      </c>
    </row>
    <row r="127" spans="19:22" x14ac:dyDescent="0.3">
      <c r="S127" s="29">
        <v>123</v>
      </c>
      <c r="T127" s="34">
        <f t="shared" si="10"/>
        <v>3.9351188738758827E-3</v>
      </c>
      <c r="U127" s="17">
        <f t="shared" si="11"/>
        <v>3.3580592562939616E-4</v>
      </c>
      <c r="V127" s="48" t="str">
        <f t="shared" si="12"/>
        <v/>
      </c>
    </row>
    <row r="128" spans="19:22" x14ac:dyDescent="0.3">
      <c r="S128" s="29">
        <v>124</v>
      </c>
      <c r="T128" s="34">
        <f t="shared" si="10"/>
        <v>3.7070808295737189E-3</v>
      </c>
      <c r="U128" s="17">
        <f t="shared" si="11"/>
        <v>3.1625011092519521E-4</v>
      </c>
      <c r="V128" s="48" t="str">
        <f t="shared" si="12"/>
        <v/>
      </c>
    </row>
    <row r="129" spans="19:22" x14ac:dyDescent="0.3">
      <c r="S129" s="29">
        <v>125</v>
      </c>
      <c r="T129" s="34">
        <f t="shared" si="10"/>
        <v>3.492257407388618E-3</v>
      </c>
      <c r="U129" s="17">
        <f t="shared" si="11"/>
        <v>2.9783313821143335E-4</v>
      </c>
      <c r="V129" s="48" t="str">
        <f t="shared" si="12"/>
        <v/>
      </c>
    </row>
    <row r="130" spans="19:22" x14ac:dyDescent="0.3">
      <c r="S130" s="29">
        <v>126</v>
      </c>
      <c r="T130" s="34">
        <f t="shared" si="10"/>
        <v>3.2898828341121596E-3</v>
      </c>
      <c r="U130" s="17">
        <f t="shared" si="11"/>
        <v>2.8048868649362363E-4</v>
      </c>
      <c r="V130" s="48" t="str">
        <f t="shared" si="12"/>
        <v/>
      </c>
    </row>
    <row r="131" spans="19:22" x14ac:dyDescent="0.3">
      <c r="S131" s="29">
        <v>127</v>
      </c>
      <c r="T131" s="34">
        <f t="shared" si="10"/>
        <v>3.0992357120706304E-3</v>
      </c>
      <c r="U131" s="17">
        <f t="shared" si="11"/>
        <v>2.6415429701132602E-4</v>
      </c>
      <c r="V131" s="48" t="str">
        <f t="shared" si="12"/>
        <v/>
      </c>
    </row>
    <row r="132" spans="19:22" x14ac:dyDescent="0.3">
      <c r="S132" s="29">
        <v>128</v>
      </c>
      <c r="T132" s="34">
        <f t="shared" si="10"/>
        <v>2.9196364476245366E-3</v>
      </c>
      <c r="U132" s="17">
        <f t="shared" si="11"/>
        <v>2.4877114831914652E-4</v>
      </c>
      <c r="V132" s="48" t="str">
        <f t="shared" si="12"/>
        <v/>
      </c>
    </row>
    <row r="133" spans="19:22" x14ac:dyDescent="0.3">
      <c r="S133" s="29">
        <v>129</v>
      </c>
      <c r="T133" s="34">
        <f t="shared" si="10"/>
        <v>2.7504448286972401E-3</v>
      </c>
      <c r="U133" s="17">
        <f t="shared" si="11"/>
        <v>2.3428384446599898E-4</v>
      </c>
      <c r="V133" s="48" t="str">
        <f t="shared" si="12"/>
        <v/>
      </c>
    </row>
    <row r="134" spans="19:22" x14ac:dyDescent="0.3">
      <c r="S134" s="29">
        <v>130</v>
      </c>
      <c r="T134" s="34">
        <f t="shared" si="10"/>
        <v>2.5910577426809813E-3</v>
      </c>
      <c r="U134" s="17">
        <f t="shared" si="11"/>
        <v>2.2064021550984622E-4</v>
      </c>
      <c r="V134" s="48" t="str">
        <f t="shared" si="12"/>
        <v/>
      </c>
    </row>
    <row r="135" spans="19:22" x14ac:dyDescent="0.3">
      <c r="S135" s="29">
        <v>131</v>
      </c>
      <c r="T135" s="34">
        <f t="shared" si="10"/>
        <v>2.440907026563252E-3</v>
      </c>
      <c r="U135" s="17">
        <f t="shared" si="11"/>
        <v>2.0779112964955843E-4</v>
      </c>
      <c r="V135" s="48" t="str">
        <f t="shared" si="12"/>
        <v/>
      </c>
    </row>
    <row r="136" spans="19:22" x14ac:dyDescent="0.3">
      <c r="S136" s="29">
        <v>132</v>
      </c>
      <c r="T136" s="34">
        <f t="shared" si="10"/>
        <v>2.2994574416760542E-3</v>
      </c>
      <c r="U136" s="17">
        <f t="shared" si="11"/>
        <v>1.9569031629736053E-4</v>
      </c>
      <c r="V136" s="48" t="str">
        <f t="shared" si="12"/>
        <v/>
      </c>
    </row>
    <row r="137" spans="19:22" x14ac:dyDescent="0.3">
      <c r="S137" s="29">
        <v>133</v>
      </c>
      <c r="T137" s="34">
        <f t="shared" si="10"/>
        <v>2.1662047657606308E-3</v>
      </c>
      <c r="U137" s="17">
        <f t="shared" si="11"/>
        <v>1.8429419945473785E-4</v>
      </c>
      <c r="V137" s="48" t="str">
        <f t="shared" si="12"/>
        <v/>
      </c>
    </row>
    <row r="138" spans="19:22" x14ac:dyDescent="0.3">
      <c r="S138" s="29">
        <v>134</v>
      </c>
      <c r="T138" s="34">
        <f t="shared" si="10"/>
        <v>2.0406739956197089E-3</v>
      </c>
      <c r="U138" s="17">
        <f t="shared" si="11"/>
        <v>1.7356174079177371E-4</v>
      </c>
      <c r="V138" s="48" t="str">
        <f t="shared" si="12"/>
        <v/>
      </c>
    </row>
    <row r="139" spans="19:22" x14ac:dyDescent="0.3">
      <c r="S139" s="29">
        <v>135</v>
      </c>
      <c r="T139" s="34">
        <f t="shared" si="10"/>
        <v>1.9224176539247365E-3</v>
      </c>
      <c r="U139" s="17">
        <f t="shared" si="11"/>
        <v>1.6345429186483503E-4</v>
      </c>
      <c r="V139" s="48" t="str">
        <f t="shared" si="12"/>
        <v/>
      </c>
    </row>
    <row r="140" spans="19:22" x14ac:dyDescent="0.3">
      <c r="S140" s="29">
        <v>136</v>
      </c>
      <c r="T140" s="34">
        <f t="shared" si="10"/>
        <v>1.8110141941181316E-3</v>
      </c>
      <c r="U140" s="17">
        <f t="shared" si="11"/>
        <v>1.5393545494043006E-4</v>
      </c>
      <c r="V140" s="48" t="str">
        <f t="shared" si="12"/>
        <v/>
      </c>
    </row>
    <row r="141" spans="19:22" x14ac:dyDescent="0.3">
      <c r="S141" s="29">
        <v>137</v>
      </c>
      <c r="T141" s="34">
        <f t="shared" si="10"/>
        <v>1.7060664977722694E-3</v>
      </c>
      <c r="U141" s="17">
        <f t="shared" si="11"/>
        <v>1.4497095192405324E-4</v>
      </c>
      <c r="V141" s="48" t="str">
        <f t="shared" si="12"/>
        <v/>
      </c>
    </row>
    <row r="142" spans="19:22" x14ac:dyDescent="0.3">
      <c r="S142" s="29">
        <v>138</v>
      </c>
      <c r="T142" s="34">
        <f t="shared" si="10"/>
        <v>1.6072004590178127E-3</v>
      </c>
      <c r="U142" s="17">
        <f t="shared" si="11"/>
        <v>1.3652850092202054E-4</v>
      </c>
      <c r="V142" s="48" t="str">
        <f t="shared" si="12"/>
        <v/>
      </c>
    </row>
    <row r="143" spans="19:22" x14ac:dyDescent="0.3">
      <c r="S143" s="29">
        <v>139</v>
      </c>
      <c r="T143" s="34">
        <f t="shared" si="10"/>
        <v>1.5140636509850586E-3</v>
      </c>
      <c r="U143" s="17">
        <f t="shared" si="11"/>
        <v>1.2857769999178334E-4</v>
      </c>
      <c r="V143" s="48" t="str">
        <f t="shared" si="12"/>
        <v/>
      </c>
    </row>
    <row r="144" spans="19:22" x14ac:dyDescent="0.3">
      <c r="S144" s="29">
        <v>140</v>
      </c>
      <c r="T144" s="34">
        <f t="shared" si="10"/>
        <v>1.4263240695539499E-3</v>
      </c>
      <c r="U144" s="17">
        <f t="shared" si="11"/>
        <v>1.2108991766209728E-4</v>
      </c>
      <c r="V144" s="48" t="str">
        <f t="shared" si="12"/>
        <v/>
      </c>
    </row>
    <row r="145" spans="19:22" x14ac:dyDescent="0.3">
      <c r="S145" s="29">
        <v>141</v>
      </c>
      <c r="T145" s="34">
        <f t="shared" si="10"/>
        <v>1.3436689498680576E-3</v>
      </c>
      <c r="U145" s="17">
        <f t="shared" si="11"/>
        <v>1.1403818982880013E-4</v>
      </c>
      <c r="V145" s="48" t="str">
        <f t="shared" si="12"/>
        <v/>
      </c>
    </row>
    <row r="146" spans="19:22" x14ac:dyDescent="0.3">
      <c r="S146" s="29">
        <v>142</v>
      </c>
      <c r="T146" s="34">
        <f t="shared" si="10"/>
        <v>1.2658036514594615E-3</v>
      </c>
      <c r="U146" s="17">
        <f t="shared" si="11"/>
        <v>1.0739712265491195E-4</v>
      </c>
      <c r="V146" s="48" t="str">
        <f t="shared" si="12"/>
        <v/>
      </c>
    </row>
    <row r="147" spans="19:22" x14ac:dyDescent="0.3">
      <c r="S147" s="29">
        <v>143</v>
      </c>
      <c r="T147" s="34">
        <f t="shared" si="10"/>
        <v>1.192450607956095E-3</v>
      </c>
      <c r="U147" s="17">
        <f t="shared" si="11"/>
        <v>1.0114280112539351E-4</v>
      </c>
      <c r="V147" s="48" t="str">
        <f t="shared" si="12"/>
        <v/>
      </c>
    </row>
    <row r="148" spans="19:22" x14ac:dyDescent="0.3">
      <c r="S148" s="29">
        <v>144</v>
      </c>
      <c r="T148" s="34">
        <f t="shared" si="10"/>
        <v>1.1233483376622037E-3</v>
      </c>
      <c r="U148" s="17">
        <f t="shared" si="11"/>
        <v>9.5252702927260658E-5</v>
      </c>
      <c r="V148" s="48" t="str">
        <f t="shared" si="12"/>
        <v/>
      </c>
    </row>
    <row r="149" spans="19:22" x14ac:dyDescent="0.3">
      <c r="S149" s="29">
        <v>145</v>
      </c>
      <c r="T149" s="34">
        <f t="shared" si="10"/>
        <v>1.0582505114778919E-3</v>
      </c>
      <c r="U149" s="17">
        <f t="shared" si="11"/>
        <v>8.970561734493061E-5</v>
      </c>
      <c r="V149" s="48" t="str">
        <f t="shared" si="12"/>
        <v/>
      </c>
    </row>
    <row r="150" spans="19:22" x14ac:dyDescent="0.3">
      <c r="S150" s="29">
        <v>146</v>
      </c>
      <c r="T150" s="34">
        <f t="shared" si="10"/>
        <v>9.969250748213703E-4</v>
      </c>
      <c r="U150" s="17">
        <f t="shared" si="11"/>
        <v>8.4481568878735669E-5</v>
      </c>
      <c r="V150" s="48" t="str">
        <f t="shared" si="12"/>
        <v/>
      </c>
    </row>
    <row r="151" spans="19:22" x14ac:dyDescent="0.3">
      <c r="S151" s="29">
        <v>147</v>
      </c>
      <c r="T151" s="34">
        <f t="shared" si="10"/>
        <v>9.3915342043453948E-4</v>
      </c>
      <c r="U151" s="17">
        <f t="shared" si="11"/>
        <v>7.956174531154808E-5</v>
      </c>
      <c r="V151" s="48" t="str">
        <f t="shared" si="12"/>
        <v/>
      </c>
    </row>
    <row r="152" spans="19:22" x14ac:dyDescent="0.3">
      <c r="S152" s="29">
        <v>148</v>
      </c>
      <c r="T152" s="34">
        <f t="shared" si="10"/>
        <v>8.8472960914478735E-4</v>
      </c>
      <c r="U152" s="17">
        <f t="shared" si="11"/>
        <v>7.4928429964478855E-5</v>
      </c>
      <c r="V152" s="48" t="str">
        <f t="shared" si="12"/>
        <v/>
      </c>
    </row>
    <row r="153" spans="19:22" x14ac:dyDescent="0.3">
      <c r="S153" s="29">
        <v>149</v>
      </c>
      <c r="T153" s="34">
        <f t="shared" si="10"/>
        <v>8.3345963574356819E-4</v>
      </c>
      <c r="U153" s="17">
        <f t="shared" si="11"/>
        <v>7.0564937897697478E-5</v>
      </c>
      <c r="V153" s="48" t="str">
        <f t="shared" si="12"/>
        <v/>
      </c>
    </row>
    <row r="154" spans="19:22" ht="15" thickBot="1" x14ac:dyDescent="0.35">
      <c r="S154" s="29">
        <v>150</v>
      </c>
      <c r="T154" s="49">
        <f t="shared" si="10"/>
        <v>7.8516073744396356E-4</v>
      </c>
      <c r="U154" s="39">
        <f t="shared" si="11"/>
        <v>6.6455555826626546E-5</v>
      </c>
      <c r="V154" s="50" t="str">
        <f t="shared" si="12"/>
        <v/>
      </c>
    </row>
  </sheetData>
  <mergeCells count="17">
    <mergeCell ref="T2:V2"/>
    <mergeCell ref="I1:Q1"/>
    <mergeCell ref="T1:V1"/>
    <mergeCell ref="B2:F2"/>
    <mergeCell ref="I2:K2"/>
    <mergeCell ref="L2:N2"/>
    <mergeCell ref="O2:Q2"/>
    <mergeCell ref="B11:F11"/>
    <mergeCell ref="B12:F12"/>
    <mergeCell ref="A21:B21"/>
    <mergeCell ref="A20:B20"/>
    <mergeCell ref="A3:A6"/>
    <mergeCell ref="B3:F3"/>
    <mergeCell ref="B4:F4"/>
    <mergeCell ref="B5:F5"/>
    <mergeCell ref="B6:F6"/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GHG ecoinvent</vt:lpstr>
      <vt:lpstr>fossil-based</vt:lpstr>
      <vt:lpstr>straw bale</vt:lpstr>
      <vt:lpstr>Wood fiber HD</vt:lpstr>
      <vt:lpstr>Wood fiber LD</vt:lpstr>
      <vt:lpstr>Cellulose wadding</vt:lpstr>
      <vt:lpstr>recycled cotton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Zieger</dc:creator>
  <cp:lastModifiedBy>Vladimir Zieger</cp:lastModifiedBy>
  <dcterms:created xsi:type="dcterms:W3CDTF">2024-05-20T08:15:59Z</dcterms:created>
  <dcterms:modified xsi:type="dcterms:W3CDTF">2024-11-14T10:17:31Z</dcterms:modified>
</cp:coreProperties>
</file>