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aded\Documents\GitHub\BW_autumn_school_GroupWork\"/>
    </mc:Choice>
  </mc:AlternateContent>
  <xr:revisionPtr revIDLastSave="0" documentId="13_ncr:1_{C0FB0D83-1D9E-458D-8C01-68945173E5A5}" xr6:coauthVersionLast="47" xr6:coauthVersionMax="47" xr10:uidLastSave="{00000000-0000-0000-0000-000000000000}"/>
  <bookViews>
    <workbookView xWindow="1464" yWindow="1464" windowWidth="17280" windowHeight="8964" activeTab="1" xr2:uid="{00000000-000D-0000-FFFF-FFFF00000000}"/>
  </bookViews>
  <sheets>
    <sheet name="readme" sheetId="4" r:id="rId1"/>
    <sheet name="lci" sheetId="1" r:id="rId2"/>
    <sheet name="Final specifications" sheetId="3" r:id="rId3"/>
    <sheet name="Manufacturers' data" sheetId="2" r:id="rId4"/>
  </sheets>
  <definedNames>
    <definedName name="_xlnm._FilterDatabase" localSheetId="1" hidden="1">lci!$A$2:$U$39</definedName>
    <definedName name="lifeprod_aec">'Final specifications'!$B$17</definedName>
    <definedName name="lifeprod_pem">'Final specifications'!$C$17</definedName>
    <definedName name="lifeprod_soec">'Final specifications'!$D$17</definedName>
    <definedName name="lifetime_aec">'Final specifications'!$B$7</definedName>
    <definedName name="lifetime_pem">'Final specifications'!$C$7</definedName>
    <definedName name="lifetime_soec">'Final specifications'!$D$7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  <c r="B52" i="1"/>
  <c r="B51" i="1"/>
  <c r="B36" i="1"/>
  <c r="B24" i="1"/>
  <c r="H24" i="1"/>
  <c r="H12" i="1" l="1"/>
  <c r="P97" i="2" l="1"/>
  <c r="P96" i="2"/>
  <c r="P95" i="2"/>
  <c r="P94" i="2"/>
  <c r="P92" i="2"/>
  <c r="T91" i="2"/>
  <c r="Y90" i="2"/>
  <c r="T90" i="2"/>
  <c r="Q90" i="2"/>
  <c r="P89" i="2"/>
  <c r="P87" i="2"/>
  <c r="P86" i="2"/>
  <c r="P85" i="2"/>
  <c r="P84" i="2"/>
  <c r="P83" i="2"/>
  <c r="P82" i="2"/>
  <c r="P80" i="2"/>
  <c r="T80" i="2" s="1"/>
  <c r="P79" i="2"/>
  <c r="P77" i="2"/>
  <c r="P76" i="2"/>
  <c r="P75" i="2"/>
  <c r="P74" i="2"/>
  <c r="P73" i="2"/>
  <c r="P72" i="2"/>
  <c r="P71" i="2"/>
  <c r="P68" i="2"/>
  <c r="P66" i="2"/>
  <c r="AC65" i="2"/>
  <c r="T65" i="2"/>
  <c r="Q65" i="2"/>
  <c r="AC64" i="2"/>
  <c r="T64" i="2"/>
  <c r="P63" i="2"/>
  <c r="P62" i="2"/>
  <c r="P60" i="2"/>
  <c r="P59" i="2"/>
  <c r="P58" i="2"/>
  <c r="P57" i="2"/>
  <c r="P56" i="2"/>
  <c r="P55" i="2"/>
  <c r="P53" i="2"/>
  <c r="P52" i="2"/>
  <c r="P49" i="2"/>
  <c r="P48" i="2"/>
  <c r="P47" i="2"/>
  <c r="P46" i="2"/>
  <c r="P44" i="2"/>
  <c r="P41" i="2"/>
  <c r="P39" i="2"/>
  <c r="P38" i="2"/>
  <c r="P37" i="2"/>
  <c r="P36" i="2"/>
  <c r="P35" i="2"/>
  <c r="P34" i="2"/>
  <c r="P33" i="2"/>
  <c r="P32" i="2"/>
  <c r="P30" i="2"/>
  <c r="P29" i="2"/>
  <c r="P28" i="2"/>
  <c r="P27" i="2"/>
  <c r="P25" i="2"/>
  <c r="P24" i="2"/>
  <c r="P23" i="2"/>
  <c r="P22" i="2"/>
  <c r="P21" i="2"/>
  <c r="P19" i="2"/>
  <c r="P16" i="2"/>
  <c r="P15" i="2"/>
  <c r="P12" i="2"/>
  <c r="P11" i="2"/>
  <c r="P10" i="2"/>
  <c r="P6" i="2"/>
  <c r="P5" i="2"/>
  <c r="P4" i="2"/>
</calcChain>
</file>

<file path=xl/sharedStrings.xml><?xml version="1.0" encoding="utf-8"?>
<sst xmlns="http://schemas.openxmlformats.org/spreadsheetml/2006/main" count="736" uniqueCount="245">
  <si>
    <t>Database</t>
  </si>
  <si>
    <t>Activity</t>
  </si>
  <si>
    <t>location</t>
  </si>
  <si>
    <t>production amount</t>
  </si>
  <si>
    <t>reference product</t>
  </si>
  <si>
    <t>type</t>
  </si>
  <si>
    <t>unit</t>
  </si>
  <si>
    <t>Exchanges</t>
  </si>
  <si>
    <t>name</t>
  </si>
  <si>
    <t>amount</t>
  </si>
  <si>
    <t>categories</t>
  </si>
  <si>
    <t>comment</t>
  </si>
  <si>
    <t>technosphere</t>
  </si>
  <si>
    <t>kilogram</t>
  </si>
  <si>
    <t>RER</t>
  </si>
  <si>
    <t>kilowatt hour</t>
  </si>
  <si>
    <t>CH</t>
  </si>
  <si>
    <t>market for electricity, low voltage</t>
  </si>
  <si>
    <t>Manufacturer</t>
  </si>
  <si>
    <t>Model</t>
  </si>
  <si>
    <t>Electrolysis type</t>
  </si>
  <si>
    <t>Minimum power consumption [kW]</t>
  </si>
  <si>
    <t>Rated power [kW]</t>
  </si>
  <si>
    <t>Maximum power consumption [kW]</t>
  </si>
  <si>
    <t>Voltage consumption [V]</t>
  </si>
  <si>
    <t>Type of current [V]</t>
  </si>
  <si>
    <t>Space requirement [m²/kW]</t>
  </si>
  <si>
    <t>Start-up dynamics [s]</t>
  </si>
  <si>
    <t>Water treatment [s]</t>
  </si>
  <si>
    <t>Max. system availability [hours/year]</t>
  </si>
  <si>
    <t>Min. ambient temperature [°C]</t>
  </si>
  <si>
    <t>Max. Ambient temperature [°C]</t>
  </si>
  <si>
    <t>Spec. electricity demand [kWh/Nm³H2]</t>
  </si>
  <si>
    <t>Spec. electricity demand [kWh/kgH2]</t>
  </si>
  <si>
    <t>Spec. Heat demand [MJ/kgH2]</t>
  </si>
  <si>
    <t>Useful heat output [kW/kW]</t>
  </si>
  <si>
    <t>Temperature of useful heat [°C]</t>
  </si>
  <si>
    <t>Electrical efficiency [%, LHV]</t>
  </si>
  <si>
    <t>Total efficiency [%]</t>
  </si>
  <si>
    <t>Minimum stack temperature [°C]</t>
  </si>
  <si>
    <t>Maximum stack temperature [°C]</t>
  </si>
  <si>
    <t>Required water quality [µS/cm]</t>
  </si>
  <si>
    <t>Stack life [h]</t>
  </si>
  <si>
    <t>Maintenance interval [h]</t>
  </si>
  <si>
    <t>H2 quality</t>
  </si>
  <si>
    <t>H2 pressure level [bar]</t>
  </si>
  <si>
    <t>H2 quantity [kg/h]</t>
  </si>
  <si>
    <t>H2 quantity [Nm³/h]</t>
  </si>
  <si>
    <t>Gas treatment</t>
  </si>
  <si>
    <t>H2 quality after treatment</t>
  </si>
  <si>
    <t>Maximum H2 pressure level [bar]</t>
  </si>
  <si>
    <t>Hoeller Electrolyzer_x000D_GmbH</t>
  </si>
  <si>
    <t>Prometheus L_x000D_Stack</t>
  </si>
  <si>
    <t>PEM</t>
  </si>
  <si>
    <t>DC</t>
  </si>
  <si>
    <t>Yes</t>
  </si>
  <si>
    <t>Optional</t>
  </si>
  <si>
    <t>HIAT gGmbH</t>
  </si>
  <si>
    <t>PURIFIER</t>
  </si>
  <si>
    <t>Enapter</t>
  </si>
  <si>
    <t>EL 2.1</t>
  </si>
  <si>
    <t>AEC</t>
  </si>
  <si>
    <t>AC</t>
  </si>
  <si>
    <t>McPhy Energy S.A.</t>
  </si>
  <si>
    <t>Piel Baby</t>
  </si>
  <si>
    <t>ostermeier H2ydrogen_x000D_Solutions GmbH</t>
  </si>
  <si>
    <t>EO.05</t>
  </si>
  <si>
    <t>Piel P</t>
  </si>
  <si>
    <t>H2 Core Systems GmbH</t>
  </si>
  <si>
    <t>HydroCab_x000D_Indoor 2.0_x000D_Nm3/h</t>
  </si>
  <si>
    <t>AC/_x000D_DC</t>
  </si>
  <si>
    <t>HydroCab_x000D_Outdoor 2.0_x000D_Nm3/h</t>
  </si>
  <si>
    <t>CUSTOMIZER</t>
  </si>
  <si>
    <t>EO.10</t>
  </si>
  <si>
    <t>EO.15</t>
  </si>
  <si>
    <t>HydroCab_x000D_Indoor 4.5_x000D_Nm3/h</t>
  </si>
  <si>
    <t>HydroCab_x000D_Outdoor 4.5_x000D_Nm3/h</t>
  </si>
  <si>
    <t>Piel M</t>
  </si>
  <si>
    <t>EO.20</t>
  </si>
  <si>
    <t>AVX/KUMATEC Hydrogen_x000D_GmbH &amp; Co. KG</t>
  </si>
  <si>
    <t>PEM-100-25</t>
  </si>
  <si>
    <t>EO.25</t>
  </si>
  <si>
    <t>SUPPLIER</t>
  </si>
  <si>
    <t>HydroCab_x000D_Indoor 9.0_x000D_Nm3/h</t>
  </si>
  <si>
    <t>HydroCab_x000D_Outdoor 9.0_x000D_Nm3/h</t>
  </si>
  <si>
    <t>McLyzer 10-30</t>
  </si>
  <si>
    <t>Kyros Hydrogen_x000D_Solutions GmbH</t>
  </si>
  <si>
    <t>Kyros_x000D_Electrolyzer 50</t>
  </si>
  <si>
    <t>Piel H</t>
  </si>
  <si>
    <t>HydroCab_x000D_Indoor 18.0_x000D_Nm3/h</t>
  </si>
  <si>
    <t>HydroCab_x000D_Outdoor 18.0_x000D_Nm3/h</t>
  </si>
  <si>
    <t>McLyzer 20-30</t>
  </si>
  <si>
    <t>STORAGER</t>
  </si>
  <si>
    <t>iph Hähn Gmbh</t>
  </si>
  <si>
    <t>EL20</t>
  </si>
  <si>
    <t>PEM-40-100</t>
  </si>
  <si>
    <t>Hydrogenics_x000D_(Cummins Inc.)*</t>
  </si>
  <si>
    <t>HySTAT 10</t>
  </si>
  <si>
    <t>Kyros_x000D_Electrolyzer 100</t>
  </si>
  <si>
    <t>Prometheus S_x000D_Stack</t>
  </si>
  <si>
    <t>HySTAT 15</t>
  </si>
  <si>
    <t>HydroCab_x000D_Indoor 36.0_x000D_Nm3/h</t>
  </si>
  <si>
    <t>HydroCab_x000D_Outdoor 36.0_x000D_Nm3/h</t>
  </si>
  <si>
    <t>Kyros_x000D_Electrolyzer 150</t>
  </si>
  <si>
    <t>EL40</t>
  </si>
  <si>
    <t>Kyros_x000D_Electrolyzer 200</t>
  </si>
  <si>
    <t>Hydrogenics</t>
  </si>
  <si>
    <t>HySTAT 30</t>
  </si>
  <si>
    <t>H-TEC SYSTEMS GmbH</t>
  </si>
  <si>
    <t>ME100/350</t>
  </si>
  <si>
    <t>Kyros_x000D_Electrolyzer 300</t>
  </si>
  <si>
    <t>EL80</t>
  </si>
  <si>
    <t>McLyzer 100-30</t>
  </si>
  <si>
    <t>Multicore MC_x000D_225/450</t>
  </si>
  <si>
    <t>Kyros_x000D_Electrolyzer 450</t>
  </si>
  <si>
    <t>HySTAT 60</t>
  </si>
  <si>
    <t>HySTAT 70</t>
  </si>
  <si>
    <t>ITMPower</t>
  </si>
  <si>
    <t>HGAS1SP</t>
  </si>
  <si>
    <t>Kyros_x000D_Electrolyzer 600</t>
  </si>
  <si>
    <t>HyLyzer 200</t>
  </si>
  <si>
    <t>HySTAT 100</t>
  </si>
  <si>
    <t>Kyros_x000D_Electrolyzer 750</t>
  </si>
  <si>
    <t>McLyzer 200-30</t>
  </si>
  <si>
    <t>Ecoclean GmbH</t>
  </si>
  <si>
    <t>EcoLyzer P200</t>
  </si>
  <si>
    <t>Multicore_x000D_MC450</t>
  </si>
  <si>
    <t>HyLyzer 250</t>
  </si>
  <si>
    <t>PlugPower Inc.</t>
  </si>
  <si>
    <t>1MW_x000D_ELECTROLYZER</t>
  </si>
  <si>
    <t>ME450</t>
  </si>
  <si>
    <t>elogen</t>
  </si>
  <si>
    <t>E200</t>
  </si>
  <si>
    <t>AEM Multicore</t>
  </si>
  <si>
    <t>Fuel Cell Energy</t>
  </si>
  <si>
    <t>Solid Oxide Electrolyzer</t>
  </si>
  <si>
    <t>SOEC</t>
  </si>
  <si>
    <t>SOEC + steam</t>
  </si>
  <si>
    <t>PEM-40-1000</t>
  </si>
  <si>
    <t>EL220</t>
  </si>
  <si>
    <t>Kyros_x000D_Electrolyzer 1000</t>
  </si>
  <si>
    <t>HGAS2SP</t>
  </si>
  <si>
    <t>ME450/1400</t>
  </si>
  <si>
    <t>EcoLyzer A300</t>
  </si>
  <si>
    <t>HyLyzer 400</t>
  </si>
  <si>
    <t>Kyros_x000D_Electrolyzer 1500</t>
  </si>
  <si>
    <t>HyLyzer 500</t>
  </si>
  <si>
    <t>green-H2-systems</t>
  </si>
  <si>
    <t>green_x000D_Electrolyzer_x000D_gEL400</t>
  </si>
  <si>
    <t>McLyzer 400-30</t>
  </si>
  <si>
    <t>EcoLyzer P400</t>
  </si>
  <si>
    <t>HGAS3SP</t>
  </si>
  <si>
    <t>Kyros_x000D_Electrolyzer 2000</t>
  </si>
  <si>
    <t>Sunfire GmbH</t>
  </si>
  <si>
    <t>Sunfire-HyLink_x000D_SOEC</t>
  </si>
  <si>
    <t>E500</t>
  </si>
  <si>
    <t>EcoLyzer A600</t>
  </si>
  <si>
    <t>green_x000D_Electrolyzer_x000D_gEL600</t>
  </si>
  <si>
    <t>green_x000D_Electrolyzer_x000D_gEL800</t>
  </si>
  <si>
    <t>McLyzer 800-30</t>
  </si>
  <si>
    <t>green_x000D_Electrolyzer_x000D_gEL1000</t>
  </si>
  <si>
    <t>E1000</t>
  </si>
  <si>
    <t>5MW_x000D_ELECTROLYZER</t>
  </si>
  <si>
    <t>HyLyzer 1000</t>
  </si>
  <si>
    <t>Bloom</t>
  </si>
  <si>
    <t>Electrolyzer + steam</t>
  </si>
  <si>
    <t>Electrolyzer</t>
  </si>
  <si>
    <t>E2000</t>
  </si>
  <si>
    <t>HGASXMW</t>
  </si>
  <si>
    <t>Sunfire GmbH*</t>
  </si>
  <si>
    <t>Sunfire-HyLink_x000D_Alkaline</t>
  </si>
  <si>
    <t>E3000</t>
  </si>
  <si>
    <t>thyssenkrupp Uhde_x000D_Chlorine Engineers*</t>
  </si>
  <si>
    <t>20 MW module</t>
  </si>
  <si>
    <t>E4000</t>
  </si>
  <si>
    <t>Indoor</t>
  </si>
  <si>
    <t>ALLAGASH ELECTROLYZER STACK 50</t>
  </si>
  <si>
    <t>ALLAGASH ELECTROLYZER STACK 200</t>
  </si>
  <si>
    <t>MERRIMACK ELECTROLYZER STACK 10</t>
  </si>
  <si>
    <t>MERRIMACK ELECTROLYZER STACK 30</t>
  </si>
  <si>
    <t>Siemens Energy</t>
  </si>
  <si>
    <t>Silyzer 300 Minimalbeispiel</t>
  </si>
  <si>
    <t>Silyzer 300 Maximalbeispiel</t>
  </si>
  <si>
    <t>PEMC</t>
  </si>
  <si>
    <t>Source</t>
  </si>
  <si>
    <t>20’000</t>
  </si>
  <si>
    <t>IndWEDe</t>
  </si>
  <si>
    <r>
      <t xml:space="preserve">IndWEDe, </t>
    </r>
    <r>
      <rPr>
        <sz val="10"/>
        <color rgb="FF000000"/>
        <rFont val="Arial"/>
        <family val="2"/>
      </rPr>
      <t>based on the lower estimate of 8,000 hours per year, from manufacturers’ data.</t>
    </r>
  </si>
  <si>
    <t>Balance of Plant lifetime [years]</t>
  </si>
  <si>
    <t>Same as system.</t>
  </si>
  <si>
    <t>From row below.</t>
  </si>
  <si>
    <t>System lifetime [years]</t>
  </si>
  <si>
    <t>Stack replacement over system’s lifetime, excluding initial unit [unit]</t>
  </si>
  <si>
    <t>Calculated.</t>
  </si>
  <si>
    <r>
      <t>Water demand [kg water/kg H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]</t>
    </r>
  </si>
  <si>
    <t>(Simoes et al. 2021)</t>
  </si>
  <si>
    <r>
      <t>Electricity demand [kWh/kg H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]</t>
    </r>
  </si>
  <si>
    <t>IndWEDe for all cases, except SOEC + steam, which is based on manufacturers’ data.</t>
  </si>
  <si>
    <t>From row above.</t>
  </si>
  <si>
    <r>
      <t>Steam demand [kWh/kg H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]</t>
    </r>
  </si>
  <si>
    <t>Manufacturers’ data.</t>
  </si>
  <si>
    <r>
      <t>Productivity [kg H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/hour]</t>
    </r>
  </si>
  <si>
    <r>
      <t>KOH [kg/kg H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]</t>
    </r>
  </si>
  <si>
    <t>(Gerloff 2021a)</t>
  </si>
  <si>
    <t>Operating temperature [°C]</t>
  </si>
  <si>
    <t>60-80</t>
  </si>
  <si>
    <t>50-80</t>
  </si>
  <si>
    <t>650-1000</t>
  </si>
  <si>
    <t>Operating pressure [bar]</t>
  </si>
  <si>
    <t>~20</t>
  </si>
  <si>
    <t>~30</t>
  </si>
  <si>
    <t>~1</t>
  </si>
  <si>
    <r>
      <t>Produced amount over system’s lifetime years [kg H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]</t>
    </r>
  </si>
  <si>
    <t>Calculated based on the system’s lifetime (fourth row), and 8,000 hours stack operation per year (from manufacturers’ data) and hourly productivity.</t>
  </si>
  <si>
    <t>Stack lifetime [hours]</t>
  </si>
  <si>
    <t xml:space="preserve">55’000 </t>
  </si>
  <si>
    <t>Stack lifetime [years]</t>
  </si>
  <si>
    <t>45’000</t>
  </si>
  <si>
    <t>8.9, corrected to 14 to represent “real world” operation.</t>
  </si>
  <si>
    <r>
      <t xml:space="preserve">Electrical Efficiency </t>
    </r>
    <r>
      <rPr>
        <b/>
        <sz val="10"/>
        <color rgb="FF000000"/>
        <rFont val="Arial"/>
        <family val="2"/>
      </rPr>
      <t>[%, based on H</t>
    </r>
    <r>
      <rPr>
        <b/>
        <vertAlign val="subscript"/>
        <sz val="10"/>
        <color rgb="FF000000"/>
        <rFont val="Arial"/>
        <family val="2"/>
      </rPr>
      <t>2</t>
    </r>
    <r>
      <rPr>
        <b/>
        <sz val="10"/>
        <color rgb="FF000000"/>
        <rFont val="Arial"/>
        <family val="2"/>
      </rPr>
      <t xml:space="preserve"> LHV]</t>
    </r>
  </si>
  <si>
    <t>Manufacturers’ data, also matching with (Gerloff 2021a).</t>
  </si>
  <si>
    <t>skip</t>
  </si>
  <si>
    <t>database</t>
  </si>
  <si>
    <t xml:space="preserve">This inventory has been taken from the additional premise inventories. </t>
  </si>
  <si>
    <t>https://github.com/polca/premise/tree/master/premise/data/additional_inventories</t>
  </si>
  <si>
    <t xml:space="preserve">It has been downloaded in April 2024. </t>
  </si>
  <si>
    <t>This inventory models hydrogen production from electrolysis with PEM, AEC and SOEC electrolysers.</t>
  </si>
  <si>
    <t>cutoff</t>
  </si>
  <si>
    <t>EPS, insulation</t>
  </si>
  <si>
    <t>kg</t>
  </si>
  <si>
    <t>polystyrene foam slab production</t>
  </si>
  <si>
    <t>treatment of waste polystyrene, sanitary landfill</t>
  </si>
  <si>
    <t>Straw_bale, insulation</t>
  </si>
  <si>
    <t>FR</t>
  </si>
  <si>
    <t>Insulators</t>
  </si>
  <si>
    <t>Carbon dioxide, from soil or biomass stock</t>
  </si>
  <si>
    <t>ton kilometer</t>
  </si>
  <si>
    <t>wheat production, Swiss integrated production, intensive</t>
  </si>
  <si>
    <t>transport, freight, lorry 16-32 metric ton, EURO6</t>
  </si>
  <si>
    <t>market for diesel</t>
  </si>
  <si>
    <t>treatment of biowaste, municipal incineration with fly ash extraction</t>
  </si>
  <si>
    <t>Straw_bale_product</t>
  </si>
  <si>
    <t>Straw_bale_EoL</t>
  </si>
  <si>
    <t>EPS_product</t>
  </si>
  <si>
    <t>EPS_EoL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</si>
</sst>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 (Body)"/>
    </font>
    <font>
      <sz val="12"/>
      <name val="Calibri (Body)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vertAlign val="subscript"/>
      <sz val="10"/>
      <color theme="1"/>
      <name val="Arial"/>
      <family val="2"/>
    </font>
    <font>
      <b/>
      <sz val="10"/>
      <color rgb="FF000000"/>
      <name val="Arial"/>
      <family val="2"/>
    </font>
    <font>
      <b/>
      <vertAlign val="subscript"/>
      <sz val="10"/>
      <color rgb="FF00000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/>
      <top style="thick">
        <color rgb="FF666666"/>
      </top>
      <bottom style="medium">
        <color rgb="FF999999"/>
      </bottom>
      <diagonal/>
    </border>
    <border>
      <left/>
      <right style="medium">
        <color rgb="FF999999"/>
      </right>
      <top style="thick">
        <color rgb="FF666666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0" applyFont="1"/>
    <xf numFmtId="11" fontId="0" fillId="0" borderId="0" xfId="0" applyNumberFormat="1"/>
    <xf numFmtId="0" fontId="0" fillId="0" borderId="1" xfId="0" applyBorder="1"/>
    <xf numFmtId="0" fontId="1" fillId="0" borderId="1" xfId="1" applyBorder="1"/>
    <xf numFmtId="11" fontId="2" fillId="0" borderId="0" xfId="1" applyNumberFormat="1" applyFont="1"/>
    <xf numFmtId="0" fontId="5" fillId="0" borderId="0" xfId="0" applyFont="1"/>
    <xf numFmtId="0" fontId="7" fillId="0" borderId="0" xfId="2" applyFont="1"/>
    <xf numFmtId="0" fontId="7" fillId="0" borderId="0" xfId="0" applyFont="1"/>
    <xf numFmtId="2" fontId="7" fillId="0" borderId="0" xfId="0" applyNumberFormat="1" applyFont="1"/>
    <xf numFmtId="0" fontId="6" fillId="0" borderId="0" xfId="0" applyFont="1"/>
    <xf numFmtId="2" fontId="5" fillId="0" borderId="0" xfId="0" applyNumberFormat="1" applyFont="1"/>
    <xf numFmtId="2" fontId="0" fillId="0" borderId="0" xfId="0" applyNumberFormat="1"/>
    <xf numFmtId="0" fontId="5" fillId="0" borderId="0" xfId="0" applyFont="1" applyAlignment="1">
      <alignment horizontal="left"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5" applyNumberFormat="1" applyFont="1"/>
    <xf numFmtId="0" fontId="8" fillId="0" borderId="2" xfId="0" applyFont="1" applyBorder="1" applyAlignment="1">
      <alignment vertical="top"/>
    </xf>
    <xf numFmtId="0" fontId="9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0" fontId="9" fillId="0" borderId="4" xfId="0" applyFont="1" applyBorder="1" applyAlignment="1">
      <alignment vertical="center"/>
    </xf>
    <xf numFmtId="10" fontId="3" fillId="0" borderId="5" xfId="0" applyNumberFormat="1" applyFont="1" applyBorder="1" applyAlignment="1">
      <alignment vertical="center"/>
    </xf>
    <xf numFmtId="9" fontId="10" fillId="0" borderId="5" xfId="0" applyNumberFormat="1" applyFont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0" fontId="6" fillId="3" borderId="0" xfId="1" applyFont="1" applyFill="1"/>
    <xf numFmtId="11" fontId="6" fillId="3" borderId="0" xfId="0" applyNumberFormat="1" applyFont="1" applyFill="1"/>
    <xf numFmtId="0" fontId="7" fillId="3" borderId="0" xfId="2" applyFont="1" applyFill="1"/>
    <xf numFmtId="0" fontId="7" fillId="3" borderId="0" xfId="0" applyFont="1" applyFill="1"/>
    <xf numFmtId="0" fontId="7" fillId="3" borderId="0" xfId="1" applyFont="1" applyFill="1"/>
    <xf numFmtId="11" fontId="7" fillId="3" borderId="0" xfId="1" applyNumberFormat="1" applyFont="1" applyFill="1" applyAlignment="1">
      <alignment horizontal="left"/>
    </xf>
    <xf numFmtId="11" fontId="7" fillId="3" borderId="0" xfId="4" applyNumberFormat="1" applyFont="1" applyFill="1"/>
    <xf numFmtId="11" fontId="7" fillId="3" borderId="0" xfId="0" applyNumberFormat="1" applyFont="1" applyFill="1"/>
    <xf numFmtId="0" fontId="6" fillId="3" borderId="0" xfId="0" applyFont="1" applyFill="1"/>
    <xf numFmtId="0" fontId="0" fillId="4" borderId="0" xfId="0" applyFont="1" applyFill="1"/>
    <xf numFmtId="0" fontId="2" fillId="5" borderId="0" xfId="1" applyFont="1" applyFill="1"/>
    <xf numFmtId="11" fontId="2" fillId="5" borderId="0" xfId="1" applyNumberFormat="1" applyFont="1" applyFill="1"/>
    <xf numFmtId="1" fontId="0" fillId="0" borderId="0" xfId="0" applyNumberFormat="1"/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7" fillId="0" borderId="0" xfId="4" applyFont="1" applyFill="1" applyAlignment="1"/>
    <xf numFmtId="11" fontId="7" fillId="0" borderId="0" xfId="4" applyNumberFormat="1" applyFont="1" applyFill="1" applyAlignment="1"/>
    <xf numFmtId="0" fontId="7" fillId="0" borderId="0" xfId="0" applyFont="1" applyFill="1"/>
    <xf numFmtId="0" fontId="0" fillId="0" borderId="0" xfId="0" applyFill="1"/>
    <xf numFmtId="2" fontId="0" fillId="0" borderId="0" xfId="0" applyNumberFormat="1" applyFill="1"/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6" borderId="14" xfId="0" applyFont="1" applyFill="1" applyBorder="1" applyAlignment="1">
      <alignment vertical="center"/>
    </xf>
    <xf numFmtId="0" fontId="14" fillId="6" borderId="15" xfId="0" applyFont="1" applyFill="1" applyBorder="1" applyAlignment="1">
      <alignment vertical="center"/>
    </xf>
    <xf numFmtId="0" fontId="14" fillId="6" borderId="16" xfId="0" applyFont="1" applyFill="1" applyBorder="1" applyAlignment="1">
      <alignment vertical="center"/>
    </xf>
    <xf numFmtId="0" fontId="14" fillId="6" borderId="17" xfId="0" applyFont="1" applyFill="1" applyBorder="1" applyAlignment="1">
      <alignment vertical="center"/>
    </xf>
    <xf numFmtId="0" fontId="14" fillId="6" borderId="18" xfId="0" applyFont="1" applyFill="1" applyBorder="1" applyAlignment="1">
      <alignment vertical="center"/>
    </xf>
    <xf numFmtId="0" fontId="14" fillId="6" borderId="19" xfId="0" applyFont="1" applyFill="1" applyBorder="1" applyAlignment="1">
      <alignment vertical="center"/>
    </xf>
    <xf numFmtId="0" fontId="14" fillId="6" borderId="20" xfId="0" applyFont="1" applyFill="1" applyBorder="1" applyAlignment="1">
      <alignment vertical="center"/>
    </xf>
    <xf numFmtId="0" fontId="14" fillId="6" borderId="21" xfId="0" applyFont="1" applyFill="1" applyBorder="1" applyAlignment="1">
      <alignment vertical="center"/>
    </xf>
    <xf numFmtId="0" fontId="14" fillId="6" borderId="22" xfId="0" applyFont="1" applyFill="1" applyBorder="1" applyAlignment="1">
      <alignment vertical="center"/>
    </xf>
    <xf numFmtId="0" fontId="14" fillId="6" borderId="0" xfId="0" applyFont="1" applyFill="1" applyBorder="1" applyAlignment="1">
      <alignment vertical="center"/>
    </xf>
    <xf numFmtId="0" fontId="14" fillId="6" borderId="23" xfId="0" applyFont="1" applyFill="1" applyBorder="1" applyAlignment="1">
      <alignment vertical="center"/>
    </xf>
    <xf numFmtId="11" fontId="14" fillId="6" borderId="21" xfId="0" applyNumberFormat="1" applyFont="1" applyFill="1" applyBorder="1" applyAlignment="1">
      <alignment vertical="center"/>
    </xf>
    <xf numFmtId="0" fontId="7" fillId="0" borderId="0" xfId="4" applyFont="1" applyFill="1"/>
    <xf numFmtId="2" fontId="7" fillId="0" borderId="0" xfId="4" applyNumberFormat="1" applyFont="1" applyFill="1"/>
    <xf numFmtId="0" fontId="7" fillId="0" borderId="0" xfId="4" applyFont="1" applyFill="1" applyBorder="1"/>
    <xf numFmtId="11" fontId="15" fillId="0" borderId="24" xfId="0" applyNumberFormat="1" applyFont="1" applyBorder="1"/>
  </cellXfs>
  <cellStyles count="6">
    <cellStyle name="Neutre" xfId="4" builtinId="28"/>
    <cellStyle name="Normal" xfId="0" builtinId="0"/>
    <cellStyle name="Normal 11 3" xfId="1" xr:uid="{00000000-0005-0000-0000-000002000000}"/>
    <cellStyle name="Normal 2" xfId="2" xr:uid="{00000000-0005-0000-0000-000003000000}"/>
    <cellStyle name="Normal 3" xfId="3" xr:uid="{00000000-0005-0000-0000-000004000000}"/>
    <cellStyle name="Pourcentag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740D-514E-406A-8B70-C64A4FE27DC3}">
  <dimension ref="A1:B9"/>
  <sheetViews>
    <sheetView workbookViewId="0">
      <selection activeCell="B10" sqref="B10"/>
    </sheetView>
  </sheetViews>
  <sheetFormatPr baseColWidth="10" defaultColWidth="8.88671875" defaultRowHeight="14.4"/>
  <sheetData>
    <row r="1" spans="1:2">
      <c r="A1" s="41" t="s">
        <v>221</v>
      </c>
    </row>
    <row r="3" spans="1:2">
      <c r="B3" t="s">
        <v>223</v>
      </c>
    </row>
    <row r="5" spans="1:2">
      <c r="B5" t="s">
        <v>224</v>
      </c>
    </row>
    <row r="7" spans="1:2">
      <c r="B7" t="s">
        <v>225</v>
      </c>
    </row>
    <row r="9" spans="1:2">
      <c r="B9" t="s">
        <v>226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zoomScale="70" zoomScaleNormal="70" workbookViewId="0">
      <selection sqref="A1:XFD1048576"/>
    </sheetView>
  </sheetViews>
  <sheetFormatPr baseColWidth="10" defaultColWidth="8.88671875" defaultRowHeight="14.4"/>
  <cols>
    <col min="1" max="1" width="58.109375" customWidth="1"/>
    <col min="2" max="2" width="22.77734375" style="4" customWidth="1"/>
    <col min="3" max="3" width="24.88671875" customWidth="1"/>
    <col min="4" max="4" width="17.109375" customWidth="1"/>
    <col min="5" max="5" width="24.33203125" bestFit="1" customWidth="1"/>
    <col min="6" max="6" width="26.44140625" customWidth="1"/>
    <col min="7" max="7" width="14.88671875" bestFit="1" customWidth="1"/>
    <col min="8" max="8" width="14.88671875" customWidth="1"/>
    <col min="9" max="9" width="56.44140625" customWidth="1"/>
    <col min="10" max="10" width="99.109375" style="5" customWidth="1"/>
    <col min="11" max="11" width="31" customWidth="1"/>
  </cols>
  <sheetData>
    <row r="1" spans="1:21">
      <c r="A1" t="s">
        <v>227</v>
      </c>
      <c r="B1" s="44">
        <v>9</v>
      </c>
    </row>
    <row r="2" spans="1:21">
      <c r="A2" s="42" t="s">
        <v>0</v>
      </c>
      <c r="B2" s="43" t="s">
        <v>234</v>
      </c>
      <c r="C2" s="2"/>
      <c r="D2" s="2"/>
      <c r="E2" s="2"/>
      <c r="F2" s="2"/>
      <c r="G2" s="2"/>
      <c r="H2" s="2"/>
      <c r="I2" s="2"/>
      <c r="J2" s="6"/>
      <c r="L2" s="3"/>
    </row>
    <row r="3" spans="1:21">
      <c r="A3" s="1"/>
      <c r="B3" s="7"/>
      <c r="C3" s="2"/>
      <c r="D3" s="2"/>
      <c r="E3" s="2"/>
      <c r="F3" s="2"/>
      <c r="G3" s="2"/>
      <c r="H3" s="2"/>
      <c r="I3" s="2"/>
      <c r="J3" s="6"/>
      <c r="L3" s="3"/>
    </row>
    <row r="4" spans="1:21" s="10" customFormat="1" ht="15.6">
      <c r="A4" s="32" t="s">
        <v>1</v>
      </c>
      <c r="B4" s="33" t="s">
        <v>243</v>
      </c>
      <c r="C4" s="35"/>
      <c r="D4" s="34"/>
      <c r="E4" s="35"/>
      <c r="F4" s="35"/>
      <c r="G4" s="35"/>
      <c r="H4" s="35"/>
      <c r="I4" s="35"/>
      <c r="L4" s="11"/>
      <c r="M4" s="11"/>
      <c r="N4" s="11"/>
      <c r="O4" s="11"/>
      <c r="P4" s="11"/>
      <c r="Q4" s="11"/>
    </row>
    <row r="5" spans="1:21" s="10" customFormat="1" ht="15">
      <c r="A5" s="36" t="s">
        <v>3</v>
      </c>
      <c r="B5" s="37">
        <v>1</v>
      </c>
      <c r="C5" s="35"/>
      <c r="D5" s="35"/>
      <c r="E5" s="35"/>
      <c r="F5" s="35"/>
      <c r="G5" s="35"/>
      <c r="H5" s="35"/>
      <c r="I5" s="35"/>
      <c r="L5" s="11"/>
      <c r="M5" s="11"/>
      <c r="N5" s="11"/>
      <c r="O5" s="11"/>
      <c r="P5" s="11"/>
      <c r="Q5" s="11"/>
    </row>
    <row r="6" spans="1:21" s="10" customFormat="1" ht="15">
      <c r="A6" s="36" t="s">
        <v>11</v>
      </c>
      <c r="B6" s="37"/>
      <c r="C6" s="35"/>
      <c r="D6" s="35"/>
      <c r="E6" s="35"/>
      <c r="F6" s="35"/>
      <c r="G6" s="35"/>
      <c r="H6" s="35"/>
      <c r="I6" s="35"/>
      <c r="L6" s="11"/>
      <c r="M6" s="11"/>
      <c r="N6" s="11"/>
      <c r="O6" s="11"/>
      <c r="P6" s="11"/>
      <c r="Q6" s="11"/>
    </row>
    <row r="7" spans="1:21" s="10" customFormat="1" ht="15">
      <c r="A7" s="36" t="s">
        <v>4</v>
      </c>
      <c r="B7" s="38" t="s">
        <v>228</v>
      </c>
      <c r="C7" s="35"/>
      <c r="D7" s="35"/>
      <c r="E7" s="35"/>
      <c r="F7" s="35"/>
      <c r="G7" s="35"/>
      <c r="H7" s="35"/>
      <c r="I7" s="35"/>
      <c r="L7" s="11"/>
      <c r="M7" s="11"/>
      <c r="N7" s="11"/>
      <c r="O7" s="11"/>
      <c r="P7" s="11"/>
      <c r="Q7" s="11"/>
    </row>
    <row r="8" spans="1:21" s="10" customFormat="1" ht="15">
      <c r="A8" s="36" t="s">
        <v>2</v>
      </c>
      <c r="B8" s="37" t="s">
        <v>14</v>
      </c>
      <c r="C8" s="35"/>
      <c r="D8" s="35"/>
      <c r="E8" s="35"/>
      <c r="F8" s="35"/>
      <c r="G8" s="35"/>
      <c r="H8" s="35"/>
      <c r="I8" s="35"/>
      <c r="L8" s="11"/>
      <c r="M8" s="11"/>
      <c r="N8" s="11"/>
      <c r="O8" s="11"/>
      <c r="P8" s="11"/>
      <c r="Q8" s="11"/>
    </row>
    <row r="9" spans="1:21" s="10" customFormat="1" ht="15.6">
      <c r="A9" s="36" t="s">
        <v>6</v>
      </c>
      <c r="B9" s="39" t="s">
        <v>6</v>
      </c>
      <c r="C9" s="35"/>
      <c r="D9" s="35"/>
      <c r="E9" s="35"/>
      <c r="F9" s="35"/>
      <c r="G9" s="35"/>
      <c r="H9" s="35"/>
      <c r="I9" s="40"/>
      <c r="J9" s="12"/>
      <c r="K9" s="12"/>
      <c r="L9" s="11"/>
      <c r="M9" s="11"/>
      <c r="N9" s="11"/>
      <c r="O9" s="11"/>
      <c r="P9" s="11"/>
      <c r="Q9" s="11"/>
    </row>
    <row r="10" spans="1:21" s="10" customFormat="1" ht="15.6">
      <c r="A10" s="40" t="s">
        <v>7</v>
      </c>
      <c r="B10" s="33"/>
      <c r="C10" s="40"/>
      <c r="D10" s="40"/>
      <c r="E10" s="40"/>
      <c r="F10" s="40"/>
      <c r="G10" s="40"/>
      <c r="H10" s="40"/>
      <c r="I10" s="34"/>
      <c r="J10" s="9"/>
      <c r="K10" s="9"/>
      <c r="L10" s="11"/>
      <c r="M10" s="11"/>
      <c r="N10" s="11"/>
      <c r="O10" s="11"/>
      <c r="P10" s="11"/>
      <c r="Q10" s="11"/>
    </row>
    <row r="11" spans="1:21" s="10" customFormat="1" ht="15.6">
      <c r="A11" s="40" t="s">
        <v>8</v>
      </c>
      <c r="B11" s="40" t="s">
        <v>9</v>
      </c>
      <c r="C11" s="40" t="s">
        <v>4</v>
      </c>
      <c r="D11" s="40" t="s">
        <v>2</v>
      </c>
      <c r="E11" s="40" t="s">
        <v>6</v>
      </c>
      <c r="F11" s="40" t="s">
        <v>10</v>
      </c>
      <c r="G11" s="40" t="s">
        <v>5</v>
      </c>
      <c r="H11" s="40" t="s">
        <v>222</v>
      </c>
      <c r="I11" s="40" t="s">
        <v>11</v>
      </c>
      <c r="J11" s="12"/>
      <c r="K11" s="8"/>
      <c r="L11" s="13"/>
      <c r="M11" s="13"/>
      <c r="N11" s="13"/>
      <c r="O11" s="13"/>
      <c r="P11" s="13"/>
      <c r="Q11" s="13"/>
      <c r="R11" s="8"/>
      <c r="S11" s="8"/>
      <c r="T11" s="12"/>
      <c r="U11" s="8"/>
    </row>
    <row r="12" spans="1:21" s="10" customFormat="1" ht="15.6">
      <c r="A12" s="39" t="s">
        <v>230</v>
      </c>
      <c r="B12" s="35">
        <v>7.59</v>
      </c>
      <c r="C12" s="38" t="s">
        <v>228</v>
      </c>
      <c r="D12" s="35" t="s">
        <v>14</v>
      </c>
      <c r="E12" s="35" t="s">
        <v>229</v>
      </c>
      <c r="F12" s="35"/>
      <c r="G12" s="35" t="s">
        <v>12</v>
      </c>
      <c r="H12" s="39" t="str">
        <f>$B$2</f>
        <v>Insulators</v>
      </c>
      <c r="I12" s="35"/>
      <c r="K12"/>
      <c r="L12" s="14"/>
      <c r="M12" s="14"/>
      <c r="N12" s="14"/>
      <c r="O12" s="14"/>
      <c r="P12" s="14"/>
      <c r="Q12" s="14"/>
      <c r="R12"/>
      <c r="S12"/>
    </row>
    <row r="13" spans="1:21" s="10" customFormat="1" ht="15.6">
      <c r="A13" s="39"/>
      <c r="B13" s="35"/>
      <c r="C13" s="35"/>
      <c r="D13" s="35"/>
      <c r="E13" s="35"/>
      <c r="F13" s="35"/>
      <c r="G13" s="35"/>
      <c r="H13" s="39"/>
      <c r="I13" s="35"/>
      <c r="K13"/>
      <c r="L13" s="14"/>
      <c r="M13" s="14"/>
      <c r="N13" s="14"/>
      <c r="O13" s="14"/>
      <c r="P13" s="14"/>
      <c r="Q13" s="14"/>
      <c r="R13"/>
      <c r="S13"/>
    </row>
    <row r="14" spans="1:21" s="58" customFormat="1" ht="15.6">
      <c r="A14" s="76"/>
      <c r="B14" s="77"/>
      <c r="C14" s="76"/>
      <c r="D14" s="76"/>
      <c r="E14" s="76"/>
      <c r="F14" s="76"/>
      <c r="G14" s="76"/>
      <c r="I14" s="78"/>
      <c r="K14" s="59"/>
      <c r="L14" s="60"/>
      <c r="M14" s="60"/>
      <c r="N14" s="60"/>
      <c r="O14" s="60"/>
      <c r="P14" s="60"/>
      <c r="Q14" s="60"/>
      <c r="R14" s="60"/>
      <c r="S14" s="59"/>
    </row>
    <row r="15" spans="1:21" s="58" customFormat="1" ht="15.6">
      <c r="A15" s="76"/>
      <c r="B15" s="77"/>
      <c r="C15" s="76"/>
      <c r="D15" s="76"/>
      <c r="E15" s="76"/>
      <c r="F15" s="76"/>
      <c r="G15" s="76"/>
      <c r="I15" s="78"/>
      <c r="K15" s="59"/>
      <c r="L15" s="60"/>
      <c r="M15" s="60"/>
      <c r="N15" s="60"/>
      <c r="O15" s="60"/>
      <c r="P15" s="60"/>
      <c r="Q15" s="60"/>
      <c r="R15" s="60"/>
      <c r="S15" s="59"/>
    </row>
    <row r="16" spans="1:21" s="10" customFormat="1" ht="15.6">
      <c r="A16" s="32" t="s">
        <v>1</v>
      </c>
      <c r="B16" s="33" t="s">
        <v>244</v>
      </c>
      <c r="C16" s="35"/>
      <c r="D16" s="34"/>
      <c r="E16" s="35"/>
      <c r="F16" s="35"/>
      <c r="G16" s="35"/>
      <c r="H16" s="35"/>
      <c r="I16" s="35"/>
      <c r="L16" s="11"/>
      <c r="M16" s="11"/>
      <c r="N16" s="11"/>
      <c r="O16" s="11"/>
      <c r="P16" s="11"/>
      <c r="Q16" s="11"/>
    </row>
    <row r="17" spans="1:21" s="10" customFormat="1" ht="15">
      <c r="A17" s="36" t="s">
        <v>3</v>
      </c>
      <c r="B17" s="37">
        <v>1</v>
      </c>
      <c r="C17" s="35"/>
      <c r="D17" s="35"/>
      <c r="E17" s="35"/>
      <c r="F17" s="35"/>
      <c r="G17" s="35"/>
      <c r="H17" s="35"/>
      <c r="I17" s="35"/>
      <c r="L17" s="11"/>
      <c r="M17" s="11"/>
      <c r="N17" s="11"/>
      <c r="O17" s="11"/>
      <c r="P17" s="11"/>
      <c r="Q17" s="11"/>
    </row>
    <row r="18" spans="1:21" s="10" customFormat="1" ht="15">
      <c r="A18" s="36" t="s">
        <v>11</v>
      </c>
      <c r="B18" s="37"/>
      <c r="C18" s="35"/>
      <c r="D18" s="35"/>
      <c r="E18" s="35"/>
      <c r="F18" s="35"/>
      <c r="G18" s="35"/>
      <c r="H18" s="35"/>
      <c r="I18" s="35"/>
      <c r="L18" s="11"/>
      <c r="M18" s="11"/>
      <c r="N18" s="11"/>
      <c r="O18" s="11"/>
      <c r="P18" s="11"/>
      <c r="Q18" s="11"/>
    </row>
    <row r="19" spans="1:21" s="10" customFormat="1" ht="15">
      <c r="A19" s="36" t="s">
        <v>4</v>
      </c>
      <c r="B19" s="38" t="s">
        <v>228</v>
      </c>
      <c r="C19" s="35"/>
      <c r="D19" s="35"/>
      <c r="E19" s="35"/>
      <c r="F19" s="35"/>
      <c r="G19" s="35"/>
      <c r="H19" s="35"/>
      <c r="I19" s="35"/>
      <c r="L19" s="11"/>
      <c r="M19" s="11"/>
      <c r="N19" s="11"/>
      <c r="O19" s="11"/>
      <c r="P19" s="11"/>
      <c r="Q19" s="11"/>
    </row>
    <row r="20" spans="1:21" s="10" customFormat="1" ht="15">
      <c r="A20" s="36" t="s">
        <v>2</v>
      </c>
      <c r="B20" s="37" t="s">
        <v>14</v>
      </c>
      <c r="C20" s="35"/>
      <c r="D20" s="35"/>
      <c r="E20" s="35"/>
      <c r="F20" s="35"/>
      <c r="G20" s="35"/>
      <c r="H20" s="35"/>
      <c r="I20" s="35"/>
      <c r="L20" s="11"/>
      <c r="M20" s="11"/>
      <c r="N20" s="11"/>
      <c r="O20" s="11"/>
      <c r="P20" s="11"/>
      <c r="Q20" s="11"/>
    </row>
    <row r="21" spans="1:21" s="10" customFormat="1" ht="15.6">
      <c r="A21" s="36" t="s">
        <v>6</v>
      </c>
      <c r="B21" s="39" t="s">
        <v>6</v>
      </c>
      <c r="C21" s="35"/>
      <c r="D21" s="35"/>
      <c r="E21" s="35"/>
      <c r="F21" s="35"/>
      <c r="G21" s="35"/>
      <c r="H21" s="35"/>
      <c r="I21" s="40"/>
      <c r="J21" s="12"/>
      <c r="K21" s="12"/>
      <c r="L21" s="11"/>
      <c r="M21" s="11"/>
      <c r="N21" s="11"/>
      <c r="O21" s="11"/>
      <c r="P21" s="11"/>
      <c r="Q21" s="11"/>
    </row>
    <row r="22" spans="1:21" s="10" customFormat="1" ht="15.6">
      <c r="A22" s="40" t="s">
        <v>7</v>
      </c>
      <c r="B22" s="33"/>
      <c r="C22" s="40"/>
      <c r="D22" s="40"/>
      <c r="E22" s="40"/>
      <c r="F22" s="40"/>
      <c r="G22" s="40"/>
      <c r="H22" s="40"/>
      <c r="I22" s="34"/>
      <c r="J22" s="9"/>
      <c r="K22" s="9"/>
      <c r="L22" s="11"/>
      <c r="M22" s="11"/>
      <c r="N22" s="11"/>
      <c r="O22" s="11"/>
      <c r="P22" s="11"/>
      <c r="Q22" s="11"/>
    </row>
    <row r="23" spans="1:21" s="10" customFormat="1" ht="15.6">
      <c r="A23" s="40" t="s">
        <v>8</v>
      </c>
      <c r="B23" s="40" t="s">
        <v>9</v>
      </c>
      <c r="C23" s="40" t="s">
        <v>4</v>
      </c>
      <c r="D23" s="40" t="s">
        <v>2</v>
      </c>
      <c r="E23" s="40" t="s">
        <v>6</v>
      </c>
      <c r="F23" s="40" t="s">
        <v>10</v>
      </c>
      <c r="G23" s="40" t="s">
        <v>5</v>
      </c>
      <c r="H23" s="40" t="s">
        <v>222</v>
      </c>
      <c r="I23" s="40" t="s">
        <v>11</v>
      </c>
      <c r="J23" s="12"/>
      <c r="K23" s="8"/>
      <c r="L23" s="13"/>
      <c r="M23" s="13"/>
      <c r="N23" s="13"/>
      <c r="O23" s="13"/>
      <c r="P23" s="13"/>
      <c r="Q23" s="13"/>
      <c r="R23" s="8"/>
      <c r="S23" s="8"/>
      <c r="T23" s="12"/>
      <c r="U23" s="8"/>
    </row>
    <row r="24" spans="1:21" s="10" customFormat="1" ht="15.6">
      <c r="A24" s="39" t="s">
        <v>231</v>
      </c>
      <c r="B24" s="35">
        <f>B12*-1</f>
        <v>-7.59</v>
      </c>
      <c r="C24" s="38" t="s">
        <v>228</v>
      </c>
      <c r="D24" s="35" t="s">
        <v>16</v>
      </c>
      <c r="E24" s="35" t="s">
        <v>229</v>
      </c>
      <c r="F24" s="35"/>
      <c r="G24" s="35" t="s">
        <v>12</v>
      </c>
      <c r="H24" s="39" t="str">
        <f>$B$2</f>
        <v>Insulators</v>
      </c>
      <c r="I24" s="35"/>
      <c r="K24"/>
      <c r="L24" s="14"/>
      <c r="M24" s="14"/>
      <c r="N24" s="14"/>
      <c r="O24" s="14"/>
      <c r="P24" s="14"/>
      <c r="Q24" s="14"/>
      <c r="R24"/>
      <c r="S24"/>
    </row>
    <row r="25" spans="1:21" s="58" customFormat="1" ht="15.6">
      <c r="A25" s="56"/>
      <c r="B25" s="57"/>
      <c r="D25" s="56"/>
      <c r="E25" s="56"/>
      <c r="F25" s="56"/>
      <c r="G25" s="56"/>
      <c r="I25" s="56"/>
      <c r="L25" s="59"/>
      <c r="M25" s="60"/>
      <c r="N25" s="60"/>
      <c r="O25" s="60"/>
      <c r="P25" s="60"/>
      <c r="Q25" s="60"/>
      <c r="R25" s="60"/>
      <c r="S25" s="60"/>
      <c r="T25" s="59"/>
    </row>
    <row r="26" spans="1:21" s="58" customFormat="1" ht="15.6">
      <c r="A26" s="56"/>
      <c r="B26" s="57"/>
      <c r="D26" s="56"/>
      <c r="E26" s="56"/>
      <c r="F26" s="56"/>
      <c r="G26" s="56"/>
      <c r="I26" s="56"/>
      <c r="L26" s="59"/>
      <c r="M26" s="60"/>
      <c r="N26" s="60"/>
      <c r="O26" s="60"/>
      <c r="P26" s="60"/>
      <c r="Q26" s="60"/>
      <c r="R26" s="60"/>
      <c r="S26" s="60"/>
      <c r="T26" s="59"/>
    </row>
    <row r="27" spans="1:21" s="10" customFormat="1" ht="15.6">
      <c r="A27" s="32" t="s">
        <v>1</v>
      </c>
      <c r="B27" s="33" t="s">
        <v>241</v>
      </c>
      <c r="C27" s="35"/>
      <c r="D27" s="34"/>
      <c r="E27" s="35"/>
      <c r="F27" s="35"/>
      <c r="G27" s="35"/>
      <c r="H27" s="35"/>
      <c r="I27" s="35"/>
      <c r="L27" s="11"/>
      <c r="M27" s="11"/>
      <c r="N27" s="11"/>
      <c r="O27" s="11"/>
      <c r="P27" s="11"/>
      <c r="Q27" s="11"/>
    </row>
    <row r="28" spans="1:21" s="10" customFormat="1" ht="15">
      <c r="A28" s="36" t="s">
        <v>3</v>
      </c>
      <c r="B28" s="37">
        <v>1</v>
      </c>
      <c r="C28" s="35"/>
      <c r="D28" s="35"/>
      <c r="E28" s="35"/>
      <c r="F28" s="35"/>
      <c r="G28" s="35"/>
      <c r="H28" s="35"/>
      <c r="I28" s="35"/>
      <c r="L28" s="11"/>
      <c r="M28" s="11"/>
      <c r="N28" s="11"/>
      <c r="O28" s="11"/>
      <c r="P28" s="11"/>
      <c r="Q28" s="11"/>
    </row>
    <row r="29" spans="1:21" s="10" customFormat="1" ht="15">
      <c r="A29" s="36" t="s">
        <v>11</v>
      </c>
      <c r="B29" s="37"/>
      <c r="C29" s="35"/>
      <c r="D29" s="35"/>
      <c r="E29" s="35"/>
      <c r="F29" s="35"/>
      <c r="G29" s="35"/>
      <c r="H29" s="35"/>
      <c r="I29" s="35"/>
      <c r="L29" s="11"/>
      <c r="M29" s="11"/>
      <c r="N29" s="11"/>
      <c r="O29" s="11"/>
      <c r="P29" s="11"/>
      <c r="Q29" s="11"/>
    </row>
    <row r="30" spans="1:21" s="10" customFormat="1" ht="15">
      <c r="A30" s="36" t="s">
        <v>4</v>
      </c>
      <c r="B30" s="38" t="s">
        <v>232</v>
      </c>
      <c r="C30" s="35"/>
      <c r="D30" s="35"/>
      <c r="E30" s="35"/>
      <c r="F30" s="35"/>
      <c r="G30" s="35"/>
      <c r="H30" s="35"/>
      <c r="I30" s="35"/>
      <c r="L30" s="11"/>
      <c r="M30" s="11"/>
      <c r="N30" s="11"/>
      <c r="O30" s="11"/>
      <c r="P30" s="11"/>
      <c r="Q30" s="11"/>
    </row>
    <row r="31" spans="1:21" s="10" customFormat="1" ht="15">
      <c r="A31" s="36" t="s">
        <v>2</v>
      </c>
      <c r="B31" s="37" t="s">
        <v>14</v>
      </c>
      <c r="C31" s="35"/>
      <c r="D31" s="35"/>
      <c r="E31" s="35"/>
      <c r="F31" s="35"/>
      <c r="G31" s="35"/>
      <c r="H31" s="35"/>
      <c r="I31" s="35"/>
      <c r="L31" s="11"/>
      <c r="M31" s="11"/>
      <c r="N31" s="11"/>
      <c r="O31" s="11"/>
      <c r="P31" s="11"/>
      <c r="Q31" s="11"/>
    </row>
    <row r="32" spans="1:21" s="10" customFormat="1" ht="15.6">
      <c r="A32" s="36" t="s">
        <v>6</v>
      </c>
      <c r="B32" s="39" t="s">
        <v>6</v>
      </c>
      <c r="C32" s="35"/>
      <c r="D32" s="35"/>
      <c r="E32" s="35"/>
      <c r="F32" s="35"/>
      <c r="G32" s="35"/>
      <c r="H32" s="35"/>
      <c r="I32" s="40"/>
      <c r="J32" s="12"/>
      <c r="K32" s="12"/>
      <c r="L32" s="11"/>
      <c r="M32" s="11"/>
      <c r="N32" s="11"/>
      <c r="O32" s="11"/>
      <c r="P32" s="11"/>
      <c r="Q32" s="11"/>
    </row>
    <row r="33" spans="1:21" s="10" customFormat="1" ht="15.6">
      <c r="A33" s="40" t="s">
        <v>7</v>
      </c>
      <c r="B33" s="33"/>
      <c r="C33" s="40"/>
      <c r="D33" s="40"/>
      <c r="E33" s="40"/>
      <c r="F33" s="40"/>
      <c r="G33" s="40"/>
      <c r="H33" s="40"/>
      <c r="I33" s="34"/>
      <c r="J33" s="9"/>
      <c r="K33" s="9"/>
      <c r="L33" s="11"/>
      <c r="M33" s="11"/>
      <c r="N33" s="11"/>
      <c r="O33" s="11"/>
      <c r="P33" s="11"/>
      <c r="Q33" s="11"/>
    </row>
    <row r="34" spans="1:21" s="10" customFormat="1" ht="16.2" thickBot="1">
      <c r="A34" s="40" t="s">
        <v>8</v>
      </c>
      <c r="B34" s="40" t="s">
        <v>9</v>
      </c>
      <c r="C34" s="40" t="s">
        <v>4</v>
      </c>
      <c r="D34" s="40" t="s">
        <v>2</v>
      </c>
      <c r="E34" s="40" t="s">
        <v>6</v>
      </c>
      <c r="F34" s="40" t="s">
        <v>10</v>
      </c>
      <c r="G34" s="40" t="s">
        <v>5</v>
      </c>
      <c r="H34" s="40" t="s">
        <v>222</v>
      </c>
      <c r="I34" s="40" t="s">
        <v>11</v>
      </c>
      <c r="J34" s="12"/>
      <c r="K34" s="8"/>
      <c r="L34" s="13"/>
      <c r="M34" s="13"/>
      <c r="N34" s="13"/>
      <c r="O34" s="13"/>
      <c r="P34" s="13"/>
      <c r="Q34" s="13"/>
      <c r="R34" s="8"/>
      <c r="S34" s="8"/>
      <c r="T34" s="12"/>
      <c r="U34" s="8"/>
    </row>
    <row r="35" spans="1:21" s="10" customFormat="1" ht="15.6">
      <c r="A35" s="61" t="s">
        <v>237</v>
      </c>
      <c r="B35" s="62">
        <v>35</v>
      </c>
      <c r="C35" s="62"/>
      <c r="D35" s="62" t="s">
        <v>16</v>
      </c>
      <c r="E35" s="63" t="s">
        <v>13</v>
      </c>
      <c r="F35" s="40"/>
      <c r="G35" s="40"/>
      <c r="H35" s="40"/>
      <c r="I35" s="40"/>
      <c r="J35" s="12"/>
      <c r="K35" s="8"/>
      <c r="L35" s="13"/>
      <c r="M35" s="13"/>
      <c r="N35" s="13"/>
      <c r="O35" s="13"/>
      <c r="P35" s="13"/>
      <c r="Q35" s="13"/>
      <c r="R35" s="8"/>
      <c r="S35" s="8"/>
      <c r="T35" s="12"/>
      <c r="U35" s="8"/>
    </row>
    <row r="36" spans="1:21" s="10" customFormat="1" ht="15.6">
      <c r="A36" s="64" t="s">
        <v>238</v>
      </c>
      <c r="B36" s="65">
        <f>B35*15/1000</f>
        <v>0.52500000000000002</v>
      </c>
      <c r="C36" s="65"/>
      <c r="D36" s="65" t="s">
        <v>14</v>
      </c>
      <c r="E36" s="66" t="s">
        <v>236</v>
      </c>
      <c r="F36" s="40"/>
      <c r="G36" s="40"/>
      <c r="H36" s="40"/>
      <c r="I36" s="40"/>
      <c r="J36" s="12"/>
      <c r="K36" s="8"/>
      <c r="L36" s="13"/>
      <c r="M36" s="13"/>
      <c r="N36" s="13"/>
      <c r="O36" s="13"/>
      <c r="P36" s="13"/>
      <c r="Q36" s="13"/>
      <c r="R36" s="8"/>
      <c r="S36" s="8"/>
      <c r="T36" s="12"/>
      <c r="U36" s="8"/>
    </row>
    <row r="37" spans="1:21" s="10" customFormat="1" ht="15.6">
      <c r="A37" s="67" t="s">
        <v>17</v>
      </c>
      <c r="B37" s="68">
        <v>4.4999999999999997E-3</v>
      </c>
      <c r="C37" s="68"/>
      <c r="D37" s="68" t="s">
        <v>233</v>
      </c>
      <c r="E37" s="69" t="s">
        <v>15</v>
      </c>
      <c r="F37" s="40"/>
      <c r="G37" s="40"/>
      <c r="H37" s="40"/>
      <c r="I37" s="40"/>
      <c r="J37" s="12"/>
      <c r="K37" s="8"/>
      <c r="L37" s="13"/>
      <c r="M37" s="13"/>
      <c r="N37" s="13"/>
      <c r="O37" s="13"/>
      <c r="P37" s="13"/>
      <c r="Q37" s="13"/>
      <c r="R37" s="8"/>
      <c r="S37" s="8"/>
      <c r="T37" s="12"/>
      <c r="U37" s="8"/>
    </row>
    <row r="38" spans="1:21" s="10" customFormat="1" ht="16.2" thickBot="1">
      <c r="A38" s="70" t="s">
        <v>239</v>
      </c>
      <c r="B38" s="75">
        <v>3.0000000000000001E-12</v>
      </c>
      <c r="C38" s="71"/>
      <c r="D38" s="71" t="s">
        <v>16</v>
      </c>
      <c r="E38" s="72" t="s">
        <v>13</v>
      </c>
      <c r="F38" s="40"/>
      <c r="G38" s="40"/>
      <c r="H38" s="40"/>
      <c r="I38" s="40"/>
      <c r="J38" s="12"/>
      <c r="K38" s="8"/>
      <c r="L38" s="13"/>
      <c r="M38" s="13"/>
      <c r="N38" s="13"/>
      <c r="O38" s="13"/>
      <c r="P38" s="13"/>
      <c r="Q38" s="13"/>
      <c r="R38" s="8"/>
      <c r="S38" s="8"/>
      <c r="T38" s="12"/>
      <c r="U38" s="8"/>
    </row>
    <row r="39" spans="1:21" s="10" customFormat="1" ht="15.6">
      <c r="A39" s="40" t="s">
        <v>235</v>
      </c>
      <c r="B39" s="79">
        <v>-52.8</v>
      </c>
      <c r="C39" s="73"/>
      <c r="D39" s="73"/>
      <c r="E39" s="74"/>
      <c r="F39" s="40"/>
      <c r="G39" s="40"/>
      <c r="H39" s="40"/>
      <c r="I39" s="40"/>
      <c r="J39" s="12"/>
      <c r="K39" s="8"/>
      <c r="L39" s="13"/>
      <c r="M39" s="13"/>
      <c r="N39" s="13"/>
      <c r="O39" s="13"/>
      <c r="P39" s="13"/>
      <c r="Q39" s="13"/>
      <c r="R39" s="8"/>
      <c r="S39" s="8"/>
      <c r="T39" s="12"/>
      <c r="U39" s="8"/>
    </row>
    <row r="42" spans="1:21" s="10" customFormat="1" ht="15.6">
      <c r="A42" s="32" t="s">
        <v>1</v>
      </c>
      <c r="B42" s="33" t="s">
        <v>242</v>
      </c>
      <c r="C42" s="35"/>
      <c r="D42" s="34"/>
      <c r="E42" s="35"/>
      <c r="F42" s="35"/>
      <c r="G42" s="35"/>
      <c r="H42" s="35"/>
      <c r="I42" s="35"/>
      <c r="L42" s="11"/>
      <c r="M42" s="11"/>
      <c r="N42" s="11"/>
      <c r="O42" s="11"/>
      <c r="P42" s="11"/>
      <c r="Q42" s="11"/>
    </row>
    <row r="43" spans="1:21" s="10" customFormat="1" ht="15">
      <c r="A43" s="36" t="s">
        <v>3</v>
      </c>
      <c r="B43" s="37">
        <v>1</v>
      </c>
      <c r="C43" s="35"/>
      <c r="D43" s="35"/>
      <c r="E43" s="35"/>
      <c r="F43" s="35"/>
      <c r="G43" s="35"/>
      <c r="H43" s="35"/>
      <c r="I43" s="35"/>
      <c r="L43" s="11"/>
      <c r="M43" s="11"/>
      <c r="N43" s="11"/>
      <c r="O43" s="11"/>
      <c r="P43" s="11"/>
      <c r="Q43" s="11"/>
    </row>
    <row r="44" spans="1:21" s="10" customFormat="1" ht="15">
      <c r="A44" s="36" t="s">
        <v>11</v>
      </c>
      <c r="B44" s="37"/>
      <c r="C44" s="35"/>
      <c r="D44" s="35"/>
      <c r="E44" s="35"/>
      <c r="F44" s="35"/>
      <c r="G44" s="35"/>
      <c r="H44" s="35"/>
      <c r="I44" s="35"/>
      <c r="L44" s="11"/>
      <c r="M44" s="11"/>
      <c r="N44" s="11"/>
      <c r="O44" s="11"/>
      <c r="P44" s="11"/>
      <c r="Q44" s="11"/>
    </row>
    <row r="45" spans="1:21" s="10" customFormat="1" ht="15">
      <c r="A45" s="36" t="s">
        <v>4</v>
      </c>
      <c r="B45" s="38" t="s">
        <v>232</v>
      </c>
      <c r="C45" s="35"/>
      <c r="D45" s="35"/>
      <c r="E45" s="35"/>
      <c r="F45" s="35"/>
      <c r="G45" s="35"/>
      <c r="H45" s="35"/>
      <c r="I45" s="35"/>
      <c r="L45" s="11"/>
      <c r="M45" s="11"/>
      <c r="N45" s="11"/>
      <c r="O45" s="11"/>
      <c r="P45" s="11"/>
      <c r="Q45" s="11"/>
    </row>
    <row r="46" spans="1:21" s="10" customFormat="1" ht="15">
      <c r="A46" s="36" t="s">
        <v>2</v>
      </c>
      <c r="B46" s="37" t="s">
        <v>14</v>
      </c>
      <c r="C46" s="35"/>
      <c r="D46" s="35"/>
      <c r="E46" s="35"/>
      <c r="F46" s="35"/>
      <c r="G46" s="35"/>
      <c r="H46" s="35"/>
      <c r="I46" s="35"/>
      <c r="L46" s="11"/>
      <c r="M46" s="11"/>
      <c r="N46" s="11"/>
      <c r="O46" s="11"/>
      <c r="P46" s="11"/>
      <c r="Q46" s="11"/>
    </row>
    <row r="47" spans="1:21" s="10" customFormat="1" ht="15.6">
      <c r="A47" s="36" t="s">
        <v>6</v>
      </c>
      <c r="B47" s="39" t="s">
        <v>6</v>
      </c>
      <c r="C47" s="35"/>
      <c r="D47" s="35"/>
      <c r="E47" s="35"/>
      <c r="F47" s="35"/>
      <c r="G47" s="35"/>
      <c r="H47" s="35"/>
      <c r="I47" s="40"/>
      <c r="J47" s="12"/>
      <c r="K47" s="12"/>
      <c r="L47" s="11"/>
      <c r="M47" s="11"/>
      <c r="N47" s="11"/>
      <c r="O47" s="11"/>
      <c r="P47" s="11"/>
      <c r="Q47" s="11"/>
    </row>
    <row r="48" spans="1:21" s="10" customFormat="1" ht="15.6">
      <c r="A48" s="40" t="s">
        <v>7</v>
      </c>
      <c r="B48" s="33"/>
      <c r="C48" s="40"/>
      <c r="D48" s="40"/>
      <c r="E48" s="40"/>
      <c r="F48" s="40"/>
      <c r="G48" s="40"/>
      <c r="H48" s="40"/>
      <c r="I48" s="34"/>
      <c r="J48" s="9"/>
      <c r="K48" s="9"/>
      <c r="L48" s="11"/>
      <c r="M48" s="11"/>
      <c r="N48" s="11"/>
      <c r="O48" s="11"/>
      <c r="P48" s="11"/>
      <c r="Q48" s="11"/>
    </row>
    <row r="49" spans="1:21" s="10" customFormat="1" ht="16.2" thickBot="1">
      <c r="A49" s="40" t="s">
        <v>8</v>
      </c>
      <c r="B49" s="40" t="s">
        <v>9</v>
      </c>
      <c r="C49" s="40" t="s">
        <v>4</v>
      </c>
      <c r="D49" s="40" t="s">
        <v>2</v>
      </c>
      <c r="E49" s="40" t="s">
        <v>6</v>
      </c>
      <c r="F49" s="40" t="s">
        <v>10</v>
      </c>
      <c r="G49" s="40" t="s">
        <v>5</v>
      </c>
      <c r="H49" s="40" t="s">
        <v>222</v>
      </c>
      <c r="I49" s="40" t="s">
        <v>11</v>
      </c>
      <c r="J49" s="12"/>
      <c r="K49" s="8"/>
      <c r="L49" s="13"/>
      <c r="M49" s="13"/>
      <c r="N49" s="13"/>
      <c r="O49" s="13"/>
      <c r="P49" s="13"/>
      <c r="Q49" s="13"/>
      <c r="R49" s="8"/>
      <c r="S49" s="8"/>
      <c r="T49" s="12"/>
      <c r="U49" s="8"/>
    </row>
    <row r="50" spans="1:21" s="10" customFormat="1" ht="15.6">
      <c r="A50" s="61" t="s">
        <v>17</v>
      </c>
      <c r="B50" s="62">
        <v>1.2E-2</v>
      </c>
      <c r="C50" s="62"/>
      <c r="D50" s="62" t="s">
        <v>233</v>
      </c>
      <c r="E50" s="69" t="s">
        <v>15</v>
      </c>
      <c r="F50" s="40"/>
      <c r="G50" s="40"/>
      <c r="H50" s="40"/>
      <c r="I50" s="40"/>
      <c r="J50" s="12"/>
      <c r="K50" s="8"/>
      <c r="L50" s="13"/>
      <c r="M50" s="13"/>
      <c r="N50" s="13"/>
      <c r="O50" s="13"/>
      <c r="P50" s="13"/>
      <c r="Q50" s="13"/>
      <c r="R50" s="8"/>
      <c r="S50" s="8"/>
      <c r="T50" s="12"/>
      <c r="U50" s="8"/>
    </row>
    <row r="51" spans="1:21" s="10" customFormat="1" ht="15.6">
      <c r="A51" s="67" t="s">
        <v>238</v>
      </c>
      <c r="B51" s="68">
        <f>B35*50/1000</f>
        <v>1.75</v>
      </c>
      <c r="C51" s="68"/>
      <c r="D51" s="68" t="s">
        <v>14</v>
      </c>
      <c r="E51" s="69" t="s">
        <v>236</v>
      </c>
      <c r="F51" s="40"/>
      <c r="G51" s="40"/>
      <c r="H51" s="40"/>
      <c r="I51" s="40"/>
      <c r="J51" s="12"/>
      <c r="K51" s="8"/>
      <c r="L51" s="13"/>
      <c r="M51" s="13"/>
      <c r="N51" s="13"/>
      <c r="O51" s="13"/>
      <c r="P51" s="13"/>
      <c r="Q51" s="13"/>
      <c r="R51" s="8"/>
      <c r="S51" s="8"/>
      <c r="T51" s="12"/>
      <c r="U51" s="8"/>
    </row>
    <row r="52" spans="1:21" s="10" customFormat="1" ht="16.2" thickBot="1">
      <c r="A52" s="70" t="s">
        <v>240</v>
      </c>
      <c r="B52" s="71">
        <f>B35</f>
        <v>35</v>
      </c>
      <c r="C52" s="71"/>
      <c r="D52" s="71" t="s">
        <v>16</v>
      </c>
      <c r="E52" s="72" t="s">
        <v>13</v>
      </c>
      <c r="F52" s="40"/>
      <c r="G52" s="40"/>
      <c r="H52" s="40"/>
      <c r="I52" s="40"/>
      <c r="J52" s="12"/>
      <c r="K52" s="8"/>
      <c r="L52" s="13"/>
      <c r="M52" s="13"/>
      <c r="N52" s="13"/>
      <c r="O52" s="13"/>
      <c r="P52" s="13"/>
      <c r="Q52" s="13"/>
      <c r="R52" s="8"/>
      <c r="S52" s="8"/>
      <c r="T52" s="12"/>
      <c r="U52" s="8"/>
    </row>
    <row r="53" spans="1:21" s="10" customFormat="1" ht="15.6">
      <c r="A53" s="40" t="s">
        <v>235</v>
      </c>
      <c r="B53" s="33">
        <f>B39*-1</f>
        <v>52.8</v>
      </c>
      <c r="C53" s="40"/>
      <c r="D53" s="40"/>
      <c r="E53" s="40"/>
      <c r="F53" s="40"/>
      <c r="G53" s="40"/>
      <c r="H53" s="40"/>
      <c r="I53" s="40"/>
      <c r="J53" s="12"/>
      <c r="K53" s="8"/>
      <c r="L53" s="13"/>
      <c r="M53" s="13"/>
      <c r="N53" s="13"/>
      <c r="O53" s="13"/>
      <c r="P53" s="13"/>
      <c r="Q53" s="13"/>
      <c r="R53" s="8"/>
      <c r="S53" s="8"/>
      <c r="T53" s="12"/>
      <c r="U5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40C-5A98-C943-82C9-9BA357D77C9A}">
  <dimension ref="A1:F17"/>
  <sheetViews>
    <sheetView workbookViewId="0">
      <selection activeCell="C7" sqref="C7"/>
    </sheetView>
  </sheetViews>
  <sheetFormatPr baseColWidth="10" defaultColWidth="11.44140625" defaultRowHeight="14.4"/>
  <cols>
    <col min="1" max="1" width="23.88671875" bestFit="1" customWidth="1"/>
    <col min="2" max="3" width="9.109375" bestFit="1" customWidth="1"/>
    <col min="4" max="4" width="7.109375" bestFit="1" customWidth="1"/>
    <col min="5" max="5" width="13" customWidth="1"/>
    <col min="6" max="6" width="18.33203125" customWidth="1"/>
  </cols>
  <sheetData>
    <row r="1" spans="1:6">
      <c r="A1" t="s">
        <v>221</v>
      </c>
    </row>
    <row r="2" spans="1:6" ht="15" thickBot="1"/>
    <row r="3" spans="1:6" ht="27" thickBot="1">
      <c r="A3" s="20"/>
      <c r="B3" s="21" t="s">
        <v>61</v>
      </c>
      <c r="C3" s="21" t="s">
        <v>183</v>
      </c>
      <c r="D3" s="21" t="s">
        <v>136</v>
      </c>
      <c r="E3" s="22" t="s">
        <v>137</v>
      </c>
      <c r="F3" s="21" t="s">
        <v>184</v>
      </c>
    </row>
    <row r="4" spans="1:6" ht="15.6" thickTop="1" thickBot="1">
      <c r="A4" s="26" t="s">
        <v>214</v>
      </c>
      <c r="B4" s="24" t="s">
        <v>215</v>
      </c>
      <c r="C4" s="23" t="s">
        <v>217</v>
      </c>
      <c r="D4" s="52" t="s">
        <v>185</v>
      </c>
      <c r="E4" s="53"/>
      <c r="F4" s="24" t="s">
        <v>186</v>
      </c>
    </row>
    <row r="5" spans="1:6" ht="66.599999999999994" thickBot="1">
      <c r="A5" s="31" t="s">
        <v>216</v>
      </c>
      <c r="B5" s="24">
        <v>7</v>
      </c>
      <c r="C5" s="23">
        <v>5.5</v>
      </c>
      <c r="D5" s="54">
        <v>2.5</v>
      </c>
      <c r="E5" s="55"/>
      <c r="F5" s="23" t="s">
        <v>187</v>
      </c>
    </row>
    <row r="6" spans="1:6" ht="27" thickBot="1">
      <c r="A6" s="31" t="s">
        <v>188</v>
      </c>
      <c r="B6" s="45" t="s">
        <v>189</v>
      </c>
      <c r="C6" s="51"/>
      <c r="D6" s="51"/>
      <c r="E6" s="46"/>
      <c r="F6" s="25" t="s">
        <v>190</v>
      </c>
    </row>
    <row r="7" spans="1:6" ht="15" thickBot="1">
      <c r="A7" s="31" t="s">
        <v>191</v>
      </c>
      <c r="B7" s="24">
        <v>27.5</v>
      </c>
      <c r="C7" s="23">
        <v>20</v>
      </c>
      <c r="D7" s="54">
        <v>20</v>
      </c>
      <c r="E7" s="55"/>
      <c r="F7" s="23" t="s">
        <v>186</v>
      </c>
    </row>
    <row r="8" spans="1:6" ht="40.200000000000003" thickBot="1">
      <c r="A8" s="31" t="s">
        <v>192</v>
      </c>
      <c r="B8" s="24">
        <v>3</v>
      </c>
      <c r="C8" s="23">
        <v>3</v>
      </c>
      <c r="D8" s="54">
        <v>7</v>
      </c>
      <c r="E8" s="55"/>
      <c r="F8" s="23" t="s">
        <v>193</v>
      </c>
    </row>
    <row r="9" spans="1:6" ht="29.4" thickBot="1">
      <c r="A9" s="31" t="s">
        <v>194</v>
      </c>
      <c r="B9" s="45" t="s">
        <v>218</v>
      </c>
      <c r="C9" s="51"/>
      <c r="D9" s="51"/>
      <c r="E9" s="46"/>
      <c r="F9" s="25" t="s">
        <v>195</v>
      </c>
    </row>
    <row r="10" spans="1:6" ht="66.599999999999994" thickBot="1">
      <c r="A10" s="31" t="s">
        <v>196</v>
      </c>
      <c r="B10" s="24">
        <v>51.8</v>
      </c>
      <c r="C10" s="24">
        <v>54</v>
      </c>
      <c r="D10" s="24">
        <v>42.3</v>
      </c>
      <c r="E10" s="25">
        <v>39</v>
      </c>
      <c r="F10" s="23" t="s">
        <v>197</v>
      </c>
    </row>
    <row r="11" spans="1:6" ht="29.4" thickBot="1">
      <c r="A11" s="31" t="s">
        <v>219</v>
      </c>
      <c r="B11" s="27">
        <v>0.64500000000000002</v>
      </c>
      <c r="C11" s="27">
        <v>0.61699999999999999</v>
      </c>
      <c r="D11" s="27">
        <v>0.78700000000000003</v>
      </c>
      <c r="E11" s="28">
        <v>0.85</v>
      </c>
      <c r="F11" s="23" t="s">
        <v>198</v>
      </c>
    </row>
    <row r="12" spans="1:6" ht="40.200000000000003" thickBot="1">
      <c r="A12" s="31" t="s">
        <v>199</v>
      </c>
      <c r="B12" s="24"/>
      <c r="C12" s="29"/>
      <c r="D12" s="24"/>
      <c r="E12" s="25">
        <v>16</v>
      </c>
      <c r="F12" s="23" t="s">
        <v>220</v>
      </c>
    </row>
    <row r="13" spans="1:6" ht="16.2" thickBot="1">
      <c r="A13" s="31" t="s">
        <v>201</v>
      </c>
      <c r="B13" s="24">
        <v>19.36</v>
      </c>
      <c r="C13" s="29">
        <v>18.52</v>
      </c>
      <c r="D13" s="45">
        <v>23.6</v>
      </c>
      <c r="E13" s="46"/>
      <c r="F13" s="23" t="s">
        <v>198</v>
      </c>
    </row>
    <row r="14" spans="1:6" ht="16.2" thickBot="1">
      <c r="A14" s="31" t="s">
        <v>202</v>
      </c>
      <c r="B14" s="24">
        <v>3.7000000000000002E-3</v>
      </c>
      <c r="C14" s="30"/>
      <c r="D14" s="47"/>
      <c r="E14" s="48"/>
      <c r="F14" s="25" t="s">
        <v>203</v>
      </c>
    </row>
    <row r="15" spans="1:6" ht="27" thickBot="1">
      <c r="A15" s="31" t="s">
        <v>204</v>
      </c>
      <c r="B15" s="24" t="s">
        <v>205</v>
      </c>
      <c r="C15" s="24" t="s">
        <v>206</v>
      </c>
      <c r="D15" s="45" t="s">
        <v>207</v>
      </c>
      <c r="E15" s="46"/>
      <c r="F15" s="23" t="s">
        <v>200</v>
      </c>
    </row>
    <row r="16" spans="1:6" ht="15" thickBot="1">
      <c r="A16" s="31" t="s">
        <v>208</v>
      </c>
      <c r="B16" s="24" t="s">
        <v>209</v>
      </c>
      <c r="C16" s="24" t="s">
        <v>210</v>
      </c>
      <c r="D16" s="45" t="s">
        <v>211</v>
      </c>
      <c r="E16" s="46"/>
      <c r="F16" s="23" t="s">
        <v>186</v>
      </c>
    </row>
    <row r="17" spans="1:6" ht="106.2" thickBot="1">
      <c r="A17" s="31" t="s">
        <v>212</v>
      </c>
      <c r="B17" s="24">
        <v>4259200</v>
      </c>
      <c r="C17" s="24">
        <v>2963200</v>
      </c>
      <c r="D17" s="49">
        <v>3776000</v>
      </c>
      <c r="E17" s="50"/>
      <c r="F17" s="25" t="s">
        <v>213</v>
      </c>
    </row>
  </sheetData>
  <mergeCells count="11">
    <mergeCell ref="B9:E9"/>
    <mergeCell ref="D4:E4"/>
    <mergeCell ref="D5:E5"/>
    <mergeCell ref="B6:E6"/>
    <mergeCell ref="D7:E7"/>
    <mergeCell ref="D8:E8"/>
    <mergeCell ref="D13:E13"/>
    <mergeCell ref="D14:E14"/>
    <mergeCell ref="D15:E15"/>
    <mergeCell ref="D16:E16"/>
    <mergeCell ref="D17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8E51-C45A-8344-B1B4-B0522AA36215}">
  <dimension ref="A1:AG104"/>
  <sheetViews>
    <sheetView zoomScaleNormal="100" workbookViewId="0"/>
  </sheetViews>
  <sheetFormatPr baseColWidth="10" defaultColWidth="11.44140625" defaultRowHeight="14.4"/>
  <cols>
    <col min="1" max="1" width="32.44140625" bestFit="1" customWidth="1"/>
    <col min="2" max="2" width="29.44140625" bestFit="1" customWidth="1"/>
    <col min="3" max="3" width="11" bestFit="1" customWidth="1"/>
    <col min="4" max="4" width="12.33203125" customWidth="1"/>
    <col min="5" max="5" width="8" customWidth="1"/>
    <col min="6" max="6" width="13" customWidth="1"/>
    <col min="7" max="7" width="12.33203125" customWidth="1"/>
    <col min="8" max="8" width="10" bestFit="1" customWidth="1"/>
    <col min="9" max="9" width="13.33203125" customWidth="1"/>
    <col min="10" max="10" width="9" bestFit="1" customWidth="1"/>
    <col min="11" max="11" width="9.44140625" bestFit="1" customWidth="1"/>
    <col min="12" max="12" width="13.88671875" customWidth="1"/>
    <col min="13" max="13" width="13" customWidth="1"/>
    <col min="14" max="15" width="13.88671875" customWidth="1"/>
    <col min="16" max="16" width="15" customWidth="1"/>
    <col min="17" max="17" width="10" bestFit="1" customWidth="1"/>
    <col min="18" max="18" width="10.6640625" bestFit="1" customWidth="1"/>
    <col min="20" max="21" width="9.109375" bestFit="1" customWidth="1"/>
    <col min="22" max="22" width="14.6640625" customWidth="1"/>
    <col min="23" max="23" width="13.88671875" customWidth="1"/>
    <col min="24" max="24" width="14" customWidth="1"/>
    <col min="25" max="25" width="12.6640625" customWidth="1"/>
    <col min="27" max="28" width="9.6640625" bestFit="1" customWidth="1"/>
    <col min="31" max="31" width="9.44140625" bestFit="1" customWidth="1"/>
    <col min="32" max="33" width="9.6640625" bestFit="1" customWidth="1"/>
  </cols>
  <sheetData>
    <row r="1" spans="1:33">
      <c r="A1" t="s">
        <v>221</v>
      </c>
    </row>
    <row r="3" spans="1:33" ht="78">
      <c r="A3" s="15" t="s">
        <v>18</v>
      </c>
      <c r="B3" s="15" t="s">
        <v>19</v>
      </c>
      <c r="C3" s="15" t="s">
        <v>20</v>
      </c>
      <c r="D3" s="15" t="s">
        <v>21</v>
      </c>
      <c r="E3" s="15" t="s">
        <v>22</v>
      </c>
      <c r="F3" s="15" t="s">
        <v>23</v>
      </c>
      <c r="G3" s="15" t="s">
        <v>24</v>
      </c>
      <c r="H3" s="15" t="s">
        <v>25</v>
      </c>
      <c r="I3" s="15" t="s">
        <v>26</v>
      </c>
      <c r="J3" s="15" t="s">
        <v>27</v>
      </c>
      <c r="K3" s="15" t="s">
        <v>28</v>
      </c>
      <c r="L3" s="15" t="s">
        <v>29</v>
      </c>
      <c r="M3" s="15" t="s">
        <v>30</v>
      </c>
      <c r="N3" s="15" t="s">
        <v>31</v>
      </c>
      <c r="O3" s="15" t="s">
        <v>32</v>
      </c>
      <c r="P3" s="15" t="s">
        <v>33</v>
      </c>
      <c r="Q3" s="15" t="s">
        <v>34</v>
      </c>
      <c r="R3" s="15" t="s">
        <v>35</v>
      </c>
      <c r="S3" s="15" t="s">
        <v>36</v>
      </c>
      <c r="T3" s="15" t="s">
        <v>37</v>
      </c>
      <c r="U3" s="15" t="s">
        <v>38</v>
      </c>
      <c r="V3" s="15" t="s">
        <v>39</v>
      </c>
      <c r="W3" s="15" t="s">
        <v>40</v>
      </c>
      <c r="X3" s="15" t="s">
        <v>41</v>
      </c>
      <c r="Y3" s="15" t="s">
        <v>42</v>
      </c>
      <c r="Z3" s="15" t="s">
        <v>43</v>
      </c>
      <c r="AA3" s="15" t="s">
        <v>44</v>
      </c>
      <c r="AB3" s="15" t="s">
        <v>45</v>
      </c>
      <c r="AC3" s="15" t="s">
        <v>46</v>
      </c>
      <c r="AD3" s="15" t="s">
        <v>47</v>
      </c>
      <c r="AE3" s="15" t="s">
        <v>48</v>
      </c>
      <c r="AF3" s="15" t="s">
        <v>49</v>
      </c>
      <c r="AG3" s="15" t="s">
        <v>50</v>
      </c>
    </row>
    <row r="4" spans="1:33">
      <c r="A4" t="s">
        <v>51</v>
      </c>
      <c r="B4" t="s">
        <v>52</v>
      </c>
      <c r="C4" t="s">
        <v>53</v>
      </c>
      <c r="D4">
        <v>300</v>
      </c>
      <c r="E4">
        <v>1500</v>
      </c>
      <c r="F4">
        <v>1800</v>
      </c>
      <c r="G4">
        <v>616</v>
      </c>
      <c r="H4" t="s">
        <v>54</v>
      </c>
      <c r="I4" s="16"/>
      <c r="J4">
        <v>10</v>
      </c>
      <c r="K4" t="s">
        <v>55</v>
      </c>
      <c r="O4">
        <v>4.8499999999999996</v>
      </c>
      <c r="P4" s="17">
        <f>((1000*O4)/0.08924)/1000</f>
        <v>54.347826086956523</v>
      </c>
      <c r="Q4" s="17"/>
      <c r="R4" s="18"/>
      <c r="T4">
        <v>61.9</v>
      </c>
      <c r="V4">
        <v>5</v>
      </c>
      <c r="W4">
        <v>80</v>
      </c>
      <c r="X4">
        <v>0.1</v>
      </c>
      <c r="Y4">
        <v>80000</v>
      </c>
      <c r="AA4">
        <v>5.5</v>
      </c>
      <c r="AB4">
        <v>40</v>
      </c>
      <c r="AC4">
        <v>27.8</v>
      </c>
      <c r="AD4">
        <v>308.89999999999998</v>
      </c>
      <c r="AE4" t="s">
        <v>56</v>
      </c>
    </row>
    <row r="5" spans="1:33">
      <c r="A5" t="s">
        <v>57</v>
      </c>
      <c r="B5" t="s">
        <v>58</v>
      </c>
      <c r="C5" t="s">
        <v>53</v>
      </c>
      <c r="F5">
        <v>2</v>
      </c>
      <c r="I5" s="16"/>
      <c r="O5">
        <v>5</v>
      </c>
      <c r="P5" s="17">
        <f>((1000*O5)/0.08924)/1000</f>
        <v>56.028686687584042</v>
      </c>
      <c r="Q5" s="17"/>
      <c r="R5" s="18"/>
      <c r="T5">
        <v>60</v>
      </c>
      <c r="V5">
        <v>20</v>
      </c>
      <c r="W5">
        <v>80</v>
      </c>
      <c r="X5">
        <v>0.1</v>
      </c>
      <c r="Y5">
        <v>40000</v>
      </c>
      <c r="AB5">
        <v>40</v>
      </c>
      <c r="AC5">
        <v>0.05</v>
      </c>
      <c r="AD5">
        <v>0.6</v>
      </c>
    </row>
    <row r="6" spans="1:33">
      <c r="A6" t="s">
        <v>59</v>
      </c>
      <c r="B6" t="s">
        <v>60</v>
      </c>
      <c r="C6" t="s">
        <v>61</v>
      </c>
      <c r="F6">
        <v>2.4</v>
      </c>
      <c r="G6">
        <v>230</v>
      </c>
      <c r="H6" t="s">
        <v>62</v>
      </c>
      <c r="I6" s="16">
        <v>0.125</v>
      </c>
      <c r="J6">
        <v>3</v>
      </c>
      <c r="K6" t="s">
        <v>56</v>
      </c>
      <c r="M6">
        <v>5</v>
      </c>
      <c r="N6">
        <v>45</v>
      </c>
      <c r="O6">
        <v>4.8</v>
      </c>
      <c r="P6" s="17">
        <f>((1000*O6)/0.08924)/1000</f>
        <v>53.787539220080681</v>
      </c>
      <c r="Q6" s="17"/>
      <c r="R6" s="18"/>
      <c r="T6">
        <v>62.5</v>
      </c>
      <c r="V6">
        <v>20</v>
      </c>
      <c r="W6">
        <v>55</v>
      </c>
      <c r="X6">
        <v>20</v>
      </c>
      <c r="Y6">
        <v>30000</v>
      </c>
      <c r="AA6">
        <v>3</v>
      </c>
      <c r="AB6">
        <v>35</v>
      </c>
      <c r="AC6">
        <v>0.45</v>
      </c>
      <c r="AD6">
        <v>5</v>
      </c>
      <c r="AE6" t="s">
        <v>56</v>
      </c>
    </row>
    <row r="7" spans="1:33">
      <c r="A7" t="s">
        <v>63</v>
      </c>
      <c r="B7" t="s">
        <v>64</v>
      </c>
      <c r="C7" t="s">
        <v>61</v>
      </c>
      <c r="F7">
        <v>3</v>
      </c>
      <c r="I7" s="16"/>
      <c r="R7" s="18"/>
      <c r="AB7">
        <v>1</v>
      </c>
      <c r="AC7">
        <v>0.04</v>
      </c>
      <c r="AD7">
        <v>0.4</v>
      </c>
      <c r="AE7" t="s">
        <v>56</v>
      </c>
    </row>
    <row r="8" spans="1:33">
      <c r="A8" t="s">
        <v>65</v>
      </c>
      <c r="B8" t="s">
        <v>66</v>
      </c>
      <c r="C8" t="s">
        <v>53</v>
      </c>
      <c r="D8">
        <v>1</v>
      </c>
      <c r="E8">
        <v>6</v>
      </c>
      <c r="F8">
        <v>7</v>
      </c>
      <c r="G8">
        <v>400</v>
      </c>
      <c r="H8" t="s">
        <v>62</v>
      </c>
      <c r="I8" s="16">
        <v>0.42857142857142855</v>
      </c>
      <c r="J8">
        <v>40</v>
      </c>
      <c r="K8" t="s">
        <v>55</v>
      </c>
      <c r="L8">
        <v>8500</v>
      </c>
      <c r="M8">
        <v>5</v>
      </c>
      <c r="N8">
        <v>35</v>
      </c>
      <c r="R8" s="18"/>
      <c r="V8">
        <v>20</v>
      </c>
      <c r="W8">
        <v>65</v>
      </c>
      <c r="X8">
        <v>0.1</v>
      </c>
      <c r="Y8">
        <v>35000</v>
      </c>
      <c r="AA8">
        <v>3</v>
      </c>
      <c r="AB8">
        <v>20</v>
      </c>
      <c r="AC8">
        <v>0.1</v>
      </c>
      <c r="AD8">
        <v>1.1000000000000001</v>
      </c>
      <c r="AE8" t="s">
        <v>56</v>
      </c>
    </row>
    <row r="9" spans="1:33">
      <c r="A9" t="s">
        <v>63</v>
      </c>
      <c r="B9" t="s">
        <v>67</v>
      </c>
      <c r="C9" t="s">
        <v>61</v>
      </c>
      <c r="D9">
        <v>6</v>
      </c>
      <c r="F9">
        <v>9</v>
      </c>
      <c r="I9" s="16"/>
      <c r="R9" s="18"/>
      <c r="AB9">
        <v>2.5</v>
      </c>
      <c r="AC9">
        <v>0.14000000000000001</v>
      </c>
      <c r="AD9">
        <v>1.6</v>
      </c>
      <c r="AE9" t="s">
        <v>56</v>
      </c>
    </row>
    <row r="10" spans="1:33">
      <c r="A10" t="s">
        <v>68</v>
      </c>
      <c r="B10" t="s">
        <v>69</v>
      </c>
      <c r="C10" t="s">
        <v>61</v>
      </c>
      <c r="D10">
        <v>1</v>
      </c>
      <c r="E10">
        <v>10</v>
      </c>
      <c r="F10">
        <v>10</v>
      </c>
      <c r="G10">
        <v>400</v>
      </c>
      <c r="H10" t="s">
        <v>70</v>
      </c>
      <c r="I10" s="16">
        <v>0.1</v>
      </c>
      <c r="J10">
        <v>3</v>
      </c>
      <c r="K10" t="s">
        <v>56</v>
      </c>
      <c r="L10">
        <v>8700</v>
      </c>
      <c r="M10">
        <v>5</v>
      </c>
      <c r="N10">
        <v>40</v>
      </c>
      <c r="O10">
        <v>4.8</v>
      </c>
      <c r="P10" s="17">
        <f>((1000*O10)/0.08924)/1000</f>
        <v>53.787539220080681</v>
      </c>
      <c r="Q10" s="17"/>
      <c r="R10" s="18">
        <v>0.2</v>
      </c>
      <c r="T10">
        <v>62.5</v>
      </c>
      <c r="U10">
        <v>92.5</v>
      </c>
      <c r="V10">
        <v>20</v>
      </c>
      <c r="W10">
        <v>55</v>
      </c>
      <c r="X10">
        <v>2</v>
      </c>
      <c r="Y10">
        <v>35000</v>
      </c>
      <c r="Z10">
        <v>8760</v>
      </c>
      <c r="AA10">
        <v>3</v>
      </c>
      <c r="AB10">
        <v>35</v>
      </c>
      <c r="AC10">
        <v>0.18</v>
      </c>
      <c r="AD10">
        <v>2</v>
      </c>
      <c r="AE10" t="s">
        <v>56</v>
      </c>
      <c r="AF10">
        <v>5</v>
      </c>
      <c r="AG10">
        <v>35</v>
      </c>
    </row>
    <row r="11" spans="1:33">
      <c r="A11" t="s">
        <v>68</v>
      </c>
      <c r="B11" t="s">
        <v>71</v>
      </c>
      <c r="C11" t="s">
        <v>61</v>
      </c>
      <c r="D11">
        <v>1</v>
      </c>
      <c r="E11">
        <v>10</v>
      </c>
      <c r="F11">
        <v>10</v>
      </c>
      <c r="G11">
        <v>400</v>
      </c>
      <c r="H11" t="s">
        <v>70</v>
      </c>
      <c r="I11" s="16">
        <v>0.1</v>
      </c>
      <c r="J11">
        <v>3</v>
      </c>
      <c r="K11" t="s">
        <v>56</v>
      </c>
      <c r="L11">
        <v>8700</v>
      </c>
      <c r="M11">
        <v>-25</v>
      </c>
      <c r="N11">
        <v>40</v>
      </c>
      <c r="O11">
        <v>4.8</v>
      </c>
      <c r="P11" s="17">
        <f>((1000*O11)/0.08924)/1000</f>
        <v>53.787539220080681</v>
      </c>
      <c r="Q11" s="17"/>
      <c r="R11" s="18">
        <v>0.2</v>
      </c>
      <c r="T11">
        <v>62.5</v>
      </c>
      <c r="U11">
        <v>92.5</v>
      </c>
      <c r="V11">
        <v>20</v>
      </c>
      <c r="W11">
        <v>55</v>
      </c>
      <c r="X11">
        <v>2</v>
      </c>
      <c r="Y11">
        <v>35000</v>
      </c>
      <c r="Z11">
        <v>8760</v>
      </c>
      <c r="AA11">
        <v>3</v>
      </c>
      <c r="AB11">
        <v>35</v>
      </c>
      <c r="AC11">
        <v>0.18</v>
      </c>
      <c r="AD11">
        <v>2</v>
      </c>
      <c r="AE11" t="s">
        <v>56</v>
      </c>
      <c r="AF11">
        <v>5</v>
      </c>
      <c r="AG11">
        <v>35</v>
      </c>
    </row>
    <row r="12" spans="1:33">
      <c r="A12" t="s">
        <v>57</v>
      </c>
      <c r="B12" t="s">
        <v>72</v>
      </c>
      <c r="C12" t="s">
        <v>53</v>
      </c>
      <c r="F12">
        <v>13</v>
      </c>
      <c r="I12" s="16"/>
      <c r="O12">
        <v>5</v>
      </c>
      <c r="P12" s="17">
        <f>((1000*O12)/0.08924)/1000</f>
        <v>56.028686687584042</v>
      </c>
      <c r="Q12" s="17"/>
      <c r="R12" s="18"/>
      <c r="T12">
        <v>60</v>
      </c>
      <c r="V12">
        <v>20</v>
      </c>
      <c r="W12">
        <v>80</v>
      </c>
      <c r="X12">
        <v>0.1</v>
      </c>
      <c r="Y12">
        <v>40000</v>
      </c>
      <c r="AB12">
        <v>40</v>
      </c>
      <c r="AC12">
        <v>0.23</v>
      </c>
      <c r="AD12">
        <v>2.5</v>
      </c>
    </row>
    <row r="13" spans="1:33">
      <c r="A13" t="s">
        <v>65</v>
      </c>
      <c r="B13" t="s">
        <v>73</v>
      </c>
      <c r="C13" t="s">
        <v>53</v>
      </c>
      <c r="D13">
        <v>1</v>
      </c>
      <c r="E13">
        <v>11</v>
      </c>
      <c r="F13">
        <v>14</v>
      </c>
      <c r="G13">
        <v>400</v>
      </c>
      <c r="H13" t="s">
        <v>62</v>
      </c>
      <c r="I13" s="16">
        <v>0.21428571428571427</v>
      </c>
      <c r="J13">
        <v>40</v>
      </c>
      <c r="K13" t="s">
        <v>55</v>
      </c>
      <c r="L13">
        <v>8500</v>
      </c>
      <c r="M13">
        <v>5</v>
      </c>
      <c r="N13">
        <v>35</v>
      </c>
      <c r="R13" s="18"/>
      <c r="V13">
        <v>20</v>
      </c>
      <c r="W13">
        <v>65</v>
      </c>
      <c r="X13">
        <v>0.1</v>
      </c>
      <c r="Y13">
        <v>35000</v>
      </c>
      <c r="AA13">
        <v>3</v>
      </c>
      <c r="AB13">
        <v>20</v>
      </c>
      <c r="AC13">
        <v>0.2</v>
      </c>
      <c r="AD13">
        <v>2.2000000000000002</v>
      </c>
      <c r="AE13" t="s">
        <v>56</v>
      </c>
    </row>
    <row r="14" spans="1:33">
      <c r="A14" t="s">
        <v>65</v>
      </c>
      <c r="B14" t="s">
        <v>74</v>
      </c>
      <c r="C14" t="s">
        <v>53</v>
      </c>
      <c r="D14">
        <v>1</v>
      </c>
      <c r="E14">
        <v>17</v>
      </c>
      <c r="F14">
        <v>20</v>
      </c>
      <c r="G14">
        <v>400</v>
      </c>
      <c r="H14" t="s">
        <v>62</v>
      </c>
      <c r="I14" s="16">
        <v>0.15</v>
      </c>
      <c r="J14">
        <v>40</v>
      </c>
      <c r="K14" t="s">
        <v>55</v>
      </c>
      <c r="L14">
        <v>8500</v>
      </c>
      <c r="M14">
        <v>5</v>
      </c>
      <c r="N14">
        <v>35</v>
      </c>
      <c r="R14" s="18"/>
      <c r="V14">
        <v>20</v>
      </c>
      <c r="W14">
        <v>65</v>
      </c>
      <c r="X14">
        <v>0.1</v>
      </c>
      <c r="Y14">
        <v>35000</v>
      </c>
      <c r="AA14">
        <v>3</v>
      </c>
      <c r="AB14">
        <v>20</v>
      </c>
      <c r="AC14">
        <v>0.3</v>
      </c>
      <c r="AD14">
        <v>3.3</v>
      </c>
      <c r="AE14" t="s">
        <v>56</v>
      </c>
    </row>
    <row r="15" spans="1:33">
      <c r="A15" t="s">
        <v>68</v>
      </c>
      <c r="B15" t="s">
        <v>75</v>
      </c>
      <c r="C15" t="s">
        <v>61</v>
      </c>
      <c r="D15">
        <v>1</v>
      </c>
      <c r="E15">
        <v>22</v>
      </c>
      <c r="F15">
        <v>22</v>
      </c>
      <c r="G15">
        <v>400</v>
      </c>
      <c r="H15" t="s">
        <v>70</v>
      </c>
      <c r="I15" s="16">
        <v>9.0909090909090912E-2</v>
      </c>
      <c r="J15">
        <v>3</v>
      </c>
      <c r="K15" t="s">
        <v>56</v>
      </c>
      <c r="L15">
        <v>8700</v>
      </c>
      <c r="M15">
        <v>5</v>
      </c>
      <c r="N15">
        <v>45</v>
      </c>
      <c r="O15">
        <v>4.8</v>
      </c>
      <c r="P15" s="17">
        <f>((1000*O15)/0.08924)/1000</f>
        <v>53.787539220080681</v>
      </c>
      <c r="Q15" s="17"/>
      <c r="R15" s="18">
        <v>0.22727272727272727</v>
      </c>
      <c r="T15">
        <v>62.5</v>
      </c>
      <c r="U15">
        <v>92.5</v>
      </c>
      <c r="V15">
        <v>20</v>
      </c>
      <c r="W15">
        <v>55</v>
      </c>
      <c r="X15">
        <v>2</v>
      </c>
      <c r="Y15">
        <v>35000</v>
      </c>
      <c r="Z15">
        <v>8760</v>
      </c>
      <c r="AA15">
        <v>3</v>
      </c>
      <c r="AB15">
        <v>35</v>
      </c>
      <c r="AC15">
        <v>0.4</v>
      </c>
      <c r="AD15">
        <v>4.4000000000000004</v>
      </c>
      <c r="AE15" t="s">
        <v>56</v>
      </c>
      <c r="AF15">
        <v>5</v>
      </c>
      <c r="AG15">
        <v>35</v>
      </c>
    </row>
    <row r="16" spans="1:33">
      <c r="A16" t="s">
        <v>68</v>
      </c>
      <c r="B16" t="s">
        <v>76</v>
      </c>
      <c r="C16" t="s">
        <v>61</v>
      </c>
      <c r="D16">
        <v>1</v>
      </c>
      <c r="E16">
        <v>22</v>
      </c>
      <c r="F16">
        <v>22</v>
      </c>
      <c r="G16">
        <v>400</v>
      </c>
      <c r="H16" t="s">
        <v>70</v>
      </c>
      <c r="I16" s="16">
        <v>9.0909090909090912E-2</v>
      </c>
      <c r="J16">
        <v>3</v>
      </c>
      <c r="K16" t="s">
        <v>56</v>
      </c>
      <c r="L16">
        <v>8700</v>
      </c>
      <c r="M16">
        <v>-25</v>
      </c>
      <c r="N16">
        <v>40</v>
      </c>
      <c r="O16">
        <v>4.8</v>
      </c>
      <c r="P16" s="17">
        <f>((1000*O16)/0.08924)/1000</f>
        <v>53.787539220080681</v>
      </c>
      <c r="Q16" s="17"/>
      <c r="R16" s="18">
        <v>0.22727272727272727</v>
      </c>
      <c r="T16">
        <v>62.5</v>
      </c>
      <c r="U16">
        <v>92.5</v>
      </c>
      <c r="V16">
        <v>20</v>
      </c>
      <c r="W16">
        <v>55</v>
      </c>
      <c r="X16">
        <v>2</v>
      </c>
      <c r="Y16">
        <v>35000</v>
      </c>
      <c r="Z16">
        <v>8760</v>
      </c>
      <c r="AA16">
        <v>3</v>
      </c>
      <c r="AB16">
        <v>35</v>
      </c>
      <c r="AC16">
        <v>0.4</v>
      </c>
      <c r="AD16">
        <v>4.4000000000000004</v>
      </c>
      <c r="AE16" t="s">
        <v>56</v>
      </c>
      <c r="AF16">
        <v>5</v>
      </c>
      <c r="AG16">
        <v>35</v>
      </c>
    </row>
    <row r="17" spans="1:33">
      <c r="A17" t="s">
        <v>63</v>
      </c>
      <c r="B17" t="s">
        <v>77</v>
      </c>
      <c r="C17" t="s">
        <v>61</v>
      </c>
      <c r="D17">
        <v>14</v>
      </c>
      <c r="F17">
        <v>26</v>
      </c>
      <c r="I17" s="16"/>
      <c r="R17" s="18"/>
      <c r="AB17">
        <v>2.5</v>
      </c>
      <c r="AC17">
        <v>0.4</v>
      </c>
      <c r="AD17">
        <v>4.4000000000000004</v>
      </c>
      <c r="AE17" t="s">
        <v>56</v>
      </c>
    </row>
    <row r="18" spans="1:33">
      <c r="A18" t="s">
        <v>65</v>
      </c>
      <c r="B18" t="s">
        <v>78</v>
      </c>
      <c r="C18" t="s">
        <v>53</v>
      </c>
      <c r="D18">
        <v>1</v>
      </c>
      <c r="E18">
        <v>22</v>
      </c>
      <c r="F18">
        <v>27</v>
      </c>
      <c r="G18">
        <v>400</v>
      </c>
      <c r="H18" t="s">
        <v>62</v>
      </c>
      <c r="I18" s="16">
        <v>0.1111111111111111</v>
      </c>
      <c r="J18">
        <v>40</v>
      </c>
      <c r="K18" t="s">
        <v>55</v>
      </c>
      <c r="L18">
        <v>8500</v>
      </c>
      <c r="M18">
        <v>5</v>
      </c>
      <c r="N18">
        <v>35</v>
      </c>
      <c r="R18" s="18"/>
      <c r="V18">
        <v>20</v>
      </c>
      <c r="W18">
        <v>65</v>
      </c>
      <c r="X18">
        <v>0.1</v>
      </c>
      <c r="Y18">
        <v>35000</v>
      </c>
      <c r="AA18">
        <v>3</v>
      </c>
      <c r="AB18">
        <v>20</v>
      </c>
      <c r="AC18">
        <v>0.4</v>
      </c>
      <c r="AD18">
        <v>4.4000000000000004</v>
      </c>
      <c r="AE18" t="s">
        <v>56</v>
      </c>
    </row>
    <row r="19" spans="1:33">
      <c r="A19" t="s">
        <v>79</v>
      </c>
      <c r="B19" t="s">
        <v>80</v>
      </c>
      <c r="C19" t="s">
        <v>53</v>
      </c>
      <c r="D19">
        <v>3</v>
      </c>
      <c r="E19">
        <v>25</v>
      </c>
      <c r="F19">
        <v>28</v>
      </c>
      <c r="G19">
        <v>400</v>
      </c>
      <c r="H19" t="s">
        <v>62</v>
      </c>
      <c r="I19" s="16">
        <v>0.5357142857142857</v>
      </c>
      <c r="J19">
        <v>1</v>
      </c>
      <c r="K19" t="s">
        <v>55</v>
      </c>
      <c r="L19">
        <v>8410</v>
      </c>
      <c r="M19">
        <v>-20</v>
      </c>
      <c r="N19">
        <v>40</v>
      </c>
      <c r="O19">
        <v>4.9000000000000004</v>
      </c>
      <c r="P19" s="17">
        <f>((1000*O19)/0.08924)/1000</f>
        <v>54.908112953832365</v>
      </c>
      <c r="Q19" s="17"/>
      <c r="R19" s="18"/>
      <c r="T19">
        <v>61.2</v>
      </c>
      <c r="V19">
        <v>20</v>
      </c>
      <c r="W19">
        <v>80</v>
      </c>
      <c r="X19">
        <v>1</v>
      </c>
      <c r="Y19">
        <v>50000</v>
      </c>
      <c r="AA19">
        <v>3.5</v>
      </c>
      <c r="AB19">
        <v>100</v>
      </c>
      <c r="AC19">
        <v>0.45</v>
      </c>
      <c r="AD19">
        <v>5</v>
      </c>
      <c r="AE19" t="s">
        <v>55</v>
      </c>
    </row>
    <row r="20" spans="1:33">
      <c r="A20" t="s">
        <v>65</v>
      </c>
      <c r="B20" t="s">
        <v>81</v>
      </c>
      <c r="C20" t="s">
        <v>53</v>
      </c>
      <c r="D20">
        <v>1</v>
      </c>
      <c r="E20">
        <v>27</v>
      </c>
      <c r="F20">
        <v>33</v>
      </c>
      <c r="G20">
        <v>400</v>
      </c>
      <c r="H20" t="s">
        <v>62</v>
      </c>
      <c r="I20" s="16">
        <v>9.0909090909090912E-2</v>
      </c>
      <c r="J20">
        <v>40</v>
      </c>
      <c r="K20" t="s">
        <v>55</v>
      </c>
      <c r="L20">
        <v>8500</v>
      </c>
      <c r="M20">
        <v>5</v>
      </c>
      <c r="N20">
        <v>35</v>
      </c>
      <c r="R20" s="18"/>
      <c r="V20">
        <v>20</v>
      </c>
      <c r="W20">
        <v>65</v>
      </c>
      <c r="X20">
        <v>0.1</v>
      </c>
      <c r="Y20">
        <v>35000</v>
      </c>
      <c r="AA20">
        <v>3</v>
      </c>
      <c r="AB20">
        <v>20</v>
      </c>
      <c r="AC20">
        <v>0.5</v>
      </c>
      <c r="AD20">
        <v>5.6</v>
      </c>
      <c r="AE20" t="s">
        <v>56</v>
      </c>
    </row>
    <row r="21" spans="1:33">
      <c r="A21" t="s">
        <v>57</v>
      </c>
      <c r="B21" t="s">
        <v>82</v>
      </c>
      <c r="C21" t="s">
        <v>53</v>
      </c>
      <c r="F21">
        <v>35</v>
      </c>
      <c r="I21" s="16"/>
      <c r="O21">
        <v>5</v>
      </c>
      <c r="P21" s="17">
        <f>((1000*O21)/0.08924)/1000</f>
        <v>56.028686687584042</v>
      </c>
      <c r="Q21" s="17"/>
      <c r="R21" s="18"/>
      <c r="T21">
        <v>60</v>
      </c>
      <c r="V21">
        <v>20</v>
      </c>
      <c r="W21">
        <v>80</v>
      </c>
      <c r="X21">
        <v>0.1</v>
      </c>
      <c r="Y21">
        <v>40000</v>
      </c>
      <c r="AB21">
        <v>40</v>
      </c>
      <c r="AC21">
        <v>0.63</v>
      </c>
      <c r="AD21">
        <v>6.9</v>
      </c>
    </row>
    <row r="22" spans="1:33">
      <c r="A22" t="s">
        <v>68</v>
      </c>
      <c r="B22" t="s">
        <v>83</v>
      </c>
      <c r="C22" t="s">
        <v>61</v>
      </c>
      <c r="D22">
        <v>1</v>
      </c>
      <c r="E22">
        <v>43</v>
      </c>
      <c r="F22">
        <v>43</v>
      </c>
      <c r="G22">
        <v>400</v>
      </c>
      <c r="H22" t="s">
        <v>70</v>
      </c>
      <c r="I22" s="16">
        <v>9.3023255813953487E-2</v>
      </c>
      <c r="J22">
        <v>3</v>
      </c>
      <c r="K22" t="s">
        <v>56</v>
      </c>
      <c r="L22">
        <v>8700</v>
      </c>
      <c r="M22">
        <v>5</v>
      </c>
      <c r="N22">
        <v>45</v>
      </c>
      <c r="O22">
        <v>4.8</v>
      </c>
      <c r="P22" s="17">
        <f>((1000*O22)/0.08924)/1000</f>
        <v>53.787539220080681</v>
      </c>
      <c r="Q22" s="17"/>
      <c r="R22" s="18">
        <v>0.2558139534883721</v>
      </c>
      <c r="T22">
        <v>62.5</v>
      </c>
      <c r="U22">
        <v>92.5</v>
      </c>
      <c r="V22">
        <v>20</v>
      </c>
      <c r="W22">
        <v>55</v>
      </c>
      <c r="X22">
        <v>2</v>
      </c>
      <c r="Y22">
        <v>35000</v>
      </c>
      <c r="Z22">
        <v>8760</v>
      </c>
      <c r="AA22">
        <v>3</v>
      </c>
      <c r="AB22">
        <v>35</v>
      </c>
      <c r="AC22">
        <v>0.8</v>
      </c>
      <c r="AD22">
        <v>8.9</v>
      </c>
      <c r="AE22" t="s">
        <v>56</v>
      </c>
      <c r="AF22">
        <v>5</v>
      </c>
      <c r="AG22">
        <v>35</v>
      </c>
    </row>
    <row r="23" spans="1:33">
      <c r="A23" t="s">
        <v>68</v>
      </c>
      <c r="B23" t="s">
        <v>84</v>
      </c>
      <c r="C23" t="s">
        <v>61</v>
      </c>
      <c r="D23">
        <v>1</v>
      </c>
      <c r="E23">
        <v>43</v>
      </c>
      <c r="F23">
        <v>43</v>
      </c>
      <c r="G23">
        <v>400</v>
      </c>
      <c r="H23" t="s">
        <v>70</v>
      </c>
      <c r="I23" s="16">
        <v>9.3023255813953487E-2</v>
      </c>
      <c r="J23">
        <v>3</v>
      </c>
      <c r="K23" t="s">
        <v>56</v>
      </c>
      <c r="L23">
        <v>8700</v>
      </c>
      <c r="M23">
        <v>-25</v>
      </c>
      <c r="N23">
        <v>40</v>
      </c>
      <c r="O23">
        <v>4.8</v>
      </c>
      <c r="P23" s="17">
        <f>((1000*O23)/0.08924)/1000</f>
        <v>53.787539220080681</v>
      </c>
      <c r="Q23" s="17"/>
      <c r="R23" s="18">
        <v>0.2558139534883721</v>
      </c>
      <c r="T23">
        <v>62.5</v>
      </c>
      <c r="U23">
        <v>92.5</v>
      </c>
      <c r="V23">
        <v>20</v>
      </c>
      <c r="W23">
        <v>55</v>
      </c>
      <c r="X23">
        <v>2</v>
      </c>
      <c r="Y23">
        <v>35000</v>
      </c>
      <c r="Z23">
        <v>8760</v>
      </c>
      <c r="AA23">
        <v>3</v>
      </c>
      <c r="AB23">
        <v>35</v>
      </c>
      <c r="AC23">
        <v>0.8</v>
      </c>
      <c r="AD23">
        <v>8.9</v>
      </c>
      <c r="AE23" t="s">
        <v>56</v>
      </c>
      <c r="AF23">
        <v>5</v>
      </c>
      <c r="AG23">
        <v>35</v>
      </c>
    </row>
    <row r="24" spans="1:33">
      <c r="A24" t="s">
        <v>63</v>
      </c>
      <c r="B24" t="s">
        <v>85</v>
      </c>
      <c r="C24" t="s">
        <v>61</v>
      </c>
      <c r="F24">
        <v>50</v>
      </c>
      <c r="H24" t="s">
        <v>54</v>
      </c>
      <c r="I24" s="16"/>
      <c r="O24">
        <v>4.5</v>
      </c>
      <c r="P24" s="17">
        <f>((1000*O24)/0.08924)/1000</f>
        <v>50.425818018825638</v>
      </c>
      <c r="Q24" s="17"/>
      <c r="R24" s="18"/>
      <c r="T24">
        <v>66.7</v>
      </c>
      <c r="AB24">
        <v>30</v>
      </c>
      <c r="AC24">
        <v>0.9</v>
      </c>
      <c r="AD24">
        <v>10</v>
      </c>
    </row>
    <row r="25" spans="1:33">
      <c r="A25" t="s">
        <v>86</v>
      </c>
      <c r="B25" t="s">
        <v>87</v>
      </c>
      <c r="C25" t="s">
        <v>53</v>
      </c>
      <c r="D25">
        <v>10</v>
      </c>
      <c r="E25">
        <v>50</v>
      </c>
      <c r="F25">
        <v>60</v>
      </c>
      <c r="G25">
        <v>400</v>
      </c>
      <c r="H25" t="s">
        <v>70</v>
      </c>
      <c r="I25" s="16">
        <v>0.11666666666666667</v>
      </c>
      <c r="J25">
        <v>15</v>
      </c>
      <c r="K25" t="s">
        <v>55</v>
      </c>
      <c r="L25">
        <v>8650</v>
      </c>
      <c r="M25">
        <v>-40</v>
      </c>
      <c r="N25">
        <v>35</v>
      </c>
      <c r="O25">
        <v>4.8</v>
      </c>
      <c r="P25" s="17">
        <f>((1000*O25)/0.08924)/1000</f>
        <v>53.787539220080681</v>
      </c>
      <c r="Q25" s="17"/>
      <c r="R25" s="18">
        <v>0.16666666666666666</v>
      </c>
      <c r="S25">
        <v>62</v>
      </c>
      <c r="T25">
        <v>62.5</v>
      </c>
      <c r="V25">
        <v>25</v>
      </c>
      <c r="W25">
        <v>75</v>
      </c>
      <c r="X25">
        <v>0.1</v>
      </c>
      <c r="Y25">
        <v>80000</v>
      </c>
      <c r="Z25">
        <v>8600</v>
      </c>
      <c r="AA25">
        <v>3.8</v>
      </c>
      <c r="AB25">
        <v>40</v>
      </c>
      <c r="AC25">
        <v>0.89</v>
      </c>
      <c r="AD25">
        <v>9.9</v>
      </c>
      <c r="AE25" t="s">
        <v>55</v>
      </c>
      <c r="AF25">
        <v>5</v>
      </c>
      <c r="AG25">
        <v>40</v>
      </c>
    </row>
    <row r="26" spans="1:33">
      <c r="A26" t="s">
        <v>63</v>
      </c>
      <c r="B26" t="s">
        <v>88</v>
      </c>
      <c r="C26" t="s">
        <v>61</v>
      </c>
      <c r="D26">
        <v>18</v>
      </c>
      <c r="F26">
        <v>60</v>
      </c>
      <c r="I26" s="16"/>
      <c r="R26" s="18"/>
      <c r="AB26">
        <v>8</v>
      </c>
      <c r="AC26">
        <v>0.9</v>
      </c>
      <c r="AD26">
        <v>10</v>
      </c>
      <c r="AE26" t="s">
        <v>56</v>
      </c>
    </row>
    <row r="27" spans="1:33">
      <c r="A27" t="s">
        <v>68</v>
      </c>
      <c r="B27" t="s">
        <v>89</v>
      </c>
      <c r="C27" t="s">
        <v>61</v>
      </c>
      <c r="D27">
        <v>1</v>
      </c>
      <c r="E27">
        <v>86</v>
      </c>
      <c r="F27">
        <v>86</v>
      </c>
      <c r="G27">
        <v>400</v>
      </c>
      <c r="H27" t="s">
        <v>70</v>
      </c>
      <c r="I27" s="16">
        <v>9.3023255813953487E-2</v>
      </c>
      <c r="J27">
        <v>3</v>
      </c>
      <c r="K27" t="s">
        <v>56</v>
      </c>
      <c r="L27">
        <v>8700</v>
      </c>
      <c r="M27">
        <v>5</v>
      </c>
      <c r="N27">
        <v>45</v>
      </c>
      <c r="O27">
        <v>4.8</v>
      </c>
      <c r="P27" s="17">
        <f>((1000*O27)/0.08924)/1000</f>
        <v>53.787539220080681</v>
      </c>
      <c r="Q27" s="17"/>
      <c r="R27" s="18">
        <v>0.2558139534883721</v>
      </c>
      <c r="T27">
        <v>62.5</v>
      </c>
      <c r="U27">
        <v>92.5</v>
      </c>
      <c r="V27">
        <v>20</v>
      </c>
      <c r="W27">
        <v>55</v>
      </c>
      <c r="X27">
        <v>2</v>
      </c>
      <c r="Y27">
        <v>35000</v>
      </c>
      <c r="Z27">
        <v>8760</v>
      </c>
      <c r="AA27">
        <v>3</v>
      </c>
      <c r="AB27">
        <v>35</v>
      </c>
      <c r="AC27">
        <v>1.6</v>
      </c>
      <c r="AD27">
        <v>17.8</v>
      </c>
      <c r="AE27" t="s">
        <v>56</v>
      </c>
      <c r="AF27">
        <v>5</v>
      </c>
      <c r="AG27">
        <v>35</v>
      </c>
    </row>
    <row r="28" spans="1:33">
      <c r="A28" t="s">
        <v>68</v>
      </c>
      <c r="B28" t="s">
        <v>90</v>
      </c>
      <c r="C28" t="s">
        <v>61</v>
      </c>
      <c r="D28">
        <v>1</v>
      </c>
      <c r="E28">
        <v>86</v>
      </c>
      <c r="F28">
        <v>86</v>
      </c>
      <c r="G28">
        <v>400</v>
      </c>
      <c r="H28" t="s">
        <v>70</v>
      </c>
      <c r="I28" s="16">
        <v>9.3023255813953487E-2</v>
      </c>
      <c r="J28">
        <v>3</v>
      </c>
      <c r="K28" t="s">
        <v>56</v>
      </c>
      <c r="L28">
        <v>8700</v>
      </c>
      <c r="M28">
        <v>-25</v>
      </c>
      <c r="N28">
        <v>40</v>
      </c>
      <c r="O28">
        <v>4.8</v>
      </c>
      <c r="P28" s="17">
        <f>((1000*O28)/0.08924)/1000</f>
        <v>53.787539220080681</v>
      </c>
      <c r="Q28" s="17"/>
      <c r="R28" s="18">
        <v>0.2558139534883721</v>
      </c>
      <c r="T28">
        <v>62.5</v>
      </c>
      <c r="U28">
        <v>92.5</v>
      </c>
      <c r="V28">
        <v>20</v>
      </c>
      <c r="W28">
        <v>55</v>
      </c>
      <c r="X28">
        <v>2</v>
      </c>
      <c r="Y28">
        <v>35000</v>
      </c>
      <c r="Z28">
        <v>8760</v>
      </c>
      <c r="AA28">
        <v>3</v>
      </c>
      <c r="AB28">
        <v>35</v>
      </c>
      <c r="AC28">
        <v>1.6</v>
      </c>
      <c r="AD28">
        <v>17.8</v>
      </c>
      <c r="AE28" t="s">
        <v>56</v>
      </c>
      <c r="AF28">
        <v>5</v>
      </c>
      <c r="AG28">
        <v>35</v>
      </c>
    </row>
    <row r="29" spans="1:33">
      <c r="A29" t="s">
        <v>63</v>
      </c>
      <c r="B29" t="s">
        <v>91</v>
      </c>
      <c r="C29" t="s">
        <v>61</v>
      </c>
      <c r="F29">
        <v>100</v>
      </c>
      <c r="H29" t="s">
        <v>54</v>
      </c>
      <c r="I29" s="16"/>
      <c r="O29">
        <v>4.5</v>
      </c>
      <c r="P29" s="17">
        <f>((1000*O29)/0.08924)/1000</f>
        <v>50.425818018825638</v>
      </c>
      <c r="Q29" s="17"/>
      <c r="R29" s="18"/>
      <c r="T29">
        <v>66.7</v>
      </c>
      <c r="AB29">
        <v>30</v>
      </c>
      <c r="AC29">
        <v>1.8</v>
      </c>
      <c r="AD29">
        <v>20</v>
      </c>
    </row>
    <row r="30" spans="1:33">
      <c r="A30" t="s">
        <v>57</v>
      </c>
      <c r="B30" t="s">
        <v>92</v>
      </c>
      <c r="C30" t="s">
        <v>53</v>
      </c>
      <c r="F30">
        <v>100</v>
      </c>
      <c r="I30" s="16"/>
      <c r="O30">
        <v>5</v>
      </c>
      <c r="P30" s="17">
        <f>((1000*O30)/0.08924)/1000</f>
        <v>56.028686687584042</v>
      </c>
      <c r="Q30" s="17"/>
      <c r="R30" s="18"/>
      <c r="T30">
        <v>60</v>
      </c>
      <c r="V30">
        <v>20</v>
      </c>
      <c r="W30">
        <v>80</v>
      </c>
      <c r="X30">
        <v>0.1</v>
      </c>
      <c r="Y30">
        <v>40000</v>
      </c>
      <c r="AB30">
        <v>40</v>
      </c>
      <c r="AC30">
        <v>1.79</v>
      </c>
      <c r="AD30">
        <v>19.899999999999999</v>
      </c>
    </row>
    <row r="31" spans="1:33">
      <c r="A31" t="s">
        <v>93</v>
      </c>
      <c r="B31" t="s">
        <v>94</v>
      </c>
      <c r="C31" t="s">
        <v>53</v>
      </c>
      <c r="D31">
        <v>12</v>
      </c>
      <c r="E31">
        <v>100</v>
      </c>
      <c r="F31">
        <v>105</v>
      </c>
      <c r="G31">
        <v>400</v>
      </c>
      <c r="H31" t="s">
        <v>62</v>
      </c>
      <c r="I31" s="16">
        <v>6.6666666666666666E-2</v>
      </c>
      <c r="J31">
        <v>40</v>
      </c>
      <c r="K31" t="s">
        <v>56</v>
      </c>
      <c r="L31">
        <v>8600</v>
      </c>
      <c r="M31">
        <v>5</v>
      </c>
      <c r="N31">
        <v>45</v>
      </c>
      <c r="R31" s="18"/>
      <c r="AB31">
        <v>30</v>
      </c>
      <c r="AC31">
        <v>1.75</v>
      </c>
      <c r="AD31">
        <v>19.399999999999999</v>
      </c>
      <c r="AE31" t="s">
        <v>56</v>
      </c>
    </row>
    <row r="32" spans="1:33">
      <c r="A32" t="s">
        <v>79</v>
      </c>
      <c r="B32" t="s">
        <v>95</v>
      </c>
      <c r="C32" t="s">
        <v>53</v>
      </c>
      <c r="D32">
        <v>10</v>
      </c>
      <c r="E32">
        <v>100</v>
      </c>
      <c r="F32">
        <v>110</v>
      </c>
      <c r="G32">
        <v>400</v>
      </c>
      <c r="H32" t="s">
        <v>62</v>
      </c>
      <c r="I32" s="16">
        <v>0.13636363636363635</v>
      </c>
      <c r="J32">
        <v>1</v>
      </c>
      <c r="K32" t="s">
        <v>55</v>
      </c>
      <c r="L32">
        <v>8410</v>
      </c>
      <c r="M32">
        <v>-20</v>
      </c>
      <c r="N32">
        <v>40</v>
      </c>
      <c r="O32">
        <v>4.67</v>
      </c>
      <c r="P32" s="17">
        <f t="shared" ref="P32:P39" si="0">((1000*O32)/0.08924)/1000</f>
        <v>52.330793366203501</v>
      </c>
      <c r="Q32" s="17"/>
      <c r="R32" s="18"/>
      <c r="T32">
        <v>64.2</v>
      </c>
      <c r="V32">
        <v>5</v>
      </c>
      <c r="W32">
        <v>70</v>
      </c>
      <c r="X32">
        <v>1</v>
      </c>
      <c r="Y32">
        <v>80000</v>
      </c>
      <c r="AA32">
        <v>3.5</v>
      </c>
      <c r="AB32">
        <v>40</v>
      </c>
      <c r="AC32">
        <v>1.8</v>
      </c>
      <c r="AD32">
        <v>20</v>
      </c>
      <c r="AE32" t="s">
        <v>55</v>
      </c>
    </row>
    <row r="33" spans="1:33">
      <c r="A33" t="s">
        <v>96</v>
      </c>
      <c r="B33" t="s">
        <v>97</v>
      </c>
      <c r="C33" t="s">
        <v>61</v>
      </c>
      <c r="D33">
        <v>46</v>
      </c>
      <c r="F33">
        <v>115</v>
      </c>
      <c r="H33" t="s">
        <v>62</v>
      </c>
      <c r="I33" s="16">
        <v>0.46956521739130436</v>
      </c>
      <c r="K33" t="s">
        <v>55</v>
      </c>
      <c r="M33">
        <v>-20</v>
      </c>
      <c r="N33">
        <v>40</v>
      </c>
      <c r="O33">
        <v>4.9000000000000004</v>
      </c>
      <c r="P33" s="17">
        <f t="shared" si="0"/>
        <v>54.908112953832365</v>
      </c>
      <c r="Q33" s="17"/>
      <c r="R33" s="18"/>
      <c r="AA33">
        <v>4.8</v>
      </c>
      <c r="AB33">
        <v>10</v>
      </c>
      <c r="AC33">
        <v>0.88</v>
      </c>
      <c r="AD33">
        <v>9.6999999999999993</v>
      </c>
      <c r="AE33" t="s">
        <v>55</v>
      </c>
    </row>
    <row r="34" spans="1:33">
      <c r="A34" t="s">
        <v>86</v>
      </c>
      <c r="B34" t="s">
        <v>98</v>
      </c>
      <c r="C34" t="s">
        <v>53</v>
      </c>
      <c r="D34">
        <v>20</v>
      </c>
      <c r="E34">
        <v>100</v>
      </c>
      <c r="F34">
        <v>120</v>
      </c>
      <c r="G34">
        <v>400</v>
      </c>
      <c r="H34" t="s">
        <v>70</v>
      </c>
      <c r="I34" s="16">
        <v>5.8333333333333334E-2</v>
      </c>
      <c r="J34">
        <v>15</v>
      </c>
      <c r="K34" t="s">
        <v>55</v>
      </c>
      <c r="L34">
        <v>8650</v>
      </c>
      <c r="M34">
        <v>-40</v>
      </c>
      <c r="N34">
        <v>35</v>
      </c>
      <c r="O34">
        <v>4.8</v>
      </c>
      <c r="P34" s="17">
        <f t="shared" si="0"/>
        <v>53.787539220080681</v>
      </c>
      <c r="Q34" s="17"/>
      <c r="R34" s="18">
        <v>0.16666666666666666</v>
      </c>
      <c r="S34">
        <v>62</v>
      </c>
      <c r="T34">
        <v>62.5</v>
      </c>
      <c r="V34">
        <v>25</v>
      </c>
      <c r="W34">
        <v>75</v>
      </c>
      <c r="X34">
        <v>0.1</v>
      </c>
      <c r="Y34">
        <v>80000</v>
      </c>
      <c r="Z34">
        <v>8600</v>
      </c>
      <c r="AA34">
        <v>3.8</v>
      </c>
      <c r="AB34">
        <v>40</v>
      </c>
      <c r="AC34">
        <v>1.78</v>
      </c>
      <c r="AD34">
        <v>19.8</v>
      </c>
      <c r="AE34" t="s">
        <v>55</v>
      </c>
      <c r="AF34">
        <v>5</v>
      </c>
      <c r="AG34">
        <v>40</v>
      </c>
    </row>
    <row r="35" spans="1:33">
      <c r="A35" t="s">
        <v>51</v>
      </c>
      <c r="B35" t="s">
        <v>99</v>
      </c>
      <c r="C35" t="s">
        <v>53</v>
      </c>
      <c r="D35">
        <v>21</v>
      </c>
      <c r="E35">
        <v>100</v>
      </c>
      <c r="F35">
        <v>120</v>
      </c>
      <c r="G35">
        <v>300</v>
      </c>
      <c r="H35" t="s">
        <v>54</v>
      </c>
      <c r="I35" s="16"/>
      <c r="J35">
        <v>10</v>
      </c>
      <c r="K35" t="s">
        <v>55</v>
      </c>
      <c r="O35">
        <v>4.83</v>
      </c>
      <c r="P35" s="17">
        <f t="shared" si="0"/>
        <v>54.123711340206185</v>
      </c>
      <c r="Q35" s="17"/>
      <c r="R35" s="18"/>
      <c r="T35">
        <v>62.1</v>
      </c>
      <c r="V35">
        <v>5</v>
      </c>
      <c r="W35">
        <v>80</v>
      </c>
      <c r="X35">
        <v>0.1</v>
      </c>
      <c r="Y35">
        <v>80000</v>
      </c>
      <c r="AA35">
        <v>5.5</v>
      </c>
      <c r="AB35">
        <v>40</v>
      </c>
      <c r="AC35">
        <v>1.9</v>
      </c>
      <c r="AD35">
        <v>21.1</v>
      </c>
      <c r="AE35" t="s">
        <v>56</v>
      </c>
    </row>
    <row r="36" spans="1:33">
      <c r="A36" t="s">
        <v>96</v>
      </c>
      <c r="B36" t="s">
        <v>100</v>
      </c>
      <c r="C36" t="s">
        <v>61</v>
      </c>
      <c r="D36">
        <v>62</v>
      </c>
      <c r="F36">
        <v>155</v>
      </c>
      <c r="H36" t="s">
        <v>62</v>
      </c>
      <c r="I36" s="16">
        <v>0.34838709677419355</v>
      </c>
      <c r="K36" t="s">
        <v>55</v>
      </c>
      <c r="M36">
        <v>-20</v>
      </c>
      <c r="N36">
        <v>40</v>
      </c>
      <c r="O36">
        <v>4.9000000000000004</v>
      </c>
      <c r="P36" s="17">
        <f t="shared" si="0"/>
        <v>54.908112953832365</v>
      </c>
      <c r="Q36" s="17"/>
      <c r="R36" s="18"/>
      <c r="AA36">
        <v>4.8</v>
      </c>
      <c r="AB36">
        <v>10</v>
      </c>
      <c r="AC36">
        <v>1.33</v>
      </c>
      <c r="AD36">
        <v>14.8</v>
      </c>
      <c r="AE36" t="s">
        <v>55</v>
      </c>
    </row>
    <row r="37" spans="1:33">
      <c r="A37" t="s">
        <v>68</v>
      </c>
      <c r="B37" t="s">
        <v>101</v>
      </c>
      <c r="C37" t="s">
        <v>61</v>
      </c>
      <c r="D37">
        <v>1</v>
      </c>
      <c r="E37">
        <v>173</v>
      </c>
      <c r="F37">
        <v>173</v>
      </c>
      <c r="G37">
        <v>400</v>
      </c>
      <c r="H37" t="s">
        <v>70</v>
      </c>
      <c r="I37" s="16">
        <v>9.2485549132947972E-2</v>
      </c>
      <c r="J37">
        <v>3</v>
      </c>
      <c r="K37" t="s">
        <v>56</v>
      </c>
      <c r="L37">
        <v>8700</v>
      </c>
      <c r="M37">
        <v>5</v>
      </c>
      <c r="N37">
        <v>45</v>
      </c>
      <c r="O37">
        <v>4.8</v>
      </c>
      <c r="P37" s="17">
        <f t="shared" si="0"/>
        <v>53.787539220080681</v>
      </c>
      <c r="Q37" s="17"/>
      <c r="R37" s="18">
        <v>0.24855491329479767</v>
      </c>
      <c r="T37">
        <v>62.5</v>
      </c>
      <c r="U37">
        <v>92.5</v>
      </c>
      <c r="V37">
        <v>20</v>
      </c>
      <c r="W37">
        <v>55</v>
      </c>
      <c r="X37">
        <v>2</v>
      </c>
      <c r="Y37">
        <v>35000</v>
      </c>
      <c r="Z37">
        <v>8760</v>
      </c>
      <c r="AA37">
        <v>3</v>
      </c>
      <c r="AB37">
        <v>35</v>
      </c>
      <c r="AC37">
        <v>3.2</v>
      </c>
      <c r="AD37">
        <v>35.6</v>
      </c>
      <c r="AE37" t="s">
        <v>56</v>
      </c>
      <c r="AF37">
        <v>5</v>
      </c>
      <c r="AG37">
        <v>35</v>
      </c>
    </row>
    <row r="38" spans="1:33">
      <c r="A38" t="s">
        <v>68</v>
      </c>
      <c r="B38" t="s">
        <v>102</v>
      </c>
      <c r="C38" t="s">
        <v>61</v>
      </c>
      <c r="D38">
        <v>1</v>
      </c>
      <c r="E38">
        <v>173</v>
      </c>
      <c r="F38">
        <v>173</v>
      </c>
      <c r="G38">
        <v>400</v>
      </c>
      <c r="H38" t="s">
        <v>70</v>
      </c>
      <c r="I38" s="16">
        <v>9.2485549132947972E-2</v>
      </c>
      <c r="J38">
        <v>3</v>
      </c>
      <c r="K38" t="s">
        <v>56</v>
      </c>
      <c r="L38">
        <v>8700</v>
      </c>
      <c r="M38">
        <v>-25</v>
      </c>
      <c r="N38">
        <v>40</v>
      </c>
      <c r="O38">
        <v>4.8</v>
      </c>
      <c r="P38" s="17">
        <f t="shared" si="0"/>
        <v>53.787539220080681</v>
      </c>
      <c r="Q38" s="17"/>
      <c r="R38" s="18">
        <v>0.24855491329479767</v>
      </c>
      <c r="T38">
        <v>62.5</v>
      </c>
      <c r="U38">
        <v>92.5</v>
      </c>
      <c r="V38">
        <v>20</v>
      </c>
      <c r="W38">
        <v>55</v>
      </c>
      <c r="X38">
        <v>2</v>
      </c>
      <c r="Y38">
        <v>35000</v>
      </c>
      <c r="Z38">
        <v>8760</v>
      </c>
      <c r="AA38">
        <v>3</v>
      </c>
      <c r="AB38">
        <v>35</v>
      </c>
      <c r="AC38">
        <v>3.2</v>
      </c>
      <c r="AD38">
        <v>35.6</v>
      </c>
      <c r="AE38" t="s">
        <v>56</v>
      </c>
      <c r="AF38">
        <v>5</v>
      </c>
      <c r="AG38">
        <v>35</v>
      </c>
    </row>
    <row r="39" spans="1:33">
      <c r="A39" t="s">
        <v>86</v>
      </c>
      <c r="B39" t="s">
        <v>103</v>
      </c>
      <c r="C39" t="s">
        <v>53</v>
      </c>
      <c r="D39">
        <v>30</v>
      </c>
      <c r="E39">
        <v>150</v>
      </c>
      <c r="F39">
        <v>180</v>
      </c>
      <c r="G39">
        <v>400</v>
      </c>
      <c r="H39" t="s">
        <v>70</v>
      </c>
      <c r="I39" s="16">
        <v>0.15555555555555556</v>
      </c>
      <c r="J39">
        <v>15</v>
      </c>
      <c r="K39" t="s">
        <v>55</v>
      </c>
      <c r="L39">
        <v>8650</v>
      </c>
      <c r="M39">
        <v>-40</v>
      </c>
      <c r="N39">
        <v>35</v>
      </c>
      <c r="O39">
        <v>4.8</v>
      </c>
      <c r="P39" s="17">
        <f t="shared" si="0"/>
        <v>53.787539220080681</v>
      </c>
      <c r="Q39" s="17"/>
      <c r="R39" s="18">
        <v>0.16666666666666666</v>
      </c>
      <c r="S39">
        <v>62</v>
      </c>
      <c r="T39">
        <v>62.5</v>
      </c>
      <c r="V39">
        <v>25</v>
      </c>
      <c r="W39">
        <v>75</v>
      </c>
      <c r="X39">
        <v>0.1</v>
      </c>
      <c r="Y39">
        <v>80000</v>
      </c>
      <c r="Z39">
        <v>8600</v>
      </c>
      <c r="AA39">
        <v>3.8</v>
      </c>
      <c r="AB39">
        <v>40</v>
      </c>
      <c r="AC39">
        <v>2.67</v>
      </c>
      <c r="AD39">
        <v>29.7</v>
      </c>
      <c r="AE39" t="s">
        <v>55</v>
      </c>
      <c r="AF39">
        <v>5</v>
      </c>
      <c r="AG39">
        <v>40</v>
      </c>
    </row>
    <row r="40" spans="1:33">
      <c r="A40" t="s">
        <v>93</v>
      </c>
      <c r="B40" t="s">
        <v>104</v>
      </c>
      <c r="C40" t="s">
        <v>53</v>
      </c>
      <c r="D40">
        <v>24</v>
      </c>
      <c r="E40">
        <v>200</v>
      </c>
      <c r="F40">
        <v>210</v>
      </c>
      <c r="G40">
        <v>400</v>
      </c>
      <c r="H40" t="s">
        <v>62</v>
      </c>
      <c r="I40" s="16">
        <v>6.6666666666666666E-2</v>
      </c>
      <c r="J40">
        <v>40</v>
      </c>
      <c r="K40" t="s">
        <v>56</v>
      </c>
      <c r="L40">
        <v>8600</v>
      </c>
      <c r="M40">
        <v>5</v>
      </c>
      <c r="N40">
        <v>45</v>
      </c>
      <c r="R40" s="18"/>
      <c r="AB40">
        <v>30</v>
      </c>
      <c r="AC40">
        <v>3.5</v>
      </c>
      <c r="AD40">
        <v>38.9</v>
      </c>
      <c r="AE40" t="s">
        <v>56</v>
      </c>
    </row>
    <row r="41" spans="1:33">
      <c r="A41" t="s">
        <v>86</v>
      </c>
      <c r="B41" t="s">
        <v>105</v>
      </c>
      <c r="C41" t="s">
        <v>53</v>
      </c>
      <c r="D41">
        <v>20</v>
      </c>
      <c r="E41">
        <v>200</v>
      </c>
      <c r="F41">
        <v>240</v>
      </c>
      <c r="G41">
        <v>400</v>
      </c>
      <c r="H41" t="s">
        <v>70</v>
      </c>
      <c r="I41" s="16">
        <v>5.8333333333333334E-2</v>
      </c>
      <c r="J41">
        <v>15</v>
      </c>
      <c r="K41" t="s">
        <v>56</v>
      </c>
      <c r="L41">
        <v>8650</v>
      </c>
      <c r="M41">
        <v>-40</v>
      </c>
      <c r="N41">
        <v>35</v>
      </c>
      <c r="O41">
        <v>4.8</v>
      </c>
      <c r="P41" s="17">
        <f>((1000*O41)/0.08924)/1000</f>
        <v>53.787539220080681</v>
      </c>
      <c r="Q41" s="17"/>
      <c r="R41" s="18">
        <v>0.16666666666666666</v>
      </c>
      <c r="S41">
        <v>62</v>
      </c>
      <c r="T41">
        <v>62.5</v>
      </c>
      <c r="V41">
        <v>25</v>
      </c>
      <c r="W41">
        <v>75</v>
      </c>
      <c r="X41">
        <v>0.1</v>
      </c>
      <c r="Y41">
        <v>80000</v>
      </c>
      <c r="Z41">
        <v>8600</v>
      </c>
      <c r="AA41">
        <v>3.8</v>
      </c>
      <c r="AB41">
        <v>40</v>
      </c>
      <c r="AC41">
        <v>3.56</v>
      </c>
      <c r="AD41">
        <v>39.6</v>
      </c>
      <c r="AE41" t="s">
        <v>55</v>
      </c>
      <c r="AF41">
        <v>5</v>
      </c>
      <c r="AG41">
        <v>40</v>
      </c>
    </row>
    <row r="42" spans="1:33">
      <c r="A42" t="s">
        <v>106</v>
      </c>
      <c r="B42" t="s">
        <v>107</v>
      </c>
      <c r="C42" t="s">
        <v>61</v>
      </c>
      <c r="D42">
        <v>110</v>
      </c>
      <c r="F42">
        <v>275</v>
      </c>
      <c r="H42" t="s">
        <v>62</v>
      </c>
      <c r="I42" s="16">
        <v>0.19636363636363635</v>
      </c>
      <c r="K42" t="s">
        <v>55</v>
      </c>
      <c r="M42">
        <v>-20</v>
      </c>
      <c r="N42">
        <v>40</v>
      </c>
      <c r="R42" s="18"/>
      <c r="AA42">
        <v>4.8</v>
      </c>
      <c r="AB42">
        <v>10</v>
      </c>
      <c r="AC42">
        <v>2.67</v>
      </c>
      <c r="AD42">
        <v>29.6</v>
      </c>
      <c r="AE42" t="s">
        <v>55</v>
      </c>
    </row>
    <row r="43" spans="1:33">
      <c r="A43" t="s">
        <v>108</v>
      </c>
      <c r="B43" t="s">
        <v>109</v>
      </c>
      <c r="C43" t="s">
        <v>53</v>
      </c>
      <c r="D43">
        <v>40</v>
      </c>
      <c r="E43">
        <v>225</v>
      </c>
      <c r="F43">
        <v>330</v>
      </c>
      <c r="G43">
        <v>400</v>
      </c>
      <c r="H43" t="s">
        <v>62</v>
      </c>
      <c r="I43" s="16">
        <v>4.2424242424242427E-2</v>
      </c>
      <c r="J43">
        <v>30</v>
      </c>
      <c r="K43" t="s">
        <v>55</v>
      </c>
      <c r="L43">
        <v>8322</v>
      </c>
      <c r="M43">
        <v>-15</v>
      </c>
      <c r="N43">
        <v>30</v>
      </c>
      <c r="R43" s="18"/>
      <c r="X43">
        <v>0.1</v>
      </c>
      <c r="AA43">
        <v>5</v>
      </c>
      <c r="AB43">
        <v>30</v>
      </c>
      <c r="AC43">
        <v>4.2300000000000004</v>
      </c>
      <c r="AD43">
        <v>47</v>
      </c>
      <c r="AE43" t="s">
        <v>55</v>
      </c>
    </row>
    <row r="44" spans="1:33">
      <c r="A44" t="s">
        <v>86</v>
      </c>
      <c r="B44" t="s">
        <v>110</v>
      </c>
      <c r="C44" t="s">
        <v>53</v>
      </c>
      <c r="D44">
        <v>30</v>
      </c>
      <c r="E44">
        <v>300</v>
      </c>
      <c r="F44">
        <v>360</v>
      </c>
      <c r="G44">
        <v>400</v>
      </c>
      <c r="H44" t="s">
        <v>70</v>
      </c>
      <c r="I44" s="16">
        <v>3.888888888888889E-2</v>
      </c>
      <c r="J44">
        <v>15</v>
      </c>
      <c r="K44" t="s">
        <v>55</v>
      </c>
      <c r="L44">
        <v>8650</v>
      </c>
      <c r="M44">
        <v>-40</v>
      </c>
      <c r="N44">
        <v>35</v>
      </c>
      <c r="O44">
        <v>4.8</v>
      </c>
      <c r="P44" s="17">
        <f>((1000*O44)/0.08924)/1000</f>
        <v>53.787539220080681</v>
      </c>
      <c r="Q44" s="17"/>
      <c r="R44" s="18">
        <v>0.16666666666666666</v>
      </c>
      <c r="S44">
        <v>62</v>
      </c>
      <c r="T44">
        <v>62.5</v>
      </c>
      <c r="V44">
        <v>25</v>
      </c>
      <c r="W44">
        <v>75</v>
      </c>
      <c r="X44">
        <v>0.1</v>
      </c>
      <c r="Y44">
        <v>80000</v>
      </c>
      <c r="Z44">
        <v>8600</v>
      </c>
      <c r="AA44">
        <v>3.8</v>
      </c>
      <c r="AB44">
        <v>40</v>
      </c>
      <c r="AC44">
        <v>5.34</v>
      </c>
      <c r="AD44">
        <v>59.3</v>
      </c>
      <c r="AE44" t="s">
        <v>55</v>
      </c>
      <c r="AF44">
        <v>5</v>
      </c>
      <c r="AG44">
        <v>40</v>
      </c>
    </row>
    <row r="45" spans="1:33">
      <c r="A45" t="s">
        <v>93</v>
      </c>
      <c r="B45" t="s">
        <v>111</v>
      </c>
      <c r="C45" t="s">
        <v>53</v>
      </c>
      <c r="D45">
        <v>48</v>
      </c>
      <c r="E45">
        <v>400</v>
      </c>
      <c r="F45">
        <v>420</v>
      </c>
      <c r="G45">
        <v>400</v>
      </c>
      <c r="H45" t="s">
        <v>62</v>
      </c>
      <c r="I45" s="16">
        <v>6.4285714285714279E-2</v>
      </c>
      <c r="J45">
        <v>40</v>
      </c>
      <c r="K45" t="s">
        <v>56</v>
      </c>
      <c r="L45">
        <v>8600</v>
      </c>
      <c r="M45">
        <v>5</v>
      </c>
      <c r="N45">
        <v>45</v>
      </c>
      <c r="R45" s="18"/>
      <c r="AB45">
        <v>30</v>
      </c>
      <c r="AC45">
        <v>7</v>
      </c>
      <c r="AD45">
        <v>77.8</v>
      </c>
      <c r="AE45" t="s">
        <v>56</v>
      </c>
    </row>
    <row r="46" spans="1:33">
      <c r="A46" t="s">
        <v>63</v>
      </c>
      <c r="B46" t="s">
        <v>112</v>
      </c>
      <c r="C46" t="s">
        <v>61</v>
      </c>
      <c r="F46">
        <v>500</v>
      </c>
      <c r="H46" t="s">
        <v>54</v>
      </c>
      <c r="I46" s="16"/>
      <c r="O46">
        <v>4.5</v>
      </c>
      <c r="P46" s="17">
        <f>((1000*O46)/0.08924)/1000</f>
        <v>50.425818018825638</v>
      </c>
      <c r="Q46" s="17"/>
      <c r="R46" s="18"/>
      <c r="T46">
        <v>66.7</v>
      </c>
      <c r="AB46">
        <v>30</v>
      </c>
      <c r="AC46">
        <v>9</v>
      </c>
      <c r="AD46">
        <v>100</v>
      </c>
    </row>
    <row r="47" spans="1:33">
      <c r="A47" t="s">
        <v>68</v>
      </c>
      <c r="B47" t="s">
        <v>113</v>
      </c>
      <c r="C47" t="s">
        <v>61</v>
      </c>
      <c r="D47">
        <v>15</v>
      </c>
      <c r="E47">
        <v>504</v>
      </c>
      <c r="F47">
        <v>504</v>
      </c>
      <c r="G47">
        <v>400</v>
      </c>
      <c r="H47" t="s">
        <v>62</v>
      </c>
      <c r="I47" s="16"/>
      <c r="K47" t="s">
        <v>55</v>
      </c>
      <c r="M47">
        <v>-15</v>
      </c>
      <c r="N47">
        <v>45</v>
      </c>
      <c r="O47">
        <v>4.8</v>
      </c>
      <c r="P47" s="17">
        <f>((1000*O47)/0.08924)/1000</f>
        <v>53.787539220080681</v>
      </c>
      <c r="Q47" s="17"/>
      <c r="R47" s="18">
        <v>0.32738095238095238</v>
      </c>
      <c r="T47">
        <v>62.5</v>
      </c>
      <c r="V47">
        <v>20</v>
      </c>
      <c r="W47">
        <v>55</v>
      </c>
      <c r="X47">
        <v>5</v>
      </c>
      <c r="Y47">
        <v>35000</v>
      </c>
      <c r="AA47">
        <v>3</v>
      </c>
      <c r="AB47">
        <v>35</v>
      </c>
      <c r="AC47">
        <v>9.3000000000000007</v>
      </c>
      <c r="AD47">
        <v>103.3</v>
      </c>
      <c r="AE47" t="s">
        <v>56</v>
      </c>
      <c r="AF47">
        <v>5</v>
      </c>
      <c r="AG47">
        <v>35</v>
      </c>
    </row>
    <row r="48" spans="1:33">
      <c r="A48" t="s">
        <v>86</v>
      </c>
      <c r="B48" t="s">
        <v>114</v>
      </c>
      <c r="C48" t="s">
        <v>53</v>
      </c>
      <c r="D48">
        <v>45</v>
      </c>
      <c r="E48">
        <v>450</v>
      </c>
      <c r="F48">
        <v>540</v>
      </c>
      <c r="G48">
        <v>400</v>
      </c>
      <c r="H48" t="s">
        <v>70</v>
      </c>
      <c r="I48" s="16">
        <v>2.5925925925925925E-2</v>
      </c>
      <c r="J48">
        <v>15</v>
      </c>
      <c r="K48" t="s">
        <v>55</v>
      </c>
      <c r="L48">
        <v>8650</v>
      </c>
      <c r="M48">
        <v>-40</v>
      </c>
      <c r="N48">
        <v>35</v>
      </c>
      <c r="O48">
        <v>4.8</v>
      </c>
      <c r="P48" s="17">
        <f>((1000*O48)/0.08924)/1000</f>
        <v>53.787539220080681</v>
      </c>
      <c r="Q48" s="17"/>
      <c r="R48" s="18">
        <v>0.16666666666666666</v>
      </c>
      <c r="S48">
        <v>62</v>
      </c>
      <c r="T48">
        <v>62.5</v>
      </c>
      <c r="V48">
        <v>25</v>
      </c>
      <c r="W48">
        <v>75</v>
      </c>
      <c r="X48">
        <v>0.1</v>
      </c>
      <c r="Y48">
        <v>80000</v>
      </c>
      <c r="Z48">
        <v>8600</v>
      </c>
      <c r="AA48">
        <v>3.8</v>
      </c>
      <c r="AB48">
        <v>40</v>
      </c>
      <c r="AC48">
        <v>8.01</v>
      </c>
      <c r="AD48">
        <v>89</v>
      </c>
      <c r="AE48" t="s">
        <v>55</v>
      </c>
      <c r="AF48">
        <v>5</v>
      </c>
      <c r="AG48">
        <v>40</v>
      </c>
    </row>
    <row r="49" spans="1:33">
      <c r="A49" t="s">
        <v>96</v>
      </c>
      <c r="B49" t="s">
        <v>115</v>
      </c>
      <c r="C49" t="s">
        <v>61</v>
      </c>
      <c r="D49">
        <v>220</v>
      </c>
      <c r="F49">
        <v>550</v>
      </c>
      <c r="H49" t="s">
        <v>62</v>
      </c>
      <c r="I49" s="16">
        <v>0.16181818181818181</v>
      </c>
      <c r="K49" t="s">
        <v>55</v>
      </c>
      <c r="M49">
        <v>-20</v>
      </c>
      <c r="N49">
        <v>40</v>
      </c>
      <c r="O49">
        <v>5.2</v>
      </c>
      <c r="P49" s="17">
        <f>((1000*O49)/0.08924)/1000</f>
        <v>58.269834155087402</v>
      </c>
      <c r="Q49" s="17"/>
      <c r="R49" s="18"/>
      <c r="AA49">
        <v>4.8</v>
      </c>
      <c r="AB49">
        <v>10</v>
      </c>
      <c r="AC49">
        <v>5.42</v>
      </c>
      <c r="AD49">
        <v>60.2</v>
      </c>
      <c r="AE49" t="s">
        <v>55</v>
      </c>
    </row>
    <row r="50" spans="1:33">
      <c r="A50" t="s">
        <v>106</v>
      </c>
      <c r="B50" t="s">
        <v>116</v>
      </c>
      <c r="C50" t="s">
        <v>61</v>
      </c>
      <c r="D50">
        <v>270</v>
      </c>
      <c r="F50">
        <v>675</v>
      </c>
      <c r="H50" t="s">
        <v>62</v>
      </c>
      <c r="I50" s="16">
        <v>0.13185185185185186</v>
      </c>
      <c r="K50" t="s">
        <v>55</v>
      </c>
      <c r="M50">
        <v>-20</v>
      </c>
      <c r="N50">
        <v>40</v>
      </c>
      <c r="R50" s="18"/>
      <c r="AA50">
        <v>4.8</v>
      </c>
      <c r="AB50">
        <v>10</v>
      </c>
      <c r="AC50">
        <v>6.67</v>
      </c>
      <c r="AD50">
        <v>74.099999999999994</v>
      </c>
      <c r="AE50" t="s">
        <v>55</v>
      </c>
    </row>
    <row r="51" spans="1:33">
      <c r="A51" t="s">
        <v>117</v>
      </c>
      <c r="B51" t="s">
        <v>118</v>
      </c>
      <c r="C51" t="s">
        <v>53</v>
      </c>
      <c r="F51">
        <v>700</v>
      </c>
      <c r="G51">
        <v>400</v>
      </c>
      <c r="H51" t="s">
        <v>62</v>
      </c>
      <c r="I51" s="16"/>
      <c r="J51">
        <v>1</v>
      </c>
      <c r="K51" t="s">
        <v>55</v>
      </c>
      <c r="R51" s="18"/>
      <c r="AA51">
        <v>5</v>
      </c>
      <c r="AB51">
        <v>20</v>
      </c>
      <c r="AC51">
        <v>11</v>
      </c>
      <c r="AD51">
        <v>122.2</v>
      </c>
      <c r="AE51" t="s">
        <v>55</v>
      </c>
    </row>
    <row r="52" spans="1:33">
      <c r="A52" t="s">
        <v>86</v>
      </c>
      <c r="B52" t="s">
        <v>119</v>
      </c>
      <c r="C52" t="s">
        <v>53</v>
      </c>
      <c r="D52">
        <v>60</v>
      </c>
      <c r="E52">
        <v>600</v>
      </c>
      <c r="F52">
        <v>720</v>
      </c>
      <c r="G52">
        <v>400</v>
      </c>
      <c r="H52" t="s">
        <v>70</v>
      </c>
      <c r="I52" s="16">
        <v>1.9444444444444445E-2</v>
      </c>
      <c r="J52">
        <v>15</v>
      </c>
      <c r="K52" t="s">
        <v>55</v>
      </c>
      <c r="L52">
        <v>8650</v>
      </c>
      <c r="M52">
        <v>-40</v>
      </c>
      <c r="N52">
        <v>35</v>
      </c>
      <c r="O52">
        <v>4.8</v>
      </c>
      <c r="P52" s="17">
        <f>((1000*O52)/0.08924)/1000</f>
        <v>53.787539220080681</v>
      </c>
      <c r="Q52" s="17"/>
      <c r="R52" s="18">
        <v>0.16666666666666666</v>
      </c>
      <c r="S52">
        <v>62</v>
      </c>
      <c r="T52">
        <v>62.5</v>
      </c>
      <c r="V52">
        <v>25</v>
      </c>
      <c r="W52">
        <v>75</v>
      </c>
      <c r="X52">
        <v>0.1</v>
      </c>
      <c r="Y52">
        <v>80000</v>
      </c>
      <c r="Z52">
        <v>8600</v>
      </c>
      <c r="AA52">
        <v>3.8</v>
      </c>
      <c r="AB52">
        <v>40</v>
      </c>
      <c r="AC52">
        <v>10.68</v>
      </c>
      <c r="AD52">
        <v>118.7</v>
      </c>
      <c r="AE52" t="s">
        <v>55</v>
      </c>
      <c r="AF52">
        <v>5</v>
      </c>
      <c r="AG52">
        <v>40</v>
      </c>
    </row>
    <row r="53" spans="1:33">
      <c r="A53" t="s">
        <v>96</v>
      </c>
      <c r="B53" t="s">
        <v>120</v>
      </c>
      <c r="C53" t="s">
        <v>53</v>
      </c>
      <c r="D53">
        <v>40</v>
      </c>
      <c r="F53">
        <v>788</v>
      </c>
      <c r="H53" t="s">
        <v>62</v>
      </c>
      <c r="I53" s="16">
        <v>0.2512690355329949</v>
      </c>
      <c r="K53" t="s">
        <v>55</v>
      </c>
      <c r="M53">
        <v>-20</v>
      </c>
      <c r="N53">
        <v>40</v>
      </c>
      <c r="O53">
        <v>3.95</v>
      </c>
      <c r="P53" s="17">
        <f>((1000*O53)/0.08924)/1000</f>
        <v>44.262662483191392</v>
      </c>
      <c r="Q53" s="17"/>
      <c r="R53" s="18"/>
      <c r="T53">
        <v>75.900000000000006</v>
      </c>
      <c r="AA53">
        <v>4.8</v>
      </c>
      <c r="AB53">
        <v>30</v>
      </c>
      <c r="AC53">
        <v>17.96</v>
      </c>
      <c r="AD53">
        <v>199.5</v>
      </c>
      <c r="AE53" t="s">
        <v>55</v>
      </c>
    </row>
    <row r="54" spans="1:33">
      <c r="A54" t="s">
        <v>106</v>
      </c>
      <c r="B54" t="s">
        <v>121</v>
      </c>
      <c r="C54" t="s">
        <v>61</v>
      </c>
      <c r="D54">
        <v>320</v>
      </c>
      <c r="F54">
        <v>800</v>
      </c>
      <c r="H54" t="s">
        <v>62</v>
      </c>
      <c r="I54" s="16">
        <v>0.11125</v>
      </c>
      <c r="K54" t="s">
        <v>55</v>
      </c>
      <c r="M54">
        <v>-20</v>
      </c>
      <c r="N54">
        <v>40</v>
      </c>
      <c r="R54" s="18"/>
      <c r="AA54">
        <v>4.8</v>
      </c>
      <c r="AB54">
        <v>10</v>
      </c>
      <c r="AC54">
        <v>8.9600000000000009</v>
      </c>
      <c r="AD54">
        <v>99.5</v>
      </c>
      <c r="AE54" t="s">
        <v>55</v>
      </c>
    </row>
    <row r="55" spans="1:33">
      <c r="A55" t="s">
        <v>86</v>
      </c>
      <c r="B55" t="s">
        <v>122</v>
      </c>
      <c r="C55" t="s">
        <v>53</v>
      </c>
      <c r="D55">
        <v>200</v>
      </c>
      <c r="E55">
        <v>750</v>
      </c>
      <c r="F55">
        <v>900</v>
      </c>
      <c r="G55">
        <v>400</v>
      </c>
      <c r="H55" t="s">
        <v>70</v>
      </c>
      <c r="I55" s="16">
        <v>3.111111111111111E-2</v>
      </c>
      <c r="J55">
        <v>15</v>
      </c>
      <c r="K55" t="s">
        <v>55</v>
      </c>
      <c r="L55">
        <v>8650</v>
      </c>
      <c r="M55">
        <v>-40</v>
      </c>
      <c r="N55">
        <v>35</v>
      </c>
      <c r="O55">
        <v>4.8</v>
      </c>
      <c r="P55" s="17">
        <f t="shared" ref="P55:P60" si="1">((1000*O55)/0.08924)/1000</f>
        <v>53.787539220080681</v>
      </c>
      <c r="Q55" s="17"/>
      <c r="R55" s="18">
        <v>0.16666666666666666</v>
      </c>
      <c r="S55">
        <v>62</v>
      </c>
      <c r="T55">
        <v>62.5</v>
      </c>
      <c r="V55">
        <v>25</v>
      </c>
      <c r="W55">
        <v>75</v>
      </c>
      <c r="X55">
        <v>0.1</v>
      </c>
      <c r="Y55">
        <v>80000</v>
      </c>
      <c r="Z55">
        <v>8600</v>
      </c>
      <c r="AA55">
        <v>3.8</v>
      </c>
      <c r="AB55">
        <v>40</v>
      </c>
      <c r="AC55">
        <v>13.35</v>
      </c>
      <c r="AD55">
        <v>148.30000000000001</v>
      </c>
      <c r="AE55" t="s">
        <v>55</v>
      </c>
      <c r="AF55">
        <v>5</v>
      </c>
      <c r="AG55">
        <v>40</v>
      </c>
    </row>
    <row r="56" spans="1:33">
      <c r="A56" t="s">
        <v>63</v>
      </c>
      <c r="B56" t="s">
        <v>123</v>
      </c>
      <c r="C56" t="s">
        <v>61</v>
      </c>
      <c r="F56">
        <v>1000</v>
      </c>
      <c r="H56" t="s">
        <v>54</v>
      </c>
      <c r="I56" s="16"/>
      <c r="O56">
        <v>4.5</v>
      </c>
      <c r="P56" s="17">
        <f t="shared" si="1"/>
        <v>50.425818018825638</v>
      </c>
      <c r="Q56" s="17"/>
      <c r="R56" s="18"/>
      <c r="T56">
        <v>66.7</v>
      </c>
      <c r="AB56">
        <v>30</v>
      </c>
      <c r="AC56">
        <v>18</v>
      </c>
      <c r="AD56">
        <v>200</v>
      </c>
    </row>
    <row r="57" spans="1:33">
      <c r="A57" t="s">
        <v>124</v>
      </c>
      <c r="B57" t="s">
        <v>125</v>
      </c>
      <c r="C57" t="s">
        <v>61</v>
      </c>
      <c r="D57">
        <v>300</v>
      </c>
      <c r="E57">
        <v>800</v>
      </c>
      <c r="F57">
        <v>1000</v>
      </c>
      <c r="G57">
        <v>10</v>
      </c>
      <c r="H57" t="s">
        <v>62</v>
      </c>
      <c r="I57" s="16">
        <v>7.0000000000000007E-2</v>
      </c>
      <c r="J57">
        <v>20</v>
      </c>
      <c r="K57" t="s">
        <v>56</v>
      </c>
      <c r="L57">
        <v>8568</v>
      </c>
      <c r="M57">
        <v>-20</v>
      </c>
      <c r="N57">
        <v>45</v>
      </c>
      <c r="O57">
        <v>4.8</v>
      </c>
      <c r="P57" s="17">
        <f t="shared" si="1"/>
        <v>53.787539220080681</v>
      </c>
      <c r="Q57" s="17"/>
      <c r="R57" s="18">
        <v>0.33</v>
      </c>
      <c r="S57">
        <v>80</v>
      </c>
      <c r="T57">
        <v>62.5</v>
      </c>
      <c r="U57">
        <v>95.5</v>
      </c>
      <c r="V57">
        <v>40</v>
      </c>
      <c r="W57">
        <v>90</v>
      </c>
      <c r="X57">
        <v>5</v>
      </c>
      <c r="Y57">
        <v>70000</v>
      </c>
      <c r="Z57">
        <v>70000</v>
      </c>
      <c r="AA57">
        <v>2.7</v>
      </c>
      <c r="AB57">
        <v>1</v>
      </c>
      <c r="AC57">
        <v>16.82</v>
      </c>
      <c r="AD57">
        <v>186.9</v>
      </c>
      <c r="AE57" t="s">
        <v>56</v>
      </c>
      <c r="AF57">
        <v>5</v>
      </c>
      <c r="AG57">
        <v>750</v>
      </c>
    </row>
    <row r="58" spans="1:33">
      <c r="A58" t="s">
        <v>68</v>
      </c>
      <c r="B58" t="s">
        <v>126</v>
      </c>
      <c r="C58" t="s">
        <v>61</v>
      </c>
      <c r="D58">
        <v>30</v>
      </c>
      <c r="E58">
        <v>1008</v>
      </c>
      <c r="F58">
        <v>1008</v>
      </c>
      <c r="G58">
        <v>400</v>
      </c>
      <c r="H58" t="s">
        <v>62</v>
      </c>
      <c r="I58" s="16"/>
      <c r="K58" t="s">
        <v>55</v>
      </c>
      <c r="M58">
        <v>-15</v>
      </c>
      <c r="N58">
        <v>45</v>
      </c>
      <c r="O58">
        <v>4.8</v>
      </c>
      <c r="P58" s="17">
        <f t="shared" si="1"/>
        <v>53.787539220080681</v>
      </c>
      <c r="Q58" s="17"/>
      <c r="R58" s="18">
        <v>0.32738095238095238</v>
      </c>
      <c r="T58">
        <v>62.5</v>
      </c>
      <c r="V58">
        <v>20</v>
      </c>
      <c r="W58">
        <v>55</v>
      </c>
      <c r="X58">
        <v>5</v>
      </c>
      <c r="Y58">
        <v>35000</v>
      </c>
      <c r="AA58">
        <v>3</v>
      </c>
      <c r="AB58">
        <v>35</v>
      </c>
      <c r="AC58">
        <v>18.7</v>
      </c>
      <c r="AD58">
        <v>207.8</v>
      </c>
      <c r="AE58" t="s">
        <v>56</v>
      </c>
      <c r="AF58">
        <v>5</v>
      </c>
      <c r="AG58">
        <v>35</v>
      </c>
    </row>
    <row r="59" spans="1:33">
      <c r="A59" t="s">
        <v>96</v>
      </c>
      <c r="B59" t="s">
        <v>127</v>
      </c>
      <c r="C59" t="s">
        <v>53</v>
      </c>
      <c r="D59">
        <v>49</v>
      </c>
      <c r="F59">
        <v>988</v>
      </c>
      <c r="H59" t="s">
        <v>62</v>
      </c>
      <c r="I59" s="16">
        <v>0.20040485829959515</v>
      </c>
      <c r="K59" t="s">
        <v>55</v>
      </c>
      <c r="M59">
        <v>-20</v>
      </c>
      <c r="N59">
        <v>40</v>
      </c>
      <c r="O59">
        <v>3.95</v>
      </c>
      <c r="P59" s="17">
        <f t="shared" si="1"/>
        <v>44.262662483191392</v>
      </c>
      <c r="Q59" s="17"/>
      <c r="R59" s="18"/>
      <c r="T59">
        <v>75.900000000000006</v>
      </c>
      <c r="AA59">
        <v>4.8</v>
      </c>
      <c r="AB59">
        <v>30</v>
      </c>
      <c r="AC59">
        <v>22.46</v>
      </c>
      <c r="AD59">
        <v>249.5</v>
      </c>
      <c r="AE59" t="s">
        <v>55</v>
      </c>
    </row>
    <row r="60" spans="1:33">
      <c r="A60" t="s">
        <v>128</v>
      </c>
      <c r="B60" t="s">
        <v>129</v>
      </c>
      <c r="C60" t="s">
        <v>53</v>
      </c>
      <c r="F60">
        <v>1000</v>
      </c>
      <c r="G60">
        <v>400</v>
      </c>
      <c r="H60" t="s">
        <v>62</v>
      </c>
      <c r="I60" s="16"/>
      <c r="J60">
        <v>30</v>
      </c>
      <c r="M60">
        <v>-20</v>
      </c>
      <c r="N60">
        <v>40</v>
      </c>
      <c r="O60">
        <v>4.49</v>
      </c>
      <c r="P60" s="17">
        <f t="shared" si="1"/>
        <v>50.313760645450472</v>
      </c>
      <c r="Q60" s="17"/>
      <c r="R60" s="18"/>
      <c r="T60">
        <v>66.8</v>
      </c>
      <c r="Y60">
        <v>80000</v>
      </c>
      <c r="AA60">
        <v>5</v>
      </c>
      <c r="AB60">
        <v>40</v>
      </c>
      <c r="AC60">
        <v>18</v>
      </c>
      <c r="AD60">
        <v>200</v>
      </c>
    </row>
    <row r="61" spans="1:33">
      <c r="A61" t="s">
        <v>108</v>
      </c>
      <c r="B61" t="s">
        <v>130</v>
      </c>
      <c r="C61" t="s">
        <v>53</v>
      </c>
      <c r="F61">
        <v>1000</v>
      </c>
      <c r="G61">
        <v>400</v>
      </c>
      <c r="I61" s="16">
        <v>5.28E-2</v>
      </c>
      <c r="J61">
        <v>30</v>
      </c>
      <c r="M61">
        <v>-20</v>
      </c>
      <c r="N61">
        <v>40</v>
      </c>
      <c r="O61">
        <v>4.7</v>
      </c>
      <c r="P61">
        <v>53</v>
      </c>
      <c r="R61" s="18">
        <v>0.17</v>
      </c>
      <c r="S61">
        <v>57</v>
      </c>
      <c r="T61">
        <v>62.9</v>
      </c>
      <c r="U61">
        <v>90</v>
      </c>
      <c r="AA61">
        <v>5</v>
      </c>
      <c r="AB61">
        <v>30</v>
      </c>
      <c r="AD61">
        <v>200</v>
      </c>
    </row>
    <row r="62" spans="1:33">
      <c r="A62" t="s">
        <v>131</v>
      </c>
      <c r="B62" t="s">
        <v>132</v>
      </c>
      <c r="C62" t="s">
        <v>53</v>
      </c>
      <c r="D62">
        <v>50</v>
      </c>
      <c r="E62">
        <v>1000</v>
      </c>
      <c r="F62">
        <v>1000</v>
      </c>
      <c r="G62">
        <v>400</v>
      </c>
      <c r="H62" t="s">
        <v>70</v>
      </c>
      <c r="I62" s="16">
        <v>4.4999999999999998E-2</v>
      </c>
      <c r="J62">
        <v>30</v>
      </c>
      <c r="K62" t="s">
        <v>55</v>
      </c>
      <c r="L62">
        <v>8322</v>
      </c>
      <c r="M62">
        <v>-20</v>
      </c>
      <c r="N62">
        <v>40</v>
      </c>
      <c r="O62">
        <v>4.4000000000000004</v>
      </c>
      <c r="P62" s="17">
        <f>((1000*O62)/0.08924)/1000</f>
        <v>49.305244285073961</v>
      </c>
      <c r="Q62" s="17"/>
      <c r="R62" s="18"/>
      <c r="S62">
        <v>60</v>
      </c>
      <c r="X62">
        <v>0.1</v>
      </c>
      <c r="AA62">
        <v>3.5</v>
      </c>
      <c r="AC62">
        <v>18</v>
      </c>
      <c r="AD62">
        <v>200</v>
      </c>
      <c r="AE62" t="s">
        <v>56</v>
      </c>
      <c r="AF62">
        <v>5</v>
      </c>
      <c r="AG62">
        <v>30</v>
      </c>
    </row>
    <row r="63" spans="1:33">
      <c r="A63" t="s">
        <v>59</v>
      </c>
      <c r="B63" t="s">
        <v>133</v>
      </c>
      <c r="C63" t="s">
        <v>61</v>
      </c>
      <c r="D63">
        <v>30</v>
      </c>
      <c r="E63">
        <v>1008</v>
      </c>
      <c r="F63">
        <v>1058</v>
      </c>
      <c r="G63">
        <v>400</v>
      </c>
      <c r="H63" t="s">
        <v>62</v>
      </c>
      <c r="I63" s="16">
        <v>2.8071833648393194E-2</v>
      </c>
      <c r="J63">
        <v>3</v>
      </c>
      <c r="K63" t="s">
        <v>56</v>
      </c>
      <c r="M63">
        <v>5</v>
      </c>
      <c r="N63">
        <v>45</v>
      </c>
      <c r="O63">
        <v>4.8</v>
      </c>
      <c r="P63" s="17">
        <f>((1000*O63)/0.08924)/1000</f>
        <v>53.787539220080681</v>
      </c>
      <c r="Q63" s="17"/>
      <c r="R63" s="18"/>
      <c r="T63">
        <v>62.5</v>
      </c>
      <c r="V63">
        <v>20</v>
      </c>
      <c r="W63">
        <v>55</v>
      </c>
      <c r="X63">
        <v>20</v>
      </c>
      <c r="Y63">
        <v>35000</v>
      </c>
      <c r="AA63">
        <v>3</v>
      </c>
      <c r="AB63">
        <v>35</v>
      </c>
      <c r="AC63">
        <v>18.75</v>
      </c>
      <c r="AD63">
        <v>208.3</v>
      </c>
      <c r="AE63" t="s">
        <v>56</v>
      </c>
    </row>
    <row r="64" spans="1:33">
      <c r="A64" t="s">
        <v>134</v>
      </c>
      <c r="B64" t="s">
        <v>135</v>
      </c>
      <c r="C64" t="s">
        <v>136</v>
      </c>
      <c r="F64">
        <v>1100</v>
      </c>
      <c r="G64">
        <v>480</v>
      </c>
      <c r="H64" t="s">
        <v>62</v>
      </c>
      <c r="I64" s="16">
        <v>4.2237818181818189E-2</v>
      </c>
      <c r="P64">
        <v>43.8</v>
      </c>
      <c r="R64" s="18"/>
      <c r="T64" s="19">
        <f>(120/(P64*3.6))*100</f>
        <v>76.103500761035008</v>
      </c>
      <c r="AB64">
        <v>1.4</v>
      </c>
      <c r="AC64">
        <f>600/24</f>
        <v>25</v>
      </c>
    </row>
    <row r="65" spans="1:33">
      <c r="A65" t="s">
        <v>134</v>
      </c>
      <c r="B65" t="s">
        <v>135</v>
      </c>
      <c r="C65" t="s">
        <v>137</v>
      </c>
      <c r="F65">
        <v>1100</v>
      </c>
      <c r="G65">
        <v>480</v>
      </c>
      <c r="H65" t="s">
        <v>62</v>
      </c>
      <c r="I65" s="16">
        <v>4.2237818181818189E-2</v>
      </c>
      <c r="P65">
        <v>39.4</v>
      </c>
      <c r="Q65">
        <f>(P64-P65)*3.6</f>
        <v>15.839999999999995</v>
      </c>
      <c r="R65" s="18"/>
      <c r="T65" s="19">
        <f>(120/(P65*3.6))*100</f>
        <v>84.602368866328263</v>
      </c>
      <c r="AB65">
        <v>1.4</v>
      </c>
      <c r="AC65">
        <f>600/24</f>
        <v>25</v>
      </c>
    </row>
    <row r="66" spans="1:33">
      <c r="A66" t="s">
        <v>79</v>
      </c>
      <c r="B66" t="s">
        <v>138</v>
      </c>
      <c r="C66" t="s">
        <v>53</v>
      </c>
      <c r="D66">
        <v>100</v>
      </c>
      <c r="E66">
        <v>1000</v>
      </c>
      <c r="F66">
        <v>1100</v>
      </c>
      <c r="G66">
        <v>400</v>
      </c>
      <c r="H66" t="s">
        <v>62</v>
      </c>
      <c r="I66" s="16">
        <v>2.7272727272727271E-2</v>
      </c>
      <c r="J66">
        <v>3</v>
      </c>
      <c r="K66" t="s">
        <v>55</v>
      </c>
      <c r="L66">
        <v>8410</v>
      </c>
      <c r="M66">
        <v>-15</v>
      </c>
      <c r="N66">
        <v>40</v>
      </c>
      <c r="O66">
        <v>4.87</v>
      </c>
      <c r="P66" s="17">
        <f>((1000*O66)/0.08924)/1000</f>
        <v>54.571940833706861</v>
      </c>
      <c r="Q66" s="17"/>
      <c r="R66" s="18"/>
      <c r="T66">
        <v>61.6</v>
      </c>
      <c r="V66">
        <v>5</v>
      </c>
      <c r="W66">
        <v>70</v>
      </c>
      <c r="X66">
        <v>1</v>
      </c>
      <c r="Y66">
        <v>80000</v>
      </c>
      <c r="AA66">
        <v>3.5</v>
      </c>
      <c r="AB66">
        <v>40</v>
      </c>
      <c r="AC66">
        <v>18</v>
      </c>
      <c r="AD66">
        <v>200</v>
      </c>
      <c r="AE66" t="s">
        <v>55</v>
      </c>
    </row>
    <row r="67" spans="1:33">
      <c r="A67" t="s">
        <v>93</v>
      </c>
      <c r="B67" t="s">
        <v>139</v>
      </c>
      <c r="C67" t="s">
        <v>53</v>
      </c>
      <c r="D67">
        <v>131</v>
      </c>
      <c r="E67">
        <v>1100</v>
      </c>
      <c r="F67">
        <v>1155</v>
      </c>
      <c r="G67">
        <v>400</v>
      </c>
      <c r="H67" t="s">
        <v>62</v>
      </c>
      <c r="I67" s="16">
        <v>4.7619047619047616E-2</v>
      </c>
      <c r="J67">
        <v>40</v>
      </c>
      <c r="K67" t="s">
        <v>56</v>
      </c>
      <c r="L67">
        <v>8600</v>
      </c>
      <c r="M67">
        <v>-20</v>
      </c>
      <c r="N67">
        <v>40</v>
      </c>
      <c r="R67" s="18"/>
      <c r="AB67">
        <v>30</v>
      </c>
      <c r="AC67">
        <v>20</v>
      </c>
      <c r="AD67">
        <v>222.2</v>
      </c>
      <c r="AE67" t="s">
        <v>56</v>
      </c>
    </row>
    <row r="68" spans="1:33">
      <c r="A68" t="s">
        <v>86</v>
      </c>
      <c r="B68" t="s">
        <v>140</v>
      </c>
      <c r="C68" t="s">
        <v>53</v>
      </c>
      <c r="D68">
        <v>200</v>
      </c>
      <c r="E68">
        <v>1000</v>
      </c>
      <c r="F68">
        <v>1200</v>
      </c>
      <c r="G68">
        <v>400</v>
      </c>
      <c r="H68" t="s">
        <v>70</v>
      </c>
      <c r="I68" s="16">
        <v>2.3333333333333334E-2</v>
      </c>
      <c r="J68">
        <v>15</v>
      </c>
      <c r="K68" t="s">
        <v>55</v>
      </c>
      <c r="L68">
        <v>8650</v>
      </c>
      <c r="M68">
        <v>-40</v>
      </c>
      <c r="N68">
        <v>35</v>
      </c>
      <c r="O68">
        <v>4.8</v>
      </c>
      <c r="P68" s="17">
        <f>((1000*O68)/0.08924)/1000</f>
        <v>53.787539220080681</v>
      </c>
      <c r="Q68" s="17"/>
      <c r="R68" s="18">
        <v>0.16666666666666666</v>
      </c>
      <c r="S68">
        <v>62</v>
      </c>
      <c r="T68">
        <v>62.5</v>
      </c>
      <c r="V68">
        <v>25</v>
      </c>
      <c r="W68">
        <v>75</v>
      </c>
      <c r="X68">
        <v>0.1</v>
      </c>
      <c r="Y68">
        <v>80000</v>
      </c>
      <c r="Z68">
        <v>8600</v>
      </c>
      <c r="AA68">
        <v>3.8</v>
      </c>
      <c r="AB68">
        <v>40</v>
      </c>
      <c r="AC68">
        <v>17.8</v>
      </c>
      <c r="AD68">
        <v>197.8</v>
      </c>
      <c r="AE68" t="s">
        <v>55</v>
      </c>
      <c r="AF68">
        <v>5</v>
      </c>
      <c r="AG68">
        <v>40</v>
      </c>
    </row>
    <row r="69" spans="1:33">
      <c r="A69" t="s">
        <v>117</v>
      </c>
      <c r="B69" t="s">
        <v>141</v>
      </c>
      <c r="C69" t="s">
        <v>53</v>
      </c>
      <c r="F69">
        <v>1390</v>
      </c>
      <c r="G69">
        <v>11000</v>
      </c>
      <c r="H69" t="s">
        <v>62</v>
      </c>
      <c r="I69" s="16"/>
      <c r="K69" t="s">
        <v>55</v>
      </c>
      <c r="R69" s="18"/>
      <c r="AA69">
        <v>5</v>
      </c>
      <c r="AB69">
        <v>20</v>
      </c>
      <c r="AC69">
        <v>22</v>
      </c>
      <c r="AD69">
        <v>244.4</v>
      </c>
      <c r="AE69" t="s">
        <v>55</v>
      </c>
    </row>
    <row r="70" spans="1:33">
      <c r="A70" t="s">
        <v>108</v>
      </c>
      <c r="B70" t="s">
        <v>142</v>
      </c>
      <c r="C70" t="s">
        <v>53</v>
      </c>
      <c r="D70">
        <v>200</v>
      </c>
      <c r="E70">
        <v>1000</v>
      </c>
      <c r="F70">
        <v>1400</v>
      </c>
      <c r="G70">
        <v>568</v>
      </c>
      <c r="H70" t="s">
        <v>62</v>
      </c>
      <c r="I70" s="16">
        <v>0.02</v>
      </c>
      <c r="J70">
        <v>30</v>
      </c>
      <c r="K70" t="s">
        <v>55</v>
      </c>
      <c r="L70">
        <v>8322</v>
      </c>
      <c r="M70">
        <v>-20</v>
      </c>
      <c r="N70">
        <v>40</v>
      </c>
      <c r="R70" s="18"/>
      <c r="X70">
        <v>0.1</v>
      </c>
      <c r="AA70">
        <v>5</v>
      </c>
      <c r="AB70">
        <v>30</v>
      </c>
      <c r="AC70">
        <v>18.899999999999999</v>
      </c>
      <c r="AD70">
        <v>210</v>
      </c>
      <c r="AE70" t="s">
        <v>55</v>
      </c>
    </row>
    <row r="71" spans="1:33">
      <c r="A71" t="s">
        <v>79</v>
      </c>
      <c r="B71" t="s">
        <v>143</v>
      </c>
      <c r="C71" t="s">
        <v>61</v>
      </c>
      <c r="D71">
        <v>300</v>
      </c>
      <c r="E71">
        <v>1200</v>
      </c>
      <c r="F71">
        <v>1500</v>
      </c>
      <c r="G71">
        <v>10</v>
      </c>
      <c r="H71" t="s">
        <v>62</v>
      </c>
      <c r="I71" s="16">
        <v>7.0000000000000007E-2</v>
      </c>
      <c r="J71">
        <v>5</v>
      </c>
      <c r="K71" t="s">
        <v>56</v>
      </c>
      <c r="L71">
        <v>8410</v>
      </c>
      <c r="M71">
        <v>-20</v>
      </c>
      <c r="N71">
        <v>45</v>
      </c>
      <c r="O71">
        <v>4.5</v>
      </c>
      <c r="P71" s="17">
        <f t="shared" ref="P71:P77" si="2">((1000*O71)/0.08924)/1000</f>
        <v>50.425818018825638</v>
      </c>
      <c r="Q71" s="17"/>
      <c r="R71" s="18">
        <v>0.33</v>
      </c>
      <c r="S71">
        <v>80</v>
      </c>
      <c r="T71">
        <v>66.7</v>
      </c>
      <c r="U71">
        <v>99.7</v>
      </c>
      <c r="V71">
        <v>40</v>
      </c>
      <c r="W71">
        <v>90</v>
      </c>
      <c r="X71">
        <v>5</v>
      </c>
      <c r="Y71">
        <v>80000</v>
      </c>
      <c r="Z71">
        <v>80000</v>
      </c>
      <c r="AA71">
        <v>3</v>
      </c>
      <c r="AB71">
        <v>30</v>
      </c>
      <c r="AC71">
        <v>25.23</v>
      </c>
      <c r="AD71">
        <v>280.3</v>
      </c>
      <c r="AE71" t="s">
        <v>56</v>
      </c>
      <c r="AF71">
        <v>5</v>
      </c>
      <c r="AG71">
        <v>750</v>
      </c>
    </row>
    <row r="72" spans="1:33">
      <c r="A72" t="s">
        <v>96</v>
      </c>
      <c r="B72" t="s">
        <v>144</v>
      </c>
      <c r="C72" t="s">
        <v>53</v>
      </c>
      <c r="D72">
        <v>79</v>
      </c>
      <c r="F72">
        <v>1580</v>
      </c>
      <c r="H72" t="s">
        <v>62</v>
      </c>
      <c r="I72" s="16">
        <v>0.12531645569620253</v>
      </c>
      <c r="K72" t="s">
        <v>55</v>
      </c>
      <c r="M72">
        <v>-20</v>
      </c>
      <c r="N72">
        <v>40</v>
      </c>
      <c r="O72">
        <v>3.95</v>
      </c>
      <c r="P72" s="17">
        <f t="shared" si="2"/>
        <v>44.262662483191392</v>
      </c>
      <c r="Q72" s="17"/>
      <c r="R72" s="18"/>
      <c r="T72">
        <v>75.900000000000006</v>
      </c>
      <c r="AA72">
        <v>4.8</v>
      </c>
      <c r="AB72">
        <v>30</v>
      </c>
      <c r="AC72">
        <v>35.92</v>
      </c>
      <c r="AD72">
        <v>399.1</v>
      </c>
      <c r="AE72" t="s">
        <v>55</v>
      </c>
    </row>
    <row r="73" spans="1:33">
      <c r="A73" t="s">
        <v>86</v>
      </c>
      <c r="B73" t="s">
        <v>145</v>
      </c>
      <c r="C73" t="s">
        <v>53</v>
      </c>
      <c r="D73">
        <v>200</v>
      </c>
      <c r="E73">
        <v>1500</v>
      </c>
      <c r="F73">
        <v>1800</v>
      </c>
      <c r="G73">
        <v>400</v>
      </c>
      <c r="H73" t="s">
        <v>70</v>
      </c>
      <c r="I73" s="16">
        <v>1.5555555555555555E-2</v>
      </c>
      <c r="J73">
        <v>15</v>
      </c>
      <c r="K73" t="s">
        <v>55</v>
      </c>
      <c r="L73">
        <v>8650</v>
      </c>
      <c r="M73">
        <v>-40</v>
      </c>
      <c r="N73">
        <v>35</v>
      </c>
      <c r="O73">
        <v>4.8</v>
      </c>
      <c r="P73" s="17">
        <f t="shared" si="2"/>
        <v>53.787539220080681</v>
      </c>
      <c r="Q73" s="17"/>
      <c r="R73" s="18">
        <v>0.16666666666666666</v>
      </c>
      <c r="S73">
        <v>62</v>
      </c>
      <c r="T73">
        <v>62.5</v>
      </c>
      <c r="V73">
        <v>25</v>
      </c>
      <c r="W73">
        <v>75</v>
      </c>
      <c r="X73">
        <v>0.1</v>
      </c>
      <c r="Y73">
        <v>80000</v>
      </c>
      <c r="Z73">
        <v>8600</v>
      </c>
      <c r="AA73">
        <v>3.8</v>
      </c>
      <c r="AB73">
        <v>40</v>
      </c>
      <c r="AC73">
        <v>26.7</v>
      </c>
      <c r="AD73">
        <v>296.7</v>
      </c>
      <c r="AE73" t="s">
        <v>55</v>
      </c>
      <c r="AF73">
        <v>5</v>
      </c>
      <c r="AG73">
        <v>40</v>
      </c>
    </row>
    <row r="74" spans="1:33">
      <c r="A74" t="s">
        <v>96</v>
      </c>
      <c r="B74" t="s">
        <v>146</v>
      </c>
      <c r="C74" t="s">
        <v>53</v>
      </c>
      <c r="D74">
        <v>99</v>
      </c>
      <c r="F74">
        <v>1975</v>
      </c>
      <c r="H74" t="s">
        <v>62</v>
      </c>
      <c r="I74" s="16">
        <v>0.10025316455696202</v>
      </c>
      <c r="K74" t="s">
        <v>55</v>
      </c>
      <c r="M74">
        <v>-20</v>
      </c>
      <c r="N74">
        <v>40</v>
      </c>
      <c r="O74">
        <v>3.95</v>
      </c>
      <c r="P74" s="17">
        <f t="shared" si="2"/>
        <v>44.262662483191392</v>
      </c>
      <c r="Q74" s="17"/>
      <c r="R74" s="18"/>
      <c r="T74">
        <v>75.900000000000006</v>
      </c>
      <c r="AA74">
        <v>4.8</v>
      </c>
      <c r="AB74">
        <v>30</v>
      </c>
      <c r="AC74">
        <v>45</v>
      </c>
      <c r="AD74">
        <v>500</v>
      </c>
      <c r="AE74" t="s">
        <v>55</v>
      </c>
    </row>
    <row r="75" spans="1:33">
      <c r="A75" t="s">
        <v>147</v>
      </c>
      <c r="B75" t="s">
        <v>148</v>
      </c>
      <c r="C75" t="s">
        <v>53</v>
      </c>
      <c r="D75">
        <v>200</v>
      </c>
      <c r="E75">
        <v>2000</v>
      </c>
      <c r="F75">
        <v>2000</v>
      </c>
      <c r="G75">
        <v>400</v>
      </c>
      <c r="H75" t="s">
        <v>62</v>
      </c>
      <c r="I75" s="16">
        <v>0.15</v>
      </c>
      <c r="J75">
        <v>1</v>
      </c>
      <c r="K75" t="s">
        <v>55</v>
      </c>
      <c r="L75">
        <v>8600</v>
      </c>
      <c r="M75">
        <v>-20</v>
      </c>
      <c r="N75">
        <v>35</v>
      </c>
      <c r="O75">
        <v>4.5</v>
      </c>
      <c r="P75" s="17">
        <f t="shared" si="2"/>
        <v>50.425818018825638</v>
      </c>
      <c r="Q75" s="17"/>
      <c r="R75" s="18"/>
      <c r="T75">
        <v>66.7</v>
      </c>
      <c r="Y75">
        <v>80000</v>
      </c>
      <c r="AA75">
        <v>5</v>
      </c>
      <c r="AB75">
        <v>35</v>
      </c>
      <c r="AC75">
        <v>36</v>
      </c>
      <c r="AD75">
        <v>400</v>
      </c>
      <c r="AE75" t="s">
        <v>55</v>
      </c>
    </row>
    <row r="76" spans="1:33">
      <c r="A76" t="s">
        <v>63</v>
      </c>
      <c r="B76" t="s">
        <v>149</v>
      </c>
      <c r="C76" t="s">
        <v>61</v>
      </c>
      <c r="F76">
        <v>2000</v>
      </c>
      <c r="H76" t="s">
        <v>54</v>
      </c>
      <c r="I76" s="16"/>
      <c r="O76">
        <v>4.5</v>
      </c>
      <c r="P76" s="17">
        <f t="shared" si="2"/>
        <v>50.425818018825638</v>
      </c>
      <c r="Q76" s="17"/>
      <c r="R76" s="18"/>
      <c r="T76">
        <v>66.7</v>
      </c>
      <c r="AB76">
        <v>30</v>
      </c>
      <c r="AC76">
        <v>36</v>
      </c>
      <c r="AD76">
        <v>400</v>
      </c>
    </row>
    <row r="77" spans="1:33">
      <c r="A77" t="s">
        <v>124</v>
      </c>
      <c r="B77" t="s">
        <v>150</v>
      </c>
      <c r="C77" t="s">
        <v>61</v>
      </c>
      <c r="D77">
        <v>300</v>
      </c>
      <c r="E77">
        <v>1600</v>
      </c>
      <c r="F77">
        <v>2000</v>
      </c>
      <c r="G77">
        <v>10</v>
      </c>
      <c r="H77" t="s">
        <v>62</v>
      </c>
      <c r="I77" s="16">
        <v>5.2499999999999998E-2</v>
      </c>
      <c r="J77">
        <v>20</v>
      </c>
      <c r="K77" t="s">
        <v>56</v>
      </c>
      <c r="L77">
        <v>8568</v>
      </c>
      <c r="M77">
        <v>-20</v>
      </c>
      <c r="N77">
        <v>45</v>
      </c>
      <c r="O77">
        <v>4.8</v>
      </c>
      <c r="P77" s="17">
        <f t="shared" si="2"/>
        <v>53.787539220080681</v>
      </c>
      <c r="Q77" s="17"/>
      <c r="R77" s="18">
        <v>0.33</v>
      </c>
      <c r="S77">
        <v>80</v>
      </c>
      <c r="T77">
        <v>62.5</v>
      </c>
      <c r="U77">
        <v>95.5</v>
      </c>
      <c r="V77">
        <v>40</v>
      </c>
      <c r="W77">
        <v>90</v>
      </c>
      <c r="X77">
        <v>5</v>
      </c>
      <c r="Y77">
        <v>70000</v>
      </c>
      <c r="Z77">
        <v>70000</v>
      </c>
      <c r="AA77">
        <v>2.7</v>
      </c>
      <c r="AB77">
        <v>1</v>
      </c>
      <c r="AC77">
        <v>33.64</v>
      </c>
      <c r="AD77">
        <v>373.8</v>
      </c>
      <c r="AE77" t="s">
        <v>56</v>
      </c>
      <c r="AF77">
        <v>5</v>
      </c>
      <c r="AG77">
        <v>750</v>
      </c>
    </row>
    <row r="78" spans="1:33">
      <c r="A78" t="s">
        <v>117</v>
      </c>
      <c r="B78" t="s">
        <v>151</v>
      </c>
      <c r="C78" t="s">
        <v>53</v>
      </c>
      <c r="F78">
        <v>2350</v>
      </c>
      <c r="G78">
        <v>11000</v>
      </c>
      <c r="H78" t="s">
        <v>62</v>
      </c>
      <c r="I78" s="16"/>
      <c r="K78" t="s">
        <v>55</v>
      </c>
      <c r="R78" s="18"/>
      <c r="AA78">
        <v>5</v>
      </c>
      <c r="AB78">
        <v>20</v>
      </c>
      <c r="AC78">
        <v>36</v>
      </c>
      <c r="AD78">
        <v>400</v>
      </c>
      <c r="AE78" t="s">
        <v>55</v>
      </c>
    </row>
    <row r="79" spans="1:33">
      <c r="A79" t="s">
        <v>86</v>
      </c>
      <c r="B79" t="s">
        <v>152</v>
      </c>
      <c r="C79" t="s">
        <v>53</v>
      </c>
      <c r="D79">
        <v>200</v>
      </c>
      <c r="E79">
        <v>2000</v>
      </c>
      <c r="F79">
        <v>2400</v>
      </c>
      <c r="G79">
        <v>400</v>
      </c>
      <c r="H79" t="s">
        <v>70</v>
      </c>
      <c r="I79" s="16">
        <v>1.1666666666666667E-2</v>
      </c>
      <c r="J79">
        <v>15</v>
      </c>
      <c r="K79" t="s">
        <v>55</v>
      </c>
      <c r="L79">
        <v>8650</v>
      </c>
      <c r="M79">
        <v>-40</v>
      </c>
      <c r="N79">
        <v>35</v>
      </c>
      <c r="O79">
        <v>4.8</v>
      </c>
      <c r="P79" s="17">
        <f>((1000*O79)/0.08924)/1000</f>
        <v>53.787539220080681</v>
      </c>
      <c r="Q79" s="17"/>
      <c r="R79" s="18">
        <v>0.16666666666666666</v>
      </c>
      <c r="S79">
        <v>62</v>
      </c>
      <c r="T79">
        <v>62.5</v>
      </c>
      <c r="V79">
        <v>25</v>
      </c>
      <c r="W79">
        <v>75</v>
      </c>
      <c r="X79">
        <v>0.1</v>
      </c>
      <c r="Y79">
        <v>80000</v>
      </c>
      <c r="Z79">
        <v>8600</v>
      </c>
      <c r="AA79">
        <v>3.8</v>
      </c>
      <c r="AB79">
        <v>40</v>
      </c>
      <c r="AC79">
        <v>35.6</v>
      </c>
      <c r="AD79">
        <v>395.6</v>
      </c>
      <c r="AE79" t="s">
        <v>55</v>
      </c>
      <c r="AF79">
        <v>5</v>
      </c>
      <c r="AG79">
        <v>40</v>
      </c>
    </row>
    <row r="80" spans="1:33">
      <c r="A80" t="s">
        <v>153</v>
      </c>
      <c r="B80" t="s">
        <v>154</v>
      </c>
      <c r="C80" t="s">
        <v>137</v>
      </c>
      <c r="D80">
        <v>135</v>
      </c>
      <c r="F80">
        <v>2475</v>
      </c>
      <c r="H80" t="s">
        <v>62</v>
      </c>
      <c r="I80" s="16">
        <v>0.12121212121212122</v>
      </c>
      <c r="M80">
        <v>-20</v>
      </c>
      <c r="N80">
        <v>40</v>
      </c>
      <c r="O80">
        <v>3.6</v>
      </c>
      <c r="P80" s="17">
        <f>((1000*O80)/0.08924)/1000</f>
        <v>40.340654415060513</v>
      </c>
      <c r="Q80" s="17">
        <v>16</v>
      </c>
      <c r="R80" s="18"/>
      <c r="T80" s="19">
        <f>(120/(P80*3.6))*100</f>
        <v>82.629629629629633</v>
      </c>
      <c r="AB80">
        <v>4.5</v>
      </c>
      <c r="AC80">
        <v>67.5</v>
      </c>
      <c r="AD80">
        <v>750</v>
      </c>
    </row>
    <row r="81" spans="1:33">
      <c r="A81" t="s">
        <v>131</v>
      </c>
      <c r="B81" t="s">
        <v>155</v>
      </c>
      <c r="C81" t="s">
        <v>53</v>
      </c>
      <c r="D81">
        <v>125</v>
      </c>
      <c r="E81">
        <v>2500</v>
      </c>
      <c r="F81">
        <v>2500</v>
      </c>
      <c r="G81">
        <v>400</v>
      </c>
      <c r="H81" t="s">
        <v>70</v>
      </c>
      <c r="I81" s="16">
        <v>2.4E-2</v>
      </c>
      <c r="J81">
        <v>30</v>
      </c>
      <c r="K81" t="s">
        <v>55</v>
      </c>
      <c r="L81">
        <v>8322</v>
      </c>
      <c r="M81">
        <v>-20</v>
      </c>
      <c r="N81">
        <v>40</v>
      </c>
      <c r="R81" s="18"/>
      <c r="S81">
        <v>60</v>
      </c>
      <c r="X81">
        <v>0.1</v>
      </c>
      <c r="AA81">
        <v>3.5</v>
      </c>
      <c r="AC81">
        <v>45</v>
      </c>
      <c r="AD81">
        <v>500</v>
      </c>
      <c r="AE81" t="s">
        <v>56</v>
      </c>
      <c r="AF81">
        <v>5</v>
      </c>
      <c r="AG81">
        <v>30</v>
      </c>
    </row>
    <row r="82" spans="1:33">
      <c r="A82" t="s">
        <v>124</v>
      </c>
      <c r="B82" t="s">
        <v>156</v>
      </c>
      <c r="C82" t="s">
        <v>61</v>
      </c>
      <c r="D82">
        <v>300</v>
      </c>
      <c r="E82">
        <v>2400</v>
      </c>
      <c r="F82">
        <v>3000</v>
      </c>
      <c r="G82">
        <v>10</v>
      </c>
      <c r="H82" t="s">
        <v>62</v>
      </c>
      <c r="I82" s="16">
        <v>3.5000000000000003E-2</v>
      </c>
      <c r="J82">
        <v>5</v>
      </c>
      <c r="K82" t="s">
        <v>56</v>
      </c>
      <c r="L82">
        <v>8568</v>
      </c>
      <c r="M82">
        <v>-20</v>
      </c>
      <c r="N82">
        <v>45</v>
      </c>
      <c r="O82">
        <v>4.5</v>
      </c>
      <c r="P82" s="17">
        <f t="shared" ref="P82:P87" si="3">((1000*O82)/0.08924)/1000</f>
        <v>50.425818018825638</v>
      </c>
      <c r="Q82" s="17"/>
      <c r="R82" s="18">
        <v>0.33</v>
      </c>
      <c r="S82">
        <v>80</v>
      </c>
      <c r="T82">
        <v>66.7</v>
      </c>
      <c r="U82">
        <v>99.7</v>
      </c>
      <c r="V82">
        <v>40</v>
      </c>
      <c r="W82">
        <v>90</v>
      </c>
      <c r="X82">
        <v>5</v>
      </c>
      <c r="Y82">
        <v>80000</v>
      </c>
      <c r="Z82">
        <v>80000</v>
      </c>
      <c r="AA82">
        <v>3</v>
      </c>
      <c r="AB82">
        <v>30</v>
      </c>
      <c r="AC82">
        <v>50.46</v>
      </c>
      <c r="AD82">
        <v>560.70000000000005</v>
      </c>
      <c r="AE82" t="s">
        <v>56</v>
      </c>
      <c r="AF82">
        <v>5</v>
      </c>
      <c r="AG82">
        <v>750</v>
      </c>
    </row>
    <row r="83" spans="1:33">
      <c r="A83" t="s">
        <v>147</v>
      </c>
      <c r="B83" t="s">
        <v>157</v>
      </c>
      <c r="C83" t="s">
        <v>53</v>
      </c>
      <c r="D83">
        <v>300</v>
      </c>
      <c r="E83">
        <v>3000</v>
      </c>
      <c r="F83">
        <v>3000</v>
      </c>
      <c r="G83">
        <v>400</v>
      </c>
      <c r="H83" t="s">
        <v>62</v>
      </c>
      <c r="I83" s="16">
        <v>0.1</v>
      </c>
      <c r="J83">
        <v>1</v>
      </c>
      <c r="K83" t="s">
        <v>55</v>
      </c>
      <c r="L83">
        <v>8600</v>
      </c>
      <c r="M83">
        <v>-20</v>
      </c>
      <c r="N83">
        <v>35</v>
      </c>
      <c r="O83">
        <v>4.5</v>
      </c>
      <c r="P83" s="17">
        <f t="shared" si="3"/>
        <v>50.425818018825638</v>
      </c>
      <c r="Q83" s="17"/>
      <c r="R83" s="18"/>
      <c r="T83">
        <v>66.7</v>
      </c>
      <c r="Y83">
        <v>80000</v>
      </c>
      <c r="AA83">
        <v>5</v>
      </c>
      <c r="AB83">
        <v>35</v>
      </c>
      <c r="AC83">
        <v>54</v>
      </c>
      <c r="AD83">
        <v>600</v>
      </c>
      <c r="AE83" t="s">
        <v>55</v>
      </c>
    </row>
    <row r="84" spans="1:33">
      <c r="A84" t="s">
        <v>147</v>
      </c>
      <c r="B84" t="s">
        <v>158</v>
      </c>
      <c r="C84" t="s">
        <v>53</v>
      </c>
      <c r="D84">
        <v>400</v>
      </c>
      <c r="E84">
        <v>4000</v>
      </c>
      <c r="F84">
        <v>4000</v>
      </c>
      <c r="G84">
        <v>400</v>
      </c>
      <c r="H84" t="s">
        <v>62</v>
      </c>
      <c r="I84" s="16">
        <v>0.1</v>
      </c>
      <c r="J84">
        <v>1</v>
      </c>
      <c r="K84" t="s">
        <v>55</v>
      </c>
      <c r="L84">
        <v>8600</v>
      </c>
      <c r="M84">
        <v>-20</v>
      </c>
      <c r="N84">
        <v>35</v>
      </c>
      <c r="O84">
        <v>4.5</v>
      </c>
      <c r="P84" s="17">
        <f t="shared" si="3"/>
        <v>50.425818018825638</v>
      </c>
      <c r="Q84" s="17"/>
      <c r="R84" s="18"/>
      <c r="T84">
        <v>66.7</v>
      </c>
      <c r="Y84">
        <v>80000</v>
      </c>
      <c r="AA84">
        <v>5</v>
      </c>
      <c r="AB84">
        <v>35</v>
      </c>
      <c r="AC84">
        <v>72</v>
      </c>
      <c r="AD84">
        <v>800</v>
      </c>
      <c r="AE84" t="s">
        <v>55</v>
      </c>
    </row>
    <row r="85" spans="1:33">
      <c r="A85" t="s">
        <v>63</v>
      </c>
      <c r="B85" t="s">
        <v>159</v>
      </c>
      <c r="C85" t="s">
        <v>61</v>
      </c>
      <c r="F85">
        <v>4000</v>
      </c>
      <c r="H85" t="s">
        <v>54</v>
      </c>
      <c r="I85" s="16"/>
      <c r="O85">
        <v>4.5</v>
      </c>
      <c r="P85" s="17">
        <f t="shared" si="3"/>
        <v>50.425818018825638</v>
      </c>
      <c r="Q85" s="17"/>
      <c r="R85" s="18"/>
      <c r="T85">
        <v>66.7</v>
      </c>
      <c r="AB85">
        <v>30</v>
      </c>
      <c r="AC85">
        <v>72</v>
      </c>
      <c r="AD85">
        <v>800</v>
      </c>
    </row>
    <row r="86" spans="1:33">
      <c r="A86" t="s">
        <v>147</v>
      </c>
      <c r="B86" t="s">
        <v>160</v>
      </c>
      <c r="C86" t="s">
        <v>53</v>
      </c>
      <c r="D86">
        <v>500</v>
      </c>
      <c r="E86">
        <v>5000</v>
      </c>
      <c r="F86">
        <v>5000</v>
      </c>
      <c r="G86">
        <v>400</v>
      </c>
      <c r="H86" t="s">
        <v>62</v>
      </c>
      <c r="I86" s="16">
        <v>0.08</v>
      </c>
      <c r="J86">
        <v>1</v>
      </c>
      <c r="K86" t="s">
        <v>55</v>
      </c>
      <c r="L86">
        <v>8600</v>
      </c>
      <c r="M86">
        <v>-20</v>
      </c>
      <c r="N86">
        <v>35</v>
      </c>
      <c r="O86">
        <v>4.5</v>
      </c>
      <c r="P86" s="17">
        <f t="shared" si="3"/>
        <v>50.425818018825638</v>
      </c>
      <c r="Q86" s="17"/>
      <c r="R86" s="18"/>
      <c r="T86">
        <v>66.7</v>
      </c>
      <c r="Y86">
        <v>80000</v>
      </c>
      <c r="AA86">
        <v>5</v>
      </c>
      <c r="AB86">
        <v>35</v>
      </c>
      <c r="AC86">
        <v>90</v>
      </c>
      <c r="AD86">
        <v>1000</v>
      </c>
      <c r="AE86" t="s">
        <v>55</v>
      </c>
    </row>
    <row r="87" spans="1:33">
      <c r="A87" t="s">
        <v>131</v>
      </c>
      <c r="B87" t="s">
        <v>161</v>
      </c>
      <c r="C87" t="s">
        <v>53</v>
      </c>
      <c r="D87">
        <v>250</v>
      </c>
      <c r="E87">
        <v>5000</v>
      </c>
      <c r="F87">
        <v>5000</v>
      </c>
      <c r="G87">
        <v>400</v>
      </c>
      <c r="H87" t="s">
        <v>70</v>
      </c>
      <c r="I87" s="16">
        <v>1.7999999999999999E-2</v>
      </c>
      <c r="J87">
        <v>30</v>
      </c>
      <c r="K87" t="s">
        <v>55</v>
      </c>
      <c r="L87">
        <v>8322</v>
      </c>
      <c r="M87">
        <v>-20</v>
      </c>
      <c r="N87">
        <v>40</v>
      </c>
      <c r="O87">
        <v>4.4000000000000004</v>
      </c>
      <c r="P87" s="17">
        <f t="shared" si="3"/>
        <v>49.305244285073961</v>
      </c>
      <c r="Q87" s="17"/>
      <c r="R87" s="18"/>
      <c r="S87">
        <v>60</v>
      </c>
      <c r="X87">
        <v>0.1</v>
      </c>
      <c r="AA87">
        <v>3.5</v>
      </c>
      <c r="AC87">
        <v>90</v>
      </c>
      <c r="AD87">
        <v>1</v>
      </c>
      <c r="AE87" t="s">
        <v>56</v>
      </c>
      <c r="AF87">
        <v>5</v>
      </c>
      <c r="AG87">
        <v>30</v>
      </c>
    </row>
    <row r="88" spans="1:33">
      <c r="A88" t="s">
        <v>128</v>
      </c>
      <c r="B88" t="s">
        <v>162</v>
      </c>
      <c r="C88" t="s">
        <v>53</v>
      </c>
      <c r="F88">
        <v>5000</v>
      </c>
      <c r="H88" t="s">
        <v>62</v>
      </c>
      <c r="I88" s="16">
        <v>2.4E-2</v>
      </c>
      <c r="J88">
        <v>30</v>
      </c>
      <c r="M88">
        <v>-20</v>
      </c>
      <c r="N88">
        <v>40</v>
      </c>
      <c r="R88" s="18"/>
      <c r="AA88">
        <v>5</v>
      </c>
      <c r="AB88">
        <v>40</v>
      </c>
      <c r="AC88">
        <v>90</v>
      </c>
      <c r="AD88">
        <v>1000</v>
      </c>
    </row>
    <row r="89" spans="1:33">
      <c r="A89" t="s">
        <v>96</v>
      </c>
      <c r="B89" t="s">
        <v>163</v>
      </c>
      <c r="C89" t="s">
        <v>53</v>
      </c>
      <c r="D89">
        <v>215</v>
      </c>
      <c r="E89">
        <v>4300</v>
      </c>
      <c r="F89">
        <v>5375</v>
      </c>
      <c r="H89" t="s">
        <v>62</v>
      </c>
      <c r="I89" s="16"/>
      <c r="K89" t="s">
        <v>55</v>
      </c>
      <c r="M89">
        <v>5</v>
      </c>
      <c r="N89">
        <v>40</v>
      </c>
      <c r="O89">
        <v>4.3</v>
      </c>
      <c r="P89" s="17">
        <f>((1000*O89)/0.08924)/1000</f>
        <v>48.184670551322277</v>
      </c>
      <c r="Q89" s="17"/>
      <c r="R89" s="18"/>
      <c r="T89">
        <v>69.8</v>
      </c>
      <c r="AA89">
        <v>4</v>
      </c>
      <c r="AB89">
        <v>30</v>
      </c>
      <c r="AC89">
        <v>90</v>
      </c>
      <c r="AD89">
        <v>1000</v>
      </c>
      <c r="AE89" t="s">
        <v>56</v>
      </c>
    </row>
    <row r="90" spans="1:33">
      <c r="A90" t="s">
        <v>164</v>
      </c>
      <c r="B90" t="s">
        <v>165</v>
      </c>
      <c r="C90" t="s">
        <v>137</v>
      </c>
      <c r="F90">
        <v>10000</v>
      </c>
      <c r="G90">
        <v>800</v>
      </c>
      <c r="H90" t="s">
        <v>54</v>
      </c>
      <c r="I90" s="16">
        <v>0</v>
      </c>
      <c r="M90">
        <v>-20</v>
      </c>
      <c r="N90">
        <v>45</v>
      </c>
      <c r="P90">
        <v>38.700000000000003</v>
      </c>
      <c r="Q90">
        <f>4.7*3.6</f>
        <v>16.920000000000002</v>
      </c>
      <c r="R90" s="18"/>
      <c r="T90" s="19">
        <f>(120/(P90*3.6))*100</f>
        <v>86.132644272179135</v>
      </c>
      <c r="Y90">
        <f>8760*5</f>
        <v>43800</v>
      </c>
      <c r="AB90">
        <v>1.004</v>
      </c>
      <c r="AC90">
        <v>259</v>
      </c>
    </row>
    <row r="91" spans="1:33">
      <c r="A91" t="s">
        <v>164</v>
      </c>
      <c r="B91" t="s">
        <v>166</v>
      </c>
      <c r="C91" t="s">
        <v>136</v>
      </c>
      <c r="F91">
        <v>10000</v>
      </c>
      <c r="G91">
        <v>800</v>
      </c>
      <c r="H91" t="s">
        <v>54</v>
      </c>
      <c r="I91" s="16">
        <v>0</v>
      </c>
      <c r="M91">
        <v>-20</v>
      </c>
      <c r="N91">
        <v>45</v>
      </c>
      <c r="P91">
        <v>48.8</v>
      </c>
      <c r="R91" s="18"/>
      <c r="T91" s="19">
        <f>(120/(P91*3.6))*100</f>
        <v>68.30601092896174</v>
      </c>
      <c r="AB91">
        <v>1.004</v>
      </c>
      <c r="AC91">
        <v>259</v>
      </c>
    </row>
    <row r="92" spans="1:33">
      <c r="A92" t="s">
        <v>131</v>
      </c>
      <c r="B92" t="s">
        <v>167</v>
      </c>
      <c r="C92" t="s">
        <v>53</v>
      </c>
      <c r="D92">
        <v>500</v>
      </c>
      <c r="E92">
        <v>10000</v>
      </c>
      <c r="F92">
        <v>10000</v>
      </c>
      <c r="G92">
        <v>400</v>
      </c>
      <c r="H92" t="s">
        <v>70</v>
      </c>
      <c r="I92" s="16">
        <v>1.7999999999999999E-2</v>
      </c>
      <c r="J92">
        <v>30</v>
      </c>
      <c r="K92" t="s">
        <v>55</v>
      </c>
      <c r="L92">
        <v>8322</v>
      </c>
      <c r="M92">
        <v>-20</v>
      </c>
      <c r="N92">
        <v>40</v>
      </c>
      <c r="O92">
        <v>4.8</v>
      </c>
      <c r="P92" s="17">
        <f>((1000*O92)/0.08924)/1000</f>
        <v>53.787539220080681</v>
      </c>
      <c r="Q92" s="17"/>
      <c r="R92" s="18"/>
      <c r="S92">
        <v>60</v>
      </c>
      <c r="X92">
        <v>0.1</v>
      </c>
      <c r="AA92">
        <v>3.5</v>
      </c>
      <c r="AC92">
        <v>180</v>
      </c>
      <c r="AD92">
        <v>2</v>
      </c>
      <c r="AE92" t="s">
        <v>56</v>
      </c>
      <c r="AF92">
        <v>5</v>
      </c>
      <c r="AG92">
        <v>30</v>
      </c>
    </row>
    <row r="93" spans="1:33">
      <c r="A93" t="s">
        <v>117</v>
      </c>
      <c r="B93" t="s">
        <v>168</v>
      </c>
      <c r="C93" t="s">
        <v>53</v>
      </c>
      <c r="F93">
        <v>10070</v>
      </c>
      <c r="G93">
        <v>11000</v>
      </c>
      <c r="H93" t="s">
        <v>62</v>
      </c>
      <c r="I93" s="16"/>
      <c r="K93" t="s">
        <v>56</v>
      </c>
      <c r="R93" s="18"/>
      <c r="AA93">
        <v>5</v>
      </c>
      <c r="AB93">
        <v>20</v>
      </c>
      <c r="AC93">
        <v>168.75</v>
      </c>
      <c r="AD93">
        <v>1875</v>
      </c>
      <c r="AE93" t="s">
        <v>56</v>
      </c>
    </row>
    <row r="94" spans="1:33">
      <c r="A94" t="s">
        <v>169</v>
      </c>
      <c r="B94" t="s">
        <v>170</v>
      </c>
      <c r="C94" t="s">
        <v>61</v>
      </c>
      <c r="D94">
        <v>4192</v>
      </c>
      <c r="F94">
        <v>10481</v>
      </c>
      <c r="H94" t="s">
        <v>62</v>
      </c>
      <c r="I94" s="16">
        <v>4.2934834462360461E-2</v>
      </c>
      <c r="M94">
        <v>5</v>
      </c>
      <c r="N94">
        <v>40</v>
      </c>
      <c r="O94">
        <v>4.7</v>
      </c>
      <c r="P94" s="17">
        <f>((1000*O94)/0.08924)/1000</f>
        <v>52.666965486328998</v>
      </c>
      <c r="Q94" s="17"/>
      <c r="R94" s="18"/>
      <c r="T94">
        <v>63.8</v>
      </c>
      <c r="W94">
        <v>85</v>
      </c>
      <c r="Y94">
        <v>90000</v>
      </c>
      <c r="AA94">
        <v>2.6</v>
      </c>
      <c r="AB94">
        <v>30</v>
      </c>
      <c r="AC94">
        <v>200.7</v>
      </c>
      <c r="AD94">
        <v>2230</v>
      </c>
    </row>
    <row r="95" spans="1:33">
      <c r="A95" t="s">
        <v>131</v>
      </c>
      <c r="B95" t="s">
        <v>171</v>
      </c>
      <c r="C95" t="s">
        <v>53</v>
      </c>
      <c r="D95">
        <v>750</v>
      </c>
      <c r="E95">
        <v>15000</v>
      </c>
      <c r="F95">
        <v>15000</v>
      </c>
      <c r="G95">
        <v>400</v>
      </c>
      <c r="H95" t="s">
        <v>70</v>
      </c>
      <c r="I95" s="16">
        <v>1.7999999999999999E-2</v>
      </c>
      <c r="J95">
        <v>30</v>
      </c>
      <c r="K95" t="s">
        <v>55</v>
      </c>
      <c r="L95">
        <v>8322</v>
      </c>
      <c r="M95">
        <v>-20</v>
      </c>
      <c r="N95">
        <v>40</v>
      </c>
      <c r="O95">
        <v>4.8</v>
      </c>
      <c r="P95" s="17">
        <f>((1000*O95)/0.08924)/1000</f>
        <v>53.787539220080681</v>
      </c>
      <c r="Q95" s="17"/>
      <c r="R95" s="18"/>
      <c r="S95">
        <v>60</v>
      </c>
      <c r="X95">
        <v>0.1</v>
      </c>
      <c r="AA95">
        <v>3.5</v>
      </c>
      <c r="AC95">
        <v>270</v>
      </c>
      <c r="AD95">
        <v>3</v>
      </c>
      <c r="AE95" t="s">
        <v>56</v>
      </c>
      <c r="AF95">
        <v>5</v>
      </c>
      <c r="AG95">
        <v>30</v>
      </c>
    </row>
    <row r="96" spans="1:33">
      <c r="A96" t="s">
        <v>172</v>
      </c>
      <c r="B96" t="s">
        <v>173</v>
      </c>
      <c r="C96" t="s">
        <v>61</v>
      </c>
      <c r="D96">
        <v>1800</v>
      </c>
      <c r="F96">
        <v>18000</v>
      </c>
      <c r="H96" t="s">
        <v>54</v>
      </c>
      <c r="I96" s="16">
        <v>0</v>
      </c>
      <c r="O96">
        <v>4.5</v>
      </c>
      <c r="P96" s="17">
        <f>((1000*O96)/0.08924)/1000</f>
        <v>50.425818018825638</v>
      </c>
      <c r="Q96" s="17"/>
      <c r="R96" s="18"/>
      <c r="T96">
        <v>66.7</v>
      </c>
      <c r="W96">
        <v>90</v>
      </c>
      <c r="AA96">
        <v>3</v>
      </c>
      <c r="AB96">
        <v>0</v>
      </c>
      <c r="AC96">
        <v>360</v>
      </c>
      <c r="AD96">
        <v>4000</v>
      </c>
      <c r="AE96" t="s">
        <v>56</v>
      </c>
    </row>
    <row r="97" spans="1:33">
      <c r="A97" t="s">
        <v>131</v>
      </c>
      <c r="B97" t="s">
        <v>174</v>
      </c>
      <c r="C97" t="s">
        <v>53</v>
      </c>
      <c r="D97">
        <v>1000</v>
      </c>
      <c r="E97">
        <v>20000</v>
      </c>
      <c r="F97">
        <v>20000</v>
      </c>
      <c r="G97">
        <v>400</v>
      </c>
      <c r="H97" t="s">
        <v>70</v>
      </c>
      <c r="I97" s="16">
        <v>1.7999999999999999E-2</v>
      </c>
      <c r="J97">
        <v>30</v>
      </c>
      <c r="K97" t="s">
        <v>55</v>
      </c>
      <c r="L97">
        <v>8322</v>
      </c>
      <c r="M97">
        <v>-20</v>
      </c>
      <c r="N97">
        <v>40</v>
      </c>
      <c r="O97">
        <v>4.8</v>
      </c>
      <c r="P97" s="17">
        <f>((1000*O97)/0.08924)/1000</f>
        <v>53.787539220080681</v>
      </c>
      <c r="Q97" s="17"/>
      <c r="R97" s="18"/>
      <c r="S97">
        <v>60</v>
      </c>
      <c r="X97">
        <v>0.1</v>
      </c>
      <c r="AA97">
        <v>3.5</v>
      </c>
      <c r="AC97">
        <v>360</v>
      </c>
      <c r="AD97">
        <v>4</v>
      </c>
      <c r="AE97" t="s">
        <v>56</v>
      </c>
      <c r="AF97">
        <v>5</v>
      </c>
      <c r="AG97">
        <v>30</v>
      </c>
    </row>
    <row r="98" spans="1:33">
      <c r="A98" t="s">
        <v>131</v>
      </c>
      <c r="B98" t="s">
        <v>175</v>
      </c>
      <c r="C98" t="s">
        <v>53</v>
      </c>
      <c r="G98">
        <v>400</v>
      </c>
      <c r="H98" t="s">
        <v>70</v>
      </c>
      <c r="I98" s="16"/>
      <c r="J98">
        <v>30</v>
      </c>
      <c r="K98" t="s">
        <v>55</v>
      </c>
      <c r="L98">
        <v>8322</v>
      </c>
      <c r="M98">
        <v>-20</v>
      </c>
      <c r="N98">
        <v>40</v>
      </c>
      <c r="R98" s="18"/>
      <c r="S98">
        <v>60</v>
      </c>
      <c r="X98">
        <v>0.1</v>
      </c>
      <c r="AA98">
        <v>3.5</v>
      </c>
      <c r="AE98" t="s">
        <v>56</v>
      </c>
      <c r="AF98">
        <v>5</v>
      </c>
      <c r="AG98">
        <v>30</v>
      </c>
    </row>
    <row r="99" spans="1:33">
      <c r="A99" t="s">
        <v>128</v>
      </c>
      <c r="B99" t="s">
        <v>176</v>
      </c>
      <c r="C99" t="s">
        <v>53</v>
      </c>
      <c r="G99">
        <v>64</v>
      </c>
      <c r="I99" s="16"/>
      <c r="R99" s="18"/>
      <c r="V99">
        <v>5</v>
      </c>
      <c r="W99">
        <v>70</v>
      </c>
      <c r="Y99">
        <v>80000</v>
      </c>
      <c r="AC99">
        <v>4.5</v>
      </c>
      <c r="AD99">
        <v>50</v>
      </c>
    </row>
    <row r="100" spans="1:33">
      <c r="A100" t="s">
        <v>128</v>
      </c>
      <c r="B100" t="s">
        <v>177</v>
      </c>
      <c r="C100" t="s">
        <v>53</v>
      </c>
      <c r="G100">
        <v>260</v>
      </c>
      <c r="I100" s="16"/>
      <c r="R100" s="18"/>
      <c r="V100">
        <v>5</v>
      </c>
      <c r="W100">
        <v>70</v>
      </c>
      <c r="Y100">
        <v>80000</v>
      </c>
      <c r="AC100">
        <v>18</v>
      </c>
      <c r="AD100">
        <v>200</v>
      </c>
    </row>
    <row r="101" spans="1:33">
      <c r="A101" t="s">
        <v>128</v>
      </c>
      <c r="B101" t="s">
        <v>178</v>
      </c>
      <c r="C101" t="s">
        <v>53</v>
      </c>
      <c r="G101">
        <v>54</v>
      </c>
      <c r="I101" s="16"/>
      <c r="M101">
        <v>5</v>
      </c>
      <c r="N101">
        <v>70</v>
      </c>
      <c r="R101" s="18"/>
      <c r="Y101">
        <v>80000</v>
      </c>
      <c r="AC101">
        <v>0.9</v>
      </c>
      <c r="AD101">
        <v>10</v>
      </c>
    </row>
    <row r="102" spans="1:33">
      <c r="A102" t="s">
        <v>128</v>
      </c>
      <c r="B102" t="s">
        <v>179</v>
      </c>
      <c r="C102" t="s">
        <v>53</v>
      </c>
      <c r="G102">
        <v>163</v>
      </c>
      <c r="I102" s="16"/>
      <c r="M102">
        <v>5</v>
      </c>
      <c r="N102">
        <v>70</v>
      </c>
      <c r="R102" s="18"/>
      <c r="Y102">
        <v>80000</v>
      </c>
      <c r="AC102">
        <v>2.7</v>
      </c>
      <c r="AD102">
        <v>30</v>
      </c>
    </row>
    <row r="103" spans="1:33">
      <c r="A103" t="s">
        <v>180</v>
      </c>
      <c r="B103" t="s">
        <v>181</v>
      </c>
      <c r="C103" t="s">
        <v>53</v>
      </c>
      <c r="I103" s="16"/>
      <c r="J103">
        <v>10</v>
      </c>
      <c r="R103" s="18"/>
      <c r="AA103">
        <v>5</v>
      </c>
      <c r="AC103">
        <v>100</v>
      </c>
      <c r="AD103">
        <v>1111</v>
      </c>
    </row>
    <row r="104" spans="1:33">
      <c r="A104" t="s">
        <v>180</v>
      </c>
      <c r="B104" t="s">
        <v>182</v>
      </c>
      <c r="C104" t="s">
        <v>53</v>
      </c>
      <c r="I104" s="16"/>
      <c r="J104">
        <v>10</v>
      </c>
      <c r="R104" s="18"/>
      <c r="AA104">
        <v>5</v>
      </c>
      <c r="AC104">
        <v>2000</v>
      </c>
      <c r="AD104">
        <v>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6</vt:i4>
      </vt:variant>
    </vt:vector>
  </HeadingPairs>
  <TitlesOfParts>
    <vt:vector size="10" baseType="lpstr">
      <vt:lpstr>readme</vt:lpstr>
      <vt:lpstr>lci</vt:lpstr>
      <vt:lpstr>Final specifications</vt:lpstr>
      <vt:lpstr>Manufacturers' data</vt:lpstr>
      <vt:lpstr>lifeprod_aec</vt:lpstr>
      <vt:lpstr>lifeprod_pem</vt:lpstr>
      <vt:lpstr>lifeprod_soec</vt:lpstr>
      <vt:lpstr>lifetime_aec</vt:lpstr>
      <vt:lpstr>lifetime_pem</vt:lpstr>
      <vt:lpstr>lifetime_soec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Terlouw Tom Mike</dc:creator>
  <cp:lastModifiedBy>Christhel Andrade</cp:lastModifiedBy>
  <dcterms:created xsi:type="dcterms:W3CDTF">2020-12-17T11:52:00Z</dcterms:created>
  <dcterms:modified xsi:type="dcterms:W3CDTF">2024-11-14T16:31:38Z</dcterms:modified>
</cp:coreProperties>
</file>