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Users\Yuman\Desktop\MasterProject\results\"/>
    </mc:Choice>
  </mc:AlternateContent>
  <xr:revisionPtr revIDLastSave="0" documentId="13_ncr:1_{8B92ED41-4410-4C31-ACB3-16389AB2AFD8}" xr6:coauthVersionLast="47" xr6:coauthVersionMax="47" xr10:uidLastSave="{00000000-0000-0000-0000-000000000000}"/>
  <bookViews>
    <workbookView xWindow="7200" yWindow="2085" windowWidth="21600" windowHeight="11385" xr2:uid="{00000000-000D-0000-FFFF-FFFF00000000}"/>
  </bookViews>
  <sheets>
    <sheet name="Overview" sheetId="1" r:id="rId1"/>
  </sheets>
  <definedNames>
    <definedName name="_xlnm._FilterDatabase" localSheetId="0" hidden="1">Overview!$A$1:$Q$99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9" i="1" l="1"/>
  <c r="K98" i="1"/>
  <c r="K97" i="1"/>
  <c r="K96" i="1"/>
  <c r="K95" i="1"/>
  <c r="N94" i="1"/>
  <c r="M94" i="1"/>
  <c r="K94" i="1"/>
  <c r="N93" i="1"/>
  <c r="M93" i="1"/>
  <c r="K93" i="1"/>
  <c r="N92" i="1"/>
  <c r="M92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N75" i="1"/>
  <c r="M75" i="1"/>
  <c r="K75" i="1"/>
  <c r="N74" i="1"/>
  <c r="M74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N59" i="1"/>
  <c r="M59" i="1"/>
  <c r="K59" i="1"/>
  <c r="N58" i="1"/>
  <c r="M58" i="1"/>
  <c r="K58" i="1"/>
  <c r="N57" i="1"/>
  <c r="M57" i="1"/>
  <c r="K57" i="1"/>
  <c r="N56" i="1"/>
  <c r="M56" i="1"/>
  <c r="K56" i="1"/>
  <c r="N55" i="1"/>
  <c r="M55" i="1"/>
  <c r="K55" i="1"/>
  <c r="N54" i="1"/>
  <c r="M54" i="1"/>
  <c r="K54" i="1"/>
  <c r="N53" i="1"/>
  <c r="M53" i="1"/>
  <c r="K53" i="1"/>
  <c r="N52" i="1"/>
  <c r="M52" i="1"/>
  <c r="K52" i="1"/>
  <c r="N51" i="1"/>
  <c r="M51" i="1"/>
  <c r="K51" i="1"/>
  <c r="N50" i="1"/>
  <c r="M50" i="1"/>
  <c r="K50" i="1"/>
  <c r="N49" i="1"/>
  <c r="M49" i="1"/>
  <c r="K49" i="1"/>
  <c r="N48" i="1"/>
  <c r="M48" i="1"/>
  <c r="K48" i="1"/>
  <c r="N47" i="1"/>
  <c r="M47" i="1"/>
  <c r="K47" i="1"/>
  <c r="N46" i="1"/>
  <c r="M46" i="1"/>
  <c r="K46" i="1"/>
  <c r="N45" i="1"/>
  <c r="M45" i="1"/>
  <c r="K45" i="1"/>
  <c r="N44" i="1"/>
  <c r="M44" i="1"/>
  <c r="K44" i="1"/>
  <c r="N43" i="1"/>
  <c r="M43" i="1"/>
  <c r="K43" i="1"/>
  <c r="N42" i="1"/>
  <c r="M42" i="1"/>
  <c r="K42" i="1"/>
  <c r="K41" i="1"/>
  <c r="N40" i="1"/>
  <c r="M40" i="1"/>
  <c r="K40" i="1"/>
  <c r="N39" i="1"/>
  <c r="M39" i="1"/>
  <c r="K39" i="1"/>
  <c r="N38" i="1"/>
  <c r="M38" i="1"/>
  <c r="K38" i="1"/>
  <c r="N37" i="1"/>
  <c r="M37" i="1"/>
  <c r="K37" i="1"/>
  <c r="N36" i="1"/>
  <c r="M36" i="1"/>
  <c r="K36" i="1"/>
  <c r="N35" i="1"/>
  <c r="M35" i="1"/>
  <c r="K35" i="1"/>
  <c r="N34" i="1"/>
  <c r="M34" i="1"/>
  <c r="K34" i="1"/>
  <c r="N33" i="1"/>
  <c r="M33" i="1"/>
  <c r="K33" i="1"/>
  <c r="N32" i="1"/>
  <c r="M32" i="1"/>
  <c r="K32" i="1"/>
  <c r="N31" i="1"/>
  <c r="M31" i="1"/>
  <c r="K31" i="1"/>
  <c r="N30" i="1"/>
  <c r="M30" i="1"/>
  <c r="K30" i="1"/>
  <c r="N29" i="1"/>
  <c r="M29" i="1"/>
  <c r="K29" i="1"/>
  <c r="N28" i="1"/>
  <c r="M28" i="1"/>
  <c r="K28" i="1"/>
  <c r="N27" i="1"/>
  <c r="M27" i="1"/>
  <c r="K27" i="1"/>
  <c r="N26" i="1"/>
  <c r="M26" i="1"/>
  <c r="K26" i="1"/>
  <c r="N25" i="1"/>
  <c r="M25" i="1"/>
  <c r="K25" i="1"/>
  <c r="N24" i="1"/>
  <c r="M24" i="1"/>
  <c r="K24" i="1"/>
  <c r="N23" i="1"/>
  <c r="M23" i="1"/>
  <c r="K23" i="1"/>
  <c r="N22" i="1"/>
  <c r="M22" i="1"/>
  <c r="K22" i="1"/>
  <c r="N21" i="1"/>
  <c r="M21" i="1"/>
  <c r="K21" i="1"/>
  <c r="N20" i="1"/>
  <c r="M20" i="1"/>
  <c r="K20" i="1"/>
  <c r="N19" i="1"/>
  <c r="M19" i="1"/>
  <c r="K19" i="1"/>
  <c r="N18" i="1"/>
  <c r="M18" i="1"/>
  <c r="K18" i="1"/>
  <c r="N17" i="1"/>
  <c r="M17" i="1"/>
  <c r="K17" i="1"/>
  <c r="N16" i="1"/>
  <c r="M16" i="1"/>
  <c r="K16" i="1"/>
  <c r="N15" i="1"/>
  <c r="M15" i="1"/>
  <c r="K15" i="1"/>
  <c r="N14" i="1"/>
  <c r="M14" i="1"/>
  <c r="K14" i="1"/>
  <c r="N13" i="1"/>
  <c r="M13" i="1"/>
  <c r="K13" i="1"/>
  <c r="N12" i="1"/>
  <c r="M12" i="1"/>
  <c r="K12" i="1"/>
  <c r="N11" i="1"/>
  <c r="M11" i="1"/>
  <c r="K11" i="1"/>
  <c r="N10" i="1"/>
  <c r="M10" i="1"/>
  <c r="K10" i="1"/>
  <c r="N9" i="1"/>
  <c r="M9" i="1"/>
  <c r="K9" i="1"/>
  <c r="N8" i="1"/>
  <c r="M8" i="1"/>
  <c r="K8" i="1"/>
  <c r="N7" i="1"/>
  <c r="M7" i="1"/>
  <c r="K7" i="1"/>
  <c r="N6" i="1"/>
  <c r="M6" i="1"/>
  <c r="K6" i="1"/>
  <c r="N5" i="1"/>
  <c r="M5" i="1"/>
  <c r="K5" i="1"/>
  <c r="N4" i="1"/>
  <c r="M4" i="1"/>
  <c r="K4" i="1"/>
  <c r="N3" i="1"/>
  <c r="M3" i="1"/>
  <c r="K3" i="1"/>
  <c r="N2" i="1"/>
  <c r="M2" i="1"/>
  <c r="K2" i="1"/>
</calcChain>
</file>

<file path=xl/sharedStrings.xml><?xml version="1.0" encoding="utf-8"?>
<sst xmlns="http://schemas.openxmlformats.org/spreadsheetml/2006/main" count="1121" uniqueCount="371">
  <si>
    <t>ID</t>
  </si>
  <si>
    <t>STATUS</t>
  </si>
  <si>
    <t>TASK</t>
  </si>
  <si>
    <t>REACTION</t>
  </si>
  <si>
    <t>ENANTIOMER</t>
  </si>
  <si>
    <t>R1</t>
  </si>
  <si>
    <t>R2</t>
  </si>
  <si>
    <t>RCAT</t>
  </si>
  <si>
    <t>RCH</t>
  </si>
  <si>
    <t>STATIONARY_POINT</t>
  </si>
  <si>
    <t>DIRECTORY</t>
  </si>
  <si>
    <t>FLAGS</t>
  </si>
  <si>
    <t>INXYZ</t>
  </si>
  <si>
    <t>OUTXYZ</t>
  </si>
  <si>
    <t>RUNTIME</t>
  </si>
  <si>
    <t>PROGRESS</t>
  </si>
  <si>
    <t>HASH</t>
  </si>
  <si>
    <t>27</t>
  </si>
  <si>
    <t>Success</t>
  </si>
  <si>
    <t>GO</t>
  </si>
  <si>
    <t>achiral_catalyst</t>
  </si>
  <si>
    <t>AlF3</t>
  </si>
  <si>
    <t>Rcat</t>
  </si>
  <si>
    <t>GO Rcat=AlF3</t>
  </si>
  <si>
    <t>00:07:41</t>
  </si>
  <si>
    <t>FREQ 4</t>
  </si>
  <si>
    <t>80489e3cd453a47f0e62d02bae6ac23bd99a3a9b0e6abfc6590e123f590928c9</t>
  </si>
  <si>
    <t>28</t>
  </si>
  <si>
    <t>H</t>
  </si>
  <si>
    <t>Ph</t>
  </si>
  <si>
    <t>Rsub_cat_complex</t>
  </si>
  <si>
    <t>GO R1=H R2=Ph Rcat=AlF3</t>
  </si>
  <si>
    <t>19:31:02</t>
  </si>
  <si>
    <t>FREQ 22</t>
  </si>
  <si>
    <t>8c25c0f1cf065416de25441ce54ae8928a21c506312e6e0356cb3502ca74ed28</t>
  </si>
  <si>
    <t>29</t>
  </si>
  <si>
    <t>TSRC</t>
  </si>
  <si>
    <t>TS</t>
  </si>
  <si>
    <t>R1=H R2=Ph Rcat=AlF3 TSRC radical</t>
  </si>
  <si>
    <t>85:32:01</t>
  </si>
  <si>
    <t>FREQ 26</t>
  </si>
  <si>
    <t>fc552ff5ac112831ca3f5f23e0318cf0ab0c4df18f7f044cd4dcad08832c4885</t>
  </si>
  <si>
    <t>30</t>
  </si>
  <si>
    <t>Running</t>
  </si>
  <si>
    <t>P1</t>
  </si>
  <si>
    <t>GO R1=H R2=Ph Rcat=AlF3 radical</t>
  </si>
  <si>
    <t>81:05:36</t>
  </si>
  <si>
    <t>FREQ 6</t>
  </si>
  <si>
    <t>399761170190bc111b6f80a0007867e24ae2cfee7d321905241761543f09fc24</t>
  </si>
  <si>
    <t>31</t>
  </si>
  <si>
    <t>P2</t>
  </si>
  <si>
    <t>41:52:27</t>
  </si>
  <si>
    <t>FREQ 27</t>
  </si>
  <si>
    <t>52d42d68486e89b8345ac2d42e9eb4bdf90584599d03eb3fb7cf242876e85fd7</t>
  </si>
  <si>
    <t>22</t>
  </si>
  <si>
    <t>BF3</t>
  </si>
  <si>
    <t>GO Rcat=BF3</t>
  </si>
  <si>
    <t>00:05:27</t>
  </si>
  <si>
    <t>beff522a0719b63a020967b66e38eb3344696f2316ee8daf106f92e0b223453c</t>
  </si>
  <si>
    <t>23</t>
  </si>
  <si>
    <t>GO R1=H R2=Ph Rcat=BF3</t>
  </si>
  <si>
    <t>19:07:07</t>
  </si>
  <si>
    <t>1856068a812fab8a05ddaf9bd6249ba9ec234007f403c7549dcd0ff6d00cb124</t>
  </si>
  <si>
    <t>24</t>
  </si>
  <si>
    <t>R1=H R2=Ph Rcat=BF3 TSRC radical</t>
  </si>
  <si>
    <t>71:29:55</t>
  </si>
  <si>
    <t>685965dec4061a76d0983cd352f7f9b1232333d647ff1bdc604b97b8f4d87e48</t>
  </si>
  <si>
    <t>25</t>
  </si>
  <si>
    <t>GO R1=H R2=Ph Rcat=BF3 radical</t>
  </si>
  <si>
    <t>89:28:10</t>
  </si>
  <si>
    <t>122dc312f9133885ba2dfff476f15b6022c9fd38567fd6b7a530e33c212dd2f7</t>
  </si>
  <si>
    <t>26</t>
  </si>
  <si>
    <t>38:46:15</t>
  </si>
  <si>
    <t>322d8b00b8aa8f5fbf4e97e7ae597b9f32172a86580417298ace96ccaad006a1</t>
  </si>
  <si>
    <t>17</t>
  </si>
  <si>
    <t>I2</t>
  </si>
  <si>
    <t>GO Rcat=I2</t>
  </si>
  <si>
    <t>00:05:43</t>
  </si>
  <si>
    <t>FREQ 2</t>
  </si>
  <si>
    <t>5c48c4efebd113928832cacec119f9a6c045161d1f6994cb176846388f877834</t>
  </si>
  <si>
    <t>18</t>
  </si>
  <si>
    <t>GO R1=H R2=Ph Rcat=I2</t>
  </si>
  <si>
    <t>20:35:34</t>
  </si>
  <si>
    <t>FREQ 20</t>
  </si>
  <si>
    <t>2b841604d493c430c9282bd1ef684f5a0bd7ce29359f031e1b3f2b2e8be36908</t>
  </si>
  <si>
    <t>19</t>
  </si>
  <si>
    <t>R1=H R2=Ph Rcat=I2 TSRC radical</t>
  </si>
  <si>
    <t>63:22:25</t>
  </si>
  <si>
    <t>FREQ 24</t>
  </si>
  <si>
    <t>7ae66dfd563a949bd300694108f3412c090b04e42ace0aea218f3f5799a71829</t>
  </si>
  <si>
    <t>20</t>
  </si>
  <si>
    <t>GO R1=H R2=Ph Rcat=I2 radical</t>
  </si>
  <si>
    <t>92:05:01</t>
  </si>
  <si>
    <t>06b9613c4414593ae61f4fb7996763e3ab05ca24e15ec57119efe6e0a1bbde75</t>
  </si>
  <si>
    <t>21</t>
  </si>
  <si>
    <t>38:31:31</t>
  </si>
  <si>
    <t>FREQ 25</t>
  </si>
  <si>
    <t>b56f2d4f8cf89ad6e1ade07df9b7048115c39453b547bc58507a64aacc6002e5</t>
  </si>
  <si>
    <t>11</t>
  </si>
  <si>
    <t>TiCl4</t>
  </si>
  <si>
    <t>GO Rcat=TiCl4</t>
  </si>
  <si>
    <t>00:23:07</t>
  </si>
  <si>
    <t>FREQ 5</t>
  </si>
  <si>
    <t>815275c6df4842385f7a79c7e5e1f1744fc7a4605ab67383ed91bfc97b78f3ed</t>
  </si>
  <si>
    <t>12</t>
  </si>
  <si>
    <t>GO R1=H R2=Ph Rcat=TiCl4</t>
  </si>
  <si>
    <t>26:23:16</t>
  </si>
  <si>
    <t>FREQ 23</t>
  </si>
  <si>
    <t>c2d32bb09f5a9c48dc2fc27a1a884eda333183905c626ec65b22162401c1dd67</t>
  </si>
  <si>
    <t>13</t>
  </si>
  <si>
    <t>R1=H R2=Ph Rcat=TiCl4 TSRC radical</t>
  </si>
  <si>
    <t>102:35:46</t>
  </si>
  <si>
    <t>6dd7bd0969f177c61fa8d6f63c14857b8fc6af826ea312690c496064948afe7f</t>
  </si>
  <si>
    <t>14</t>
  </si>
  <si>
    <t>GO R1=H R2=Ph Rcat=TiCl4 radical</t>
  </si>
  <si>
    <t>71:36:57</t>
  </si>
  <si>
    <t>GEO 58</t>
  </si>
  <si>
    <t>119087e009b92c0049b3555b0ba796bd9b0f5ec02d024259e4e7794382d8f272</t>
  </si>
  <si>
    <t>16</t>
  </si>
  <si>
    <t>34:17:06</t>
  </si>
  <si>
    <t>FREQ 28</t>
  </si>
  <si>
    <t>cf24de7c899229710ab74a7503ecb4129ede0a60308a3faeba0e59d10745c5ef</t>
  </si>
  <si>
    <t>1</t>
  </si>
  <si>
    <t>Rsub</t>
  </si>
  <si>
    <t>GO R1=H R2=Ph</t>
  </si>
  <si>
    <t>08:59:09</t>
  </si>
  <si>
    <t>FREQ 18</t>
  </si>
  <si>
    <t>541e780900a0e577c9bd8655fed843a8f27ef27716a2778d5a7b8cfab44a47f5</t>
  </si>
  <si>
    <t>2</t>
  </si>
  <si>
    <t>Rrad</t>
  </si>
  <si>
    <t>GO radical</t>
  </si>
  <si>
    <t>00:10:59</t>
  </si>
  <si>
    <t>08fba8608791072397dd60e4fb75c6e912314dd0dd533f9b3b0e13a505ff3f51</t>
  </si>
  <si>
    <t>3</t>
  </si>
  <si>
    <t>ZnCl2</t>
  </si>
  <si>
    <t>GO Rcat=ZnCl2</t>
  </si>
  <si>
    <t>00:08:39</t>
  </si>
  <si>
    <t>FREQ 3</t>
  </si>
  <si>
    <t>ebb568b4f698b5736b1af496c81569623796e1a6889795223b427f76f3d36e2f</t>
  </si>
  <si>
    <t>4</t>
  </si>
  <si>
    <t>GO R1=H R2=Ph Rcat=ZnCl2</t>
  </si>
  <si>
    <t>29:54:11</t>
  </si>
  <si>
    <t>FREQ 21</t>
  </si>
  <si>
    <t>e2d0473601c75a54e4c6cb35d64a5bc6fc1dc266199540ad23ad45a41c4d5130</t>
  </si>
  <si>
    <t>5</t>
  </si>
  <si>
    <t>R1=H R2=Ph Rcat=ZnCl2 TSRC radical</t>
  </si>
  <si>
    <t>143:21:22</t>
  </si>
  <si>
    <t>c5b902708264110fcc43810c344ee21076ba1231366450f81962bccefe72bcd2</t>
  </si>
  <si>
    <t>6</t>
  </si>
  <si>
    <t>GO R1=H R2=Ph Rcat=ZnCl2 radical</t>
  </si>
  <si>
    <t>73:20:13</t>
  </si>
  <si>
    <t>083be35ead447d6eac2596d4c15ce898fc2cbce3f0fc37faac1e5a38aae2019d</t>
  </si>
  <si>
    <t>7</t>
  </si>
  <si>
    <t>38:20:18</t>
  </si>
  <si>
    <t>a096e594d4cad507304a4ee4e36521074376f48f6b0b58a62b0e22cea003e874</t>
  </si>
  <si>
    <t>33</t>
  </si>
  <si>
    <t>tBu</t>
  </si>
  <si>
    <t>GO R1=H R2=tBu Rcat=AlF3</t>
  </si>
  <si>
    <t>25:12:05</t>
  </si>
  <si>
    <t>b51b1a247fef82e8ecf0a1ff8c65e05f05607c98e451e8847a64613ae41944bb</t>
  </si>
  <si>
    <t>34</t>
  </si>
  <si>
    <t>R1=H R2=tBu Rcat=AlF3 TSRC radical</t>
  </si>
  <si>
    <t>94:22:41</t>
  </si>
  <si>
    <t>b1edd2705f703e2fad0b11805f403fb1cd3d951ed422a3bba3ae0743f1d4b3ab</t>
  </si>
  <si>
    <t>35</t>
  </si>
  <si>
    <t>GO R1=H R2=tBu Rcat=AlF3 radical</t>
  </si>
  <si>
    <t>142:54:24</t>
  </si>
  <si>
    <t>c15abba0698213afee71ee20b5a12d5a466633de204c7b57d01743a0279bf680</t>
  </si>
  <si>
    <t>36</t>
  </si>
  <si>
    <t>50:02:04</t>
  </si>
  <si>
    <t>FREQ 29</t>
  </si>
  <si>
    <t>02a6fdf088a941a375cf3eaa71ceaf86561925e29a453e84c652db71e078b30e</t>
  </si>
  <si>
    <t>8</t>
  </si>
  <si>
    <t>GO R1=H R2=tBu</t>
  </si>
  <si>
    <t>11:52:17</t>
  </si>
  <si>
    <t>7f2605e685b29f88ac75d117707bd09d9a15c47a67bc012d5c48abd01089e64d</t>
  </si>
  <si>
    <t>38</t>
  </si>
  <si>
    <t>GO R1=H R2=tBu Rcat=BF3</t>
  </si>
  <si>
    <t>24:51:21</t>
  </si>
  <si>
    <t>ca44e23c0d09e5abf25ba23098fa267732a2f8361aebf48587057a76c6851e9a</t>
  </si>
  <si>
    <t>39</t>
  </si>
  <si>
    <t>R1=H R2=tBu Rcat=BF3 TSRC radical</t>
  </si>
  <si>
    <t>94:51:55</t>
  </si>
  <si>
    <t>b4df970b77cf070f172894dbe20553a4625146c4f58ab37514e39b896e540ac3</t>
  </si>
  <si>
    <t>43</t>
  </si>
  <si>
    <t>GO R1=H R2=tBu Rcat=BF3 radical</t>
  </si>
  <si>
    <t>100:58:12</t>
  </si>
  <si>
    <t>8ccf218a60f9dd1c0f2d4e11e6d33500043960d2cff5dbd618db0bf78b3e0e76</t>
  </si>
  <si>
    <t>44</t>
  </si>
  <si>
    <t>39:16:29</t>
  </si>
  <si>
    <t>692c489f7733a10622c1fab10ea58fa6a2d6f13eacf594a8da5d8da2ca7e5fd1</t>
  </si>
  <si>
    <t>54</t>
  </si>
  <si>
    <t>GO R1=H R2=tBu Rcat=I2</t>
  </si>
  <si>
    <t>06:12:01</t>
  </si>
  <si>
    <t>88eeb83dca47d06e2f898c474dd1505cc865083eb94c85ea06304417725022bd</t>
  </si>
  <si>
    <t>55</t>
  </si>
  <si>
    <t>Failed</t>
  </si>
  <si>
    <t>R1=H R2=tBu Rcat=I2 TSRC radical</t>
  </si>
  <si>
    <t>10:51:00</t>
  </si>
  <si>
    <t>FREQ 11</t>
  </si>
  <si>
    <t>82717590bdb5a5fd15ac7d1f1d1b90de2fc8ce57c9f44fd547321f293cc20338</t>
  </si>
  <si>
    <t>56</t>
  </si>
  <si>
    <t>GO R1=H R2=tBu Rcat=I2 radical</t>
  </si>
  <si>
    <t>04:38:57</t>
  </si>
  <si>
    <t>GEO 18</t>
  </si>
  <si>
    <t>098f5dcf069c4f3b4363e44341a2f0e79346d896be47d759538726241e8eb9ef</t>
  </si>
  <si>
    <t>57</t>
  </si>
  <si>
    <t>Queued</t>
  </si>
  <si>
    <t>00:00:00</t>
  </si>
  <si>
    <t>148116f6937b7bf4cd4f2b3239b274641a61d989371ee393897cc249239de4aa</t>
  </si>
  <si>
    <t>37</t>
  </si>
  <si>
    <t>SnCl4</t>
  </si>
  <si>
    <t>GO Rcat=SnCl4</t>
  </si>
  <si>
    <t>00:27:31</t>
  </si>
  <si>
    <t>94b68653fc9a4dc52e39ab34f960cabc37a32b88afe0f62136dbd0de4fce46a6</t>
  </si>
  <si>
    <t>45</t>
  </si>
  <si>
    <t>GO R1=H R2=tBu Rcat=SnCl4</t>
  </si>
  <si>
    <t>51:15:46</t>
  </si>
  <si>
    <t>730f326d9df9ab154bd728b5f8138911c334d86e8b91a6b842ce68c36d79b7f9</t>
  </si>
  <si>
    <t>46</t>
  </si>
  <si>
    <t>R1=H R2=tBu Rcat=SnCl4 TSRC radical</t>
  </si>
  <si>
    <t>148:56:03</t>
  </si>
  <si>
    <t>3ab03ead61cc6672fe7749ae2a1739acef9534c7930d61b99c1412c21db5dfb7</t>
  </si>
  <si>
    <t>47</t>
  </si>
  <si>
    <t>GO R1=H R2=tBu Rcat=SnCl4 radical</t>
  </si>
  <si>
    <t>128:41:54</t>
  </si>
  <si>
    <t>GEO 96</t>
  </si>
  <si>
    <t>6027c1b9e1b4d6108b75af313f8380fb29046d6d628819935230ee6594ef0b82</t>
  </si>
  <si>
    <t>48</t>
  </si>
  <si>
    <t>30:31:39</t>
  </si>
  <si>
    <t>GEO 47</t>
  </si>
  <si>
    <t>1e498fd892eee347f6593746780955ff2979000312d7e66e8387ae3851a59741</t>
  </si>
  <si>
    <t>50</t>
  </si>
  <si>
    <t>GO R1=H R2=tBu Rcat=ZnCl2</t>
  </si>
  <si>
    <t>37:46:34</t>
  </si>
  <si>
    <t>b17c543660add87d8f3d294337ad9e2aee63abe5993b78ca0924b3554f92084a</t>
  </si>
  <si>
    <t>51</t>
  </si>
  <si>
    <t>R1=H R2=tBu Rcat=ZnCl2 TSRC radical</t>
  </si>
  <si>
    <t>142:17:41</t>
  </si>
  <si>
    <t>41fbb5e1d0984cd4a0e5a73294d83b210ab1fbe782fed61703d24913481b64fd</t>
  </si>
  <si>
    <t>52</t>
  </si>
  <si>
    <t>GO R1=H R2=tBu Rcat=ZnCl2 radical</t>
  </si>
  <si>
    <t>93:43:01</t>
  </si>
  <si>
    <t>2c880bc175658e74028337ded21ce8dd98d940cc9fa13f980ee21b4cc81f90d4</t>
  </si>
  <si>
    <t>53</t>
  </si>
  <si>
    <t>31:17:45</t>
  </si>
  <si>
    <t>0baf4d44a9a0aa7925a958b9d0cc7db80ed4df9ee870a82b2a57f26e2f57ebd1</t>
  </si>
  <si>
    <t>15</t>
  </si>
  <si>
    <t>no_catalyst</t>
  </si>
  <si>
    <t>00:09:39</t>
  </si>
  <si>
    <t>9ae29ace09313b9e3b888fcea4860d290331be7f7623f53b5e22aaa226e26552</t>
  </si>
  <si>
    <t>40</t>
  </si>
  <si>
    <t>R1=H R2=H TSRC radical</t>
  </si>
  <si>
    <t>04:55:37</t>
  </si>
  <si>
    <t>FREQ 12</t>
  </si>
  <si>
    <t>56db0d8c243a91184739782ef779058f9a81193e8cac1b73bdb696baa972d10f</t>
  </si>
  <si>
    <t>41</t>
  </si>
  <si>
    <t>GO R1=H R2=H radical</t>
  </si>
  <si>
    <t>03:13:22</t>
  </si>
  <si>
    <t>adfd5357481329c17e588f4b6ece24d1d9be2b07dda35b930eed72d2e68db585</t>
  </si>
  <si>
    <t>42</t>
  </si>
  <si>
    <t>GO R1=H R2=H</t>
  </si>
  <si>
    <t>01:43:43</t>
  </si>
  <si>
    <t>FREQ 13</t>
  </si>
  <si>
    <t>c1b5f882e0dbd6cd25cf295a300b63810a3875972b49a6ad6d277e6fd2a2fc90</t>
  </si>
  <si>
    <t>9</t>
  </si>
  <si>
    <t>00:42:15</t>
  </si>
  <si>
    <t>FREQ 8</t>
  </si>
  <si>
    <t>a8e252e27957c7dcb55fc483bacb1882d5d8c095ec02e04cb7653b11f173695b</t>
  </si>
  <si>
    <t>10</t>
  </si>
  <si>
    <t>urea_tBu_Ph</t>
  </si>
  <si>
    <t>03:02:08</t>
  </si>
  <si>
    <t>7bf7350e36b4412c51b2cabfe3d351605ff77b4d082f435a8d56cf39b49d3dee</t>
  </si>
  <si>
    <t>32</t>
  </si>
  <si>
    <t>O</t>
  </si>
  <si>
    <t>cat</t>
  </si>
  <si>
    <t>GO Rch=O</t>
  </si>
  <si>
    <t>20:09:37</t>
  </si>
  <si>
    <t>FREQ 42</t>
  </si>
  <si>
    <t>d40420cd3d5568ca116be56dfd75b6dec50d7f06a6499aa2245a46f85315fee5</t>
  </si>
  <si>
    <t>49</t>
  </si>
  <si>
    <t>GO R1=H R2=Ph Rch=O</t>
  </si>
  <si>
    <t>21:24:32</t>
  </si>
  <si>
    <t>GEO 43</t>
  </si>
  <si>
    <t>9e733899c1580e7903373470fac6c66a68f291d7007d2e0fbb7cff09d9377679</t>
  </si>
  <si>
    <t>58</t>
  </si>
  <si>
    <t>TSR</t>
  </si>
  <si>
    <t>R1=H R2=Ph Rch=O TSRC enant=R radical</t>
  </si>
  <si>
    <t>04:17:07</t>
  </si>
  <si>
    <t>GEO 4</t>
  </si>
  <si>
    <t>7435db63f14a5452838a663d6f19fad4cb0b7ce9a82209570c3a7e1aa96218fa</t>
  </si>
  <si>
    <t>59</t>
  </si>
  <si>
    <t>TSS</t>
  </si>
  <si>
    <t>R1=H R2=Ph Rch=O TSRC enant=S radical</t>
  </si>
  <si>
    <t>0e688c17134ee68a4bb36344259e1555bbe1a654b2449364739b108eea186593</t>
  </si>
  <si>
    <t>60</t>
  </si>
  <si>
    <t>P1S</t>
  </si>
  <si>
    <t>GO R1=H R2=Ph Rch=O enant=S radical</t>
  </si>
  <si>
    <t>44d7301a295d51ea7e9684f7d64151a3d7aa8fd56617c9fda32b7d5171f5fadd</t>
  </si>
  <si>
    <t>61</t>
  </si>
  <si>
    <t>P1R</t>
  </si>
  <si>
    <t>GO R1=H R2=Ph Rch=O enant=R radical</t>
  </si>
  <si>
    <t>ab9f500dedf4a2f6db9bfc0e77d8b3b717a0c12944c09207a6ec9c97bb4772a0</t>
  </si>
  <si>
    <t>62</t>
  </si>
  <si>
    <t>P2R</t>
  </si>
  <si>
    <t>GO R1=H R2=Ph Rch=O enant=R</t>
  </si>
  <si>
    <t>bc946db740a685a71c8627782f6dd1fed2adb1d59ad8d397d9a8d847b6a48ed5</t>
  </si>
  <si>
    <t>63</t>
  </si>
  <si>
    <t>P2S</t>
  </si>
  <si>
    <t>GO R1=H R2=Ph Rch=O enant=S</t>
  </si>
  <si>
    <t>39901b5053d45c5f54a106996cb0bf3f9308a240cad71d997016c3ac3b1357ab</t>
  </si>
  <si>
    <t>64</t>
  </si>
  <si>
    <t>65</t>
  </si>
  <si>
    <t>66</t>
  </si>
  <si>
    <t>67</t>
  </si>
  <si>
    <t>68</t>
  </si>
  <si>
    <t>82</t>
  </si>
  <si>
    <t>P</t>
  </si>
  <si>
    <t>7222470d36f39a9f8c928b0c5012399f399f36c35b1809ecdc9cbe4093d65e47</t>
  </si>
  <si>
    <t>73</t>
  </si>
  <si>
    <t>S</t>
  </si>
  <si>
    <t>GO Rch=S</t>
  </si>
  <si>
    <t>00:07:48</t>
  </si>
  <si>
    <t>GEO 1</t>
  </si>
  <si>
    <t>c5c561045c38337d65925e0627446fc4f5d269cd93c9a1d6b3c65433737e6e74</t>
  </si>
  <si>
    <t>74</t>
  </si>
  <si>
    <t>GO R1=H R2=Ph Rch=S</t>
  </si>
  <si>
    <t>00:07:23</t>
  </si>
  <si>
    <t>2ab8ba4a493be7d2d841e4c49a28213c4fcb6d30328547a23c7218fd420499a2</t>
  </si>
  <si>
    <t>75</t>
  </si>
  <si>
    <t>R1=H R2=Ph Rch=S TSRC enant=R radical</t>
  </si>
  <si>
    <t>0ddcdfe2db9c828037222fc8201801a6ee4c2b8943cdd553d06b198760cb0d71</t>
  </si>
  <si>
    <t>76</t>
  </si>
  <si>
    <t>R1=H R2=Ph Rch=S TSRC enant=S radical</t>
  </si>
  <si>
    <t>7726384902197f615cfb4173d952e4529c778f284e6885b4e1a1b4284584d7d6</t>
  </si>
  <si>
    <t>77</t>
  </si>
  <si>
    <t>GO R1=H R2=Ph Rch=S enant=S radical</t>
  </si>
  <si>
    <t>54aee0dd5bc5e0b3753b5870e19add676a9659c5c20d5e8b57d931d4ed5d62e7</t>
  </si>
  <si>
    <t>78</t>
  </si>
  <si>
    <t>GO R1=H R2=Ph Rch=S enant=R radical</t>
  </si>
  <si>
    <t>0a2a0fb106ce46df6dd665cc1f69f7861a281050bf210e8b12f727ac3739698f</t>
  </si>
  <si>
    <t>79</t>
  </si>
  <si>
    <t>GO R1=H R2=Ph Rch=S enant=R</t>
  </si>
  <si>
    <t>40610e41dcbdcc85a5c22b9a613851c1191e1371ccbabd7249633033f7d5ccc9</t>
  </si>
  <si>
    <t>80</t>
  </si>
  <si>
    <t>GO R1=H R2=Ph Rch=S enant=S</t>
  </si>
  <si>
    <t>ce207381587a86c321481adb699e5888c91ad765c37cd286b1da2bca44a33f3e</t>
  </si>
  <si>
    <t>81</t>
  </si>
  <si>
    <t>e33391574fe9bc1b655e9f117a2609157dd14d0d6de6d8e8345b6e568c3f0b7d</t>
  </si>
  <si>
    <t>GO R1=H R2=tBu Rch=O</t>
  </si>
  <si>
    <t>cfafc7415aaf078cae7d1955c8f6c3d5d5059511a729caa98092c3ab016426ff</t>
  </si>
  <si>
    <t>R1=H R2=tBu Rch=O TSRC enant=R radical</t>
  </si>
  <si>
    <t>8cda5807e17a6c8896167d461cd97334bce377c7acac3222884ddba0f806d47f</t>
  </si>
  <si>
    <t>R1=H R2=tBu Rch=O TSRC enant=S radical</t>
  </si>
  <si>
    <t>2bd97b21785400efcfa10cc083f7d20c8c4bff8a4d642a6b9cfe0c5e10ee5a98</t>
  </si>
  <si>
    <t>GO R1=H R2=tBu Rch=O enant=S radical</t>
  </si>
  <si>
    <t>e1b70becf6b4d97149f7d181e421434271214791fd10a8fb7f348261908952eb</t>
  </si>
  <si>
    <t>GO R1=H R2=tBu Rch=O enant=R radical</t>
  </si>
  <si>
    <t>4845270196dd65c1ba7a57132a220235fab6b7f241056fb1f31498ab4ea3de64</t>
  </si>
  <si>
    <t>GO R1=H R2=tBu Rch=O enant=R</t>
  </si>
  <si>
    <t>84266d00fcff67812196735eba15d1e0f038960bdbdf046ab446c2230129c209</t>
  </si>
  <si>
    <t>GO R1=H R2=tBu Rch=O enant=S</t>
  </si>
  <si>
    <t>ddc319c61f51ef0f9a0bc330b68aed0876a2a050411af791c31fd771aedc5021</t>
  </si>
  <si>
    <t>02:30:45</t>
  </si>
  <si>
    <t>23:48:45</t>
  </si>
  <si>
    <t>21:30:40</t>
  </si>
  <si>
    <t>GEO 30</t>
  </si>
  <si>
    <t>69</t>
  </si>
  <si>
    <t>70</t>
  </si>
  <si>
    <t>71</t>
  </si>
  <si>
    <t>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</si>
</sst>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375623"/>
      <name val="Calibri"/>
    </font>
    <font>
      <sz val="12"/>
      <color theme="10"/>
      <name val="Calibri"/>
      <family val="2"/>
      <scheme val="minor"/>
    </font>
    <font>
      <b/>
      <sz val="11"/>
      <color rgb="FF7030A2"/>
      <name val="Calibri"/>
    </font>
    <font>
      <b/>
      <sz val="11"/>
      <color rgb="FFC00000"/>
      <name val="Calibri"/>
    </font>
    <font>
      <b/>
      <sz val="11"/>
      <color rgb="FF222B35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E9C5FF"/>
        <bgColor rgb="FFE9C5FF"/>
      </patternFill>
    </fill>
    <fill>
      <patternFill patternType="solid">
        <fgColor rgb="FFFFD3D3"/>
        <bgColor rgb="FFFFD3D3"/>
      </patternFill>
    </fill>
    <fill>
      <patternFill patternType="solid">
        <fgColor rgb="FFD6DCE4"/>
        <bgColor rgb="FFD6DCE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1" xfId="0" applyFont="1" applyBorder="1"/>
    <xf numFmtId="0" fontId="2" fillId="2" borderId="2" xfId="0" applyFont="1" applyFill="1" applyBorder="1"/>
    <xf numFmtId="0" fontId="0" fillId="0" borderId="2" xfId="0" applyBorder="1"/>
    <xf numFmtId="0" fontId="3" fillId="0" borderId="2" xfId="1" applyBorder="1"/>
    <xf numFmtId="0" fontId="0" fillId="0" borderId="2" xfId="0" applyBorder="1" applyAlignment="1">
      <alignment horizontal="right"/>
    </xf>
    <xf numFmtId="0" fontId="4" fillId="3" borderId="2" xfId="0" applyFont="1" applyFill="1" applyBorder="1"/>
    <xf numFmtId="0" fontId="5" fillId="4" borderId="2" xfId="0" applyFont="1" applyFill="1" applyBorder="1"/>
    <xf numFmtId="0" fontId="6" fillId="5" borderId="2" xfId="0" applyFont="1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.140625" bestFit="1" customWidth="1"/>
    <col min="2" max="2" width="10" bestFit="1" customWidth="1"/>
    <col min="3" max="3" width="7.7109375" bestFit="1" customWidth="1"/>
    <col min="4" max="4" width="14.7109375" bestFit="1" customWidth="1"/>
    <col min="5" max="5" width="15.5703125" bestFit="1" customWidth="1"/>
    <col min="6" max="7" width="5.42578125" bestFit="1" customWidth="1"/>
    <col min="8" max="8" width="7.85546875" bestFit="1" customWidth="1"/>
    <col min="9" max="9" width="6.85546875" bestFit="1" customWidth="1"/>
    <col min="10" max="10" width="21.42578125" bestFit="1" customWidth="1"/>
    <col min="11" max="11" width="80.5703125" bestFit="1" customWidth="1"/>
    <col min="12" max="12" width="37.5703125" bestFit="1" customWidth="1"/>
    <col min="14" max="14" width="10.42578125" bestFit="1" customWidth="1"/>
    <col min="15" max="15" width="11.7109375" bestFit="1" customWidth="1"/>
    <col min="16" max="16" width="12.5703125" bestFit="1" customWidth="1"/>
    <col min="17" max="17" width="69.42578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.75" x14ac:dyDescent="0.25">
      <c r="A2" s="2" t="s">
        <v>17</v>
      </c>
      <c r="B2" s="2" t="s">
        <v>18</v>
      </c>
      <c r="C2" s="3" t="s">
        <v>19</v>
      </c>
      <c r="D2" s="3" t="s">
        <v>20</v>
      </c>
      <c r="E2" s="3"/>
      <c r="F2" s="3"/>
      <c r="G2" s="3"/>
      <c r="H2" s="3" t="s">
        <v>21</v>
      </c>
      <c r="I2" s="3"/>
      <c r="J2" s="3" t="s">
        <v>22</v>
      </c>
      <c r="K2" s="4" t="str">
        <f>HYPERLINK("D:\Users\Yuman\Desktop\MasterProject\results\achiral_catalyst_H_Ph_AlF3\27.achiral_catalyst.H_Ph_AlF3.Rcat", "achiral_catalyst_H_Ph_AlF3\27.achiral_catalyst.H_Ph_AlF3.Rcat")</f>
        <v>achiral_catalyst_H_Ph_AlF3\27.achiral_catalyst.H_Ph_AlF3.Rcat</v>
      </c>
      <c r="L2" s="3" t="s">
        <v>23</v>
      </c>
      <c r="M2" s="4" t="str">
        <f>HYPERLINK("D:\Users\Yuman\Desktop\MasterProject\achiral_catalyst_H_Ph_AlF3\27.achiral_catalyst.H_Ph_AlF3.Rcat/molview2_start_in.bat", "input.xyz")</f>
        <v>input.xyz</v>
      </c>
      <c r="N2" s="4" t="str">
        <f>HYPERLINK("D:\Users\Yuman\Desktop\MasterProject\achiral_catalyst_H_Ph_AlF3\27.achiral_catalyst.H_Ph_AlF3.Rcat/molview2_start_out.bat", "output.xyz")</f>
        <v>output.xyz</v>
      </c>
      <c r="O2" s="5" t="s">
        <v>24</v>
      </c>
      <c r="P2" s="3" t="s">
        <v>25</v>
      </c>
      <c r="Q2" s="3" t="s">
        <v>26</v>
      </c>
    </row>
    <row r="3" spans="1:17" ht="15.75" x14ac:dyDescent="0.25">
      <c r="A3" s="2" t="s">
        <v>27</v>
      </c>
      <c r="B3" s="2" t="s">
        <v>18</v>
      </c>
      <c r="C3" s="3" t="s">
        <v>19</v>
      </c>
      <c r="D3" s="3" t="s">
        <v>20</v>
      </c>
      <c r="E3" s="3"/>
      <c r="F3" s="3" t="s">
        <v>28</v>
      </c>
      <c r="G3" s="3" t="s">
        <v>29</v>
      </c>
      <c r="H3" s="3" t="s">
        <v>21</v>
      </c>
      <c r="I3" s="3"/>
      <c r="J3" s="3" t="s">
        <v>30</v>
      </c>
      <c r="K3" s="4" t="str">
        <f>HYPERLINK("D:\Users\Yuman\Desktop\MasterProject\results\achiral_catalyst_H_Ph_AlF3\28.achiral_catalyst.H_Ph_AlF3.Rsub_cat_complex", "achiral_catalyst_H_Ph_AlF3\28.achiral_catalyst.H_Ph_AlF3.Rsub_cat_complex")</f>
        <v>achiral_catalyst_H_Ph_AlF3\28.achiral_catalyst.H_Ph_AlF3.Rsub_cat_complex</v>
      </c>
      <c r="L3" s="3" t="s">
        <v>31</v>
      </c>
      <c r="M3" s="4" t="str">
        <f>HYPERLINK("D:\Users\Yuman\Desktop\MasterProject\achiral_catalyst_H_Ph_AlF3\28.achiral_catalyst.H_Ph_AlF3.Rsub_cat_complex/molview2_start_in.bat", "input.xyz")</f>
        <v>input.xyz</v>
      </c>
      <c r="N3" s="4" t="str">
        <f>HYPERLINK("D:\Users\Yuman\Desktop\MasterProject\achiral_catalyst_H_Ph_AlF3\28.achiral_catalyst.H_Ph_AlF3.Rsub_cat_complex/molview2_start_out.bat", "output.xyz")</f>
        <v>output.xyz</v>
      </c>
      <c r="O3" s="5" t="s">
        <v>32</v>
      </c>
      <c r="P3" s="3" t="s">
        <v>33</v>
      </c>
      <c r="Q3" s="3" t="s">
        <v>34</v>
      </c>
    </row>
    <row r="4" spans="1:17" ht="15.75" x14ac:dyDescent="0.25">
      <c r="A4" s="2" t="s">
        <v>35</v>
      </c>
      <c r="B4" s="2" t="s">
        <v>18</v>
      </c>
      <c r="C4" s="3" t="s">
        <v>36</v>
      </c>
      <c r="D4" s="3" t="s">
        <v>20</v>
      </c>
      <c r="E4" s="3"/>
      <c r="F4" s="3" t="s">
        <v>28</v>
      </c>
      <c r="G4" s="3" t="s">
        <v>29</v>
      </c>
      <c r="H4" s="3" t="s">
        <v>21</v>
      </c>
      <c r="I4" s="3"/>
      <c r="J4" s="3" t="s">
        <v>37</v>
      </c>
      <c r="K4" s="4" t="str">
        <f>HYPERLINK("D:\Users\Yuman\Desktop\MasterProject\results\achiral_catalyst_H_Ph_AlF3\29.achiral_catalyst.H_Ph_AlF3.TS", "achiral_catalyst_H_Ph_AlF3\29.achiral_catalyst.H_Ph_AlF3.TS")</f>
        <v>achiral_catalyst_H_Ph_AlF3\29.achiral_catalyst.H_Ph_AlF3.TS</v>
      </c>
      <c r="L4" s="3" t="s">
        <v>38</v>
      </c>
      <c r="M4" s="4" t="str">
        <f>HYPERLINK("D:\Users\Yuman\Desktop\MasterProject\achiral_catalyst_H_Ph_AlF3\29.achiral_catalyst.H_Ph_AlF3.TS/molview2_start_in.bat", "input.xyz")</f>
        <v>input.xyz</v>
      </c>
      <c r="N4" s="4" t="str">
        <f>HYPERLINK("D:\Users\Yuman\Desktop\MasterProject\achiral_catalyst_H_Ph_AlF3\29.achiral_catalyst.H_Ph_AlF3.TS/molview2_start_out.bat", "output.xyz")</f>
        <v>output.xyz</v>
      </c>
      <c r="O4" s="5" t="s">
        <v>39</v>
      </c>
      <c r="P4" s="3" t="s">
        <v>40</v>
      </c>
      <c r="Q4" s="3" t="s">
        <v>41</v>
      </c>
    </row>
    <row r="5" spans="1:17" ht="15.75" x14ac:dyDescent="0.25">
      <c r="A5" s="6" t="s">
        <v>42</v>
      </c>
      <c r="B5" s="6" t="s">
        <v>43</v>
      </c>
      <c r="C5" s="3" t="s">
        <v>19</v>
      </c>
      <c r="D5" s="3" t="s">
        <v>20</v>
      </c>
      <c r="E5" s="3"/>
      <c r="F5" s="3" t="s">
        <v>28</v>
      </c>
      <c r="G5" s="3" t="s">
        <v>29</v>
      </c>
      <c r="H5" s="3" t="s">
        <v>21</v>
      </c>
      <c r="I5" s="3"/>
      <c r="J5" s="3" t="s">
        <v>44</v>
      </c>
      <c r="K5" s="4" t="str">
        <f>HYPERLINK("D:\Users\Yuman\Desktop\MasterProject\results\achiral_catalyst_H_Ph_AlF3\30.achiral_catalyst.H_Ph_AlF3.P1", "achiral_catalyst_H_Ph_AlF3\30.achiral_catalyst.H_Ph_AlF3.P1")</f>
        <v>achiral_catalyst_H_Ph_AlF3\30.achiral_catalyst.H_Ph_AlF3.P1</v>
      </c>
      <c r="L5" s="3" t="s">
        <v>45</v>
      </c>
      <c r="M5" s="4" t="str">
        <f>HYPERLINK("D:\Users\Yuman\Desktop\MasterProject\achiral_catalyst_H_Ph_AlF3\30.achiral_catalyst.H_Ph_AlF3.P1/molview2_start_in.bat", "input.xyz")</f>
        <v>input.xyz</v>
      </c>
      <c r="N5" s="4" t="str">
        <f>HYPERLINK("D:\Users\Yuman\Desktop\MasterProject\achiral_catalyst_H_Ph_AlF3\30.achiral_catalyst.H_Ph_AlF3.P1/molview2_start_out.bat", "output.xyz")</f>
        <v>output.xyz</v>
      </c>
      <c r="O5" s="5" t="s">
        <v>46</v>
      </c>
      <c r="P5" s="3" t="s">
        <v>47</v>
      </c>
      <c r="Q5" s="3" t="s">
        <v>48</v>
      </c>
    </row>
    <row r="6" spans="1:17" ht="15.75" x14ac:dyDescent="0.25">
      <c r="A6" s="2" t="s">
        <v>49</v>
      </c>
      <c r="B6" s="2" t="s">
        <v>18</v>
      </c>
      <c r="C6" s="3" t="s">
        <v>19</v>
      </c>
      <c r="D6" s="3" t="s">
        <v>20</v>
      </c>
      <c r="E6" s="3"/>
      <c r="F6" s="3" t="s">
        <v>28</v>
      </c>
      <c r="G6" s="3" t="s">
        <v>29</v>
      </c>
      <c r="H6" s="3" t="s">
        <v>21</v>
      </c>
      <c r="I6" s="3"/>
      <c r="J6" s="3" t="s">
        <v>50</v>
      </c>
      <c r="K6" s="4" t="str">
        <f>HYPERLINK("D:\Users\Yuman\Desktop\MasterProject\results\achiral_catalyst_H_Ph_AlF3\31.achiral_catalyst.H_Ph_AlF3.P2", "achiral_catalyst_H_Ph_AlF3\31.achiral_catalyst.H_Ph_AlF3.P2")</f>
        <v>achiral_catalyst_H_Ph_AlF3\31.achiral_catalyst.H_Ph_AlF3.P2</v>
      </c>
      <c r="L6" s="3" t="s">
        <v>31</v>
      </c>
      <c r="M6" s="4" t="str">
        <f>HYPERLINK("D:\Users\Yuman\Desktop\MasterProject\achiral_catalyst_H_Ph_AlF3\31.achiral_catalyst.H_Ph_AlF3.P2/molview2_start_in.bat", "input.xyz")</f>
        <v>input.xyz</v>
      </c>
      <c r="N6" s="4" t="str">
        <f>HYPERLINK("D:\Users\Yuman\Desktop\MasterProject\achiral_catalyst_H_Ph_AlF3\31.achiral_catalyst.H_Ph_AlF3.P2/molview2_start_out.bat", "output.xyz")</f>
        <v>output.xyz</v>
      </c>
      <c r="O6" s="5" t="s">
        <v>51</v>
      </c>
      <c r="P6" s="3" t="s">
        <v>52</v>
      </c>
      <c r="Q6" s="3" t="s">
        <v>53</v>
      </c>
    </row>
    <row r="7" spans="1:17" ht="15.75" x14ac:dyDescent="0.25">
      <c r="A7" s="2" t="s">
        <v>54</v>
      </c>
      <c r="B7" s="2" t="s">
        <v>18</v>
      </c>
      <c r="C7" s="3" t="s">
        <v>19</v>
      </c>
      <c r="D7" s="3" t="s">
        <v>20</v>
      </c>
      <c r="E7" s="3"/>
      <c r="F7" s="3"/>
      <c r="G7" s="3"/>
      <c r="H7" s="3" t="s">
        <v>55</v>
      </c>
      <c r="I7" s="3"/>
      <c r="J7" s="3" t="s">
        <v>22</v>
      </c>
      <c r="K7" s="4" t="str">
        <f>HYPERLINK("D:\Users\Yuman\Desktop\MasterProject\results\achiral_catalyst_H_Ph_BF3\22.achiral_catalyst.H_Ph_BF3.Rcat", "achiral_catalyst_H_Ph_BF3\22.achiral_catalyst.H_Ph_BF3.Rcat")</f>
        <v>achiral_catalyst_H_Ph_BF3\22.achiral_catalyst.H_Ph_BF3.Rcat</v>
      </c>
      <c r="L7" s="3" t="s">
        <v>56</v>
      </c>
      <c r="M7" s="4" t="str">
        <f>HYPERLINK("D:\Users\Yuman\Desktop\MasterProject\achiral_catalyst_H_Ph_BF3\22.achiral_catalyst.H_Ph_BF3.Rcat/molview2_start_in.bat", "input.xyz")</f>
        <v>input.xyz</v>
      </c>
      <c r="N7" s="4" t="str">
        <f>HYPERLINK("D:\Users\Yuman\Desktop\MasterProject\achiral_catalyst_H_Ph_BF3\22.achiral_catalyst.H_Ph_BF3.Rcat/molview2_start_out.bat", "output.xyz")</f>
        <v>output.xyz</v>
      </c>
      <c r="O7" s="5" t="s">
        <v>57</v>
      </c>
      <c r="P7" s="3" t="s">
        <v>25</v>
      </c>
      <c r="Q7" s="3" t="s">
        <v>58</v>
      </c>
    </row>
    <row r="8" spans="1:17" ht="15.75" x14ac:dyDescent="0.25">
      <c r="A8" s="2" t="s">
        <v>59</v>
      </c>
      <c r="B8" s="2" t="s">
        <v>18</v>
      </c>
      <c r="C8" s="3" t="s">
        <v>19</v>
      </c>
      <c r="D8" s="3" t="s">
        <v>20</v>
      </c>
      <c r="E8" s="3"/>
      <c r="F8" s="3" t="s">
        <v>28</v>
      </c>
      <c r="G8" s="3" t="s">
        <v>29</v>
      </c>
      <c r="H8" s="3" t="s">
        <v>55</v>
      </c>
      <c r="I8" s="3"/>
      <c r="J8" s="3" t="s">
        <v>30</v>
      </c>
      <c r="K8" s="4" t="str">
        <f>HYPERLINK("D:\Users\Yuman\Desktop\MasterProject\results\achiral_catalyst_H_Ph_BF3\23.achiral_catalyst.H_Ph_BF3.Rsub_cat_complex", "achiral_catalyst_H_Ph_BF3\23.achiral_catalyst.H_Ph_BF3.Rsub_cat_complex")</f>
        <v>achiral_catalyst_H_Ph_BF3\23.achiral_catalyst.H_Ph_BF3.Rsub_cat_complex</v>
      </c>
      <c r="L8" s="3" t="s">
        <v>60</v>
      </c>
      <c r="M8" s="4" t="str">
        <f>HYPERLINK("D:\Users\Yuman\Desktop\MasterProject\achiral_catalyst_H_Ph_BF3\23.achiral_catalyst.H_Ph_BF3.Rsub_cat_complex/molview2_start_in.bat", "input.xyz")</f>
        <v>input.xyz</v>
      </c>
      <c r="N8" s="4" t="str">
        <f>HYPERLINK("D:\Users\Yuman\Desktop\MasterProject\achiral_catalyst_H_Ph_BF3\23.achiral_catalyst.H_Ph_BF3.Rsub_cat_complex/molview2_start_out.bat", "output.xyz")</f>
        <v>output.xyz</v>
      </c>
      <c r="O8" s="5" t="s">
        <v>61</v>
      </c>
      <c r="P8" s="3" t="s">
        <v>33</v>
      </c>
      <c r="Q8" s="3" t="s">
        <v>62</v>
      </c>
    </row>
    <row r="9" spans="1:17" ht="15.75" x14ac:dyDescent="0.25">
      <c r="A9" s="2" t="s">
        <v>63</v>
      </c>
      <c r="B9" s="2" t="s">
        <v>18</v>
      </c>
      <c r="C9" s="3" t="s">
        <v>36</v>
      </c>
      <c r="D9" s="3" t="s">
        <v>20</v>
      </c>
      <c r="E9" s="3"/>
      <c r="F9" s="3" t="s">
        <v>28</v>
      </c>
      <c r="G9" s="3" t="s">
        <v>29</v>
      </c>
      <c r="H9" s="3" t="s">
        <v>55</v>
      </c>
      <c r="I9" s="3"/>
      <c r="J9" s="3" t="s">
        <v>37</v>
      </c>
      <c r="K9" s="4" t="str">
        <f>HYPERLINK("D:\Users\Yuman\Desktop\MasterProject\results\achiral_catalyst_H_Ph_BF3\24.achiral_catalyst.H_Ph_BF3.TS", "achiral_catalyst_H_Ph_BF3\24.achiral_catalyst.H_Ph_BF3.TS")</f>
        <v>achiral_catalyst_H_Ph_BF3\24.achiral_catalyst.H_Ph_BF3.TS</v>
      </c>
      <c r="L9" s="3" t="s">
        <v>64</v>
      </c>
      <c r="M9" s="4" t="str">
        <f>HYPERLINK("D:\Users\Yuman\Desktop\MasterProject\achiral_catalyst_H_Ph_BF3\24.achiral_catalyst.H_Ph_BF3.TS/molview2_start_in.bat", "input.xyz")</f>
        <v>input.xyz</v>
      </c>
      <c r="N9" s="4" t="str">
        <f>HYPERLINK("D:\Users\Yuman\Desktop\MasterProject\achiral_catalyst_H_Ph_BF3\24.achiral_catalyst.H_Ph_BF3.TS/molview2_start_out.bat", "output.xyz")</f>
        <v>output.xyz</v>
      </c>
      <c r="O9" s="5" t="s">
        <v>65</v>
      </c>
      <c r="P9" s="3" t="s">
        <v>40</v>
      </c>
      <c r="Q9" s="3" t="s">
        <v>66</v>
      </c>
    </row>
    <row r="10" spans="1:17" ht="15.75" x14ac:dyDescent="0.25">
      <c r="A10" s="2" t="s">
        <v>67</v>
      </c>
      <c r="B10" s="2" t="s">
        <v>18</v>
      </c>
      <c r="C10" s="3" t="s">
        <v>19</v>
      </c>
      <c r="D10" s="3" t="s">
        <v>20</v>
      </c>
      <c r="E10" s="3"/>
      <c r="F10" s="3" t="s">
        <v>28</v>
      </c>
      <c r="G10" s="3" t="s">
        <v>29</v>
      </c>
      <c r="H10" s="3" t="s">
        <v>55</v>
      </c>
      <c r="I10" s="3"/>
      <c r="J10" s="3" t="s">
        <v>44</v>
      </c>
      <c r="K10" s="4" t="str">
        <f>HYPERLINK("D:\Users\Yuman\Desktop\MasterProject\results\achiral_catalyst_H_Ph_BF3\25.achiral_catalyst.H_Ph_BF3.P1", "achiral_catalyst_H_Ph_BF3\25.achiral_catalyst.H_Ph_BF3.P1")</f>
        <v>achiral_catalyst_H_Ph_BF3\25.achiral_catalyst.H_Ph_BF3.P1</v>
      </c>
      <c r="L10" s="3" t="s">
        <v>68</v>
      </c>
      <c r="M10" s="4" t="str">
        <f>HYPERLINK("D:\Users\Yuman\Desktop\MasterProject\achiral_catalyst_H_Ph_BF3\25.achiral_catalyst.H_Ph_BF3.P1/molview2_start_in.bat", "input.xyz")</f>
        <v>input.xyz</v>
      </c>
      <c r="N10" s="4" t="str">
        <f>HYPERLINK("D:\Users\Yuman\Desktop\MasterProject\achiral_catalyst_H_Ph_BF3\25.achiral_catalyst.H_Ph_BF3.P1/molview2_start_out.bat", "output.xyz")</f>
        <v>output.xyz</v>
      </c>
      <c r="O10" s="5" t="s">
        <v>69</v>
      </c>
      <c r="P10" s="3" t="s">
        <v>40</v>
      </c>
      <c r="Q10" s="3" t="s">
        <v>70</v>
      </c>
    </row>
    <row r="11" spans="1:17" ht="15.75" x14ac:dyDescent="0.25">
      <c r="A11" s="2" t="s">
        <v>71</v>
      </c>
      <c r="B11" s="2" t="s">
        <v>18</v>
      </c>
      <c r="C11" s="3" t="s">
        <v>19</v>
      </c>
      <c r="D11" s="3" t="s">
        <v>20</v>
      </c>
      <c r="E11" s="3"/>
      <c r="F11" s="3" t="s">
        <v>28</v>
      </c>
      <c r="G11" s="3" t="s">
        <v>29</v>
      </c>
      <c r="H11" s="3" t="s">
        <v>55</v>
      </c>
      <c r="I11" s="3"/>
      <c r="J11" s="3" t="s">
        <v>50</v>
      </c>
      <c r="K11" s="4" t="str">
        <f>HYPERLINK("D:\Users\Yuman\Desktop\MasterProject\results\achiral_catalyst_H_Ph_BF3\26.achiral_catalyst.H_Ph_BF3.P2", "achiral_catalyst_H_Ph_BF3\26.achiral_catalyst.H_Ph_BF3.P2")</f>
        <v>achiral_catalyst_H_Ph_BF3\26.achiral_catalyst.H_Ph_BF3.P2</v>
      </c>
      <c r="L11" s="3" t="s">
        <v>60</v>
      </c>
      <c r="M11" s="4" t="str">
        <f>HYPERLINK("D:\Users\Yuman\Desktop\MasterProject\achiral_catalyst_H_Ph_BF3\26.achiral_catalyst.H_Ph_BF3.P2/molview2_start_in.bat", "input.xyz")</f>
        <v>input.xyz</v>
      </c>
      <c r="N11" s="4" t="str">
        <f>HYPERLINK("D:\Users\Yuman\Desktop\MasterProject\achiral_catalyst_H_Ph_BF3\26.achiral_catalyst.H_Ph_BF3.P2/molview2_start_out.bat", "output.xyz")</f>
        <v>output.xyz</v>
      </c>
      <c r="O11" s="5" t="s">
        <v>72</v>
      </c>
      <c r="P11" s="3" t="s">
        <v>52</v>
      </c>
      <c r="Q11" s="3" t="s">
        <v>73</v>
      </c>
    </row>
    <row r="12" spans="1:17" ht="15.75" x14ac:dyDescent="0.25">
      <c r="A12" s="2" t="s">
        <v>74</v>
      </c>
      <c r="B12" s="2" t="s">
        <v>18</v>
      </c>
      <c r="C12" s="3" t="s">
        <v>19</v>
      </c>
      <c r="D12" s="3" t="s">
        <v>20</v>
      </c>
      <c r="E12" s="3"/>
      <c r="F12" s="3"/>
      <c r="G12" s="3"/>
      <c r="H12" s="3" t="s">
        <v>75</v>
      </c>
      <c r="I12" s="3"/>
      <c r="J12" s="3" t="s">
        <v>22</v>
      </c>
      <c r="K12" s="4" t="str">
        <f>HYPERLINK("D:\Users\Yuman\Desktop\MasterProject\results\achiral_catalyst_H_Ph_I2\17.achiral_catalyst.H_Ph_I2.Rcat", "achiral_catalyst_H_Ph_I2\17.achiral_catalyst.H_Ph_I2.Rcat")</f>
        <v>achiral_catalyst_H_Ph_I2\17.achiral_catalyst.H_Ph_I2.Rcat</v>
      </c>
      <c r="L12" s="3" t="s">
        <v>76</v>
      </c>
      <c r="M12" s="4" t="str">
        <f>HYPERLINK("D:\Users\Yuman\Desktop\MasterProject\achiral_catalyst_H_Ph_I2\17.achiral_catalyst.H_Ph_I2.Rcat/molview2_start_in.bat", "input.xyz")</f>
        <v>input.xyz</v>
      </c>
      <c r="N12" s="4" t="str">
        <f>HYPERLINK("D:\Users\Yuman\Desktop\MasterProject\achiral_catalyst_H_Ph_I2\17.achiral_catalyst.H_Ph_I2.Rcat/molview2_start_out.bat", "output.xyz")</f>
        <v>output.xyz</v>
      </c>
      <c r="O12" s="5" t="s">
        <v>77</v>
      </c>
      <c r="P12" s="3" t="s">
        <v>78</v>
      </c>
      <c r="Q12" s="3" t="s">
        <v>79</v>
      </c>
    </row>
    <row r="13" spans="1:17" ht="15.75" x14ac:dyDescent="0.25">
      <c r="A13" s="2" t="s">
        <v>80</v>
      </c>
      <c r="B13" s="2" t="s">
        <v>18</v>
      </c>
      <c r="C13" s="3" t="s">
        <v>19</v>
      </c>
      <c r="D13" s="3" t="s">
        <v>20</v>
      </c>
      <c r="E13" s="3"/>
      <c r="F13" s="3" t="s">
        <v>28</v>
      </c>
      <c r="G13" s="3" t="s">
        <v>29</v>
      </c>
      <c r="H13" s="3" t="s">
        <v>75</v>
      </c>
      <c r="I13" s="3"/>
      <c r="J13" s="3" t="s">
        <v>30</v>
      </c>
      <c r="K13" s="4" t="str">
        <f>HYPERLINK("D:\Users\Yuman\Desktop\MasterProject\results\achiral_catalyst_H_Ph_I2\18.achiral_catalyst.H_Ph_I2.Rsub_cat_complex", "achiral_catalyst_H_Ph_I2\18.achiral_catalyst.H_Ph_I2.Rsub_cat_complex")</f>
        <v>achiral_catalyst_H_Ph_I2\18.achiral_catalyst.H_Ph_I2.Rsub_cat_complex</v>
      </c>
      <c r="L13" s="3" t="s">
        <v>81</v>
      </c>
      <c r="M13" s="4" t="str">
        <f>HYPERLINK("D:\Users\Yuman\Desktop\MasterProject\achiral_catalyst_H_Ph_I2\18.achiral_catalyst.H_Ph_I2.Rsub_cat_complex/molview2_start_in.bat", "input.xyz")</f>
        <v>input.xyz</v>
      </c>
      <c r="N13" s="4" t="str">
        <f>HYPERLINK("D:\Users\Yuman\Desktop\MasterProject\achiral_catalyst_H_Ph_I2\18.achiral_catalyst.H_Ph_I2.Rsub_cat_complex/molview2_start_out.bat", "output.xyz")</f>
        <v>output.xyz</v>
      </c>
      <c r="O13" s="5" t="s">
        <v>82</v>
      </c>
      <c r="P13" s="3" t="s">
        <v>83</v>
      </c>
      <c r="Q13" s="3" t="s">
        <v>84</v>
      </c>
    </row>
    <row r="14" spans="1:17" ht="15.75" x14ac:dyDescent="0.25">
      <c r="A14" s="2" t="s">
        <v>85</v>
      </c>
      <c r="B14" s="2" t="s">
        <v>18</v>
      </c>
      <c r="C14" s="3" t="s">
        <v>36</v>
      </c>
      <c r="D14" s="3" t="s">
        <v>20</v>
      </c>
      <c r="E14" s="3"/>
      <c r="F14" s="3" t="s">
        <v>28</v>
      </c>
      <c r="G14" s="3" t="s">
        <v>29</v>
      </c>
      <c r="H14" s="3" t="s">
        <v>75</v>
      </c>
      <c r="I14" s="3"/>
      <c r="J14" s="3" t="s">
        <v>37</v>
      </c>
      <c r="K14" s="4" t="str">
        <f>HYPERLINK("D:\Users\Yuman\Desktop\MasterProject\results\achiral_catalyst_H_Ph_I2\19.achiral_catalyst.H_Ph_I2.TS", "achiral_catalyst_H_Ph_I2\19.achiral_catalyst.H_Ph_I2.TS")</f>
        <v>achiral_catalyst_H_Ph_I2\19.achiral_catalyst.H_Ph_I2.TS</v>
      </c>
      <c r="L14" s="3" t="s">
        <v>86</v>
      </c>
      <c r="M14" s="4" t="str">
        <f>HYPERLINK("D:\Users\Yuman\Desktop\MasterProject\achiral_catalyst_H_Ph_I2\19.achiral_catalyst.H_Ph_I2.TS/molview2_start_in.bat", "input.xyz")</f>
        <v>input.xyz</v>
      </c>
      <c r="N14" s="4" t="str">
        <f>HYPERLINK("D:\Users\Yuman\Desktop\MasterProject\achiral_catalyst_H_Ph_I2\19.achiral_catalyst.H_Ph_I2.TS/molview2_start_out.bat", "output.xyz")</f>
        <v>output.xyz</v>
      </c>
      <c r="O14" s="5" t="s">
        <v>87</v>
      </c>
      <c r="P14" s="3" t="s">
        <v>88</v>
      </c>
      <c r="Q14" s="3" t="s">
        <v>89</v>
      </c>
    </row>
    <row r="15" spans="1:17" ht="15.75" x14ac:dyDescent="0.25">
      <c r="A15" s="2" t="s">
        <v>90</v>
      </c>
      <c r="B15" s="2" t="s">
        <v>18</v>
      </c>
      <c r="C15" s="3" t="s">
        <v>19</v>
      </c>
      <c r="D15" s="3" t="s">
        <v>20</v>
      </c>
      <c r="E15" s="3"/>
      <c r="F15" s="3" t="s">
        <v>28</v>
      </c>
      <c r="G15" s="3" t="s">
        <v>29</v>
      </c>
      <c r="H15" s="3" t="s">
        <v>75</v>
      </c>
      <c r="I15" s="3"/>
      <c r="J15" s="3" t="s">
        <v>44</v>
      </c>
      <c r="K15" s="4" t="str">
        <f>HYPERLINK("D:\Users\Yuman\Desktop\MasterProject\results\achiral_catalyst_H_Ph_I2\20.achiral_catalyst.H_Ph_I2.P1", "achiral_catalyst_H_Ph_I2\20.achiral_catalyst.H_Ph_I2.P1")</f>
        <v>achiral_catalyst_H_Ph_I2\20.achiral_catalyst.H_Ph_I2.P1</v>
      </c>
      <c r="L15" s="3" t="s">
        <v>91</v>
      </c>
      <c r="M15" s="4" t="str">
        <f>HYPERLINK("D:\Users\Yuman\Desktop\MasterProject\achiral_catalyst_H_Ph_I2\20.achiral_catalyst.H_Ph_I2.P1/molview2_start_in.bat", "input.xyz")</f>
        <v>input.xyz</v>
      </c>
      <c r="N15" s="4" t="str">
        <f>HYPERLINK("D:\Users\Yuman\Desktop\MasterProject\achiral_catalyst_H_Ph_I2\20.achiral_catalyst.H_Ph_I2.P1/molview2_start_out.bat", "output.xyz")</f>
        <v>output.xyz</v>
      </c>
      <c r="O15" s="5" t="s">
        <v>92</v>
      </c>
      <c r="P15" s="3" t="s">
        <v>88</v>
      </c>
      <c r="Q15" s="3" t="s">
        <v>93</v>
      </c>
    </row>
    <row r="16" spans="1:17" ht="15.75" x14ac:dyDescent="0.25">
      <c r="A16" s="2" t="s">
        <v>94</v>
      </c>
      <c r="B16" s="2" t="s">
        <v>18</v>
      </c>
      <c r="C16" s="3" t="s">
        <v>19</v>
      </c>
      <c r="D16" s="3" t="s">
        <v>20</v>
      </c>
      <c r="E16" s="3"/>
      <c r="F16" s="3" t="s">
        <v>28</v>
      </c>
      <c r="G16" s="3" t="s">
        <v>29</v>
      </c>
      <c r="H16" s="3" t="s">
        <v>75</v>
      </c>
      <c r="I16" s="3"/>
      <c r="J16" s="3" t="s">
        <v>50</v>
      </c>
      <c r="K16" s="4" t="str">
        <f>HYPERLINK("D:\Users\Yuman\Desktop\MasterProject\results\achiral_catalyst_H_Ph_I2\21.achiral_catalyst.H_Ph_I2.P2", "achiral_catalyst_H_Ph_I2\21.achiral_catalyst.H_Ph_I2.P2")</f>
        <v>achiral_catalyst_H_Ph_I2\21.achiral_catalyst.H_Ph_I2.P2</v>
      </c>
      <c r="L16" s="3" t="s">
        <v>81</v>
      </c>
      <c r="M16" s="4" t="str">
        <f>HYPERLINK("D:\Users\Yuman\Desktop\MasterProject\achiral_catalyst_H_Ph_I2\21.achiral_catalyst.H_Ph_I2.P2/molview2_start_in.bat", "input.xyz")</f>
        <v>input.xyz</v>
      </c>
      <c r="N16" s="4" t="str">
        <f>HYPERLINK("D:\Users\Yuman\Desktop\MasterProject\achiral_catalyst_H_Ph_I2\21.achiral_catalyst.H_Ph_I2.P2/molview2_start_out.bat", "output.xyz")</f>
        <v>output.xyz</v>
      </c>
      <c r="O16" s="5" t="s">
        <v>95</v>
      </c>
      <c r="P16" s="3" t="s">
        <v>96</v>
      </c>
      <c r="Q16" s="3" t="s">
        <v>97</v>
      </c>
    </row>
    <row r="17" spans="1:17" ht="15.75" x14ac:dyDescent="0.25">
      <c r="A17" s="2" t="s">
        <v>98</v>
      </c>
      <c r="B17" s="2" t="s">
        <v>18</v>
      </c>
      <c r="C17" s="3" t="s">
        <v>19</v>
      </c>
      <c r="D17" s="3" t="s">
        <v>20</v>
      </c>
      <c r="E17" s="3"/>
      <c r="F17" s="3"/>
      <c r="G17" s="3"/>
      <c r="H17" s="3" t="s">
        <v>99</v>
      </c>
      <c r="I17" s="3"/>
      <c r="J17" s="3" t="s">
        <v>22</v>
      </c>
      <c r="K17" s="4" t="str">
        <f>HYPERLINK("D:\Users\Yuman\Desktop\MasterProject\results\achiral_catalyst_H_Ph_TiCl4\11.achiral_catalyst.H_Ph_TiCl4.Rcat", "achiral_catalyst_H_Ph_TiCl4\11.achiral_catalyst.H_Ph_TiCl4.Rcat")</f>
        <v>achiral_catalyst_H_Ph_TiCl4\11.achiral_catalyst.H_Ph_TiCl4.Rcat</v>
      </c>
      <c r="L17" s="3" t="s">
        <v>100</v>
      </c>
      <c r="M17" s="4" t="str">
        <f>HYPERLINK("D:\Users\Yuman\Desktop\MasterProject\achiral_catalyst_H_Ph_TiCl4\11.achiral_catalyst.H_Ph_TiCl4.Rcat/molview2_start_in.bat", "input.xyz")</f>
        <v>input.xyz</v>
      </c>
      <c r="N17" s="4" t="str">
        <f>HYPERLINK("D:\Users\Yuman\Desktop\MasterProject\achiral_catalyst_H_Ph_TiCl4\11.achiral_catalyst.H_Ph_TiCl4.Rcat/molview2_start_out.bat", "output.xyz")</f>
        <v>output.xyz</v>
      </c>
      <c r="O17" s="5" t="s">
        <v>101</v>
      </c>
      <c r="P17" s="3" t="s">
        <v>102</v>
      </c>
      <c r="Q17" s="3" t="s">
        <v>103</v>
      </c>
    </row>
    <row r="18" spans="1:17" ht="15.75" x14ac:dyDescent="0.25">
      <c r="A18" s="2" t="s">
        <v>104</v>
      </c>
      <c r="B18" s="2" t="s">
        <v>18</v>
      </c>
      <c r="C18" s="3" t="s">
        <v>19</v>
      </c>
      <c r="D18" s="3" t="s">
        <v>20</v>
      </c>
      <c r="E18" s="3"/>
      <c r="F18" s="3" t="s">
        <v>28</v>
      </c>
      <c r="G18" s="3" t="s">
        <v>29</v>
      </c>
      <c r="H18" s="3" t="s">
        <v>99</v>
      </c>
      <c r="I18" s="3"/>
      <c r="J18" s="3" t="s">
        <v>30</v>
      </c>
      <c r="K18" s="4" t="str">
        <f>HYPERLINK("D:\Users\Yuman\Desktop\MasterProject\results\achiral_catalyst_H_Ph_TiCl4\12.achiral_catalyst.H_Ph_TiCl4.Rsub_cat_complex", "achiral_catalyst_H_Ph_TiCl4\12.achiral_catalyst.H_Ph_TiCl4.Rsub_cat_complex")</f>
        <v>achiral_catalyst_H_Ph_TiCl4\12.achiral_catalyst.H_Ph_TiCl4.Rsub_cat_complex</v>
      </c>
      <c r="L18" s="3" t="s">
        <v>105</v>
      </c>
      <c r="M18" s="4" t="str">
        <f>HYPERLINK("D:\Users\Yuman\Desktop\MasterProject\achiral_catalyst_H_Ph_TiCl4\12.achiral_catalyst.H_Ph_TiCl4.Rsub_cat_complex/molview2_start_in.bat", "input.xyz")</f>
        <v>input.xyz</v>
      </c>
      <c r="N18" s="4" t="str">
        <f>HYPERLINK("D:\Users\Yuman\Desktop\MasterProject\achiral_catalyst_H_Ph_TiCl4\12.achiral_catalyst.H_Ph_TiCl4.Rsub_cat_complex/molview2_start_out.bat", "output.xyz")</f>
        <v>output.xyz</v>
      </c>
      <c r="O18" s="5" t="s">
        <v>106</v>
      </c>
      <c r="P18" s="3" t="s">
        <v>107</v>
      </c>
      <c r="Q18" s="3" t="s">
        <v>108</v>
      </c>
    </row>
    <row r="19" spans="1:17" ht="15.75" x14ac:dyDescent="0.25">
      <c r="A19" s="2" t="s">
        <v>109</v>
      </c>
      <c r="B19" s="2" t="s">
        <v>18</v>
      </c>
      <c r="C19" s="3" t="s">
        <v>36</v>
      </c>
      <c r="D19" s="3" t="s">
        <v>20</v>
      </c>
      <c r="E19" s="3"/>
      <c r="F19" s="3" t="s">
        <v>28</v>
      </c>
      <c r="G19" s="3" t="s">
        <v>29</v>
      </c>
      <c r="H19" s="3" t="s">
        <v>99</v>
      </c>
      <c r="I19" s="3"/>
      <c r="J19" s="3" t="s">
        <v>37</v>
      </c>
      <c r="K19" s="4" t="str">
        <f>HYPERLINK("D:\Users\Yuman\Desktop\MasterProject\results\achiral_catalyst_H_Ph_TiCl4\13.achiral_catalyst.H_Ph_TiCl4.TS", "achiral_catalyst_H_Ph_TiCl4\13.achiral_catalyst.H_Ph_TiCl4.TS")</f>
        <v>achiral_catalyst_H_Ph_TiCl4\13.achiral_catalyst.H_Ph_TiCl4.TS</v>
      </c>
      <c r="L19" s="3" t="s">
        <v>110</v>
      </c>
      <c r="M19" s="4" t="str">
        <f>HYPERLINK("D:\Users\Yuman\Desktop\MasterProject\achiral_catalyst_H_Ph_TiCl4\13.achiral_catalyst.H_Ph_TiCl4.TS/molview2_start_in.bat", "input.xyz")</f>
        <v>input.xyz</v>
      </c>
      <c r="N19" s="4" t="str">
        <f>HYPERLINK("D:\Users\Yuman\Desktop\MasterProject\achiral_catalyst_H_Ph_TiCl4\13.achiral_catalyst.H_Ph_TiCl4.TS/molview2_start_out.bat", "output.xyz")</f>
        <v>output.xyz</v>
      </c>
      <c r="O19" s="5" t="s">
        <v>111</v>
      </c>
      <c r="P19" s="3" t="s">
        <v>52</v>
      </c>
      <c r="Q19" s="3" t="s">
        <v>112</v>
      </c>
    </row>
    <row r="20" spans="1:17" ht="15.75" x14ac:dyDescent="0.25">
      <c r="A20" s="6" t="s">
        <v>113</v>
      </c>
      <c r="B20" s="6" t="s">
        <v>43</v>
      </c>
      <c r="C20" s="3" t="s">
        <v>19</v>
      </c>
      <c r="D20" s="3" t="s">
        <v>20</v>
      </c>
      <c r="E20" s="3"/>
      <c r="F20" s="3" t="s">
        <v>28</v>
      </c>
      <c r="G20" s="3" t="s">
        <v>29</v>
      </c>
      <c r="H20" s="3" t="s">
        <v>99</v>
      </c>
      <c r="I20" s="3"/>
      <c r="J20" s="3" t="s">
        <v>44</v>
      </c>
      <c r="K20" s="4" t="str">
        <f>HYPERLINK("D:\Users\Yuman\Desktop\MasterProject\results\achiral_catalyst_H_Ph_TiCl4\14.achiral_catalyst.H_Ph_TiCl4.P1", "achiral_catalyst_H_Ph_TiCl4\14.achiral_catalyst.H_Ph_TiCl4.P1")</f>
        <v>achiral_catalyst_H_Ph_TiCl4\14.achiral_catalyst.H_Ph_TiCl4.P1</v>
      </c>
      <c r="L20" s="3" t="s">
        <v>114</v>
      </c>
      <c r="M20" s="4" t="str">
        <f>HYPERLINK("D:\Users\Yuman\Desktop\MasterProject\achiral_catalyst_H_Ph_TiCl4\14.achiral_catalyst.H_Ph_TiCl4.P1/molview2_start_in.bat", "input.xyz")</f>
        <v>input.xyz</v>
      </c>
      <c r="N20" s="4" t="str">
        <f>HYPERLINK("D:\Users\Yuman\Desktop\MasterProject\achiral_catalyst_H_Ph_TiCl4\14.achiral_catalyst.H_Ph_TiCl4.P1/molview2_start_out.bat", "output.xyz")</f>
        <v>output.xyz</v>
      </c>
      <c r="O20" s="5" t="s">
        <v>115</v>
      </c>
      <c r="P20" s="3" t="s">
        <v>116</v>
      </c>
      <c r="Q20" s="3" t="s">
        <v>117</v>
      </c>
    </row>
    <row r="21" spans="1:17" ht="15.75" x14ac:dyDescent="0.25">
      <c r="A21" s="2" t="s">
        <v>118</v>
      </c>
      <c r="B21" s="2" t="s">
        <v>18</v>
      </c>
      <c r="C21" s="3" t="s">
        <v>19</v>
      </c>
      <c r="D21" s="3" t="s">
        <v>20</v>
      </c>
      <c r="E21" s="3"/>
      <c r="F21" s="3" t="s">
        <v>28</v>
      </c>
      <c r="G21" s="3" t="s">
        <v>29</v>
      </c>
      <c r="H21" s="3" t="s">
        <v>99</v>
      </c>
      <c r="I21" s="3"/>
      <c r="J21" s="3" t="s">
        <v>50</v>
      </c>
      <c r="K21" s="4" t="str">
        <f>HYPERLINK("D:\Users\Yuman\Desktop\MasterProject\results\achiral_catalyst_H_Ph_TiCl4\16.achiral_catalyst.H_Ph_TiCl4.P2", "achiral_catalyst_H_Ph_TiCl4\16.achiral_catalyst.H_Ph_TiCl4.P2")</f>
        <v>achiral_catalyst_H_Ph_TiCl4\16.achiral_catalyst.H_Ph_TiCl4.P2</v>
      </c>
      <c r="L21" s="3" t="s">
        <v>105</v>
      </c>
      <c r="M21" s="4" t="str">
        <f>HYPERLINK("D:\Users\Yuman\Desktop\MasterProject\achiral_catalyst_H_Ph_TiCl4\16.achiral_catalyst.H_Ph_TiCl4.P2/molview2_start_in.bat", "input.xyz")</f>
        <v>input.xyz</v>
      </c>
      <c r="N21" s="4" t="str">
        <f>HYPERLINK("D:\Users\Yuman\Desktop\MasterProject\achiral_catalyst_H_Ph_TiCl4\16.achiral_catalyst.H_Ph_TiCl4.P2/molview2_start_out.bat", "output.xyz")</f>
        <v>output.xyz</v>
      </c>
      <c r="O21" s="5" t="s">
        <v>119</v>
      </c>
      <c r="P21" s="3" t="s">
        <v>120</v>
      </c>
      <c r="Q21" s="3" t="s">
        <v>121</v>
      </c>
    </row>
    <row r="22" spans="1:17" ht="15.75" x14ac:dyDescent="0.25">
      <c r="A22" s="2" t="s">
        <v>122</v>
      </c>
      <c r="B22" s="2" t="s">
        <v>18</v>
      </c>
      <c r="C22" s="3" t="s">
        <v>19</v>
      </c>
      <c r="D22" s="3" t="s">
        <v>20</v>
      </c>
      <c r="E22" s="3"/>
      <c r="F22" s="3" t="s">
        <v>28</v>
      </c>
      <c r="G22" s="3" t="s">
        <v>29</v>
      </c>
      <c r="H22" s="3"/>
      <c r="I22" s="3"/>
      <c r="J22" s="3" t="s">
        <v>123</v>
      </c>
      <c r="K22" s="4" t="str">
        <f>HYPERLINK("D:\Users\Yuman\Desktop\MasterProject\results\achiral_catalyst_H_Ph_ZnCl2\1.achiral_catalyst.H_Ph_ZnCl2.Rsub", "achiral_catalyst_H_Ph_ZnCl2\1.achiral_catalyst.H_Ph_ZnCl2.Rsub")</f>
        <v>achiral_catalyst_H_Ph_ZnCl2\1.achiral_catalyst.H_Ph_ZnCl2.Rsub</v>
      </c>
      <c r="L22" s="3" t="s">
        <v>124</v>
      </c>
      <c r="M22" s="4" t="str">
        <f>HYPERLINK("D:\Users\Yuman\Desktop\MasterProject\achiral_catalyst_H_Ph_ZnCl2\1.achiral_catalyst.H_Ph_ZnCl2.Rsub/molview2_start_in.bat", "input.xyz")</f>
        <v>input.xyz</v>
      </c>
      <c r="N22" s="4" t="str">
        <f>HYPERLINK("D:\Users\Yuman\Desktop\MasterProject\achiral_catalyst_H_Ph_ZnCl2\1.achiral_catalyst.H_Ph_ZnCl2.Rsub/molview2_start_out.bat", "output.xyz")</f>
        <v>output.xyz</v>
      </c>
      <c r="O22" s="5" t="s">
        <v>125</v>
      </c>
      <c r="P22" s="3" t="s">
        <v>126</v>
      </c>
      <c r="Q22" s="3" t="s">
        <v>127</v>
      </c>
    </row>
    <row r="23" spans="1:17" ht="15.75" x14ac:dyDescent="0.25">
      <c r="A23" s="2" t="s">
        <v>128</v>
      </c>
      <c r="B23" s="2" t="s">
        <v>18</v>
      </c>
      <c r="C23" s="3" t="s">
        <v>19</v>
      </c>
      <c r="D23" s="3" t="s">
        <v>20</v>
      </c>
      <c r="E23" s="3"/>
      <c r="F23" s="3"/>
      <c r="G23" s="3"/>
      <c r="H23" s="3"/>
      <c r="I23" s="3"/>
      <c r="J23" s="3" t="s">
        <v>129</v>
      </c>
      <c r="K23" s="4" t="str">
        <f>HYPERLINK("D:\Users\Yuman\Desktop\MasterProject\results\achiral_catalyst_H_Ph_ZnCl2\2.achiral_catalyst.H_Ph_ZnCl2.Rrad", "achiral_catalyst_H_Ph_ZnCl2\2.achiral_catalyst.H_Ph_ZnCl2.Rrad")</f>
        <v>achiral_catalyst_H_Ph_ZnCl2\2.achiral_catalyst.H_Ph_ZnCl2.Rrad</v>
      </c>
      <c r="L23" s="3" t="s">
        <v>130</v>
      </c>
      <c r="M23" s="4" t="str">
        <f>HYPERLINK("D:\Users\Yuman\Desktop\MasterProject\achiral_catalyst_H_Ph_ZnCl2\2.achiral_catalyst.H_Ph_ZnCl2.Rrad/molview2_start_in.bat", "input.xyz")</f>
        <v>input.xyz</v>
      </c>
      <c r="N23" s="4" t="str">
        <f>HYPERLINK("D:\Users\Yuman\Desktop\MasterProject\achiral_catalyst_H_Ph_ZnCl2\2.achiral_catalyst.H_Ph_ZnCl2.Rrad/molview2_start_out.bat", "output.xyz")</f>
        <v>output.xyz</v>
      </c>
      <c r="O23" s="5" t="s">
        <v>131</v>
      </c>
      <c r="P23" s="3" t="s">
        <v>25</v>
      </c>
      <c r="Q23" s="3" t="s">
        <v>132</v>
      </c>
    </row>
    <row r="24" spans="1:17" ht="15.75" x14ac:dyDescent="0.25">
      <c r="A24" s="2" t="s">
        <v>133</v>
      </c>
      <c r="B24" s="2" t="s">
        <v>18</v>
      </c>
      <c r="C24" s="3" t="s">
        <v>19</v>
      </c>
      <c r="D24" s="3" t="s">
        <v>20</v>
      </c>
      <c r="E24" s="3"/>
      <c r="F24" s="3"/>
      <c r="G24" s="3"/>
      <c r="H24" s="3" t="s">
        <v>134</v>
      </c>
      <c r="I24" s="3"/>
      <c r="J24" s="3" t="s">
        <v>22</v>
      </c>
      <c r="K24" s="4" t="str">
        <f>HYPERLINK("D:\Users\Yuman\Desktop\MasterProject\results\achiral_catalyst_H_Ph_ZnCl2\3.achiral_catalyst.H_Ph_ZnCl2.Rcat", "achiral_catalyst_H_Ph_ZnCl2\3.achiral_catalyst.H_Ph_ZnCl2.Rcat")</f>
        <v>achiral_catalyst_H_Ph_ZnCl2\3.achiral_catalyst.H_Ph_ZnCl2.Rcat</v>
      </c>
      <c r="L24" s="3" t="s">
        <v>135</v>
      </c>
      <c r="M24" s="4" t="str">
        <f>HYPERLINK("D:\Users\Yuman\Desktop\MasterProject\achiral_catalyst_H_Ph_ZnCl2\3.achiral_catalyst.H_Ph_ZnCl2.Rcat/molview2_start_in.bat", "input.xyz")</f>
        <v>input.xyz</v>
      </c>
      <c r="N24" s="4" t="str">
        <f>HYPERLINK("D:\Users\Yuman\Desktop\MasterProject\achiral_catalyst_H_Ph_ZnCl2\3.achiral_catalyst.H_Ph_ZnCl2.Rcat/molview2_start_out.bat", "output.xyz")</f>
        <v>output.xyz</v>
      </c>
      <c r="O24" s="5" t="s">
        <v>136</v>
      </c>
      <c r="P24" s="3" t="s">
        <v>137</v>
      </c>
      <c r="Q24" s="3" t="s">
        <v>138</v>
      </c>
    </row>
    <row r="25" spans="1:17" ht="15.75" x14ac:dyDescent="0.25">
      <c r="A25" s="2" t="s">
        <v>139</v>
      </c>
      <c r="B25" s="2" t="s">
        <v>18</v>
      </c>
      <c r="C25" s="3" t="s">
        <v>19</v>
      </c>
      <c r="D25" s="3" t="s">
        <v>20</v>
      </c>
      <c r="E25" s="3"/>
      <c r="F25" s="3" t="s">
        <v>28</v>
      </c>
      <c r="G25" s="3" t="s">
        <v>29</v>
      </c>
      <c r="H25" s="3" t="s">
        <v>134</v>
      </c>
      <c r="I25" s="3"/>
      <c r="J25" s="3" t="s">
        <v>30</v>
      </c>
      <c r="K25" s="4" t="str">
        <f>HYPERLINK("D:\Users\Yuman\Desktop\MasterProject\results\achiral_catalyst_H_Ph_ZnCl2\4.achiral_catalyst.H_Ph_ZnCl2.Rsub_cat_complex", "achiral_catalyst_H_Ph_ZnCl2\4.achiral_catalyst.H_Ph_ZnCl2.Rsub_cat_complex")</f>
        <v>achiral_catalyst_H_Ph_ZnCl2\4.achiral_catalyst.H_Ph_ZnCl2.Rsub_cat_complex</v>
      </c>
      <c r="L25" s="3" t="s">
        <v>140</v>
      </c>
      <c r="M25" s="4" t="str">
        <f>HYPERLINK("D:\Users\Yuman\Desktop\MasterProject\achiral_catalyst_H_Ph_ZnCl2\4.achiral_catalyst.H_Ph_ZnCl2.Rsub_cat_complex/molview2_start_in.bat", "input.xyz")</f>
        <v>input.xyz</v>
      </c>
      <c r="N25" s="4" t="str">
        <f>HYPERLINK("D:\Users\Yuman\Desktop\MasterProject\achiral_catalyst_H_Ph_ZnCl2\4.achiral_catalyst.H_Ph_ZnCl2.Rsub_cat_complex/molview2_start_out.bat", "output.xyz")</f>
        <v>output.xyz</v>
      </c>
      <c r="O25" s="5" t="s">
        <v>141</v>
      </c>
      <c r="P25" s="3" t="s">
        <v>142</v>
      </c>
      <c r="Q25" s="3" t="s">
        <v>143</v>
      </c>
    </row>
    <row r="26" spans="1:17" ht="15.75" x14ac:dyDescent="0.25">
      <c r="A26" s="2" t="s">
        <v>144</v>
      </c>
      <c r="B26" s="2" t="s">
        <v>18</v>
      </c>
      <c r="C26" s="3" t="s">
        <v>36</v>
      </c>
      <c r="D26" s="3" t="s">
        <v>20</v>
      </c>
      <c r="E26" s="3"/>
      <c r="F26" s="3" t="s">
        <v>28</v>
      </c>
      <c r="G26" s="3" t="s">
        <v>29</v>
      </c>
      <c r="H26" s="3" t="s">
        <v>134</v>
      </c>
      <c r="I26" s="3"/>
      <c r="J26" s="3" t="s">
        <v>37</v>
      </c>
      <c r="K26" s="4" t="str">
        <f>HYPERLINK("D:\Users\Yuman\Desktop\MasterProject\results\achiral_catalyst_H_Ph_ZnCl2\5.achiral_catalyst.H_Ph_ZnCl2.TS", "achiral_catalyst_H_Ph_ZnCl2\5.achiral_catalyst.H_Ph_ZnCl2.TS")</f>
        <v>achiral_catalyst_H_Ph_ZnCl2\5.achiral_catalyst.H_Ph_ZnCl2.TS</v>
      </c>
      <c r="L26" s="3" t="s">
        <v>145</v>
      </c>
      <c r="M26" s="4" t="str">
        <f>HYPERLINK("D:\Users\Yuman\Desktop\MasterProject\achiral_catalyst_H_Ph_ZnCl2\5.achiral_catalyst.H_Ph_ZnCl2.TS/molview2_start_in.bat", "input.xyz")</f>
        <v>input.xyz</v>
      </c>
      <c r="N26" s="4" t="str">
        <f>HYPERLINK("D:\Users\Yuman\Desktop\MasterProject\achiral_catalyst_H_Ph_ZnCl2\5.achiral_catalyst.H_Ph_ZnCl2.TS/molview2_start_out.bat", "output.xyz")</f>
        <v>output.xyz</v>
      </c>
      <c r="O26" s="5" t="s">
        <v>146</v>
      </c>
      <c r="P26" s="3" t="s">
        <v>96</v>
      </c>
      <c r="Q26" s="3" t="s">
        <v>147</v>
      </c>
    </row>
    <row r="27" spans="1:17" ht="15.75" x14ac:dyDescent="0.25">
      <c r="A27" s="2" t="s">
        <v>148</v>
      </c>
      <c r="B27" s="2" t="s">
        <v>18</v>
      </c>
      <c r="C27" s="3" t="s">
        <v>19</v>
      </c>
      <c r="D27" s="3" t="s">
        <v>20</v>
      </c>
      <c r="E27" s="3"/>
      <c r="F27" s="3" t="s">
        <v>28</v>
      </c>
      <c r="G27" s="3" t="s">
        <v>29</v>
      </c>
      <c r="H27" s="3" t="s">
        <v>134</v>
      </c>
      <c r="I27" s="3"/>
      <c r="J27" s="3" t="s">
        <v>44</v>
      </c>
      <c r="K27" s="4" t="str">
        <f>HYPERLINK("D:\Users\Yuman\Desktop\MasterProject\results\achiral_catalyst_H_Ph_ZnCl2\6.achiral_catalyst.H_Ph_ZnCl2.P1", "achiral_catalyst_H_Ph_ZnCl2\6.achiral_catalyst.H_Ph_ZnCl2.P1")</f>
        <v>achiral_catalyst_H_Ph_ZnCl2\6.achiral_catalyst.H_Ph_ZnCl2.P1</v>
      </c>
      <c r="L27" s="3" t="s">
        <v>149</v>
      </c>
      <c r="M27" s="4" t="str">
        <f>HYPERLINK("D:\Users\Yuman\Desktop\MasterProject\achiral_catalyst_H_Ph_ZnCl2\6.achiral_catalyst.H_Ph_ZnCl2.P1/molview2_start_in.bat", "input.xyz")</f>
        <v>input.xyz</v>
      </c>
      <c r="N27" s="4" t="str">
        <f>HYPERLINK("D:\Users\Yuman\Desktop\MasterProject\achiral_catalyst_H_Ph_ZnCl2\6.achiral_catalyst.H_Ph_ZnCl2.P1/molview2_start_out.bat", "output.xyz")</f>
        <v>output.xyz</v>
      </c>
      <c r="O27" s="5" t="s">
        <v>150</v>
      </c>
      <c r="P27" s="3" t="s">
        <v>96</v>
      </c>
      <c r="Q27" s="3" t="s">
        <v>151</v>
      </c>
    </row>
    <row r="28" spans="1:17" ht="15.75" x14ac:dyDescent="0.25">
      <c r="A28" s="2" t="s">
        <v>152</v>
      </c>
      <c r="B28" s="2" t="s">
        <v>18</v>
      </c>
      <c r="C28" s="3" t="s">
        <v>19</v>
      </c>
      <c r="D28" s="3" t="s">
        <v>20</v>
      </c>
      <c r="E28" s="3"/>
      <c r="F28" s="3" t="s">
        <v>28</v>
      </c>
      <c r="G28" s="3" t="s">
        <v>29</v>
      </c>
      <c r="H28" s="3" t="s">
        <v>134</v>
      </c>
      <c r="I28" s="3"/>
      <c r="J28" s="3" t="s">
        <v>50</v>
      </c>
      <c r="K28" s="4" t="str">
        <f>HYPERLINK("D:\Users\Yuman\Desktop\MasterProject\results\achiral_catalyst_H_Ph_ZnCl2\7.achiral_catalyst.H_Ph_ZnCl2.P2", "achiral_catalyst_H_Ph_ZnCl2\7.achiral_catalyst.H_Ph_ZnCl2.P2")</f>
        <v>achiral_catalyst_H_Ph_ZnCl2\7.achiral_catalyst.H_Ph_ZnCl2.P2</v>
      </c>
      <c r="L28" s="3" t="s">
        <v>140</v>
      </c>
      <c r="M28" s="4" t="str">
        <f>HYPERLINK("D:\Users\Yuman\Desktop\MasterProject\achiral_catalyst_H_Ph_ZnCl2\7.achiral_catalyst.H_Ph_ZnCl2.P2/molview2_start_in.bat", "input.xyz")</f>
        <v>input.xyz</v>
      </c>
      <c r="N28" s="4" t="str">
        <f>HYPERLINK("D:\Users\Yuman\Desktop\MasterProject\achiral_catalyst_H_Ph_ZnCl2\7.achiral_catalyst.H_Ph_ZnCl2.P2/molview2_start_out.bat", "output.xyz")</f>
        <v>output.xyz</v>
      </c>
      <c r="O28" s="5" t="s">
        <v>153</v>
      </c>
      <c r="P28" s="3" t="s">
        <v>40</v>
      </c>
      <c r="Q28" s="3" t="s">
        <v>154</v>
      </c>
    </row>
    <row r="29" spans="1:17" ht="15.75" x14ac:dyDescent="0.25">
      <c r="A29" s="2" t="s">
        <v>155</v>
      </c>
      <c r="B29" s="2" t="s">
        <v>18</v>
      </c>
      <c r="C29" s="3" t="s">
        <v>19</v>
      </c>
      <c r="D29" s="3" t="s">
        <v>20</v>
      </c>
      <c r="E29" s="3"/>
      <c r="F29" s="3" t="s">
        <v>28</v>
      </c>
      <c r="G29" s="3" t="s">
        <v>156</v>
      </c>
      <c r="H29" s="3" t="s">
        <v>21</v>
      </c>
      <c r="I29" s="3"/>
      <c r="J29" s="3" t="s">
        <v>30</v>
      </c>
      <c r="K29" s="4" t="str">
        <f>HYPERLINK("D:\Users\Yuman\Desktop\MasterProject\results\achiral_catalyst_H_tBu_AlF3\33.achiral_catalyst.H_tBu_AlF3.Rsub_cat_complex", "achiral_catalyst_H_tBu_AlF3\33.achiral_catalyst.H_tBu_AlF3.Rsub_cat_complex")</f>
        <v>achiral_catalyst_H_tBu_AlF3\33.achiral_catalyst.H_tBu_AlF3.Rsub_cat_complex</v>
      </c>
      <c r="L29" s="3" t="s">
        <v>157</v>
      </c>
      <c r="M29" s="4" t="str">
        <f>HYPERLINK("D:\Users\Yuman\Desktop\MasterProject\achiral_catalyst_H_tBu_AlF3\33.achiral_catalyst.H_tBu_AlF3.Rsub_cat_complex/molview2_start_in.bat", "input.xyz")</f>
        <v>input.xyz</v>
      </c>
      <c r="N29" s="4" t="str">
        <f>HYPERLINK("D:\Users\Yuman\Desktop\MasterProject\achiral_catalyst_H_tBu_AlF3\33.achiral_catalyst.H_tBu_AlF3.Rsub_cat_complex/molview2_start_out.bat", "output.xyz")</f>
        <v>output.xyz</v>
      </c>
      <c r="O29" s="5" t="s">
        <v>158</v>
      </c>
      <c r="P29" s="3" t="s">
        <v>88</v>
      </c>
      <c r="Q29" s="3" t="s">
        <v>159</v>
      </c>
    </row>
    <row r="30" spans="1:17" ht="15.75" x14ac:dyDescent="0.25">
      <c r="A30" s="2" t="s">
        <v>160</v>
      </c>
      <c r="B30" s="2" t="s">
        <v>18</v>
      </c>
      <c r="C30" s="3" t="s">
        <v>36</v>
      </c>
      <c r="D30" s="3" t="s">
        <v>20</v>
      </c>
      <c r="E30" s="3"/>
      <c r="F30" s="3" t="s">
        <v>28</v>
      </c>
      <c r="G30" s="3" t="s">
        <v>156</v>
      </c>
      <c r="H30" s="3" t="s">
        <v>21</v>
      </c>
      <c r="I30" s="3"/>
      <c r="J30" s="3" t="s">
        <v>37</v>
      </c>
      <c r="K30" s="4" t="str">
        <f>HYPERLINK("D:\Users\Yuman\Desktop\MasterProject\results\achiral_catalyst_H_tBu_AlF3\34.achiral_catalyst.H_tBu_AlF3.TS", "achiral_catalyst_H_tBu_AlF3\34.achiral_catalyst.H_tBu_AlF3.TS")</f>
        <v>achiral_catalyst_H_tBu_AlF3\34.achiral_catalyst.H_tBu_AlF3.TS</v>
      </c>
      <c r="L30" s="3" t="s">
        <v>161</v>
      </c>
      <c r="M30" s="4" t="str">
        <f>HYPERLINK("D:\Users\Yuman\Desktop\MasterProject\achiral_catalyst_H_tBu_AlF3\34.achiral_catalyst.H_tBu_AlF3.TS/molview2_start_in.bat", "input.xyz")</f>
        <v>input.xyz</v>
      </c>
      <c r="N30" s="4" t="str">
        <f>HYPERLINK("D:\Users\Yuman\Desktop\MasterProject\achiral_catalyst_H_tBu_AlF3\34.achiral_catalyst.H_tBu_AlF3.TS/molview2_start_out.bat", "output.xyz")</f>
        <v>output.xyz</v>
      </c>
      <c r="O30" s="5" t="s">
        <v>162</v>
      </c>
      <c r="P30" s="3" t="s">
        <v>120</v>
      </c>
      <c r="Q30" s="3" t="s">
        <v>163</v>
      </c>
    </row>
    <row r="31" spans="1:17" ht="15.75" x14ac:dyDescent="0.25">
      <c r="A31" s="2" t="s">
        <v>164</v>
      </c>
      <c r="B31" s="2" t="s">
        <v>18</v>
      </c>
      <c r="C31" s="3" t="s">
        <v>19</v>
      </c>
      <c r="D31" s="3" t="s">
        <v>20</v>
      </c>
      <c r="E31" s="3"/>
      <c r="F31" s="3" t="s">
        <v>28</v>
      </c>
      <c r="G31" s="3" t="s">
        <v>156</v>
      </c>
      <c r="H31" s="3" t="s">
        <v>21</v>
      </c>
      <c r="I31" s="3"/>
      <c r="J31" s="3" t="s">
        <v>44</v>
      </c>
      <c r="K31" s="4" t="str">
        <f>HYPERLINK("D:\Users\Yuman\Desktop\MasterProject\results\achiral_catalyst_H_tBu_AlF3\35.achiral_catalyst.H_tBu_AlF3.P1", "achiral_catalyst_H_tBu_AlF3\35.achiral_catalyst.H_tBu_AlF3.P1")</f>
        <v>achiral_catalyst_H_tBu_AlF3\35.achiral_catalyst.H_tBu_AlF3.P1</v>
      </c>
      <c r="L31" s="3" t="s">
        <v>165</v>
      </c>
      <c r="M31" s="4" t="str">
        <f>HYPERLINK("D:\Users\Yuman\Desktop\MasterProject\achiral_catalyst_H_tBu_AlF3\35.achiral_catalyst.H_tBu_AlF3.P1/molview2_start_in.bat", "input.xyz")</f>
        <v>input.xyz</v>
      </c>
      <c r="N31" s="4" t="str">
        <f>HYPERLINK("D:\Users\Yuman\Desktop\MasterProject\achiral_catalyst_H_tBu_AlF3\35.achiral_catalyst.H_tBu_AlF3.P1/molview2_start_out.bat", "output.xyz")</f>
        <v>output.xyz</v>
      </c>
      <c r="O31" s="5" t="s">
        <v>166</v>
      </c>
      <c r="P31" s="3" t="s">
        <v>120</v>
      </c>
      <c r="Q31" s="3" t="s">
        <v>167</v>
      </c>
    </row>
    <row r="32" spans="1:17" ht="15.75" x14ac:dyDescent="0.25">
      <c r="A32" s="2" t="s">
        <v>168</v>
      </c>
      <c r="B32" s="2" t="s">
        <v>18</v>
      </c>
      <c r="C32" s="3" t="s">
        <v>19</v>
      </c>
      <c r="D32" s="3" t="s">
        <v>20</v>
      </c>
      <c r="E32" s="3"/>
      <c r="F32" s="3" t="s">
        <v>28</v>
      </c>
      <c r="G32" s="3" t="s">
        <v>156</v>
      </c>
      <c r="H32" s="3" t="s">
        <v>21</v>
      </c>
      <c r="I32" s="3"/>
      <c r="J32" s="3" t="s">
        <v>50</v>
      </c>
      <c r="K32" s="4" t="str">
        <f>HYPERLINK("D:\Users\Yuman\Desktop\MasterProject\results\achiral_catalyst_H_tBu_AlF3\36.achiral_catalyst.H_tBu_AlF3.P2", "achiral_catalyst_H_tBu_AlF3\36.achiral_catalyst.H_tBu_AlF3.P2")</f>
        <v>achiral_catalyst_H_tBu_AlF3\36.achiral_catalyst.H_tBu_AlF3.P2</v>
      </c>
      <c r="L32" s="3" t="s">
        <v>157</v>
      </c>
      <c r="M32" s="4" t="str">
        <f>HYPERLINK("D:\Users\Yuman\Desktop\MasterProject\achiral_catalyst_H_tBu_AlF3\36.achiral_catalyst.H_tBu_AlF3.P2/molview2_start_in.bat", "input.xyz")</f>
        <v>input.xyz</v>
      </c>
      <c r="N32" s="4" t="str">
        <f>HYPERLINK("D:\Users\Yuman\Desktop\MasterProject\achiral_catalyst_H_tBu_AlF3\36.achiral_catalyst.H_tBu_AlF3.P2/molview2_start_out.bat", "output.xyz")</f>
        <v>output.xyz</v>
      </c>
      <c r="O32" s="5" t="s">
        <v>169</v>
      </c>
      <c r="P32" s="3" t="s">
        <v>170</v>
      </c>
      <c r="Q32" s="3" t="s">
        <v>171</v>
      </c>
    </row>
    <row r="33" spans="1:17" ht="15.75" x14ac:dyDescent="0.25">
      <c r="A33" s="2" t="s">
        <v>172</v>
      </c>
      <c r="B33" s="2" t="s">
        <v>18</v>
      </c>
      <c r="C33" s="3" t="s">
        <v>19</v>
      </c>
      <c r="D33" s="3" t="s">
        <v>20</v>
      </c>
      <c r="E33" s="3"/>
      <c r="F33" s="3" t="s">
        <v>28</v>
      </c>
      <c r="G33" s="3" t="s">
        <v>156</v>
      </c>
      <c r="H33" s="3"/>
      <c r="I33" s="3"/>
      <c r="J33" s="3" t="s">
        <v>123</v>
      </c>
      <c r="K33" s="4" t="str">
        <f>HYPERLINK("D:\Users\Yuman\Desktop\MasterProject\results\achiral_catalyst_H_tBu_AlF3\8.achiral_catalyst.H_tBu_AlF3.Rsub", "achiral_catalyst_H_tBu_AlF3\8.achiral_catalyst.H_tBu_AlF3.Rsub")</f>
        <v>achiral_catalyst_H_tBu_AlF3\8.achiral_catalyst.H_tBu_AlF3.Rsub</v>
      </c>
      <c r="L33" s="3" t="s">
        <v>173</v>
      </c>
      <c r="M33" s="4" t="str">
        <f>HYPERLINK("D:\Users\Yuman\Desktop\MasterProject\achiral_catalyst_H_tBu_AlF3\8.achiral_catalyst.H_tBu_AlF3.Rsub/molview2_start_in.bat", "input.xyz")</f>
        <v>input.xyz</v>
      </c>
      <c r="N33" s="4" t="str">
        <f>HYPERLINK("D:\Users\Yuman\Desktop\MasterProject\achiral_catalyst_H_tBu_AlF3\8.achiral_catalyst.H_tBu_AlF3.Rsub/molview2_start_out.bat", "output.xyz")</f>
        <v>output.xyz</v>
      </c>
      <c r="O33" s="5" t="s">
        <v>174</v>
      </c>
      <c r="P33" s="3" t="s">
        <v>83</v>
      </c>
      <c r="Q33" s="3" t="s">
        <v>175</v>
      </c>
    </row>
    <row r="34" spans="1:17" ht="15.75" x14ac:dyDescent="0.25">
      <c r="A34" s="2" t="s">
        <v>176</v>
      </c>
      <c r="B34" s="2" t="s">
        <v>18</v>
      </c>
      <c r="C34" s="3" t="s">
        <v>19</v>
      </c>
      <c r="D34" s="3" t="s">
        <v>20</v>
      </c>
      <c r="E34" s="3"/>
      <c r="F34" s="3" t="s">
        <v>28</v>
      </c>
      <c r="G34" s="3" t="s">
        <v>156</v>
      </c>
      <c r="H34" s="3" t="s">
        <v>55</v>
      </c>
      <c r="I34" s="3"/>
      <c r="J34" s="3" t="s">
        <v>30</v>
      </c>
      <c r="K34" s="4" t="str">
        <f>HYPERLINK("D:\Users\Yuman\Desktop\MasterProject\results\achiral_catalyst_H_tBu_BF3\38.achiral_catalyst.H_tBu_BF3.Rsub_cat_complex", "achiral_catalyst_H_tBu_BF3\38.achiral_catalyst.H_tBu_BF3.Rsub_cat_complex")</f>
        <v>achiral_catalyst_H_tBu_BF3\38.achiral_catalyst.H_tBu_BF3.Rsub_cat_complex</v>
      </c>
      <c r="L34" s="3" t="s">
        <v>177</v>
      </c>
      <c r="M34" s="4" t="str">
        <f>HYPERLINK("D:\Users\Yuman\Desktop\MasterProject\achiral_catalyst_H_tBu_BF3\38.achiral_catalyst.H_tBu_BF3.Rsub_cat_complex/molview2_start_in.bat", "input.xyz")</f>
        <v>input.xyz</v>
      </c>
      <c r="N34" s="4" t="str">
        <f>HYPERLINK("D:\Users\Yuman\Desktop\MasterProject\achiral_catalyst_H_tBu_BF3\38.achiral_catalyst.H_tBu_BF3.Rsub_cat_complex/molview2_start_out.bat", "output.xyz")</f>
        <v>output.xyz</v>
      </c>
      <c r="O34" s="5" t="s">
        <v>178</v>
      </c>
      <c r="P34" s="3" t="s">
        <v>88</v>
      </c>
      <c r="Q34" s="3" t="s">
        <v>179</v>
      </c>
    </row>
    <row r="35" spans="1:17" ht="15.75" x14ac:dyDescent="0.25">
      <c r="A35" s="6" t="s">
        <v>180</v>
      </c>
      <c r="B35" s="6" t="s">
        <v>43</v>
      </c>
      <c r="C35" s="3" t="s">
        <v>36</v>
      </c>
      <c r="D35" s="3" t="s">
        <v>20</v>
      </c>
      <c r="E35" s="3"/>
      <c r="F35" s="3" t="s">
        <v>28</v>
      </c>
      <c r="G35" s="3" t="s">
        <v>156</v>
      </c>
      <c r="H35" s="3" t="s">
        <v>55</v>
      </c>
      <c r="I35" s="3"/>
      <c r="J35" s="3" t="s">
        <v>37</v>
      </c>
      <c r="K35" s="4" t="str">
        <f>HYPERLINK("D:\Users\Yuman\Desktop\MasterProject\results\achiral_catalyst_H_tBu_BF3\39.achiral_catalyst.H_tBu_BF3.TS", "achiral_catalyst_H_tBu_BF3\39.achiral_catalyst.H_tBu_BF3.TS")</f>
        <v>achiral_catalyst_H_tBu_BF3\39.achiral_catalyst.H_tBu_BF3.TS</v>
      </c>
      <c r="L35" s="3" t="s">
        <v>181</v>
      </c>
      <c r="M35" s="4" t="str">
        <f>HYPERLINK("D:\Users\Yuman\Desktop\MasterProject\achiral_catalyst_H_tBu_BF3\39.achiral_catalyst.H_tBu_BF3.TS/molview2_start_in.bat", "input.xyz")</f>
        <v>input.xyz</v>
      </c>
      <c r="N35" s="4" t="str">
        <f>HYPERLINK("D:\Users\Yuman\Desktop\MasterProject\achiral_catalyst_H_tBu_BF3\39.achiral_catalyst.H_tBu_BF3.TS/molview2_start_out.bat", "output.xyz")</f>
        <v>output.xyz</v>
      </c>
      <c r="O35" s="5" t="s">
        <v>182</v>
      </c>
      <c r="P35" s="3" t="s">
        <v>120</v>
      </c>
      <c r="Q35" s="3" t="s">
        <v>183</v>
      </c>
    </row>
    <row r="36" spans="1:17" ht="15.75" x14ac:dyDescent="0.25">
      <c r="A36" s="2" t="s">
        <v>184</v>
      </c>
      <c r="B36" s="2" t="s">
        <v>18</v>
      </c>
      <c r="C36" s="3" t="s">
        <v>19</v>
      </c>
      <c r="D36" s="3" t="s">
        <v>20</v>
      </c>
      <c r="E36" s="3"/>
      <c r="F36" s="3" t="s">
        <v>28</v>
      </c>
      <c r="G36" s="3" t="s">
        <v>156</v>
      </c>
      <c r="H36" s="3" t="s">
        <v>55</v>
      </c>
      <c r="I36" s="3"/>
      <c r="J36" s="3" t="s">
        <v>44</v>
      </c>
      <c r="K36" s="4" t="str">
        <f>HYPERLINK("D:\Users\Yuman\Desktop\MasterProject\results\achiral_catalyst_H_tBu_BF3\43.achiral_catalyst.H_tBu_BF3.P1", "achiral_catalyst_H_tBu_BF3\43.achiral_catalyst.H_tBu_BF3.P1")</f>
        <v>achiral_catalyst_H_tBu_BF3\43.achiral_catalyst.H_tBu_BF3.P1</v>
      </c>
      <c r="L36" s="3" t="s">
        <v>185</v>
      </c>
      <c r="M36" s="4" t="str">
        <f>HYPERLINK("D:\Users\Yuman\Desktop\MasterProject\achiral_catalyst_H_tBu_BF3\43.achiral_catalyst.H_tBu_BF3.P1/molview2_start_in.bat", "input.xyz")</f>
        <v>input.xyz</v>
      </c>
      <c r="N36" s="4" t="str">
        <f>HYPERLINK("D:\Users\Yuman\Desktop\MasterProject\achiral_catalyst_H_tBu_BF3\43.achiral_catalyst.H_tBu_BF3.P1/molview2_start_out.bat", "output.xyz")</f>
        <v>output.xyz</v>
      </c>
      <c r="O36" s="5" t="s">
        <v>186</v>
      </c>
      <c r="P36" s="3" t="s">
        <v>120</v>
      </c>
      <c r="Q36" s="3" t="s">
        <v>187</v>
      </c>
    </row>
    <row r="37" spans="1:17" ht="15.75" x14ac:dyDescent="0.25">
      <c r="A37" s="2" t="s">
        <v>188</v>
      </c>
      <c r="B37" s="2" t="s">
        <v>18</v>
      </c>
      <c r="C37" s="3" t="s">
        <v>19</v>
      </c>
      <c r="D37" s="3" t="s">
        <v>20</v>
      </c>
      <c r="E37" s="3"/>
      <c r="F37" s="3" t="s">
        <v>28</v>
      </c>
      <c r="G37" s="3" t="s">
        <v>156</v>
      </c>
      <c r="H37" s="3" t="s">
        <v>55</v>
      </c>
      <c r="I37" s="3"/>
      <c r="J37" s="3" t="s">
        <v>50</v>
      </c>
      <c r="K37" s="4" t="str">
        <f>HYPERLINK("D:\Users\Yuman\Desktop\MasterProject\results\achiral_catalyst_H_tBu_BF3\44.achiral_catalyst.H_tBu_BF3.P2", "achiral_catalyst_H_tBu_BF3\44.achiral_catalyst.H_tBu_BF3.P2")</f>
        <v>achiral_catalyst_H_tBu_BF3\44.achiral_catalyst.H_tBu_BF3.P2</v>
      </c>
      <c r="L37" s="3" t="s">
        <v>177</v>
      </c>
      <c r="M37" s="4" t="str">
        <f>HYPERLINK("D:\Users\Yuman\Desktop\MasterProject\achiral_catalyst_H_tBu_BF3\44.achiral_catalyst.H_tBu_BF3.P2/molview2_start_in.bat", "input.xyz")</f>
        <v>input.xyz</v>
      </c>
      <c r="N37" s="4" t="str">
        <f>HYPERLINK("D:\Users\Yuman\Desktop\MasterProject\achiral_catalyst_H_tBu_BF3\44.achiral_catalyst.H_tBu_BF3.P2/molview2_start_out.bat", "output.xyz")</f>
        <v>output.xyz</v>
      </c>
      <c r="O37" s="5" t="s">
        <v>189</v>
      </c>
      <c r="P37" s="3" t="s">
        <v>170</v>
      </c>
      <c r="Q37" s="3" t="s">
        <v>190</v>
      </c>
    </row>
    <row r="38" spans="1:17" ht="15.75" x14ac:dyDescent="0.25">
      <c r="A38" s="2" t="s">
        <v>191</v>
      </c>
      <c r="B38" s="2" t="s">
        <v>18</v>
      </c>
      <c r="C38" s="3" t="s">
        <v>19</v>
      </c>
      <c r="D38" s="3" t="s">
        <v>20</v>
      </c>
      <c r="E38" s="3"/>
      <c r="F38" s="3" t="s">
        <v>28</v>
      </c>
      <c r="G38" s="3" t="s">
        <v>156</v>
      </c>
      <c r="H38" s="3" t="s">
        <v>75</v>
      </c>
      <c r="I38" s="3"/>
      <c r="J38" s="3" t="s">
        <v>30</v>
      </c>
      <c r="K38" s="4" t="str">
        <f>HYPERLINK("D:\Users\Yuman\Desktop\MasterProject\results\achiral_catalyst_H_tBu_I2\54.achiral_catalyst.H_tBu_I2.Rsub_cat_complex", "achiral_catalyst_H_tBu_I2\54.achiral_catalyst.H_tBu_I2.Rsub_cat_complex")</f>
        <v>achiral_catalyst_H_tBu_I2\54.achiral_catalyst.H_tBu_I2.Rsub_cat_complex</v>
      </c>
      <c r="L38" s="3" t="s">
        <v>192</v>
      </c>
      <c r="M38" s="4" t="str">
        <f>HYPERLINK("D:\Users\Yuman\Desktop\MasterProject\achiral_catalyst_H_tBu_I2\54.achiral_catalyst.H_tBu_I2.Rsub_cat_complex/molview2_start_in.bat", "input.xyz")</f>
        <v>input.xyz</v>
      </c>
      <c r="N38" s="4" t="str">
        <f>HYPERLINK("D:\Users\Yuman\Desktop\MasterProject\achiral_catalyst_H_tBu_I2\54.achiral_catalyst.H_tBu_I2.Rsub_cat_complex/molview2_start_out.bat", "output.xyz")</f>
        <v>output.xyz</v>
      </c>
      <c r="O38" s="5" t="s">
        <v>193</v>
      </c>
      <c r="P38" s="3" t="s">
        <v>33</v>
      </c>
      <c r="Q38" s="3" t="s">
        <v>194</v>
      </c>
    </row>
    <row r="39" spans="1:17" ht="15.75" x14ac:dyDescent="0.25">
      <c r="A39" s="7" t="s">
        <v>195</v>
      </c>
      <c r="B39" s="7" t="s">
        <v>196</v>
      </c>
      <c r="C39" s="3" t="s">
        <v>36</v>
      </c>
      <c r="D39" s="3" t="s">
        <v>20</v>
      </c>
      <c r="E39" s="3"/>
      <c r="F39" s="3" t="s">
        <v>28</v>
      </c>
      <c r="G39" s="3" t="s">
        <v>156</v>
      </c>
      <c r="H39" s="3" t="s">
        <v>75</v>
      </c>
      <c r="I39" s="3"/>
      <c r="J39" s="3" t="s">
        <v>37</v>
      </c>
      <c r="K39" s="4" t="str">
        <f>HYPERLINK("D:\Users\Yuman\Desktop\MasterProject\results\achiral_catalyst_H_tBu_I2\55.achiral_catalyst.H_tBu_I2.TS", "achiral_catalyst_H_tBu_I2\55.achiral_catalyst.H_tBu_I2.TS")</f>
        <v>achiral_catalyst_H_tBu_I2\55.achiral_catalyst.H_tBu_I2.TS</v>
      </c>
      <c r="L39" s="3" t="s">
        <v>197</v>
      </c>
      <c r="M39" s="4" t="str">
        <f>HYPERLINK("D:\Users\Yuman\Desktop\MasterProject\achiral_catalyst_H_tBu_I2\55.achiral_catalyst.H_tBu_I2.TS/molview2_start_in.bat", "input.xyz")</f>
        <v>input.xyz</v>
      </c>
      <c r="N39" s="4" t="str">
        <f>HYPERLINK("D:\Users\Yuman\Desktop\MasterProject\achiral_catalyst_H_tBu_I2\55.achiral_catalyst.H_tBu_I2.TS/molview2_start_out.bat", "output.xyz")</f>
        <v>output.xyz</v>
      </c>
      <c r="O39" s="5" t="s">
        <v>198</v>
      </c>
      <c r="P39" s="3" t="s">
        <v>199</v>
      </c>
      <c r="Q39" s="3" t="s">
        <v>200</v>
      </c>
    </row>
    <row r="40" spans="1:17" ht="15.75" x14ac:dyDescent="0.25">
      <c r="A40" s="7" t="s">
        <v>201</v>
      </c>
      <c r="B40" s="7" t="s">
        <v>196</v>
      </c>
      <c r="C40" s="3" t="s">
        <v>19</v>
      </c>
      <c r="D40" s="3" t="s">
        <v>20</v>
      </c>
      <c r="E40" s="3"/>
      <c r="F40" s="3" t="s">
        <v>28</v>
      </c>
      <c r="G40" s="3" t="s">
        <v>156</v>
      </c>
      <c r="H40" s="3" t="s">
        <v>75</v>
      </c>
      <c r="I40" s="3"/>
      <c r="J40" s="3" t="s">
        <v>44</v>
      </c>
      <c r="K40" s="4" t="str">
        <f>HYPERLINK("D:\Users\Yuman\Desktop\MasterProject\results\achiral_catalyst_H_tBu_I2\56.achiral_catalyst.H_tBu_I2.P1", "achiral_catalyst_H_tBu_I2\56.achiral_catalyst.H_tBu_I2.P1")</f>
        <v>achiral_catalyst_H_tBu_I2\56.achiral_catalyst.H_tBu_I2.P1</v>
      </c>
      <c r="L40" s="3" t="s">
        <v>202</v>
      </c>
      <c r="M40" s="4" t="str">
        <f>HYPERLINK("D:\Users\Yuman\Desktop\MasterProject\achiral_catalyst_H_tBu_I2\56.achiral_catalyst.H_tBu_I2.P1/molview2_start_in.bat", "input.xyz")</f>
        <v>input.xyz</v>
      </c>
      <c r="N40" s="4" t="str">
        <f>HYPERLINK("D:\Users\Yuman\Desktop\MasterProject\achiral_catalyst_H_tBu_I2\56.achiral_catalyst.H_tBu_I2.P1/molview2_start_out.bat", "output.xyz")</f>
        <v>output.xyz</v>
      </c>
      <c r="O40" s="5" t="s">
        <v>203</v>
      </c>
      <c r="P40" s="3" t="s">
        <v>204</v>
      </c>
      <c r="Q40" s="3" t="s">
        <v>205</v>
      </c>
    </row>
    <row r="41" spans="1:17" ht="15.75" x14ac:dyDescent="0.25">
      <c r="A41" s="8" t="s">
        <v>206</v>
      </c>
      <c r="B41" s="8" t="s">
        <v>207</v>
      </c>
      <c r="C41" s="3" t="s">
        <v>19</v>
      </c>
      <c r="D41" s="3" t="s">
        <v>20</v>
      </c>
      <c r="E41" s="3"/>
      <c r="F41" s="3" t="s">
        <v>28</v>
      </c>
      <c r="G41" s="3" t="s">
        <v>156</v>
      </c>
      <c r="H41" s="3" t="s">
        <v>75</v>
      </c>
      <c r="I41" s="3"/>
      <c r="J41" s="3" t="s">
        <v>50</v>
      </c>
      <c r="K41" s="4" t="str">
        <f>HYPERLINK("D:\Users\Yuman\Desktop\MasterProject\results\achiral_catalyst_H_tBu_I2\57.achiral_catalyst.H_tBu_I2.P2", "achiral_catalyst_H_tBu_I2\57.achiral_catalyst.H_tBu_I2.P2")</f>
        <v>achiral_catalyst_H_tBu_I2\57.achiral_catalyst.H_tBu_I2.P2</v>
      </c>
      <c r="L41" s="3" t="s">
        <v>192</v>
      </c>
      <c r="M41" s="3"/>
      <c r="N41" s="3"/>
      <c r="O41" s="5" t="s">
        <v>208</v>
      </c>
      <c r="P41" s="3"/>
      <c r="Q41" s="3" t="s">
        <v>209</v>
      </c>
    </row>
    <row r="42" spans="1:17" ht="15.75" x14ac:dyDescent="0.25">
      <c r="A42" s="2" t="s">
        <v>210</v>
      </c>
      <c r="B42" s="2" t="s">
        <v>18</v>
      </c>
      <c r="C42" s="3" t="s">
        <v>19</v>
      </c>
      <c r="D42" s="3" t="s">
        <v>20</v>
      </c>
      <c r="E42" s="3"/>
      <c r="F42" s="3"/>
      <c r="G42" s="3"/>
      <c r="H42" s="3" t="s">
        <v>211</v>
      </c>
      <c r="I42" s="3"/>
      <c r="J42" s="3" t="s">
        <v>22</v>
      </c>
      <c r="K42" s="4" t="str">
        <f>HYPERLINK("D:\Users\Yuman\Desktop\MasterProject\results\achiral_catalyst_H_tBu_SnCl4\37.achiral_catalyst.H_tBu_SnCl4.Rcat", "achiral_catalyst_H_tBu_SnCl4\37.achiral_catalyst.H_tBu_SnCl4.Rcat")</f>
        <v>achiral_catalyst_H_tBu_SnCl4\37.achiral_catalyst.H_tBu_SnCl4.Rcat</v>
      </c>
      <c r="L42" s="3" t="s">
        <v>212</v>
      </c>
      <c r="M42" s="4" t="str">
        <f>HYPERLINK("D:\Users\Yuman\Desktop\MasterProject\achiral_catalyst_H_tBu_SnCl4\37.achiral_catalyst.H_tBu_SnCl4.Rcat/molview2_start_in.bat", "input.xyz")</f>
        <v>input.xyz</v>
      </c>
      <c r="N42" s="4" t="str">
        <f>HYPERLINK("D:\Users\Yuman\Desktop\MasterProject\achiral_catalyst_H_tBu_SnCl4\37.achiral_catalyst.H_tBu_SnCl4.Rcat/molview2_start_out.bat", "output.xyz")</f>
        <v>output.xyz</v>
      </c>
      <c r="O42" s="5" t="s">
        <v>213</v>
      </c>
      <c r="P42" s="3" t="s">
        <v>102</v>
      </c>
      <c r="Q42" s="3" t="s">
        <v>214</v>
      </c>
    </row>
    <row r="43" spans="1:17" ht="15.75" x14ac:dyDescent="0.25">
      <c r="A43" s="2" t="s">
        <v>215</v>
      </c>
      <c r="B43" s="2" t="s">
        <v>18</v>
      </c>
      <c r="C43" s="3" t="s">
        <v>19</v>
      </c>
      <c r="D43" s="3" t="s">
        <v>20</v>
      </c>
      <c r="E43" s="3"/>
      <c r="F43" s="3" t="s">
        <v>28</v>
      </c>
      <c r="G43" s="3" t="s">
        <v>156</v>
      </c>
      <c r="H43" s="3" t="s">
        <v>211</v>
      </c>
      <c r="I43" s="3"/>
      <c r="J43" s="3" t="s">
        <v>30</v>
      </c>
      <c r="K43" s="4" t="str">
        <f>HYPERLINK("D:\Users\Yuman\Desktop\MasterProject\results\achiral_catalyst_H_tBu_SnCl4\45.achiral_catalyst.H_tBu_SnCl4.Rsub_cat_complex", "achiral_catalyst_H_tBu_SnCl4\45.achiral_catalyst.H_tBu_SnCl4.Rsub_cat_complex")</f>
        <v>achiral_catalyst_H_tBu_SnCl4\45.achiral_catalyst.H_tBu_SnCl4.Rsub_cat_complex</v>
      </c>
      <c r="L43" s="3" t="s">
        <v>216</v>
      </c>
      <c r="M43" s="4" t="str">
        <f>HYPERLINK("D:\Users\Yuman\Desktop\MasterProject\achiral_catalyst_H_tBu_SnCl4\45.achiral_catalyst.H_tBu_SnCl4.Rsub_cat_complex/molview2_start_in.bat", "input.xyz")</f>
        <v>input.xyz</v>
      </c>
      <c r="N43" s="4" t="str">
        <f>HYPERLINK("D:\Users\Yuman\Desktop\MasterProject\achiral_catalyst_H_tBu_SnCl4\45.achiral_catalyst.H_tBu_SnCl4.Rsub_cat_complex/molview2_start_out.bat", "output.xyz")</f>
        <v>output.xyz</v>
      </c>
      <c r="O43" s="5" t="s">
        <v>217</v>
      </c>
      <c r="P43" s="3" t="s">
        <v>96</v>
      </c>
      <c r="Q43" s="3" t="s">
        <v>218</v>
      </c>
    </row>
    <row r="44" spans="1:17" ht="15.75" x14ac:dyDescent="0.25">
      <c r="A44" s="2" t="s">
        <v>219</v>
      </c>
      <c r="B44" s="2" t="s">
        <v>18</v>
      </c>
      <c r="C44" s="3" t="s">
        <v>36</v>
      </c>
      <c r="D44" s="3" t="s">
        <v>20</v>
      </c>
      <c r="E44" s="3"/>
      <c r="F44" s="3" t="s">
        <v>28</v>
      </c>
      <c r="G44" s="3" t="s">
        <v>156</v>
      </c>
      <c r="H44" s="3" t="s">
        <v>211</v>
      </c>
      <c r="I44" s="3"/>
      <c r="J44" s="3" t="s">
        <v>37</v>
      </c>
      <c r="K44" s="4" t="str">
        <f>HYPERLINK("D:\Users\Yuman\Desktop\MasterProject\results\achiral_catalyst_H_tBu_SnCl4\46.achiral_catalyst.H_tBu_SnCl4.TS", "achiral_catalyst_H_tBu_SnCl4\46.achiral_catalyst.H_tBu_SnCl4.TS")</f>
        <v>achiral_catalyst_H_tBu_SnCl4\46.achiral_catalyst.H_tBu_SnCl4.TS</v>
      </c>
      <c r="L44" s="3" t="s">
        <v>220</v>
      </c>
      <c r="M44" s="4" t="str">
        <f>HYPERLINK("D:\Users\Yuman\Desktop\MasterProject\achiral_catalyst_H_tBu_SnCl4\46.achiral_catalyst.H_tBu_SnCl4.TS/molview2_start_in.bat", "input.xyz")</f>
        <v>input.xyz</v>
      </c>
      <c r="N44" s="4" t="str">
        <f>HYPERLINK("D:\Users\Yuman\Desktop\MasterProject\achiral_catalyst_H_tBu_SnCl4\46.achiral_catalyst.H_tBu_SnCl4.TS/molview2_start_out.bat", "output.xyz")</f>
        <v>output.xyz</v>
      </c>
      <c r="O44" s="5" t="s">
        <v>221</v>
      </c>
      <c r="P44" s="3" t="s">
        <v>170</v>
      </c>
      <c r="Q44" s="3" t="s">
        <v>222</v>
      </c>
    </row>
    <row r="45" spans="1:17" ht="15.75" x14ac:dyDescent="0.25">
      <c r="A45" s="6" t="s">
        <v>223</v>
      </c>
      <c r="B45" s="6" t="s">
        <v>43</v>
      </c>
      <c r="C45" s="3" t="s">
        <v>19</v>
      </c>
      <c r="D45" s="3" t="s">
        <v>20</v>
      </c>
      <c r="E45" s="3"/>
      <c r="F45" s="3" t="s">
        <v>28</v>
      </c>
      <c r="G45" s="3" t="s">
        <v>156</v>
      </c>
      <c r="H45" s="3" t="s">
        <v>211</v>
      </c>
      <c r="I45" s="3"/>
      <c r="J45" s="3" t="s">
        <v>44</v>
      </c>
      <c r="K45" s="4" t="str">
        <f>HYPERLINK("D:\Users\Yuman\Desktop\MasterProject\results\achiral_catalyst_H_tBu_SnCl4\47.achiral_catalyst.H_tBu_SnCl4.P1", "achiral_catalyst_H_tBu_SnCl4\47.achiral_catalyst.H_tBu_SnCl4.P1")</f>
        <v>achiral_catalyst_H_tBu_SnCl4\47.achiral_catalyst.H_tBu_SnCl4.P1</v>
      </c>
      <c r="L45" s="3" t="s">
        <v>224</v>
      </c>
      <c r="M45" s="4" t="str">
        <f>HYPERLINK("D:\Users\Yuman\Desktop\MasterProject\achiral_catalyst_H_tBu_SnCl4\47.achiral_catalyst.H_tBu_SnCl4.P1/molview2_start_in.bat", "input.xyz")</f>
        <v>input.xyz</v>
      </c>
      <c r="N45" s="4" t="str">
        <f>HYPERLINK("D:\Users\Yuman\Desktop\MasterProject\achiral_catalyst_H_tBu_SnCl4\47.achiral_catalyst.H_tBu_SnCl4.P1/molview2_start_out.bat", "output.xyz")</f>
        <v>output.xyz</v>
      </c>
      <c r="O45" s="5" t="s">
        <v>225</v>
      </c>
      <c r="P45" s="3" t="s">
        <v>226</v>
      </c>
      <c r="Q45" s="3" t="s">
        <v>227</v>
      </c>
    </row>
    <row r="46" spans="1:17" ht="15.75" x14ac:dyDescent="0.25">
      <c r="A46" s="6" t="s">
        <v>228</v>
      </c>
      <c r="B46" s="6" t="s">
        <v>43</v>
      </c>
      <c r="C46" s="3" t="s">
        <v>19</v>
      </c>
      <c r="D46" s="3" t="s">
        <v>20</v>
      </c>
      <c r="E46" s="3"/>
      <c r="F46" s="3" t="s">
        <v>28</v>
      </c>
      <c r="G46" s="3" t="s">
        <v>156</v>
      </c>
      <c r="H46" s="3" t="s">
        <v>211</v>
      </c>
      <c r="I46" s="3"/>
      <c r="J46" s="3" t="s">
        <v>50</v>
      </c>
      <c r="K46" s="4" t="str">
        <f>HYPERLINK("D:\Users\Yuman\Desktop\MasterProject\results\achiral_catalyst_H_tBu_SnCl4\48.achiral_catalyst.H_tBu_SnCl4.P2", "achiral_catalyst_H_tBu_SnCl4\48.achiral_catalyst.H_tBu_SnCl4.P2")</f>
        <v>achiral_catalyst_H_tBu_SnCl4\48.achiral_catalyst.H_tBu_SnCl4.P2</v>
      </c>
      <c r="L46" s="3" t="s">
        <v>216</v>
      </c>
      <c r="M46" s="4" t="str">
        <f>HYPERLINK("D:\Users\Yuman\Desktop\MasterProject\achiral_catalyst_H_tBu_SnCl4\48.achiral_catalyst.H_tBu_SnCl4.P2/molview2_start_in.bat", "input.xyz")</f>
        <v>input.xyz</v>
      </c>
      <c r="N46" s="4" t="str">
        <f>HYPERLINK("D:\Users\Yuman\Desktop\MasterProject\achiral_catalyst_H_tBu_SnCl4\48.achiral_catalyst.H_tBu_SnCl4.P2/molview2_start_out.bat", "output.xyz")</f>
        <v>output.xyz</v>
      </c>
      <c r="O46" s="5" t="s">
        <v>229</v>
      </c>
      <c r="P46" s="3" t="s">
        <v>230</v>
      </c>
      <c r="Q46" s="3" t="s">
        <v>231</v>
      </c>
    </row>
    <row r="47" spans="1:17" ht="15.75" x14ac:dyDescent="0.25">
      <c r="A47" s="2" t="s">
        <v>232</v>
      </c>
      <c r="B47" s="2" t="s">
        <v>18</v>
      </c>
      <c r="C47" s="3" t="s">
        <v>19</v>
      </c>
      <c r="D47" s="3" t="s">
        <v>20</v>
      </c>
      <c r="E47" s="3"/>
      <c r="F47" s="3" t="s">
        <v>28</v>
      </c>
      <c r="G47" s="3" t="s">
        <v>156</v>
      </c>
      <c r="H47" s="3" t="s">
        <v>134</v>
      </c>
      <c r="I47" s="3"/>
      <c r="J47" s="3" t="s">
        <v>30</v>
      </c>
      <c r="K47" s="4" t="str">
        <f>HYPERLINK("D:\Users\Yuman\Desktop\MasterProject\results\achiral_catalyst_H_tBu_ZnCl2\50.achiral_catalyst.H_tBu_ZnCl2.Rsub_cat_complex", "achiral_catalyst_H_tBu_ZnCl2\50.achiral_catalyst.H_tBu_ZnCl2.Rsub_cat_complex")</f>
        <v>achiral_catalyst_H_tBu_ZnCl2\50.achiral_catalyst.H_tBu_ZnCl2.Rsub_cat_complex</v>
      </c>
      <c r="L47" s="3" t="s">
        <v>233</v>
      </c>
      <c r="M47" s="4" t="str">
        <f>HYPERLINK("D:\Users\Yuman\Desktop\MasterProject\achiral_catalyst_H_tBu_ZnCl2\50.achiral_catalyst.H_tBu_ZnCl2.Rsub_cat_complex/molview2_start_in.bat", "input.xyz")</f>
        <v>input.xyz</v>
      </c>
      <c r="N47" s="4" t="str">
        <f>HYPERLINK("D:\Users\Yuman\Desktop\MasterProject\achiral_catalyst_H_tBu_ZnCl2\50.achiral_catalyst.H_tBu_ZnCl2.Rsub_cat_complex/molview2_start_out.bat", "output.xyz")</f>
        <v>output.xyz</v>
      </c>
      <c r="O47" s="5" t="s">
        <v>234</v>
      </c>
      <c r="P47" s="3" t="s">
        <v>107</v>
      </c>
      <c r="Q47" s="3" t="s">
        <v>235</v>
      </c>
    </row>
    <row r="48" spans="1:17" ht="15.75" x14ac:dyDescent="0.25">
      <c r="A48" s="2" t="s">
        <v>236</v>
      </c>
      <c r="B48" s="2" t="s">
        <v>18</v>
      </c>
      <c r="C48" s="3" t="s">
        <v>36</v>
      </c>
      <c r="D48" s="3" t="s">
        <v>20</v>
      </c>
      <c r="E48" s="3"/>
      <c r="F48" s="3" t="s">
        <v>28</v>
      </c>
      <c r="G48" s="3" t="s">
        <v>156</v>
      </c>
      <c r="H48" s="3" t="s">
        <v>134</v>
      </c>
      <c r="I48" s="3"/>
      <c r="J48" s="3" t="s">
        <v>37</v>
      </c>
      <c r="K48" s="4" t="str">
        <f>HYPERLINK("D:\Users\Yuman\Desktop\MasterProject\results\achiral_catalyst_H_tBu_ZnCl2\51.achiral_catalyst.H_tBu_ZnCl2.TS", "achiral_catalyst_H_tBu_ZnCl2\51.achiral_catalyst.H_tBu_ZnCl2.TS")</f>
        <v>achiral_catalyst_H_tBu_ZnCl2\51.achiral_catalyst.H_tBu_ZnCl2.TS</v>
      </c>
      <c r="L48" s="3" t="s">
        <v>237</v>
      </c>
      <c r="M48" s="4" t="str">
        <f>HYPERLINK("D:\Users\Yuman\Desktop\MasterProject\achiral_catalyst_H_tBu_ZnCl2\51.achiral_catalyst.H_tBu_ZnCl2.TS/molview2_start_in.bat", "input.xyz")</f>
        <v>input.xyz</v>
      </c>
      <c r="N48" s="4" t="str">
        <f>HYPERLINK("D:\Users\Yuman\Desktop\MasterProject\achiral_catalyst_H_tBu_ZnCl2\51.achiral_catalyst.H_tBu_ZnCl2.TS/molview2_start_out.bat", "output.xyz")</f>
        <v>output.xyz</v>
      </c>
      <c r="O48" s="5" t="s">
        <v>238</v>
      </c>
      <c r="P48" s="3" t="s">
        <v>52</v>
      </c>
      <c r="Q48" s="3" t="s">
        <v>239</v>
      </c>
    </row>
    <row r="49" spans="1:17" ht="15.75" x14ac:dyDescent="0.25">
      <c r="A49" s="2" t="s">
        <v>240</v>
      </c>
      <c r="B49" s="2" t="s">
        <v>18</v>
      </c>
      <c r="C49" s="3" t="s">
        <v>19</v>
      </c>
      <c r="D49" s="3" t="s">
        <v>20</v>
      </c>
      <c r="E49" s="3"/>
      <c r="F49" s="3" t="s">
        <v>28</v>
      </c>
      <c r="G49" s="3" t="s">
        <v>156</v>
      </c>
      <c r="H49" s="3" t="s">
        <v>134</v>
      </c>
      <c r="I49" s="3"/>
      <c r="J49" s="3" t="s">
        <v>44</v>
      </c>
      <c r="K49" s="4" t="str">
        <f>HYPERLINK("D:\Users\Yuman\Desktop\MasterProject\results\achiral_catalyst_H_tBu_ZnCl2\52.achiral_catalyst.H_tBu_ZnCl2.P1", "achiral_catalyst_H_tBu_ZnCl2\52.achiral_catalyst.H_tBu_ZnCl2.P1")</f>
        <v>achiral_catalyst_H_tBu_ZnCl2\52.achiral_catalyst.H_tBu_ZnCl2.P1</v>
      </c>
      <c r="L49" s="3" t="s">
        <v>241</v>
      </c>
      <c r="M49" s="4" t="str">
        <f>HYPERLINK("D:\Users\Yuman\Desktop\MasterProject\achiral_catalyst_H_tBu_ZnCl2\52.achiral_catalyst.H_tBu_ZnCl2.P1/molview2_start_in.bat", "input.xyz")</f>
        <v>input.xyz</v>
      </c>
      <c r="N49" s="4" t="str">
        <f>HYPERLINK("D:\Users\Yuman\Desktop\MasterProject\achiral_catalyst_H_tBu_ZnCl2\52.achiral_catalyst.H_tBu_ZnCl2.P1/molview2_start_out.bat", "output.xyz")</f>
        <v>output.xyz</v>
      </c>
      <c r="O49" s="5" t="s">
        <v>242</v>
      </c>
      <c r="P49" s="3" t="s">
        <v>52</v>
      </c>
      <c r="Q49" s="3" t="s">
        <v>243</v>
      </c>
    </row>
    <row r="50" spans="1:17" ht="15.75" x14ac:dyDescent="0.25">
      <c r="A50" s="2" t="s">
        <v>244</v>
      </c>
      <c r="B50" s="2" t="s">
        <v>18</v>
      </c>
      <c r="C50" s="3" t="s">
        <v>19</v>
      </c>
      <c r="D50" s="3" t="s">
        <v>20</v>
      </c>
      <c r="E50" s="3"/>
      <c r="F50" s="3" t="s">
        <v>28</v>
      </c>
      <c r="G50" s="3" t="s">
        <v>156</v>
      </c>
      <c r="H50" s="3" t="s">
        <v>134</v>
      </c>
      <c r="I50" s="3"/>
      <c r="J50" s="3" t="s">
        <v>50</v>
      </c>
      <c r="K50" s="4" t="str">
        <f>HYPERLINK("D:\Users\Yuman\Desktop\MasterProject\results\achiral_catalyst_H_tBu_ZnCl2\53.achiral_catalyst.H_tBu_ZnCl2.P2", "achiral_catalyst_H_tBu_ZnCl2\53.achiral_catalyst.H_tBu_ZnCl2.P2")</f>
        <v>achiral_catalyst_H_tBu_ZnCl2\53.achiral_catalyst.H_tBu_ZnCl2.P2</v>
      </c>
      <c r="L50" s="3" t="s">
        <v>233</v>
      </c>
      <c r="M50" s="4" t="str">
        <f>HYPERLINK("D:\Users\Yuman\Desktop\MasterProject\achiral_catalyst_H_tBu_ZnCl2\53.achiral_catalyst.H_tBu_ZnCl2.P2/molview2_start_in.bat", "input.xyz")</f>
        <v>input.xyz</v>
      </c>
      <c r="N50" s="4" t="str">
        <f>HYPERLINK("D:\Users\Yuman\Desktop\MasterProject\achiral_catalyst_H_tBu_ZnCl2\53.achiral_catalyst.H_tBu_ZnCl2.P2/molview2_start_out.bat", "output.xyz")</f>
        <v>output.xyz</v>
      </c>
      <c r="O50" s="5" t="s">
        <v>245</v>
      </c>
      <c r="P50" s="3" t="s">
        <v>120</v>
      </c>
      <c r="Q50" s="3" t="s">
        <v>246</v>
      </c>
    </row>
    <row r="51" spans="1:17" ht="15.75" x14ac:dyDescent="0.25">
      <c r="A51" s="2" t="s">
        <v>247</v>
      </c>
      <c r="B51" s="2" t="s">
        <v>18</v>
      </c>
      <c r="C51" s="3" t="s">
        <v>19</v>
      </c>
      <c r="D51" s="3" t="s">
        <v>248</v>
      </c>
      <c r="E51" s="3"/>
      <c r="F51" s="3"/>
      <c r="G51" s="3"/>
      <c r="H51" s="3"/>
      <c r="I51" s="3"/>
      <c r="J51" s="3" t="s">
        <v>129</v>
      </c>
      <c r="K51" s="4" t="str">
        <f>HYPERLINK("D:\Users\Yuman\Desktop\MasterProject\results\no_catalyst_H_H\15.no_catalyst.H_H.Rrad", "no_catalyst_H_H\15.no_catalyst.H_H.Rrad")</f>
        <v>no_catalyst_H_H\15.no_catalyst.H_H.Rrad</v>
      </c>
      <c r="L51" s="3" t="s">
        <v>130</v>
      </c>
      <c r="M51" s="4" t="str">
        <f>HYPERLINK("D:\Users\Yuman\Desktop\MasterProject\no_catalyst_H_H\15.no_catalyst.H_H.Rrad/molview2_start_in.bat", "input.xyz")</f>
        <v>input.xyz</v>
      </c>
      <c r="N51" s="4" t="str">
        <f>HYPERLINK("D:\Users\Yuman\Desktop\MasterProject\no_catalyst_H_H\15.no_catalyst.H_H.Rrad/molview2_start_out.bat", "output.xyz")</f>
        <v>output.xyz</v>
      </c>
      <c r="O51" s="5" t="s">
        <v>249</v>
      </c>
      <c r="P51" s="3" t="s">
        <v>25</v>
      </c>
      <c r="Q51" s="3" t="s">
        <v>250</v>
      </c>
    </row>
    <row r="52" spans="1:17" ht="15.75" x14ac:dyDescent="0.25">
      <c r="A52" s="2" t="s">
        <v>251</v>
      </c>
      <c r="B52" s="2" t="s">
        <v>18</v>
      </c>
      <c r="C52" s="3" t="s">
        <v>36</v>
      </c>
      <c r="D52" s="3" t="s">
        <v>248</v>
      </c>
      <c r="E52" s="3"/>
      <c r="F52" s="3" t="s">
        <v>28</v>
      </c>
      <c r="G52" s="3" t="s">
        <v>28</v>
      </c>
      <c r="H52" s="3"/>
      <c r="I52" s="3"/>
      <c r="J52" s="3" t="s">
        <v>37</v>
      </c>
      <c r="K52" s="4" t="str">
        <f>HYPERLINK("D:\Users\Yuman\Desktop\MasterProject\results\no_catalyst_H_H\40.no_catalyst.H_H.TS", "no_catalyst_H_H\40.no_catalyst.H_H.TS")</f>
        <v>no_catalyst_H_H\40.no_catalyst.H_H.TS</v>
      </c>
      <c r="L52" s="3" t="s">
        <v>252</v>
      </c>
      <c r="M52" s="4" t="str">
        <f>HYPERLINK("D:\Users\Yuman\Desktop\MasterProject\no_catalyst_H_H\40.no_catalyst.H_H.TS/molview2_start_in.bat", "input.xyz")</f>
        <v>input.xyz</v>
      </c>
      <c r="N52" s="4" t="str">
        <f>HYPERLINK("D:\Users\Yuman\Desktop\MasterProject\no_catalyst_H_H\40.no_catalyst.H_H.TS/molview2_start_out.bat", "output.xyz")</f>
        <v>output.xyz</v>
      </c>
      <c r="O52" s="5" t="s">
        <v>253</v>
      </c>
      <c r="P52" s="3" t="s">
        <v>254</v>
      </c>
      <c r="Q52" s="3" t="s">
        <v>255</v>
      </c>
    </row>
    <row r="53" spans="1:17" ht="15.75" x14ac:dyDescent="0.25">
      <c r="A53" s="2" t="s">
        <v>256</v>
      </c>
      <c r="B53" s="2" t="s">
        <v>18</v>
      </c>
      <c r="C53" s="3" t="s">
        <v>19</v>
      </c>
      <c r="D53" s="3" t="s">
        <v>248</v>
      </c>
      <c r="E53" s="3"/>
      <c r="F53" s="3" t="s">
        <v>28</v>
      </c>
      <c r="G53" s="3" t="s">
        <v>28</v>
      </c>
      <c r="H53" s="3"/>
      <c r="I53" s="3"/>
      <c r="J53" s="3" t="s">
        <v>44</v>
      </c>
      <c r="K53" s="4" t="str">
        <f>HYPERLINK("D:\Users\Yuman\Desktop\MasterProject\results\no_catalyst_H_H\41.no_catalyst.H_H.P1", "no_catalyst_H_H\41.no_catalyst.H_H.P1")</f>
        <v>no_catalyst_H_H\41.no_catalyst.H_H.P1</v>
      </c>
      <c r="L53" s="3" t="s">
        <v>257</v>
      </c>
      <c r="M53" s="4" t="str">
        <f>HYPERLINK("D:\Users\Yuman\Desktop\MasterProject\no_catalyst_H_H\41.no_catalyst.H_H.P1/molview2_start_in.bat", "input.xyz")</f>
        <v>input.xyz</v>
      </c>
      <c r="N53" s="4" t="str">
        <f>HYPERLINK("D:\Users\Yuman\Desktop\MasterProject\no_catalyst_H_H\41.no_catalyst.H_H.P1/molview2_start_out.bat", "output.xyz")</f>
        <v>output.xyz</v>
      </c>
      <c r="O53" s="5" t="s">
        <v>258</v>
      </c>
      <c r="P53" s="3" t="s">
        <v>254</v>
      </c>
      <c r="Q53" s="3" t="s">
        <v>259</v>
      </c>
    </row>
    <row r="54" spans="1:17" ht="15.75" x14ac:dyDescent="0.25">
      <c r="A54" s="2" t="s">
        <v>260</v>
      </c>
      <c r="B54" s="2" t="s">
        <v>18</v>
      </c>
      <c r="C54" s="3" t="s">
        <v>19</v>
      </c>
      <c r="D54" s="3" t="s">
        <v>248</v>
      </c>
      <c r="E54" s="3"/>
      <c r="F54" s="3" t="s">
        <v>28</v>
      </c>
      <c r="G54" s="3" t="s">
        <v>28</v>
      </c>
      <c r="H54" s="3"/>
      <c r="I54" s="3"/>
      <c r="J54" s="3" t="s">
        <v>50</v>
      </c>
      <c r="K54" s="4" t="str">
        <f>HYPERLINK("D:\Users\Yuman\Desktop\MasterProject\results\no_catalyst_H_H\42.no_catalyst.H_H.P2", "no_catalyst_H_H\42.no_catalyst.H_H.P2")</f>
        <v>no_catalyst_H_H\42.no_catalyst.H_H.P2</v>
      </c>
      <c r="L54" s="3" t="s">
        <v>261</v>
      </c>
      <c r="M54" s="4" t="str">
        <f>HYPERLINK("D:\Users\Yuman\Desktop\MasterProject\no_catalyst_H_H\42.no_catalyst.H_H.P2/molview2_start_in.bat", "input.xyz")</f>
        <v>input.xyz</v>
      </c>
      <c r="N54" s="4" t="str">
        <f>HYPERLINK("D:\Users\Yuman\Desktop\MasterProject\no_catalyst_H_H\42.no_catalyst.H_H.P2/molview2_start_out.bat", "output.xyz")</f>
        <v>output.xyz</v>
      </c>
      <c r="O54" s="5" t="s">
        <v>262</v>
      </c>
      <c r="P54" s="3" t="s">
        <v>263</v>
      </c>
      <c r="Q54" s="3" t="s">
        <v>264</v>
      </c>
    </row>
    <row r="55" spans="1:17" ht="15.75" x14ac:dyDescent="0.25">
      <c r="A55" s="2" t="s">
        <v>265</v>
      </c>
      <c r="B55" s="2" t="s">
        <v>18</v>
      </c>
      <c r="C55" s="3" t="s">
        <v>19</v>
      </c>
      <c r="D55" s="3" t="s">
        <v>248</v>
      </c>
      <c r="E55" s="3"/>
      <c r="F55" s="3" t="s">
        <v>28</v>
      </c>
      <c r="G55" s="3" t="s">
        <v>28</v>
      </c>
      <c r="H55" s="3"/>
      <c r="I55" s="3"/>
      <c r="J55" s="3" t="s">
        <v>123</v>
      </c>
      <c r="K55" s="4" t="str">
        <f>HYPERLINK("D:\Users\Yuman\Desktop\MasterProject\results\no_catalyst_H_H\9.no_catalyst.H_H.Rsub", "no_catalyst_H_H\9.no_catalyst.H_H.Rsub")</f>
        <v>no_catalyst_H_H\9.no_catalyst.H_H.Rsub</v>
      </c>
      <c r="L55" s="3" t="s">
        <v>261</v>
      </c>
      <c r="M55" s="4" t="str">
        <f>HYPERLINK("D:\Users\Yuman\Desktop\MasterProject\no_catalyst_H_H\9.no_catalyst.H_H.Rsub/molview2_start_in.bat", "input.xyz")</f>
        <v>input.xyz</v>
      </c>
      <c r="N55" s="4" t="str">
        <f>HYPERLINK("D:\Users\Yuman\Desktop\MasterProject\no_catalyst_H_H\9.no_catalyst.H_H.Rsub/molview2_start_out.bat", "output.xyz")</f>
        <v>output.xyz</v>
      </c>
      <c r="O55" s="5" t="s">
        <v>266</v>
      </c>
      <c r="P55" s="3" t="s">
        <v>267</v>
      </c>
      <c r="Q55" s="3" t="s">
        <v>268</v>
      </c>
    </row>
    <row r="56" spans="1:17" ht="15.75" x14ac:dyDescent="0.25">
      <c r="A56" s="2" t="s">
        <v>269</v>
      </c>
      <c r="B56" s="2" t="s">
        <v>18</v>
      </c>
      <c r="C56" s="3" t="s">
        <v>19</v>
      </c>
      <c r="D56" s="3" t="s">
        <v>270</v>
      </c>
      <c r="E56" s="3"/>
      <c r="F56" s="3" t="s">
        <v>28</v>
      </c>
      <c r="G56" s="3" t="s">
        <v>29</v>
      </c>
      <c r="H56" s="3"/>
      <c r="I56" s="3"/>
      <c r="J56" s="3" t="s">
        <v>123</v>
      </c>
      <c r="K56" s="4" t="str">
        <f>HYPERLINK("D:\Users\Yuman\Desktop\MasterProject\results\urea_tBu_Ph_H_Ph_O\10.urea_tBu_Ph.H_Ph_O.Rsub", "urea_tBu_Ph_H_Ph_O\10.urea_tBu_Ph.H_Ph_O.Rsub")</f>
        <v>urea_tBu_Ph_H_Ph_O\10.urea_tBu_Ph.H_Ph_O.Rsub</v>
      </c>
      <c r="L56" s="3" t="s">
        <v>124</v>
      </c>
      <c r="M56" s="4" t="str">
        <f>HYPERLINK("D:\Users\Yuman\Desktop\MasterProject\urea_tBu_Ph_H_Ph_O\10.urea_tBu_Ph.H_Ph_O.Rsub/molview2_start_in.bat", "input.xyz")</f>
        <v>input.xyz</v>
      </c>
      <c r="N56" s="4" t="str">
        <f>HYPERLINK("D:\Users\Yuman\Desktop\MasterProject\urea_tBu_Ph_H_Ph_O\10.urea_tBu_Ph.H_Ph_O.Rsub/molview2_start_out.bat", "output.xyz")</f>
        <v>output.xyz</v>
      </c>
      <c r="O56" s="5" t="s">
        <v>271</v>
      </c>
      <c r="P56" s="3" t="s">
        <v>126</v>
      </c>
      <c r="Q56" s="3" t="s">
        <v>272</v>
      </c>
    </row>
    <row r="57" spans="1:17" ht="15.75" x14ac:dyDescent="0.25">
      <c r="A57" s="2" t="s">
        <v>273</v>
      </c>
      <c r="B57" s="2" t="s">
        <v>18</v>
      </c>
      <c r="C57" s="3" t="s">
        <v>19</v>
      </c>
      <c r="D57" s="3" t="s">
        <v>270</v>
      </c>
      <c r="E57" s="3"/>
      <c r="F57" s="3"/>
      <c r="G57" s="3"/>
      <c r="H57" s="3"/>
      <c r="I57" s="3" t="s">
        <v>274</v>
      </c>
      <c r="J57" s="3" t="s">
        <v>275</v>
      </c>
      <c r="K57" s="4" t="str">
        <f>HYPERLINK("D:\Users\Yuman\Desktop\MasterProject\results\urea_tBu_Ph_H_Ph_O\32.urea_tBu_Ph.H_Ph_O.cat", "urea_tBu_Ph_H_Ph_O\32.urea_tBu_Ph.H_Ph_O.cat")</f>
        <v>urea_tBu_Ph_H_Ph_O\32.urea_tBu_Ph.H_Ph_O.cat</v>
      </c>
      <c r="L57" s="3" t="s">
        <v>276</v>
      </c>
      <c r="M57" s="4" t="str">
        <f>HYPERLINK("D:\Users\Yuman\Desktop\MasterProject\urea_tBu_Ph_H_Ph_O\32.urea_tBu_Ph.H_Ph_O.cat/molview2_start_in.bat", "input.xyz")</f>
        <v>input.xyz</v>
      </c>
      <c r="N57" s="4" t="str">
        <f>HYPERLINK("D:\Users\Yuman\Desktop\MasterProject\urea_tBu_Ph_H_Ph_O\32.urea_tBu_Ph.H_Ph_O.cat/molview2_start_out.bat", "output.xyz")</f>
        <v>output.xyz</v>
      </c>
      <c r="O57" s="5" t="s">
        <v>277</v>
      </c>
      <c r="P57" s="3" t="s">
        <v>278</v>
      </c>
      <c r="Q57" s="3" t="s">
        <v>279</v>
      </c>
    </row>
    <row r="58" spans="1:17" ht="15.75" x14ac:dyDescent="0.25">
      <c r="A58" s="6" t="s">
        <v>280</v>
      </c>
      <c r="B58" s="6" t="s">
        <v>43</v>
      </c>
      <c r="C58" s="3" t="s">
        <v>19</v>
      </c>
      <c r="D58" s="3" t="s">
        <v>270</v>
      </c>
      <c r="E58" s="3"/>
      <c r="F58" s="3" t="s">
        <v>28</v>
      </c>
      <c r="G58" s="3" t="s">
        <v>29</v>
      </c>
      <c r="H58" s="3"/>
      <c r="I58" s="3" t="s">
        <v>274</v>
      </c>
      <c r="J58" s="3" t="s">
        <v>30</v>
      </c>
      <c r="K58" s="4" t="str">
        <f>HYPERLINK("D:\Users\Yuman\Desktop\MasterProject\results\urea_tBu_Ph_H_Ph_O\49.urea_tBu_Ph.H_Ph_O.Rsub_cat_complex", "urea_tBu_Ph_H_Ph_O\49.urea_tBu_Ph.H_Ph_O.Rsub_cat_complex")</f>
        <v>urea_tBu_Ph_H_Ph_O\49.urea_tBu_Ph.H_Ph_O.Rsub_cat_complex</v>
      </c>
      <c r="L58" s="3" t="s">
        <v>281</v>
      </c>
      <c r="M58" s="4" t="str">
        <f>HYPERLINK("D:\Users\Yuman\Desktop\MasterProject\urea_tBu_Ph_H_Ph_O\49.urea_tBu_Ph.H_Ph_O.Rsub_cat_complex/molview2_start_in.bat", "input.xyz")</f>
        <v>input.xyz</v>
      </c>
      <c r="N58" s="4" t="str">
        <f>HYPERLINK("D:\Users\Yuman\Desktop\MasterProject\urea_tBu_Ph_H_Ph_O\49.urea_tBu_Ph.H_Ph_O.Rsub_cat_complex/molview2_start_out.bat", "output.xyz")</f>
        <v>output.xyz</v>
      </c>
      <c r="O58" s="5" t="s">
        <v>282</v>
      </c>
      <c r="P58" s="3" t="s">
        <v>283</v>
      </c>
      <c r="Q58" s="3" t="s">
        <v>284</v>
      </c>
    </row>
    <row r="59" spans="1:17" ht="15.75" x14ac:dyDescent="0.25">
      <c r="A59" s="6" t="s">
        <v>285</v>
      </c>
      <c r="B59" s="6" t="s">
        <v>43</v>
      </c>
      <c r="C59" s="3" t="s">
        <v>36</v>
      </c>
      <c r="D59" s="3" t="s">
        <v>270</v>
      </c>
      <c r="E59" s="3"/>
      <c r="F59" s="3" t="s">
        <v>28</v>
      </c>
      <c r="G59" s="3" t="s">
        <v>29</v>
      </c>
      <c r="H59" s="3"/>
      <c r="I59" s="3" t="s">
        <v>274</v>
      </c>
      <c r="J59" s="3" t="s">
        <v>286</v>
      </c>
      <c r="K59" s="4" t="str">
        <f>HYPERLINK("D:\Users\Yuman\Desktop\MasterProject\results\urea_tBu_Ph_H_Ph_O\58.urea_tBu_Ph.H_Ph_O.TSR", "urea_tBu_Ph_H_Ph_O\58.urea_tBu_Ph.H_Ph_O.TSR")</f>
        <v>urea_tBu_Ph_H_Ph_O\58.urea_tBu_Ph.H_Ph_O.TSR</v>
      </c>
      <c r="L59" s="3" t="s">
        <v>287</v>
      </c>
      <c r="M59" s="4" t="str">
        <f>HYPERLINK("D:\Users\Yuman\Desktop\MasterProject\urea_tBu_Ph_H_Ph_O\58.urea_tBu_Ph.H_Ph_O.TSR/molview2_start_in.bat", "input.xyz")</f>
        <v>input.xyz</v>
      </c>
      <c r="N59" s="4" t="str">
        <f>HYPERLINK("D:\Users\Yuman\Desktop\MasterProject\urea_tBu_Ph_H_Ph_O\58.urea_tBu_Ph.H_Ph_O.TSR/molview2_start_out.bat", "output.xyz")</f>
        <v>output.xyz</v>
      </c>
      <c r="O59" s="5" t="s">
        <v>288</v>
      </c>
      <c r="P59" s="3" t="s">
        <v>289</v>
      </c>
      <c r="Q59" s="3" t="s">
        <v>290</v>
      </c>
    </row>
    <row r="60" spans="1:17" ht="15.75" x14ac:dyDescent="0.25">
      <c r="A60" s="8" t="s">
        <v>291</v>
      </c>
      <c r="B60" s="8" t="s">
        <v>207</v>
      </c>
      <c r="C60" s="3" t="s">
        <v>36</v>
      </c>
      <c r="D60" s="3" t="s">
        <v>270</v>
      </c>
      <c r="E60" s="3"/>
      <c r="F60" s="3" t="s">
        <v>28</v>
      </c>
      <c r="G60" s="3" t="s">
        <v>29</v>
      </c>
      <c r="H60" s="3"/>
      <c r="I60" s="3" t="s">
        <v>274</v>
      </c>
      <c r="J60" s="3" t="s">
        <v>292</v>
      </c>
      <c r="K60" s="4" t="str">
        <f>HYPERLINK("D:\Users\Yuman\Desktop\MasterProject\results\urea_tBu_Ph_H_Ph_O\59.urea_tBu_Ph.H_Ph_O.TSS", "urea_tBu_Ph_H_Ph_O\59.urea_tBu_Ph.H_Ph_O.TSS")</f>
        <v>urea_tBu_Ph_H_Ph_O\59.urea_tBu_Ph.H_Ph_O.TSS</v>
      </c>
      <c r="L60" s="3" t="s">
        <v>293</v>
      </c>
      <c r="M60" s="3"/>
      <c r="N60" s="3"/>
      <c r="O60" s="5" t="s">
        <v>208</v>
      </c>
      <c r="P60" s="3"/>
      <c r="Q60" s="3" t="s">
        <v>294</v>
      </c>
    </row>
    <row r="61" spans="1:17" ht="15.75" x14ac:dyDescent="0.25">
      <c r="A61" s="8" t="s">
        <v>295</v>
      </c>
      <c r="B61" s="8" t="s">
        <v>207</v>
      </c>
      <c r="C61" s="3" t="s">
        <v>19</v>
      </c>
      <c r="D61" s="3" t="s">
        <v>270</v>
      </c>
      <c r="E61" s="3"/>
      <c r="F61" s="3" t="s">
        <v>28</v>
      </c>
      <c r="G61" s="3" t="s">
        <v>29</v>
      </c>
      <c r="H61" s="3"/>
      <c r="I61" s="3" t="s">
        <v>274</v>
      </c>
      <c r="J61" s="3" t="s">
        <v>296</v>
      </c>
      <c r="K61" s="4" t="str">
        <f>HYPERLINK("D:\Users\Yuman\Desktop\MasterProject\results\urea_tBu_Ph_H_Ph_O\60.urea_tBu_Ph.H_Ph_O.P1S", "urea_tBu_Ph_H_Ph_O\60.urea_tBu_Ph.H_Ph_O.P1S")</f>
        <v>urea_tBu_Ph_H_Ph_O\60.urea_tBu_Ph.H_Ph_O.P1S</v>
      </c>
      <c r="L61" s="3" t="s">
        <v>297</v>
      </c>
      <c r="M61" s="3"/>
      <c r="N61" s="3"/>
      <c r="O61" s="5" t="s">
        <v>208</v>
      </c>
      <c r="P61" s="3"/>
      <c r="Q61" s="3" t="s">
        <v>298</v>
      </c>
    </row>
    <row r="62" spans="1:17" ht="15.75" x14ac:dyDescent="0.25">
      <c r="A62" s="8" t="s">
        <v>295</v>
      </c>
      <c r="B62" s="8" t="s">
        <v>207</v>
      </c>
      <c r="C62" s="3" t="s">
        <v>19</v>
      </c>
      <c r="D62" s="3" t="s">
        <v>270</v>
      </c>
      <c r="E62" s="3"/>
      <c r="F62" s="3" t="s">
        <v>28</v>
      </c>
      <c r="G62" s="3" t="s">
        <v>29</v>
      </c>
      <c r="H62" s="3"/>
      <c r="I62" s="3"/>
      <c r="J62" s="3" t="s">
        <v>123</v>
      </c>
      <c r="K62" s="4" t="str">
        <f>HYPERLINK("D:\Users\Yuman\Desktop\MasterProject\results\urea_tBu_Ph_H_Ph_O\60.urea_tBu_Ph.H_Ph_O.Rsub", "urea_tBu_Ph_H_Ph_O\60.urea_tBu_Ph.H_Ph_O.Rsub")</f>
        <v>urea_tBu_Ph_H_Ph_O\60.urea_tBu_Ph.H_Ph_O.Rsub</v>
      </c>
      <c r="L62" s="3" t="s">
        <v>124</v>
      </c>
      <c r="M62" s="3"/>
      <c r="N62" s="3"/>
      <c r="O62" s="5" t="s">
        <v>208</v>
      </c>
      <c r="P62" s="3"/>
      <c r="Q62" s="3" t="s">
        <v>272</v>
      </c>
    </row>
    <row r="63" spans="1:17" ht="15.75" x14ac:dyDescent="0.25">
      <c r="A63" s="8" t="s">
        <v>299</v>
      </c>
      <c r="B63" s="8" t="s">
        <v>207</v>
      </c>
      <c r="C63" s="3" t="s">
        <v>19</v>
      </c>
      <c r="D63" s="3" t="s">
        <v>270</v>
      </c>
      <c r="E63" s="3"/>
      <c r="F63" s="3" t="s">
        <v>28</v>
      </c>
      <c r="G63" s="3" t="s">
        <v>29</v>
      </c>
      <c r="H63" s="3"/>
      <c r="I63" s="3" t="s">
        <v>274</v>
      </c>
      <c r="J63" s="3" t="s">
        <v>300</v>
      </c>
      <c r="K63" s="4" t="str">
        <f>HYPERLINK("D:\Users\Yuman\Desktop\MasterProject\results\urea_tBu_Ph_H_Ph_O\61.urea_tBu_Ph.H_Ph_O.P1R", "urea_tBu_Ph_H_Ph_O\61.urea_tBu_Ph.H_Ph_O.P1R")</f>
        <v>urea_tBu_Ph_H_Ph_O\61.urea_tBu_Ph.H_Ph_O.P1R</v>
      </c>
      <c r="L63" s="3" t="s">
        <v>301</v>
      </c>
      <c r="M63" s="3"/>
      <c r="N63" s="3"/>
      <c r="O63" s="5" t="s">
        <v>208</v>
      </c>
      <c r="P63" s="3"/>
      <c r="Q63" s="3" t="s">
        <v>302</v>
      </c>
    </row>
    <row r="64" spans="1:17" ht="15.75" x14ac:dyDescent="0.25">
      <c r="A64" s="8" t="s">
        <v>303</v>
      </c>
      <c r="B64" s="8" t="s">
        <v>207</v>
      </c>
      <c r="C64" s="3" t="s">
        <v>19</v>
      </c>
      <c r="D64" s="3" t="s">
        <v>270</v>
      </c>
      <c r="E64" s="3"/>
      <c r="F64" s="3" t="s">
        <v>28</v>
      </c>
      <c r="G64" s="3" t="s">
        <v>29</v>
      </c>
      <c r="H64" s="3"/>
      <c r="I64" s="3" t="s">
        <v>274</v>
      </c>
      <c r="J64" s="3" t="s">
        <v>304</v>
      </c>
      <c r="K64" s="4" t="str">
        <f>HYPERLINK("D:\Users\Yuman\Desktop\MasterProject\results\urea_tBu_Ph_H_Ph_O\62.urea_tBu_Ph.H_Ph_O.P2R", "urea_tBu_Ph_H_Ph_O\62.urea_tBu_Ph.H_Ph_O.P2R")</f>
        <v>urea_tBu_Ph_H_Ph_O\62.urea_tBu_Ph.H_Ph_O.P2R</v>
      </c>
      <c r="L64" s="3" t="s">
        <v>305</v>
      </c>
      <c r="M64" s="3"/>
      <c r="N64" s="3"/>
      <c r="O64" s="5" t="s">
        <v>208</v>
      </c>
      <c r="P64" s="3"/>
      <c r="Q64" s="3" t="s">
        <v>306</v>
      </c>
    </row>
    <row r="65" spans="1:17" ht="15.75" x14ac:dyDescent="0.25">
      <c r="A65" s="8" t="s">
        <v>303</v>
      </c>
      <c r="B65" s="8" t="s">
        <v>207</v>
      </c>
      <c r="C65" s="3" t="s">
        <v>19</v>
      </c>
      <c r="D65" s="3" t="s">
        <v>270</v>
      </c>
      <c r="E65" s="3"/>
      <c r="F65" s="3" t="s">
        <v>28</v>
      </c>
      <c r="G65" s="3" t="s">
        <v>29</v>
      </c>
      <c r="H65" s="3"/>
      <c r="I65" s="3" t="s">
        <v>274</v>
      </c>
      <c r="J65" s="3" t="s">
        <v>30</v>
      </c>
      <c r="K65" s="4" t="str">
        <f>HYPERLINK("D:\Users\Yuman\Desktop\MasterProject\results\urea_tBu_Ph_H_Ph_O\62.urea_tBu_Ph.H_Ph_O.Rsub_cat_complex", "urea_tBu_Ph_H_Ph_O\62.urea_tBu_Ph.H_Ph_O.Rsub_cat_complex")</f>
        <v>urea_tBu_Ph_H_Ph_O\62.urea_tBu_Ph.H_Ph_O.Rsub_cat_complex</v>
      </c>
      <c r="L65" s="3" t="s">
        <v>281</v>
      </c>
      <c r="M65" s="3"/>
      <c r="N65" s="3"/>
      <c r="O65" s="5" t="s">
        <v>208</v>
      </c>
      <c r="P65" s="3"/>
      <c r="Q65" s="3" t="s">
        <v>284</v>
      </c>
    </row>
    <row r="66" spans="1:17" ht="15.75" x14ac:dyDescent="0.25">
      <c r="A66" s="8" t="s">
        <v>307</v>
      </c>
      <c r="B66" s="8" t="s">
        <v>207</v>
      </c>
      <c r="C66" s="3" t="s">
        <v>19</v>
      </c>
      <c r="D66" s="3" t="s">
        <v>270</v>
      </c>
      <c r="E66" s="3"/>
      <c r="F66" s="3" t="s">
        <v>28</v>
      </c>
      <c r="G66" s="3" t="s">
        <v>29</v>
      </c>
      <c r="H66" s="3"/>
      <c r="I66" s="3" t="s">
        <v>274</v>
      </c>
      <c r="J66" s="3" t="s">
        <v>308</v>
      </c>
      <c r="K66" s="4" t="str">
        <f>HYPERLINK("D:\Users\Yuman\Desktop\MasterProject\results\urea_tBu_Ph_H_Ph_O\63.urea_tBu_Ph.H_Ph_O.P2S", "urea_tBu_Ph_H_Ph_O\63.urea_tBu_Ph.H_Ph_O.P2S")</f>
        <v>urea_tBu_Ph_H_Ph_O\63.urea_tBu_Ph.H_Ph_O.P2S</v>
      </c>
      <c r="L66" s="3" t="s">
        <v>309</v>
      </c>
      <c r="M66" s="3"/>
      <c r="N66" s="3"/>
      <c r="O66" s="5" t="s">
        <v>208</v>
      </c>
      <c r="P66" s="3"/>
      <c r="Q66" s="3" t="s">
        <v>310</v>
      </c>
    </row>
    <row r="67" spans="1:17" ht="15.75" x14ac:dyDescent="0.25">
      <c r="A67" s="8" t="s">
        <v>307</v>
      </c>
      <c r="B67" s="8" t="s">
        <v>207</v>
      </c>
      <c r="C67" s="3" t="s">
        <v>36</v>
      </c>
      <c r="D67" s="3" t="s">
        <v>270</v>
      </c>
      <c r="E67" s="3"/>
      <c r="F67" s="3" t="s">
        <v>28</v>
      </c>
      <c r="G67" s="3" t="s">
        <v>29</v>
      </c>
      <c r="H67" s="3"/>
      <c r="I67" s="3" t="s">
        <v>274</v>
      </c>
      <c r="J67" s="3" t="s">
        <v>286</v>
      </c>
      <c r="K67" s="4" t="str">
        <f>HYPERLINK("D:\Users\Yuman\Desktop\MasterProject\results\urea_tBu_Ph_H_Ph_O\63.urea_tBu_Ph.H_Ph_O.TSR", "urea_tBu_Ph_H_Ph_O\63.urea_tBu_Ph.H_Ph_O.TSR")</f>
        <v>urea_tBu_Ph_H_Ph_O\63.urea_tBu_Ph.H_Ph_O.TSR</v>
      </c>
      <c r="L67" s="3" t="s">
        <v>287</v>
      </c>
      <c r="M67" s="3"/>
      <c r="N67" s="3"/>
      <c r="O67" s="5" t="s">
        <v>208</v>
      </c>
      <c r="P67" s="3"/>
      <c r="Q67" s="3" t="s">
        <v>290</v>
      </c>
    </row>
    <row r="68" spans="1:17" ht="15.75" x14ac:dyDescent="0.25">
      <c r="A68" s="8" t="s">
        <v>311</v>
      </c>
      <c r="B68" s="8" t="s">
        <v>207</v>
      </c>
      <c r="C68" s="3" t="s">
        <v>36</v>
      </c>
      <c r="D68" s="3" t="s">
        <v>270</v>
      </c>
      <c r="E68" s="3"/>
      <c r="F68" s="3" t="s">
        <v>28</v>
      </c>
      <c r="G68" s="3" t="s">
        <v>29</v>
      </c>
      <c r="H68" s="3"/>
      <c r="I68" s="3" t="s">
        <v>274</v>
      </c>
      <c r="J68" s="3" t="s">
        <v>292</v>
      </c>
      <c r="K68" s="4" t="str">
        <f>HYPERLINK("D:\Users\Yuman\Desktop\MasterProject\results\urea_tBu_Ph_H_Ph_O\64.urea_tBu_Ph.H_Ph_O.TSS", "urea_tBu_Ph_H_Ph_O\64.urea_tBu_Ph.H_Ph_O.TSS")</f>
        <v>urea_tBu_Ph_H_Ph_O\64.urea_tBu_Ph.H_Ph_O.TSS</v>
      </c>
      <c r="L68" s="3" t="s">
        <v>293</v>
      </c>
      <c r="M68" s="3"/>
      <c r="N68" s="3"/>
      <c r="O68" s="5" t="s">
        <v>208</v>
      </c>
      <c r="P68" s="3"/>
      <c r="Q68" s="3" t="s">
        <v>294</v>
      </c>
    </row>
    <row r="69" spans="1:17" ht="15.75" x14ac:dyDescent="0.25">
      <c r="A69" s="8" t="s">
        <v>312</v>
      </c>
      <c r="B69" s="8" t="s">
        <v>207</v>
      </c>
      <c r="C69" s="3" t="s">
        <v>19</v>
      </c>
      <c r="D69" s="3" t="s">
        <v>270</v>
      </c>
      <c r="E69" s="3"/>
      <c r="F69" s="3" t="s">
        <v>28</v>
      </c>
      <c r="G69" s="3" t="s">
        <v>29</v>
      </c>
      <c r="H69" s="3"/>
      <c r="I69" s="3" t="s">
        <v>274</v>
      </c>
      <c r="J69" s="3" t="s">
        <v>296</v>
      </c>
      <c r="K69" s="4" t="str">
        <f>HYPERLINK("D:\Users\Yuman\Desktop\MasterProject\results\urea_tBu_Ph_H_Ph_O\65.urea_tBu_Ph.H_Ph_O.P1S", "urea_tBu_Ph_H_Ph_O\65.urea_tBu_Ph.H_Ph_O.P1S")</f>
        <v>urea_tBu_Ph_H_Ph_O\65.urea_tBu_Ph.H_Ph_O.P1S</v>
      </c>
      <c r="L69" s="3" t="s">
        <v>297</v>
      </c>
      <c r="M69" s="3"/>
      <c r="N69" s="3"/>
      <c r="O69" s="5" t="s">
        <v>208</v>
      </c>
      <c r="P69" s="3"/>
      <c r="Q69" s="3" t="s">
        <v>298</v>
      </c>
    </row>
    <row r="70" spans="1:17" ht="15.75" x14ac:dyDescent="0.25">
      <c r="A70" s="8" t="s">
        <v>313</v>
      </c>
      <c r="B70" s="8" t="s">
        <v>207</v>
      </c>
      <c r="C70" s="3" t="s">
        <v>19</v>
      </c>
      <c r="D70" s="3" t="s">
        <v>270</v>
      </c>
      <c r="E70" s="3"/>
      <c r="F70" s="3" t="s">
        <v>28</v>
      </c>
      <c r="G70" s="3" t="s">
        <v>29</v>
      </c>
      <c r="H70" s="3"/>
      <c r="I70" s="3" t="s">
        <v>274</v>
      </c>
      <c r="J70" s="3" t="s">
        <v>300</v>
      </c>
      <c r="K70" s="4" t="str">
        <f>HYPERLINK("D:\Users\Yuman\Desktop\MasterProject\results\urea_tBu_Ph_H_Ph_O\66.urea_tBu_Ph.H_Ph_O.P1R", "urea_tBu_Ph_H_Ph_O\66.urea_tBu_Ph.H_Ph_O.P1R")</f>
        <v>urea_tBu_Ph_H_Ph_O\66.urea_tBu_Ph.H_Ph_O.P1R</v>
      </c>
      <c r="L70" s="3" t="s">
        <v>301</v>
      </c>
      <c r="M70" s="3"/>
      <c r="N70" s="3"/>
      <c r="O70" s="5" t="s">
        <v>208</v>
      </c>
      <c r="P70" s="3"/>
      <c r="Q70" s="3" t="s">
        <v>302</v>
      </c>
    </row>
    <row r="71" spans="1:17" ht="15.75" x14ac:dyDescent="0.25">
      <c r="A71" s="8" t="s">
        <v>314</v>
      </c>
      <c r="B71" s="8" t="s">
        <v>207</v>
      </c>
      <c r="C71" s="3" t="s">
        <v>19</v>
      </c>
      <c r="D71" s="3" t="s">
        <v>270</v>
      </c>
      <c r="E71" s="3"/>
      <c r="F71" s="3" t="s">
        <v>28</v>
      </c>
      <c r="G71" s="3" t="s">
        <v>29</v>
      </c>
      <c r="H71" s="3"/>
      <c r="I71" s="3" t="s">
        <v>274</v>
      </c>
      <c r="J71" s="3" t="s">
        <v>304</v>
      </c>
      <c r="K71" s="4" t="str">
        <f>HYPERLINK("D:\Users\Yuman\Desktop\MasterProject\results\urea_tBu_Ph_H_Ph_O\67.urea_tBu_Ph.H_Ph_O.P2R", "urea_tBu_Ph_H_Ph_O\67.urea_tBu_Ph.H_Ph_O.P2R")</f>
        <v>urea_tBu_Ph_H_Ph_O\67.urea_tBu_Ph.H_Ph_O.P2R</v>
      </c>
      <c r="L71" s="3" t="s">
        <v>305</v>
      </c>
      <c r="M71" s="3"/>
      <c r="N71" s="3"/>
      <c r="O71" s="5" t="s">
        <v>208</v>
      </c>
      <c r="P71" s="3"/>
      <c r="Q71" s="3" t="s">
        <v>306</v>
      </c>
    </row>
    <row r="72" spans="1:17" ht="15.75" x14ac:dyDescent="0.25">
      <c r="A72" s="8" t="s">
        <v>315</v>
      </c>
      <c r="B72" s="8" t="s">
        <v>207</v>
      </c>
      <c r="C72" s="3" t="s">
        <v>19</v>
      </c>
      <c r="D72" s="3" t="s">
        <v>270</v>
      </c>
      <c r="E72" s="3"/>
      <c r="F72" s="3" t="s">
        <v>28</v>
      </c>
      <c r="G72" s="3" t="s">
        <v>29</v>
      </c>
      <c r="H72" s="3"/>
      <c r="I72" s="3" t="s">
        <v>274</v>
      </c>
      <c r="J72" s="3" t="s">
        <v>308</v>
      </c>
      <c r="K72" s="4" t="str">
        <f>HYPERLINK("D:\Users\Yuman\Desktop\MasterProject\results\urea_tBu_Ph_H_Ph_O\68.urea_tBu_Ph.H_Ph_O.P2S", "urea_tBu_Ph_H_Ph_O\68.urea_tBu_Ph.H_Ph_O.P2S")</f>
        <v>urea_tBu_Ph_H_Ph_O\68.urea_tBu_Ph.H_Ph_O.P2S</v>
      </c>
      <c r="L72" s="3" t="s">
        <v>309</v>
      </c>
      <c r="M72" s="3"/>
      <c r="N72" s="3"/>
      <c r="O72" s="5" t="s">
        <v>208</v>
      </c>
      <c r="P72" s="3"/>
      <c r="Q72" s="3" t="s">
        <v>310</v>
      </c>
    </row>
    <row r="73" spans="1:17" ht="15.75" x14ac:dyDescent="0.25">
      <c r="A73" s="8" t="s">
        <v>316</v>
      </c>
      <c r="B73" s="8" t="s">
        <v>207</v>
      </c>
      <c r="C73" s="3" t="s">
        <v>19</v>
      </c>
      <c r="D73" s="3" t="s">
        <v>270</v>
      </c>
      <c r="E73" s="3"/>
      <c r="F73" s="3" t="s">
        <v>28</v>
      </c>
      <c r="G73" s="3" t="s">
        <v>29</v>
      </c>
      <c r="H73" s="3"/>
      <c r="I73" s="3"/>
      <c r="J73" s="3" t="s">
        <v>317</v>
      </c>
      <c r="K73" s="4" t="str">
        <f>HYPERLINK("D:\Users\Yuman\Desktop\MasterProject\results\urea_tBu_Ph_H_Ph_O.004\82.urea_tBu_Ph.H_Ph_O.P", "urea_tBu_Ph_H_Ph_O.004\82.urea_tBu_Ph.H_Ph_O.P")</f>
        <v>urea_tBu_Ph_H_Ph_O.004\82.urea_tBu_Ph.H_Ph_O.P</v>
      </c>
      <c r="L73" s="3" t="s">
        <v>124</v>
      </c>
      <c r="M73" s="3"/>
      <c r="N73" s="3"/>
      <c r="O73" s="5" t="s">
        <v>208</v>
      </c>
      <c r="P73" s="3"/>
      <c r="Q73" s="3" t="s">
        <v>318</v>
      </c>
    </row>
    <row r="74" spans="1:17" ht="15.75" x14ac:dyDescent="0.25">
      <c r="A74" s="6" t="s">
        <v>319</v>
      </c>
      <c r="B74" s="6" t="s">
        <v>43</v>
      </c>
      <c r="C74" s="3" t="s">
        <v>19</v>
      </c>
      <c r="D74" s="3" t="s">
        <v>270</v>
      </c>
      <c r="E74" s="3"/>
      <c r="F74" s="3"/>
      <c r="G74" s="3"/>
      <c r="H74" s="3"/>
      <c r="I74" s="3" t="s">
        <v>320</v>
      </c>
      <c r="J74" s="3" t="s">
        <v>275</v>
      </c>
      <c r="K74" s="4" t="str">
        <f>HYPERLINK("D:\Users\Yuman\Desktop\MasterProject\results\urea_tBu_Ph_H_Ph_S.002\73.urea_tBu_Ph.H_Ph_S.cat", "urea_tBu_Ph_H_Ph_S.002\73.urea_tBu_Ph.H_Ph_S.cat")</f>
        <v>urea_tBu_Ph_H_Ph_S.002\73.urea_tBu_Ph.H_Ph_S.cat</v>
      </c>
      <c r="L74" s="3" t="s">
        <v>321</v>
      </c>
      <c r="M74" s="4" t="str">
        <f>HYPERLINK("D:\Users\Yuman\Desktop\MasterProject\urea_tBu_Ph_H_Ph_S.002\73.urea_tBu_Ph.H_Ph_S.cat/molview2_start_in.bat", "input.xyz")</f>
        <v>input.xyz</v>
      </c>
      <c r="N74" s="4" t="str">
        <f>HYPERLINK("D:\Users\Yuman\Desktop\MasterProject\urea_tBu_Ph_H_Ph_S.002\73.urea_tBu_Ph.H_Ph_S.cat/molview2_start_out.bat", "output.xyz")</f>
        <v>output.xyz</v>
      </c>
      <c r="O74" s="5" t="s">
        <v>322</v>
      </c>
      <c r="P74" s="3" t="s">
        <v>323</v>
      </c>
      <c r="Q74" s="3" t="s">
        <v>324</v>
      </c>
    </row>
    <row r="75" spans="1:17" ht="15.75" x14ac:dyDescent="0.25">
      <c r="A75" s="6" t="s">
        <v>325</v>
      </c>
      <c r="B75" s="6" t="s">
        <v>43</v>
      </c>
      <c r="C75" s="3" t="s">
        <v>19</v>
      </c>
      <c r="D75" s="3" t="s">
        <v>270</v>
      </c>
      <c r="E75" s="3"/>
      <c r="F75" s="3" t="s">
        <v>28</v>
      </c>
      <c r="G75" s="3" t="s">
        <v>29</v>
      </c>
      <c r="H75" s="3"/>
      <c r="I75" s="3" t="s">
        <v>320</v>
      </c>
      <c r="J75" s="3" t="s">
        <v>30</v>
      </c>
      <c r="K75" s="4" t="str">
        <f>HYPERLINK("D:\Users\Yuman\Desktop\MasterProject\results\urea_tBu_Ph_H_Ph_S.002\74.urea_tBu_Ph.H_Ph_S.Rsub_cat_complex", "urea_tBu_Ph_H_Ph_S.002\74.urea_tBu_Ph.H_Ph_S.Rsub_cat_complex")</f>
        <v>urea_tBu_Ph_H_Ph_S.002\74.urea_tBu_Ph.H_Ph_S.Rsub_cat_complex</v>
      </c>
      <c r="L75" s="3" t="s">
        <v>326</v>
      </c>
      <c r="M75" s="4" t="str">
        <f>HYPERLINK("D:\Users\Yuman\Desktop\MasterProject\urea_tBu_Ph_H_Ph_S.002\74.urea_tBu_Ph.H_Ph_S.Rsub_cat_complex/molview2_start_in.bat", "input.xyz")</f>
        <v>input.xyz</v>
      </c>
      <c r="N75" s="4" t="str">
        <f>HYPERLINK("D:\Users\Yuman\Desktop\MasterProject\urea_tBu_Ph_H_Ph_S.002\74.urea_tBu_Ph.H_Ph_S.Rsub_cat_complex/molview2_start_out.bat", "output.xyz")</f>
        <v>output.xyz</v>
      </c>
      <c r="O75" s="5" t="s">
        <v>327</v>
      </c>
      <c r="P75" s="3" t="s">
        <v>323</v>
      </c>
      <c r="Q75" s="3" t="s">
        <v>328</v>
      </c>
    </row>
    <row r="76" spans="1:17" ht="15.75" x14ac:dyDescent="0.25">
      <c r="A76" s="8" t="s">
        <v>329</v>
      </c>
      <c r="B76" s="8" t="s">
        <v>207</v>
      </c>
      <c r="C76" s="3" t="s">
        <v>36</v>
      </c>
      <c r="D76" s="3" t="s">
        <v>270</v>
      </c>
      <c r="E76" s="3"/>
      <c r="F76" s="3" t="s">
        <v>28</v>
      </c>
      <c r="G76" s="3" t="s">
        <v>29</v>
      </c>
      <c r="H76" s="3"/>
      <c r="I76" s="3" t="s">
        <v>320</v>
      </c>
      <c r="J76" s="3" t="s">
        <v>286</v>
      </c>
      <c r="K76" s="4" t="str">
        <f>HYPERLINK("D:\Users\Yuman\Desktop\MasterProject\results\urea_tBu_Ph_H_Ph_S.002\75.urea_tBu_Ph.H_Ph_S.TSR", "urea_tBu_Ph_H_Ph_S.002\75.urea_tBu_Ph.H_Ph_S.TSR")</f>
        <v>urea_tBu_Ph_H_Ph_S.002\75.urea_tBu_Ph.H_Ph_S.TSR</v>
      </c>
      <c r="L76" s="3" t="s">
        <v>330</v>
      </c>
      <c r="M76" s="3"/>
      <c r="N76" s="3"/>
      <c r="O76" s="5" t="s">
        <v>208</v>
      </c>
      <c r="P76" s="3"/>
      <c r="Q76" s="3" t="s">
        <v>331</v>
      </c>
    </row>
    <row r="77" spans="1:17" ht="15.75" x14ac:dyDescent="0.25">
      <c r="A77" s="8" t="s">
        <v>332</v>
      </c>
      <c r="B77" s="8" t="s">
        <v>207</v>
      </c>
      <c r="C77" s="3" t="s">
        <v>36</v>
      </c>
      <c r="D77" s="3" t="s">
        <v>270</v>
      </c>
      <c r="E77" s="3"/>
      <c r="F77" s="3" t="s">
        <v>28</v>
      </c>
      <c r="G77" s="3" t="s">
        <v>29</v>
      </c>
      <c r="H77" s="3"/>
      <c r="I77" s="3" t="s">
        <v>320</v>
      </c>
      <c r="J77" s="3" t="s">
        <v>292</v>
      </c>
      <c r="K77" s="4" t="str">
        <f>HYPERLINK("D:\Users\Yuman\Desktop\MasterProject\results\urea_tBu_Ph_H_Ph_S.002\76.urea_tBu_Ph.H_Ph_S.TSS", "urea_tBu_Ph_H_Ph_S.002\76.urea_tBu_Ph.H_Ph_S.TSS")</f>
        <v>urea_tBu_Ph_H_Ph_S.002\76.urea_tBu_Ph.H_Ph_S.TSS</v>
      </c>
      <c r="L77" s="3" t="s">
        <v>333</v>
      </c>
      <c r="M77" s="3"/>
      <c r="N77" s="3"/>
      <c r="O77" s="5" t="s">
        <v>208</v>
      </c>
      <c r="P77" s="3"/>
      <c r="Q77" s="3" t="s">
        <v>334</v>
      </c>
    </row>
    <row r="78" spans="1:17" ht="15.75" x14ac:dyDescent="0.25">
      <c r="A78" s="8" t="s">
        <v>335</v>
      </c>
      <c r="B78" s="8" t="s">
        <v>207</v>
      </c>
      <c r="C78" s="3" t="s">
        <v>19</v>
      </c>
      <c r="D78" s="3" t="s">
        <v>270</v>
      </c>
      <c r="E78" s="3"/>
      <c r="F78" s="3" t="s">
        <v>28</v>
      </c>
      <c r="G78" s="3" t="s">
        <v>29</v>
      </c>
      <c r="H78" s="3"/>
      <c r="I78" s="3" t="s">
        <v>320</v>
      </c>
      <c r="J78" s="3" t="s">
        <v>296</v>
      </c>
      <c r="K78" s="4" t="str">
        <f>HYPERLINK("D:\Users\Yuman\Desktop\MasterProject\results\urea_tBu_Ph_H_Ph_S.002\77.urea_tBu_Ph.H_Ph_S.P1S", "urea_tBu_Ph_H_Ph_S.002\77.urea_tBu_Ph.H_Ph_S.P1S")</f>
        <v>urea_tBu_Ph_H_Ph_S.002\77.urea_tBu_Ph.H_Ph_S.P1S</v>
      </c>
      <c r="L78" s="3" t="s">
        <v>336</v>
      </c>
      <c r="M78" s="3"/>
      <c r="N78" s="3"/>
      <c r="O78" s="5" t="s">
        <v>208</v>
      </c>
      <c r="P78" s="3"/>
      <c r="Q78" s="3" t="s">
        <v>337</v>
      </c>
    </row>
    <row r="79" spans="1:17" ht="15.75" x14ac:dyDescent="0.25">
      <c r="A79" s="8" t="s">
        <v>338</v>
      </c>
      <c r="B79" s="8" t="s">
        <v>207</v>
      </c>
      <c r="C79" s="3" t="s">
        <v>19</v>
      </c>
      <c r="D79" s="3" t="s">
        <v>270</v>
      </c>
      <c r="E79" s="3"/>
      <c r="F79" s="3" t="s">
        <v>28</v>
      </c>
      <c r="G79" s="3" t="s">
        <v>29</v>
      </c>
      <c r="H79" s="3"/>
      <c r="I79" s="3" t="s">
        <v>320</v>
      </c>
      <c r="J79" s="3" t="s">
        <v>300</v>
      </c>
      <c r="K79" s="4" t="str">
        <f>HYPERLINK("D:\Users\Yuman\Desktop\MasterProject\results\urea_tBu_Ph_H_Ph_S.002\78.urea_tBu_Ph.H_Ph_S.P1R", "urea_tBu_Ph_H_Ph_S.002\78.urea_tBu_Ph.H_Ph_S.P1R")</f>
        <v>urea_tBu_Ph_H_Ph_S.002\78.urea_tBu_Ph.H_Ph_S.P1R</v>
      </c>
      <c r="L79" s="3" t="s">
        <v>339</v>
      </c>
      <c r="M79" s="3"/>
      <c r="N79" s="3"/>
      <c r="O79" s="5" t="s">
        <v>208</v>
      </c>
      <c r="P79" s="3"/>
      <c r="Q79" s="3" t="s">
        <v>340</v>
      </c>
    </row>
    <row r="80" spans="1:17" ht="15.75" x14ac:dyDescent="0.25">
      <c r="A80" s="8" t="s">
        <v>341</v>
      </c>
      <c r="B80" s="8" t="s">
        <v>207</v>
      </c>
      <c r="C80" s="3" t="s">
        <v>19</v>
      </c>
      <c r="D80" s="3" t="s">
        <v>270</v>
      </c>
      <c r="E80" s="3"/>
      <c r="F80" s="3" t="s">
        <v>28</v>
      </c>
      <c r="G80" s="3" t="s">
        <v>29</v>
      </c>
      <c r="H80" s="3"/>
      <c r="I80" s="3" t="s">
        <v>320</v>
      </c>
      <c r="J80" s="3" t="s">
        <v>304</v>
      </c>
      <c r="K80" s="4" t="str">
        <f>HYPERLINK("D:\Users\Yuman\Desktop\MasterProject\results\urea_tBu_Ph_H_Ph_S.002\79.urea_tBu_Ph.H_Ph_S.P2R", "urea_tBu_Ph_H_Ph_S.002\79.urea_tBu_Ph.H_Ph_S.P2R")</f>
        <v>urea_tBu_Ph_H_Ph_S.002\79.urea_tBu_Ph.H_Ph_S.P2R</v>
      </c>
      <c r="L80" s="3" t="s">
        <v>342</v>
      </c>
      <c r="M80" s="3"/>
      <c r="N80" s="3"/>
      <c r="O80" s="5" t="s">
        <v>208</v>
      </c>
      <c r="P80" s="3"/>
      <c r="Q80" s="3" t="s">
        <v>343</v>
      </c>
    </row>
    <row r="81" spans="1:17" ht="15.75" x14ac:dyDescent="0.25">
      <c r="A81" s="8" t="s">
        <v>344</v>
      </c>
      <c r="B81" s="8" t="s">
        <v>207</v>
      </c>
      <c r="C81" s="3" t="s">
        <v>19</v>
      </c>
      <c r="D81" s="3" t="s">
        <v>270</v>
      </c>
      <c r="E81" s="3"/>
      <c r="F81" s="3" t="s">
        <v>28</v>
      </c>
      <c r="G81" s="3" t="s">
        <v>29</v>
      </c>
      <c r="H81" s="3"/>
      <c r="I81" s="3" t="s">
        <v>320</v>
      </c>
      <c r="J81" s="3" t="s">
        <v>308</v>
      </c>
      <c r="K81" s="4" t="str">
        <f>HYPERLINK("D:\Users\Yuman\Desktop\MasterProject\results\urea_tBu_Ph_H_Ph_S.002\80.urea_tBu_Ph.H_Ph_S.P2S", "urea_tBu_Ph_H_Ph_S.002\80.urea_tBu_Ph.H_Ph_S.P2S")</f>
        <v>urea_tBu_Ph_H_Ph_S.002\80.urea_tBu_Ph.H_Ph_S.P2S</v>
      </c>
      <c r="L81" s="3" t="s">
        <v>345</v>
      </c>
      <c r="M81" s="3"/>
      <c r="N81" s="3"/>
      <c r="O81" s="5" t="s">
        <v>208</v>
      </c>
      <c r="P81" s="3"/>
      <c r="Q81" s="3" t="s">
        <v>346</v>
      </c>
    </row>
    <row r="82" spans="1:17" ht="15.75" x14ac:dyDescent="0.25">
      <c r="A82" s="8" t="s">
        <v>347</v>
      </c>
      <c r="B82" s="8" t="s">
        <v>207</v>
      </c>
      <c r="C82" s="3" t="s">
        <v>19</v>
      </c>
      <c r="D82" s="3" t="s">
        <v>270</v>
      </c>
      <c r="E82" s="3"/>
      <c r="F82" s="3" t="s">
        <v>28</v>
      </c>
      <c r="G82" s="3" t="s">
        <v>29</v>
      </c>
      <c r="H82" s="3"/>
      <c r="I82" s="3"/>
      <c r="J82" s="3" t="s">
        <v>317</v>
      </c>
      <c r="K82" s="4" t="str">
        <f>HYPERLINK("D:\Users\Yuman\Desktop\MasterProject\results\urea_tBu_Ph_H_Ph_S.002\81.urea_tBu_Ph.H_Ph_S.P", "urea_tBu_Ph_H_Ph_S.002\81.urea_tBu_Ph.H_Ph_S.P")</f>
        <v>urea_tBu_Ph_H_Ph_S.002\81.urea_tBu_Ph.H_Ph_S.P</v>
      </c>
      <c r="L82" s="3" t="s">
        <v>124</v>
      </c>
      <c r="M82" s="3"/>
      <c r="N82" s="3"/>
      <c r="O82" s="5" t="s">
        <v>208</v>
      </c>
      <c r="P82" s="3"/>
      <c r="Q82" s="3" t="s">
        <v>318</v>
      </c>
    </row>
    <row r="83" spans="1:17" ht="15.75" x14ac:dyDescent="0.25">
      <c r="A83" s="8" t="s">
        <v>269</v>
      </c>
      <c r="B83" s="8" t="s">
        <v>207</v>
      </c>
      <c r="C83" s="3" t="s">
        <v>19</v>
      </c>
      <c r="D83" s="3" t="s">
        <v>270</v>
      </c>
      <c r="E83" s="3"/>
      <c r="F83" s="3" t="s">
        <v>28</v>
      </c>
      <c r="G83" s="3" t="s">
        <v>156</v>
      </c>
      <c r="H83" s="3"/>
      <c r="I83" s="3"/>
      <c r="J83" s="3" t="s">
        <v>123</v>
      </c>
      <c r="K83" s="4" t="str">
        <f>HYPERLINK("D:\Users\Yuman\Desktop\MasterProject\results\urea_tBu_Ph_H_tBu_O\10.urea_tBu_Ph.H_tBu_O.Rsub", "urea_tBu_Ph_H_tBu_O\10.urea_tBu_Ph.H_tBu_O.Rsub")</f>
        <v>urea_tBu_Ph_H_tBu_O\10.urea_tBu_Ph.H_tBu_O.Rsub</v>
      </c>
      <c r="L83" s="3" t="s">
        <v>173</v>
      </c>
      <c r="M83" s="3"/>
      <c r="N83" s="3"/>
      <c r="O83" s="5" t="s">
        <v>208</v>
      </c>
      <c r="P83" s="3"/>
      <c r="Q83" s="3" t="s">
        <v>348</v>
      </c>
    </row>
    <row r="84" spans="1:17" ht="15.75" x14ac:dyDescent="0.25">
      <c r="A84" s="8" t="s">
        <v>273</v>
      </c>
      <c r="B84" s="8" t="s">
        <v>207</v>
      </c>
      <c r="C84" s="3" t="s">
        <v>19</v>
      </c>
      <c r="D84" s="3" t="s">
        <v>270</v>
      </c>
      <c r="E84" s="3"/>
      <c r="F84" s="3"/>
      <c r="G84" s="3"/>
      <c r="H84" s="3"/>
      <c r="I84" s="3" t="s">
        <v>274</v>
      </c>
      <c r="J84" s="3" t="s">
        <v>275</v>
      </c>
      <c r="K84" s="4" t="str">
        <f>HYPERLINK("D:\Users\Yuman\Desktop\MasterProject\results\urea_tBu_Ph_H_tBu_O\32.urea_tBu_Ph.H_tBu_O.cat", "urea_tBu_Ph_H_tBu_O\32.urea_tBu_Ph.H_tBu_O.cat")</f>
        <v>urea_tBu_Ph_H_tBu_O\32.urea_tBu_Ph.H_tBu_O.cat</v>
      </c>
      <c r="L84" s="3" t="s">
        <v>276</v>
      </c>
      <c r="M84" s="3"/>
      <c r="N84" s="3"/>
      <c r="O84" s="5" t="s">
        <v>208</v>
      </c>
      <c r="P84" s="3"/>
      <c r="Q84" s="3" t="s">
        <v>279</v>
      </c>
    </row>
    <row r="85" spans="1:17" ht="15.75" x14ac:dyDescent="0.25">
      <c r="A85" s="8" t="s">
        <v>280</v>
      </c>
      <c r="B85" s="8" t="s">
        <v>207</v>
      </c>
      <c r="C85" s="3" t="s">
        <v>19</v>
      </c>
      <c r="D85" s="3" t="s">
        <v>270</v>
      </c>
      <c r="E85" s="3"/>
      <c r="F85" s="3" t="s">
        <v>28</v>
      </c>
      <c r="G85" s="3" t="s">
        <v>156</v>
      </c>
      <c r="H85" s="3"/>
      <c r="I85" s="3" t="s">
        <v>274</v>
      </c>
      <c r="J85" s="3" t="s">
        <v>30</v>
      </c>
      <c r="K85" s="4" t="str">
        <f>HYPERLINK("D:\Users\Yuman\Desktop\MasterProject\results\urea_tBu_Ph_H_tBu_O\49.urea_tBu_Ph.H_tBu_O.Rsub_cat_complex", "urea_tBu_Ph_H_tBu_O\49.urea_tBu_Ph.H_tBu_O.Rsub_cat_complex")</f>
        <v>urea_tBu_Ph_H_tBu_O\49.urea_tBu_Ph.H_tBu_O.Rsub_cat_complex</v>
      </c>
      <c r="L85" s="3" t="s">
        <v>349</v>
      </c>
      <c r="M85" s="3"/>
      <c r="N85" s="3"/>
      <c r="O85" s="5" t="s">
        <v>208</v>
      </c>
      <c r="P85" s="3"/>
      <c r="Q85" s="3" t="s">
        <v>350</v>
      </c>
    </row>
    <row r="86" spans="1:17" ht="15.75" x14ac:dyDescent="0.25">
      <c r="A86" s="8" t="s">
        <v>191</v>
      </c>
      <c r="B86" s="8" t="s">
        <v>207</v>
      </c>
      <c r="C86" s="3" t="s">
        <v>36</v>
      </c>
      <c r="D86" s="3" t="s">
        <v>270</v>
      </c>
      <c r="E86" s="3"/>
      <c r="F86" s="3" t="s">
        <v>28</v>
      </c>
      <c r="G86" s="3" t="s">
        <v>156</v>
      </c>
      <c r="H86" s="3"/>
      <c r="I86" s="3" t="s">
        <v>274</v>
      </c>
      <c r="J86" s="3" t="s">
        <v>286</v>
      </c>
      <c r="K86" s="4" t="str">
        <f>HYPERLINK("D:\Users\Yuman\Desktop\MasterProject\results\urea_tBu_Ph_H_tBu_O\54.urea_tBu_Ph.H_tBu_O.TSR", "urea_tBu_Ph_H_tBu_O\54.urea_tBu_Ph.H_tBu_O.TSR")</f>
        <v>urea_tBu_Ph_H_tBu_O\54.urea_tBu_Ph.H_tBu_O.TSR</v>
      </c>
      <c r="L86" s="3" t="s">
        <v>351</v>
      </c>
      <c r="M86" s="3"/>
      <c r="N86" s="3"/>
      <c r="O86" s="5" t="s">
        <v>208</v>
      </c>
      <c r="P86" s="3"/>
      <c r="Q86" s="3" t="s">
        <v>352</v>
      </c>
    </row>
    <row r="87" spans="1:17" ht="15.75" x14ac:dyDescent="0.25">
      <c r="A87" s="8" t="s">
        <v>195</v>
      </c>
      <c r="B87" s="8" t="s">
        <v>207</v>
      </c>
      <c r="C87" s="3" t="s">
        <v>36</v>
      </c>
      <c r="D87" s="3" t="s">
        <v>270</v>
      </c>
      <c r="E87" s="3"/>
      <c r="F87" s="3" t="s">
        <v>28</v>
      </c>
      <c r="G87" s="3" t="s">
        <v>156</v>
      </c>
      <c r="H87" s="3"/>
      <c r="I87" s="3" t="s">
        <v>274</v>
      </c>
      <c r="J87" s="3" t="s">
        <v>292</v>
      </c>
      <c r="K87" s="4" t="str">
        <f>HYPERLINK("D:\Users\Yuman\Desktop\MasterProject\results\urea_tBu_Ph_H_tBu_O\55.urea_tBu_Ph.H_tBu_O.TSS", "urea_tBu_Ph_H_tBu_O\55.urea_tBu_Ph.H_tBu_O.TSS")</f>
        <v>urea_tBu_Ph_H_tBu_O\55.urea_tBu_Ph.H_tBu_O.TSS</v>
      </c>
      <c r="L87" s="3" t="s">
        <v>353</v>
      </c>
      <c r="M87" s="3"/>
      <c r="N87" s="3"/>
      <c r="O87" s="5" t="s">
        <v>208</v>
      </c>
      <c r="P87" s="3"/>
      <c r="Q87" s="3" t="s">
        <v>354</v>
      </c>
    </row>
    <row r="88" spans="1:17" ht="15.75" x14ac:dyDescent="0.25">
      <c r="A88" s="8" t="s">
        <v>201</v>
      </c>
      <c r="B88" s="8" t="s">
        <v>207</v>
      </c>
      <c r="C88" s="3" t="s">
        <v>19</v>
      </c>
      <c r="D88" s="3" t="s">
        <v>270</v>
      </c>
      <c r="E88" s="3"/>
      <c r="F88" s="3" t="s">
        <v>28</v>
      </c>
      <c r="G88" s="3" t="s">
        <v>156</v>
      </c>
      <c r="H88" s="3"/>
      <c r="I88" s="3" t="s">
        <v>274</v>
      </c>
      <c r="J88" s="3" t="s">
        <v>296</v>
      </c>
      <c r="K88" s="4" t="str">
        <f>HYPERLINK("D:\Users\Yuman\Desktop\MasterProject\results\urea_tBu_Ph_H_tBu_O\56.urea_tBu_Ph.H_tBu_O.P1S", "urea_tBu_Ph_H_tBu_O\56.urea_tBu_Ph.H_tBu_O.P1S")</f>
        <v>urea_tBu_Ph_H_tBu_O\56.urea_tBu_Ph.H_tBu_O.P1S</v>
      </c>
      <c r="L88" s="3" t="s">
        <v>355</v>
      </c>
      <c r="M88" s="3"/>
      <c r="N88" s="3"/>
      <c r="O88" s="5" t="s">
        <v>208</v>
      </c>
      <c r="P88" s="3"/>
      <c r="Q88" s="3" t="s">
        <v>356</v>
      </c>
    </row>
    <row r="89" spans="1:17" ht="15.75" x14ac:dyDescent="0.25">
      <c r="A89" s="8" t="s">
        <v>206</v>
      </c>
      <c r="B89" s="8" t="s">
        <v>207</v>
      </c>
      <c r="C89" s="3" t="s">
        <v>19</v>
      </c>
      <c r="D89" s="3" t="s">
        <v>270</v>
      </c>
      <c r="E89" s="3"/>
      <c r="F89" s="3" t="s">
        <v>28</v>
      </c>
      <c r="G89" s="3" t="s">
        <v>156</v>
      </c>
      <c r="H89" s="3"/>
      <c r="I89" s="3" t="s">
        <v>274</v>
      </c>
      <c r="J89" s="3" t="s">
        <v>300</v>
      </c>
      <c r="K89" s="4" t="str">
        <f>HYPERLINK("D:\Users\Yuman\Desktop\MasterProject\results\urea_tBu_Ph_H_tBu_O\57.urea_tBu_Ph.H_tBu_O.P1R", "urea_tBu_Ph_H_tBu_O\57.urea_tBu_Ph.H_tBu_O.P1R")</f>
        <v>urea_tBu_Ph_H_tBu_O\57.urea_tBu_Ph.H_tBu_O.P1R</v>
      </c>
      <c r="L89" s="3" t="s">
        <v>357</v>
      </c>
      <c r="M89" s="3"/>
      <c r="N89" s="3"/>
      <c r="O89" s="5" t="s">
        <v>208</v>
      </c>
      <c r="P89" s="3"/>
      <c r="Q89" s="3" t="s">
        <v>358</v>
      </c>
    </row>
    <row r="90" spans="1:17" ht="15.75" x14ac:dyDescent="0.25">
      <c r="A90" s="8" t="s">
        <v>285</v>
      </c>
      <c r="B90" s="8" t="s">
        <v>207</v>
      </c>
      <c r="C90" s="3" t="s">
        <v>19</v>
      </c>
      <c r="D90" s="3" t="s">
        <v>270</v>
      </c>
      <c r="E90" s="3"/>
      <c r="F90" s="3" t="s">
        <v>28</v>
      </c>
      <c r="G90" s="3" t="s">
        <v>156</v>
      </c>
      <c r="H90" s="3"/>
      <c r="I90" s="3" t="s">
        <v>274</v>
      </c>
      <c r="J90" s="3" t="s">
        <v>304</v>
      </c>
      <c r="K90" s="4" t="str">
        <f>HYPERLINK("D:\Users\Yuman\Desktop\MasterProject\results\urea_tBu_Ph_H_tBu_O\58.urea_tBu_Ph.H_tBu_O.P2R", "urea_tBu_Ph_H_tBu_O\58.urea_tBu_Ph.H_tBu_O.P2R")</f>
        <v>urea_tBu_Ph_H_tBu_O\58.urea_tBu_Ph.H_tBu_O.P2R</v>
      </c>
      <c r="L90" s="3" t="s">
        <v>359</v>
      </c>
      <c r="M90" s="3"/>
      <c r="N90" s="3"/>
      <c r="O90" s="5" t="s">
        <v>208</v>
      </c>
      <c r="P90" s="3"/>
      <c r="Q90" s="3" t="s">
        <v>360</v>
      </c>
    </row>
    <row r="91" spans="1:17" ht="15.75" x14ac:dyDescent="0.25">
      <c r="A91" s="8" t="s">
        <v>291</v>
      </c>
      <c r="B91" s="8" t="s">
        <v>207</v>
      </c>
      <c r="C91" s="3" t="s">
        <v>19</v>
      </c>
      <c r="D91" s="3" t="s">
        <v>270</v>
      </c>
      <c r="E91" s="3"/>
      <c r="F91" s="3" t="s">
        <v>28</v>
      </c>
      <c r="G91" s="3" t="s">
        <v>156</v>
      </c>
      <c r="H91" s="3"/>
      <c r="I91" s="3" t="s">
        <v>274</v>
      </c>
      <c r="J91" s="3" t="s">
        <v>308</v>
      </c>
      <c r="K91" s="4" t="str">
        <f>HYPERLINK("D:\Users\Yuman\Desktop\MasterProject\results\urea_tBu_Ph_H_tBu_O\59.urea_tBu_Ph.H_tBu_O.P2S", "urea_tBu_Ph_H_tBu_O\59.urea_tBu_Ph.H_tBu_O.P2S")</f>
        <v>urea_tBu_Ph_H_tBu_O\59.urea_tBu_Ph.H_tBu_O.P2S</v>
      </c>
      <c r="L91" s="3" t="s">
        <v>361</v>
      </c>
      <c r="M91" s="3"/>
      <c r="N91" s="3"/>
      <c r="O91" s="5" t="s">
        <v>208</v>
      </c>
      <c r="P91" s="3"/>
      <c r="Q91" s="3" t="s">
        <v>362</v>
      </c>
    </row>
    <row r="92" spans="1:17" ht="15.75" x14ac:dyDescent="0.25">
      <c r="A92" s="2" t="s">
        <v>311</v>
      </c>
      <c r="B92" s="2" t="s">
        <v>18</v>
      </c>
      <c r="C92" s="3" t="s">
        <v>19</v>
      </c>
      <c r="D92" s="3" t="s">
        <v>270</v>
      </c>
      <c r="E92" s="3"/>
      <c r="F92" s="3" t="s">
        <v>28</v>
      </c>
      <c r="G92" s="3" t="s">
        <v>156</v>
      </c>
      <c r="H92" s="3"/>
      <c r="I92" s="3"/>
      <c r="J92" s="3" t="s">
        <v>123</v>
      </c>
      <c r="K92" s="4" t="str">
        <f>HYPERLINK("D:\Users\Yuman\Desktop\MasterProject\results\urea_tBu_Ph_H_tBu_O\64.urea_tBu_Ph.H_tBu_O.Rsub", "urea_tBu_Ph_H_tBu_O\64.urea_tBu_Ph.H_tBu_O.Rsub")</f>
        <v>urea_tBu_Ph_H_tBu_O\64.urea_tBu_Ph.H_tBu_O.Rsub</v>
      </c>
      <c r="L92" s="3" t="s">
        <v>173</v>
      </c>
      <c r="M92" s="4" t="str">
        <f>HYPERLINK("D:\Users\Yuman\Desktop\MasterProject\urea_tBu_Ph_H_tBu_O\64.urea_tBu_Ph.H_tBu_O.Rsub/molview2_start_in.bat", "input.xyz")</f>
        <v>input.xyz</v>
      </c>
      <c r="N92" s="4" t="str">
        <f>HYPERLINK("D:\Users\Yuman\Desktop\MasterProject\urea_tBu_Ph_H_tBu_O\64.urea_tBu_Ph.H_tBu_O.Rsub/molview2_start_out.bat", "output.xyz")</f>
        <v>output.xyz</v>
      </c>
      <c r="O92" s="5" t="s">
        <v>363</v>
      </c>
      <c r="P92" s="3" t="s">
        <v>83</v>
      </c>
      <c r="Q92" s="3" t="s">
        <v>348</v>
      </c>
    </row>
    <row r="93" spans="1:17" ht="15.75" x14ac:dyDescent="0.25">
      <c r="A93" s="6" t="s">
        <v>313</v>
      </c>
      <c r="B93" s="6" t="s">
        <v>43</v>
      </c>
      <c r="C93" s="3" t="s">
        <v>19</v>
      </c>
      <c r="D93" s="3" t="s">
        <v>270</v>
      </c>
      <c r="E93" s="3"/>
      <c r="F93" s="3" t="s">
        <v>28</v>
      </c>
      <c r="G93" s="3" t="s">
        <v>156</v>
      </c>
      <c r="H93" s="3"/>
      <c r="I93" s="3" t="s">
        <v>274</v>
      </c>
      <c r="J93" s="3" t="s">
        <v>30</v>
      </c>
      <c r="K93" s="4" t="str">
        <f>HYPERLINK("D:\Users\Yuman\Desktop\MasterProject\results\urea_tBu_Ph_H_tBu_O\66.urea_tBu_Ph.H_tBu_O.Rsub_cat_complex", "urea_tBu_Ph_H_tBu_O\66.urea_tBu_Ph.H_tBu_O.Rsub_cat_complex")</f>
        <v>urea_tBu_Ph_H_tBu_O\66.urea_tBu_Ph.H_tBu_O.Rsub_cat_complex</v>
      </c>
      <c r="L93" s="3" t="s">
        <v>349</v>
      </c>
      <c r="M93" s="4" t="str">
        <f>HYPERLINK("D:\Users\Yuman\Desktop\MasterProject\urea_tBu_Ph_H_tBu_O\66.urea_tBu_Ph.H_tBu_O.Rsub_cat_complex/molview2_start_in.bat", "input.xyz")</f>
        <v>input.xyz</v>
      </c>
      <c r="N93" s="4" t="str">
        <f>HYPERLINK("D:\Users\Yuman\Desktop\MasterProject\urea_tBu_Ph_H_tBu_O\66.urea_tBu_Ph.H_tBu_O.Rsub_cat_complex/molview2_start_out.bat", "output.xyz")</f>
        <v>output.xyz</v>
      </c>
      <c r="O93" s="5" t="s">
        <v>364</v>
      </c>
      <c r="P93" s="3" t="s">
        <v>107</v>
      </c>
      <c r="Q93" s="3" t="s">
        <v>350</v>
      </c>
    </row>
    <row r="94" spans="1:17" ht="15.75" x14ac:dyDescent="0.25">
      <c r="A94" s="6" t="s">
        <v>314</v>
      </c>
      <c r="B94" s="6" t="s">
        <v>43</v>
      </c>
      <c r="C94" s="3" t="s">
        <v>36</v>
      </c>
      <c r="D94" s="3" t="s">
        <v>270</v>
      </c>
      <c r="E94" s="3"/>
      <c r="F94" s="3" t="s">
        <v>28</v>
      </c>
      <c r="G94" s="3" t="s">
        <v>156</v>
      </c>
      <c r="H94" s="3"/>
      <c r="I94" s="3" t="s">
        <v>274</v>
      </c>
      <c r="J94" s="3" t="s">
        <v>286</v>
      </c>
      <c r="K94" s="4" t="str">
        <f>HYPERLINK("D:\Users\Yuman\Desktop\MasterProject\results\urea_tBu_Ph_H_tBu_O\67.urea_tBu_Ph.H_tBu_O.TSR", "urea_tBu_Ph_H_tBu_O\67.urea_tBu_Ph.H_tBu_O.TSR")</f>
        <v>urea_tBu_Ph_H_tBu_O\67.urea_tBu_Ph.H_tBu_O.TSR</v>
      </c>
      <c r="L94" s="3" t="s">
        <v>351</v>
      </c>
      <c r="M94" s="4" t="str">
        <f>HYPERLINK("D:\Users\Yuman\Desktop\MasterProject\urea_tBu_Ph_H_tBu_O\67.urea_tBu_Ph.H_tBu_O.TSR/molview2_start_in.bat", "input.xyz")</f>
        <v>input.xyz</v>
      </c>
      <c r="N94" s="4" t="str">
        <f>HYPERLINK("D:\Users\Yuman\Desktop\MasterProject\urea_tBu_Ph_H_tBu_O\67.urea_tBu_Ph.H_tBu_O.TSR/molview2_start_out.bat", "output.xyz")</f>
        <v>output.xyz</v>
      </c>
      <c r="O94" s="5" t="s">
        <v>365</v>
      </c>
      <c r="P94" s="3" t="s">
        <v>366</v>
      </c>
      <c r="Q94" s="3" t="s">
        <v>352</v>
      </c>
    </row>
    <row r="95" spans="1:17" ht="15.75" x14ac:dyDescent="0.25">
      <c r="A95" s="8" t="s">
        <v>315</v>
      </c>
      <c r="B95" s="8" t="s">
        <v>207</v>
      </c>
      <c r="C95" s="3" t="s">
        <v>36</v>
      </c>
      <c r="D95" s="3" t="s">
        <v>270</v>
      </c>
      <c r="E95" s="3"/>
      <c r="F95" s="3" t="s">
        <v>28</v>
      </c>
      <c r="G95" s="3" t="s">
        <v>156</v>
      </c>
      <c r="H95" s="3"/>
      <c r="I95" s="3" t="s">
        <v>274</v>
      </c>
      <c r="J95" s="3" t="s">
        <v>292</v>
      </c>
      <c r="K95" s="4" t="str">
        <f>HYPERLINK("D:\Users\Yuman\Desktop\MasterProject\results\urea_tBu_Ph_H_tBu_O\68.urea_tBu_Ph.H_tBu_O.TSS", "urea_tBu_Ph_H_tBu_O\68.urea_tBu_Ph.H_tBu_O.TSS")</f>
        <v>urea_tBu_Ph_H_tBu_O\68.urea_tBu_Ph.H_tBu_O.TSS</v>
      </c>
      <c r="L95" s="3" t="s">
        <v>353</v>
      </c>
      <c r="M95" s="3"/>
      <c r="N95" s="3"/>
      <c r="O95" s="5" t="s">
        <v>208</v>
      </c>
      <c r="P95" s="3"/>
      <c r="Q95" s="3" t="s">
        <v>354</v>
      </c>
    </row>
    <row r="96" spans="1:17" ht="15.75" x14ac:dyDescent="0.25">
      <c r="A96" s="8" t="s">
        <v>367</v>
      </c>
      <c r="B96" s="8" t="s">
        <v>207</v>
      </c>
      <c r="C96" s="3" t="s">
        <v>19</v>
      </c>
      <c r="D96" s="3" t="s">
        <v>270</v>
      </c>
      <c r="E96" s="3"/>
      <c r="F96" s="3" t="s">
        <v>28</v>
      </c>
      <c r="G96" s="3" t="s">
        <v>156</v>
      </c>
      <c r="H96" s="3"/>
      <c r="I96" s="3" t="s">
        <v>274</v>
      </c>
      <c r="J96" s="3" t="s">
        <v>296</v>
      </c>
      <c r="K96" s="4" t="str">
        <f>HYPERLINK("D:\Users\Yuman\Desktop\MasterProject\results\urea_tBu_Ph_H_tBu_O\69.urea_tBu_Ph.H_tBu_O.P1S", "urea_tBu_Ph_H_tBu_O\69.urea_tBu_Ph.H_tBu_O.P1S")</f>
        <v>urea_tBu_Ph_H_tBu_O\69.urea_tBu_Ph.H_tBu_O.P1S</v>
      </c>
      <c r="L96" s="3" t="s">
        <v>355</v>
      </c>
      <c r="M96" s="3"/>
      <c r="N96" s="3"/>
      <c r="O96" s="5" t="s">
        <v>208</v>
      </c>
      <c r="P96" s="3"/>
      <c r="Q96" s="3" t="s">
        <v>356</v>
      </c>
    </row>
    <row r="97" spans="1:17" ht="15.75" x14ac:dyDescent="0.25">
      <c r="A97" s="8" t="s">
        <v>368</v>
      </c>
      <c r="B97" s="8" t="s">
        <v>207</v>
      </c>
      <c r="C97" s="3" t="s">
        <v>19</v>
      </c>
      <c r="D97" s="3" t="s">
        <v>270</v>
      </c>
      <c r="E97" s="3"/>
      <c r="F97" s="3" t="s">
        <v>28</v>
      </c>
      <c r="G97" s="3" t="s">
        <v>156</v>
      </c>
      <c r="H97" s="3"/>
      <c r="I97" s="3" t="s">
        <v>274</v>
      </c>
      <c r="J97" s="3" t="s">
        <v>300</v>
      </c>
      <c r="K97" s="4" t="str">
        <f>HYPERLINK("D:\Users\Yuman\Desktop\MasterProject\results\urea_tBu_Ph_H_tBu_O\70.urea_tBu_Ph.H_tBu_O.P1R", "urea_tBu_Ph_H_tBu_O\70.urea_tBu_Ph.H_tBu_O.P1R")</f>
        <v>urea_tBu_Ph_H_tBu_O\70.urea_tBu_Ph.H_tBu_O.P1R</v>
      </c>
      <c r="L97" s="3" t="s">
        <v>357</v>
      </c>
      <c r="M97" s="3"/>
      <c r="N97" s="3"/>
      <c r="O97" s="5" t="s">
        <v>208</v>
      </c>
      <c r="P97" s="3"/>
      <c r="Q97" s="3" t="s">
        <v>358</v>
      </c>
    </row>
    <row r="98" spans="1:17" ht="15.75" x14ac:dyDescent="0.25">
      <c r="A98" s="8" t="s">
        <v>369</v>
      </c>
      <c r="B98" s="8" t="s">
        <v>207</v>
      </c>
      <c r="C98" s="3" t="s">
        <v>19</v>
      </c>
      <c r="D98" s="3" t="s">
        <v>270</v>
      </c>
      <c r="E98" s="3"/>
      <c r="F98" s="3" t="s">
        <v>28</v>
      </c>
      <c r="G98" s="3" t="s">
        <v>156</v>
      </c>
      <c r="H98" s="3"/>
      <c r="I98" s="3" t="s">
        <v>274</v>
      </c>
      <c r="J98" s="3" t="s">
        <v>304</v>
      </c>
      <c r="K98" s="4" t="str">
        <f>HYPERLINK("D:\Users\Yuman\Desktop\MasterProject\results\urea_tBu_Ph_H_tBu_O\71.urea_tBu_Ph.H_tBu_O.P2R", "urea_tBu_Ph_H_tBu_O\71.urea_tBu_Ph.H_tBu_O.P2R")</f>
        <v>urea_tBu_Ph_H_tBu_O\71.urea_tBu_Ph.H_tBu_O.P2R</v>
      </c>
      <c r="L98" s="3" t="s">
        <v>359</v>
      </c>
      <c r="M98" s="3"/>
      <c r="N98" s="3"/>
      <c r="O98" s="5" t="s">
        <v>208</v>
      </c>
      <c r="P98" s="3"/>
      <c r="Q98" s="3" t="s">
        <v>360</v>
      </c>
    </row>
    <row r="99" spans="1:17" ht="15.75" x14ac:dyDescent="0.25">
      <c r="A99" s="8" t="s">
        <v>370</v>
      </c>
      <c r="B99" s="8" t="s">
        <v>207</v>
      </c>
      <c r="C99" s="3" t="s">
        <v>19</v>
      </c>
      <c r="D99" s="3" t="s">
        <v>270</v>
      </c>
      <c r="E99" s="3"/>
      <c r="F99" s="3" t="s">
        <v>28</v>
      </c>
      <c r="G99" s="3" t="s">
        <v>156</v>
      </c>
      <c r="H99" s="3"/>
      <c r="I99" s="3" t="s">
        <v>274</v>
      </c>
      <c r="J99" s="3" t="s">
        <v>308</v>
      </c>
      <c r="K99" s="4" t="str">
        <f>HYPERLINK("D:\Users\Yuman\Desktop\MasterProject\results\urea_tBu_Ph_H_tBu_O\72.urea_tBu_Ph.H_tBu_O.P2S", "urea_tBu_Ph_H_tBu_O\72.urea_tBu_Ph.H_tBu_O.P2S")</f>
        <v>urea_tBu_Ph_H_tBu_O\72.urea_tBu_Ph.H_tBu_O.P2S</v>
      </c>
      <c r="L99" s="3" t="s">
        <v>361</v>
      </c>
      <c r="M99" s="3"/>
      <c r="N99" s="3"/>
      <c r="O99" s="5" t="s">
        <v>208</v>
      </c>
      <c r="P99" s="3"/>
      <c r="Q99" s="3" t="s">
        <v>362</v>
      </c>
    </row>
  </sheetData>
  <autoFilter ref="A1:Q99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Yuman</cp:lastModifiedBy>
  <dcterms:created xsi:type="dcterms:W3CDTF">2022-02-05T17:41:16Z</dcterms:created>
  <dcterms:modified xsi:type="dcterms:W3CDTF">2022-02-05T17:41:17Z</dcterms:modified>
</cp:coreProperties>
</file>