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4AB0D2C5-1440-496A-A042-9DF01D2DDCDA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I46" i="1"/>
  <c r="I45" i="1"/>
  <c r="L44" i="1"/>
  <c r="K44" i="1"/>
  <c r="I44" i="1"/>
  <c r="L43" i="1"/>
  <c r="K43" i="1"/>
  <c r="I43" i="1"/>
  <c r="I42" i="1"/>
  <c r="I41" i="1"/>
  <c r="L40" i="1"/>
  <c r="K40" i="1"/>
  <c r="I40" i="1"/>
  <c r="L39" i="1"/>
  <c r="K39" i="1"/>
  <c r="I39" i="1"/>
  <c r="L38" i="1"/>
  <c r="K38" i="1"/>
  <c r="I38" i="1"/>
  <c r="I37" i="1"/>
  <c r="I36" i="1"/>
  <c r="L35" i="1"/>
  <c r="K35" i="1"/>
  <c r="I35" i="1"/>
  <c r="L34" i="1"/>
  <c r="K34" i="1"/>
  <c r="I34" i="1"/>
  <c r="L33" i="1"/>
  <c r="K33" i="1"/>
  <c r="I33" i="1"/>
  <c r="I32" i="1"/>
  <c r="I31" i="1"/>
  <c r="I30" i="1"/>
  <c r="L29" i="1"/>
  <c r="K29" i="1"/>
  <c r="I29" i="1"/>
  <c r="I28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I21" i="1"/>
  <c r="I20" i="1"/>
  <c r="L19" i="1"/>
  <c r="K19" i="1"/>
  <c r="I19" i="1"/>
  <c r="L18" i="1"/>
  <c r="K18" i="1"/>
  <c r="I18" i="1"/>
  <c r="L17" i="1"/>
  <c r="K17" i="1"/>
  <c r="I17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I6" i="1"/>
  <c r="L5" i="1"/>
  <c r="K5" i="1"/>
  <c r="I5" i="1"/>
  <c r="L4" i="1"/>
  <c r="K4" i="1"/>
  <c r="I4" i="1"/>
  <c r="L3" i="1"/>
  <c r="K3" i="1"/>
  <c r="I3" i="1"/>
  <c r="L2" i="1"/>
  <c r="K2" i="1"/>
  <c r="I2" i="1"/>
</calcChain>
</file>

<file path=xl/sharedStrings.xml><?xml version="1.0" encoding="utf-8"?>
<sst xmlns="http://schemas.openxmlformats.org/spreadsheetml/2006/main" count="575" uniqueCount="232">
  <si>
    <t>ID</t>
  </si>
  <si>
    <t>STATUS</t>
  </si>
  <si>
    <t>TASK</t>
  </si>
  <si>
    <t>REACTION</t>
  </si>
  <si>
    <t>R1</t>
  </si>
  <si>
    <t>R2</t>
  </si>
  <si>
    <t>RCAT</t>
  </si>
  <si>
    <t>STATIONARY_POINT</t>
  </si>
  <si>
    <t>DIRECTORY</t>
  </si>
  <si>
    <t>FLAGS</t>
  </si>
  <si>
    <t>INXYZ</t>
  </si>
  <si>
    <t>OUTXYZ</t>
  </si>
  <si>
    <t>RUNTIME</t>
  </si>
  <si>
    <t>PROGRESS</t>
  </si>
  <si>
    <t>HASH</t>
  </si>
  <si>
    <t>27</t>
  </si>
  <si>
    <t>Success</t>
  </si>
  <si>
    <t>GO</t>
  </si>
  <si>
    <t>achiral_catalyst</t>
  </si>
  <si>
    <t>AlF3</t>
  </si>
  <si>
    <t>Rcat</t>
  </si>
  <si>
    <t>GO Rcat=AlF3</t>
  </si>
  <si>
    <t>00:07:41</t>
  </si>
  <si>
    <t>FREQ 4</t>
  </si>
  <si>
    <t>80489e3cd453a47f0e62d02bae6ac23bd99a3a9b0e6abfc6590e123f590928c9</t>
  </si>
  <si>
    <t>28</t>
  </si>
  <si>
    <t>H</t>
  </si>
  <si>
    <t>Ph</t>
  </si>
  <si>
    <t>Rsub_cat_complex</t>
  </si>
  <si>
    <t>GO R1=H R2=Ph Rcat=AlF3</t>
  </si>
  <si>
    <t>19:31:02</t>
  </si>
  <si>
    <t>FREQ 22</t>
  </si>
  <si>
    <t>8c25c0f1cf065416de25441ce54ae8928a21c506312e6e0356cb3502ca74ed28</t>
  </si>
  <si>
    <t>29</t>
  </si>
  <si>
    <t>Running</t>
  </si>
  <si>
    <t>TSRC</t>
  </si>
  <si>
    <t>TS</t>
  </si>
  <si>
    <t>R1=H R2=Ph Rcat=AlF3 TSRC radical</t>
  </si>
  <si>
    <t>21:19:35</t>
  </si>
  <si>
    <t>GEO 29</t>
  </si>
  <si>
    <t>fc552ff5ac112831ca3f5f23e0318cf0ab0c4df18f7f044cd4dcad08832c4885</t>
  </si>
  <si>
    <t>30</t>
  </si>
  <si>
    <t>P1</t>
  </si>
  <si>
    <t>GO R1=H R2=Ph Rcat=AlF3 radical</t>
  </si>
  <si>
    <t>01:56:04</t>
  </si>
  <si>
    <t>GEO 2</t>
  </si>
  <si>
    <t>399761170190bc111b6f80a0007867e24ae2cfee7d321905241761543f09fc24</t>
  </si>
  <si>
    <t>31</t>
  </si>
  <si>
    <t>Queued</t>
  </si>
  <si>
    <t>P2</t>
  </si>
  <si>
    <t>00:00:00</t>
  </si>
  <si>
    <t>52d42d68486e89b8345ac2d42e9eb4bdf90584599d03eb3fb7cf242876e85fd7</t>
  </si>
  <si>
    <t>22</t>
  </si>
  <si>
    <t>BF3</t>
  </si>
  <si>
    <t>GO Rcat=BF3</t>
  </si>
  <si>
    <t>00:05:27</t>
  </si>
  <si>
    <t>beff522a0719b63a020967b66e38eb3344696f2316ee8daf106f92e0b223453c</t>
  </si>
  <si>
    <t>23</t>
  </si>
  <si>
    <t>GO R1=H R2=Ph Rcat=BF3</t>
  </si>
  <si>
    <t>19:07:07</t>
  </si>
  <si>
    <t>1856068a812fab8a05ddaf9bd6249ba9ec234007f403c7549dcd0ff6d00cb124</t>
  </si>
  <si>
    <t>24</t>
  </si>
  <si>
    <t>R1=H R2=Ph Rcat=BF3 TSRC radical</t>
  </si>
  <si>
    <t>21:21:54</t>
  </si>
  <si>
    <t>GEO 30</t>
  </si>
  <si>
    <t>685965dec4061a76d0983cd352f7f9b1232333d647ff1bdc604b97b8f4d87e48</t>
  </si>
  <si>
    <t>25</t>
  </si>
  <si>
    <t>GO R1=H R2=Ph Rcat=BF3 radical</t>
  </si>
  <si>
    <t>02:20:35</t>
  </si>
  <si>
    <t>GEO 3</t>
  </si>
  <si>
    <t>122dc312f9133885ba2dfff476f15b6022c9fd38567fd6b7a530e33c212dd2f7</t>
  </si>
  <si>
    <t>26</t>
  </si>
  <si>
    <t>322d8b00b8aa8f5fbf4e97e7ae597b9f32172a86580417298ace96ccaad006a1</t>
  </si>
  <si>
    <t>17</t>
  </si>
  <si>
    <t>I2</t>
  </si>
  <si>
    <t>GO Rcat=I2</t>
  </si>
  <si>
    <t>00:05:43</t>
  </si>
  <si>
    <t>FREQ 2</t>
  </si>
  <si>
    <t>5c48c4efebd113928832cacec119f9a6c045161d1f6994cb176846388f877834</t>
  </si>
  <si>
    <t>18</t>
  </si>
  <si>
    <t>GO R1=H R2=Ph Rcat=I2</t>
  </si>
  <si>
    <t>20:35:34</t>
  </si>
  <si>
    <t>FREQ 20</t>
  </si>
  <si>
    <t>2b841604d493c430c9282bd1ef684f5a0bd7ce29359f031e1b3f2b2e8be36908</t>
  </si>
  <si>
    <t>19</t>
  </si>
  <si>
    <t>R1=H R2=Ph Rcat=I2 TSRC radical</t>
  </si>
  <si>
    <t>21:21:37</t>
  </si>
  <si>
    <t>7ae66dfd563a949bd300694108f3412c090b04e42ace0aea218f3f5799a71829</t>
  </si>
  <si>
    <t>20</t>
  </si>
  <si>
    <t>GO R1=H R2=Ph Rcat=I2 radical</t>
  </si>
  <si>
    <t>00:50:14</t>
  </si>
  <si>
    <t>GEO 1</t>
  </si>
  <si>
    <t>06b9613c4414593ae61f4fb7996763e3ab05ca24e15ec57119efe6e0a1bbde75</t>
  </si>
  <si>
    <t>21</t>
  </si>
  <si>
    <t>b56f2d4f8cf89ad6e1ade07df9b7048115c39453b547bc58507a64aacc6002e5</t>
  </si>
  <si>
    <t>11</t>
  </si>
  <si>
    <t>TiCl4</t>
  </si>
  <si>
    <t>GO Rcat=TiCl4</t>
  </si>
  <si>
    <t>00:23:07</t>
  </si>
  <si>
    <t>FREQ 5</t>
  </si>
  <si>
    <t>815275c6df4842385f7a79c7e5e1f1744fc7a4605ab67383ed91bfc97b78f3ed</t>
  </si>
  <si>
    <t>12</t>
  </si>
  <si>
    <t>GO R1=H R2=Ph Rcat=TiCl4</t>
  </si>
  <si>
    <t>21:29:01</t>
  </si>
  <si>
    <t>FREQ 23</t>
  </si>
  <si>
    <t>c2d32bb09f5a9c48dc2fc27a1a884eda333183905c626ec65b22162401c1dd67</t>
  </si>
  <si>
    <t>13</t>
  </si>
  <si>
    <t>R1=H R2=Ph Rcat=TiCl4 TSRC radical</t>
  </si>
  <si>
    <t>21:03:50</t>
  </si>
  <si>
    <t>GEO 23</t>
  </si>
  <si>
    <t>6dd7bd0969f177c61fa8d6f63c14857b8fc6af826ea312690c496064948afe7f</t>
  </si>
  <si>
    <t>14</t>
  </si>
  <si>
    <t>GO R1=H R2=Ph Rcat=TiCl4 radical</t>
  </si>
  <si>
    <t>119087e009b92c0049b3555b0ba796bd9b0f5ec02d024259e4e7794382d8f272</t>
  </si>
  <si>
    <t>16</t>
  </si>
  <si>
    <t>cf24de7c899229710ab74a7503ecb4129ede0a60308a3faeba0e59d10745c5ef</t>
  </si>
  <si>
    <t>1</t>
  </si>
  <si>
    <t>Rsub</t>
  </si>
  <si>
    <t>GO R1=H R2=Ph</t>
  </si>
  <si>
    <t>08:59:09</t>
  </si>
  <si>
    <t>FREQ 18</t>
  </si>
  <si>
    <t>541e780900a0e577c9bd8655fed843a8f27ef27716a2778d5a7b8cfab44a47f5</t>
  </si>
  <si>
    <t>2</t>
  </si>
  <si>
    <t>Rrad</t>
  </si>
  <si>
    <t>GO radical</t>
  </si>
  <si>
    <t>00:10:59</t>
  </si>
  <si>
    <t>08fba8608791072397dd60e4fb75c6e912314dd0dd533f9b3b0e13a505ff3f51</t>
  </si>
  <si>
    <t>3</t>
  </si>
  <si>
    <t>ZnCl2</t>
  </si>
  <si>
    <t>GO Rcat=ZnCl2</t>
  </si>
  <si>
    <t>00:08:39</t>
  </si>
  <si>
    <t>FREQ 3</t>
  </si>
  <si>
    <t>ebb568b4f698b5736b1af496c81569623796e1a6889795223b427f76f3d36e2f</t>
  </si>
  <si>
    <t>4</t>
  </si>
  <si>
    <t>GO R1=H R2=Ph Rcat=ZnCl2</t>
  </si>
  <si>
    <t>20:57:04</t>
  </si>
  <si>
    <t>FREQ 6</t>
  </si>
  <si>
    <t>e2d0473601c75a54e4c6cb35d64a5bc6fc1dc266199540ad23ad45a41c4d5130</t>
  </si>
  <si>
    <t>5</t>
  </si>
  <si>
    <t>R1=H R2=Ph Rcat=ZnCl2 TSRC radical</t>
  </si>
  <si>
    <t>12:29:24</t>
  </si>
  <si>
    <t>GEO 9</t>
  </si>
  <si>
    <t>c5b902708264110fcc43810c344ee21076ba1231366450f81962bccefe72bcd2</t>
  </si>
  <si>
    <t>6</t>
  </si>
  <si>
    <t>GO R1=H R2=Ph Rcat=ZnCl2 radical</t>
  </si>
  <si>
    <t>083be35ead447d6eac2596d4c15ce898fc2cbce3f0fc37faac1e5a38aae2019d</t>
  </si>
  <si>
    <t>7</t>
  </si>
  <si>
    <t>a096e594d4cad507304a4ee4e36521074376f48f6b0b58a62b0e22cea003e874</t>
  </si>
  <si>
    <t>33</t>
  </si>
  <si>
    <t>tBu</t>
  </si>
  <si>
    <t>GO R1=H R2=tBu Rcat=AlF3</t>
  </si>
  <si>
    <t>00:53:30</t>
  </si>
  <si>
    <t>b51b1a247fef82e8ecf0a1ff8c65e05f05607c98e451e8847a64613ae41944bb</t>
  </si>
  <si>
    <t>34</t>
  </si>
  <si>
    <t>R1=H R2=tBu Rcat=AlF3 TSRC radical</t>
  </si>
  <si>
    <t>b1edd2705f703e2fad0b11805f403fb1cd3d951ed422a3bba3ae0743f1d4b3ab</t>
  </si>
  <si>
    <t>35</t>
  </si>
  <si>
    <t>GO R1=H R2=tBu Rcat=AlF3 radical</t>
  </si>
  <si>
    <t>c15abba0698213afee71ee20b5a12d5a466633de204c7b57d01743a0279bf680</t>
  </si>
  <si>
    <t>36</t>
  </si>
  <si>
    <t>02a6fdf088a941a375cf3eaa71ceaf86561925e29a453e84c652db71e078b30e</t>
  </si>
  <si>
    <t>8</t>
  </si>
  <si>
    <t>GO R1=H R2=tBu</t>
  </si>
  <si>
    <t>00:54:24</t>
  </si>
  <si>
    <t>GEO 4</t>
  </si>
  <si>
    <t>7f2605e685b29f88ac75d117707bd09d9a15c47a67bc012d5c48abd01089e64d</t>
  </si>
  <si>
    <t>38</t>
  </si>
  <si>
    <t>GO R1=H R2=tBu Rcat=BF3</t>
  </si>
  <si>
    <t>00:51:53</t>
  </si>
  <si>
    <t>ca44e23c0d09e5abf25ba23098fa267732a2f8361aebf48587057a76c6851e9a</t>
  </si>
  <si>
    <t>39</t>
  </si>
  <si>
    <t>R1=H R2=tBu Rcat=BF3 TSRC radical</t>
  </si>
  <si>
    <t>00:50:56</t>
  </si>
  <si>
    <t>b4df970b77cf070f172894dbe20553a4625146c4f58ab37514e39b896e540ac3</t>
  </si>
  <si>
    <t>43</t>
  </si>
  <si>
    <t>GO R1=H R2=tBu Rcat=BF3 radical</t>
  </si>
  <si>
    <t>8ccf218a60f9dd1c0f2d4e11e6d33500043960d2cff5dbd618db0bf78b3e0e76</t>
  </si>
  <si>
    <t>44</t>
  </si>
  <si>
    <t>692c489f7733a10622c1fab10ea58fa6a2d6f13eacf594a8da5d8da2ca7e5fd1</t>
  </si>
  <si>
    <t>37</t>
  </si>
  <si>
    <t>SnCl4</t>
  </si>
  <si>
    <t>GO Rcat=SnCl4</t>
  </si>
  <si>
    <t>00:27:31</t>
  </si>
  <si>
    <t>94b68653fc9a4dc52e39ab34f960cabc37a32b88afe0f62136dbd0de4fce46a6</t>
  </si>
  <si>
    <t>45</t>
  </si>
  <si>
    <t>GO R1=H R2=tBu Rcat=SnCl4</t>
  </si>
  <si>
    <t>00:53:22</t>
  </si>
  <si>
    <t>730f326d9df9ab154bd728b5f8138911c334d86e8b91a6b842ce68c36d79b7f9</t>
  </si>
  <si>
    <t>46</t>
  </si>
  <si>
    <t>R1=H R2=tBu Rcat=SnCl4 TSRC radical</t>
  </si>
  <si>
    <t>00:23:55</t>
  </si>
  <si>
    <t>3ab03ead61cc6672fe7749ae2a1739acef9534c7930d61b99c1412c21db5dfb7</t>
  </si>
  <si>
    <t>47</t>
  </si>
  <si>
    <t>GO R1=H R2=tBu Rcat=SnCl4 radical</t>
  </si>
  <si>
    <t>6027c1b9e1b4d6108b75af313f8380fb29046d6d628819935230ee6594ef0b82</t>
  </si>
  <si>
    <t>48</t>
  </si>
  <si>
    <t>1e498fd892eee347f6593746780955ff2979000312d7e66e8387ae3851a59741</t>
  </si>
  <si>
    <t>50</t>
  </si>
  <si>
    <t>GO R1=H R2=tBu Rcat=ZnCl2</t>
  </si>
  <si>
    <t>00:53:12</t>
  </si>
  <si>
    <t>b17c543660add87d8f3d294337ad9e2aee63abe5993b78ca0924b3554f92084a</t>
  </si>
  <si>
    <t>51</t>
  </si>
  <si>
    <t>R1=H R2=tBu Rcat=ZnCl2 TSRC radical</t>
  </si>
  <si>
    <t>00:51:30</t>
  </si>
  <si>
    <t>41fbb5e1d0984cd4a0e5a73294d83b210ab1fbe782fed61703d24913481b64fd</t>
  </si>
  <si>
    <t>52</t>
  </si>
  <si>
    <t>GO R1=H R2=tBu Rcat=ZnCl2 radical</t>
  </si>
  <si>
    <t>2c880bc175658e74028337ded21ce8dd98d940cc9fa13f980ee21b4cc81f90d4</t>
  </si>
  <si>
    <t>53</t>
  </si>
  <si>
    <t>0baf4d44a9a0aa7925a958b9d0cc7db80ed4df9ee870a82b2a57f26e2f57ebd1</t>
  </si>
  <si>
    <t>15</t>
  </si>
  <si>
    <t>no_catalyst</t>
  </si>
  <si>
    <t>00:09:39</t>
  </si>
  <si>
    <t>9ae29ace09313b9e3b888fcea4860d290331be7f7623f53b5e22aaa226e26552</t>
  </si>
  <si>
    <t>40</t>
  </si>
  <si>
    <t>R1=H R2=H TSRC radical</t>
  </si>
  <si>
    <t>04:55:37</t>
  </si>
  <si>
    <t>FREQ 12</t>
  </si>
  <si>
    <t>56db0d8c243a91184739782ef779058f9a81193e8cac1b73bdb696baa972d10f</t>
  </si>
  <si>
    <t>41</t>
  </si>
  <si>
    <t>GO R1=H R2=H radical</t>
  </si>
  <si>
    <t>03:13:22</t>
  </si>
  <si>
    <t>adfd5357481329c17e588f4b6ece24d1d9be2b07dda35b930eed72d2e68db585</t>
  </si>
  <si>
    <t>42</t>
  </si>
  <si>
    <t>GO R1=H R2=H</t>
  </si>
  <si>
    <t>01:43:43</t>
  </si>
  <si>
    <t>FREQ 13</t>
  </si>
  <si>
    <t>c1b5f882e0dbd6cd25cf295a300b63810a3875972b49a6ad6d277e6fd2a2fc90</t>
  </si>
  <si>
    <t>9</t>
  </si>
  <si>
    <t>00:42:15</t>
  </si>
  <si>
    <t>FREQ 8</t>
  </si>
  <si>
    <t>a8e252e27957c7dcb55fc483bacb1882d5d8c095ec02e04cb7653b11f173695b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</si>
</sst>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75623"/>
      <name val="Calibri"/>
    </font>
    <font>
      <sz val="12"/>
      <color theme="10"/>
      <name val="Calibri"/>
      <family val="2"/>
      <scheme val="minor"/>
    </font>
    <font>
      <b/>
      <sz val="11"/>
      <color rgb="FF7030A2"/>
      <name val="Calibri"/>
    </font>
    <font>
      <b/>
      <sz val="11"/>
      <color rgb="FF222B3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E9C5FF"/>
        <bgColor rgb="FFE9C5FF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7.7109375" bestFit="1" customWidth="1"/>
    <col min="4" max="4" width="14.7109375" bestFit="1" customWidth="1"/>
    <col min="5" max="6" width="5.42578125" bestFit="1" customWidth="1"/>
    <col min="7" max="7" width="7.85546875" bestFit="1" customWidth="1"/>
    <col min="8" max="8" width="21.42578125" bestFit="1" customWidth="1"/>
    <col min="9" max="9" width="80.5703125" bestFit="1" customWidth="1"/>
    <col min="10" max="10" width="33.85546875" bestFit="1" customWidth="1"/>
    <col min="12" max="12" width="10.42578125" bestFit="1" customWidth="1"/>
    <col min="13" max="13" width="11.7109375" bestFit="1" customWidth="1"/>
    <col min="14" max="14" width="12.5703125" bestFit="1" customWidth="1"/>
    <col min="15" max="15" width="69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 s="2" t="s">
        <v>15</v>
      </c>
      <c r="B2" s="2" t="s">
        <v>16</v>
      </c>
      <c r="C2" s="3" t="s">
        <v>17</v>
      </c>
      <c r="D2" s="3" t="s">
        <v>18</v>
      </c>
      <c r="E2" s="3"/>
      <c r="F2" s="3"/>
      <c r="G2" s="3" t="s">
        <v>19</v>
      </c>
      <c r="H2" s="3" t="s">
        <v>20</v>
      </c>
      <c r="I2" s="4" t="str">
        <f>HYPERLINK("D:\Users\Yuman\Desktop\MasterProject\results\achiral_catalyst_H_Ph_AlF3\27.achiral_catalyst.H_Ph_AlF3.Rcat", "achiral_catalyst_H_Ph_AlF3\27.achiral_catalyst.H_Ph_AlF3.Rcat")</f>
        <v>achiral_catalyst_H_Ph_AlF3\27.achiral_catalyst.H_Ph_AlF3.Rcat</v>
      </c>
      <c r="J2" s="3" t="s">
        <v>21</v>
      </c>
      <c r="K2" s="4" t="str">
        <f>HYPERLINK("D:\Users\Yuman\Desktop\MasterProject\achiral_catalyst_H_Ph_AlF3\27.achiral_catalyst.H_Ph_AlF3.Rcat/molview2_start_in.bat", "input.xyz")</f>
        <v>input.xyz</v>
      </c>
      <c r="L2" s="4" t="str">
        <f>HYPERLINK("D:\Users\Yuman\Desktop\MasterProject\achiral_catalyst_H_Ph_AlF3\27.achiral_catalyst.H_Ph_AlF3.Rcat/molview2_start_out.bat", "output.xyz")</f>
        <v>output.xyz</v>
      </c>
      <c r="M2" s="5" t="s">
        <v>22</v>
      </c>
      <c r="N2" s="3" t="s">
        <v>23</v>
      </c>
      <c r="O2" s="3" t="s">
        <v>24</v>
      </c>
    </row>
    <row r="3" spans="1:15" ht="15.75" x14ac:dyDescent="0.25">
      <c r="A3" s="2" t="s">
        <v>25</v>
      </c>
      <c r="B3" s="2" t="s">
        <v>16</v>
      </c>
      <c r="C3" s="3" t="s">
        <v>17</v>
      </c>
      <c r="D3" s="3" t="s">
        <v>18</v>
      </c>
      <c r="E3" s="3" t="s">
        <v>26</v>
      </c>
      <c r="F3" s="3" t="s">
        <v>27</v>
      </c>
      <c r="G3" s="3" t="s">
        <v>19</v>
      </c>
      <c r="H3" s="3" t="s">
        <v>28</v>
      </c>
      <c r="I3" s="4" t="str">
        <f>HYPERLINK("D:\Users\Yuman\Desktop\MasterProject\results\achiral_catalyst_H_Ph_AlF3\28.achiral_catalyst.H_Ph_AlF3.Rsub_cat_complex", "achiral_catalyst_H_Ph_AlF3\28.achiral_catalyst.H_Ph_AlF3.Rsub_cat_complex")</f>
        <v>achiral_catalyst_H_Ph_AlF3\28.achiral_catalyst.H_Ph_AlF3.Rsub_cat_complex</v>
      </c>
      <c r="J3" s="3" t="s">
        <v>29</v>
      </c>
      <c r="K3" s="4" t="str">
        <f>HYPERLINK("D:\Users\Yuman\Desktop\MasterProject\achiral_catalyst_H_Ph_AlF3\28.achiral_catalyst.H_Ph_AlF3.Rsub_cat_complex/molview2_start_in.bat", "input.xyz")</f>
        <v>input.xyz</v>
      </c>
      <c r="L3" s="4" t="str">
        <f>HYPERLINK("D:\Users\Yuman\Desktop\MasterProject\achiral_catalyst_H_Ph_AlF3\28.achiral_catalyst.H_Ph_AlF3.Rsub_cat_complex/molview2_start_out.bat", "output.xyz")</f>
        <v>output.xyz</v>
      </c>
      <c r="M3" s="5" t="s">
        <v>30</v>
      </c>
      <c r="N3" s="3" t="s">
        <v>31</v>
      </c>
      <c r="O3" s="3" t="s">
        <v>32</v>
      </c>
    </row>
    <row r="4" spans="1:15" ht="15.75" x14ac:dyDescent="0.25">
      <c r="A4" s="6" t="s">
        <v>33</v>
      </c>
      <c r="B4" s="6" t="s">
        <v>34</v>
      </c>
      <c r="C4" s="3" t="s">
        <v>35</v>
      </c>
      <c r="D4" s="3" t="s">
        <v>18</v>
      </c>
      <c r="E4" s="3" t="s">
        <v>26</v>
      </c>
      <c r="F4" s="3" t="s">
        <v>27</v>
      </c>
      <c r="G4" s="3" t="s">
        <v>19</v>
      </c>
      <c r="H4" s="3" t="s">
        <v>36</v>
      </c>
      <c r="I4" s="4" t="str">
        <f>HYPERLINK("D:\Users\Yuman\Desktop\MasterProject\results\achiral_catalyst_H_Ph_AlF3\29.achiral_catalyst.H_Ph_AlF3.TS", "achiral_catalyst_H_Ph_AlF3\29.achiral_catalyst.H_Ph_AlF3.TS")</f>
        <v>achiral_catalyst_H_Ph_AlF3\29.achiral_catalyst.H_Ph_AlF3.TS</v>
      </c>
      <c r="J4" s="3" t="s">
        <v>37</v>
      </c>
      <c r="K4" s="4" t="str">
        <f>HYPERLINK("D:\Users\Yuman\Desktop\MasterProject\achiral_catalyst_H_Ph_AlF3\29.achiral_catalyst.H_Ph_AlF3.TS/molview2_start_in.bat", "input.xyz")</f>
        <v>input.xyz</v>
      </c>
      <c r="L4" s="4" t="str">
        <f>HYPERLINK("D:\Users\Yuman\Desktop\MasterProject\achiral_catalyst_H_Ph_AlF3\29.achiral_catalyst.H_Ph_AlF3.TS/molview2_start_out.bat", "output.xyz")</f>
        <v>output.xyz</v>
      </c>
      <c r="M4" s="5" t="s">
        <v>38</v>
      </c>
      <c r="N4" s="3" t="s">
        <v>39</v>
      </c>
      <c r="O4" s="3" t="s">
        <v>40</v>
      </c>
    </row>
    <row r="5" spans="1:15" ht="15.75" x14ac:dyDescent="0.25">
      <c r="A5" s="6" t="s">
        <v>41</v>
      </c>
      <c r="B5" s="6" t="s">
        <v>34</v>
      </c>
      <c r="C5" s="3" t="s">
        <v>17</v>
      </c>
      <c r="D5" s="3" t="s">
        <v>18</v>
      </c>
      <c r="E5" s="3" t="s">
        <v>26</v>
      </c>
      <c r="F5" s="3" t="s">
        <v>27</v>
      </c>
      <c r="G5" s="3" t="s">
        <v>19</v>
      </c>
      <c r="H5" s="3" t="s">
        <v>42</v>
      </c>
      <c r="I5" s="4" t="str">
        <f>HYPERLINK("D:\Users\Yuman\Desktop\MasterProject\results\achiral_catalyst_H_Ph_AlF3\30.achiral_catalyst.H_Ph_AlF3.P1", "achiral_catalyst_H_Ph_AlF3\30.achiral_catalyst.H_Ph_AlF3.P1")</f>
        <v>achiral_catalyst_H_Ph_AlF3\30.achiral_catalyst.H_Ph_AlF3.P1</v>
      </c>
      <c r="J5" s="3" t="s">
        <v>43</v>
      </c>
      <c r="K5" s="4" t="str">
        <f>HYPERLINK("D:\Users\Yuman\Desktop\MasterProject\achiral_catalyst_H_Ph_AlF3\30.achiral_catalyst.H_Ph_AlF3.P1/molview2_start_in.bat", "input.xyz")</f>
        <v>input.xyz</v>
      </c>
      <c r="L5" s="4" t="str">
        <f>HYPERLINK("D:\Users\Yuman\Desktop\MasterProject\achiral_catalyst_H_Ph_AlF3\30.achiral_catalyst.H_Ph_AlF3.P1/molview2_start_out.bat", "output.xyz")</f>
        <v>output.xyz</v>
      </c>
      <c r="M5" s="5" t="s">
        <v>44</v>
      </c>
      <c r="N5" s="3" t="s">
        <v>45</v>
      </c>
      <c r="O5" s="3" t="s">
        <v>46</v>
      </c>
    </row>
    <row r="6" spans="1:15" ht="15.75" x14ac:dyDescent="0.25">
      <c r="A6" s="7" t="s">
        <v>47</v>
      </c>
      <c r="B6" s="7" t="s">
        <v>48</v>
      </c>
      <c r="C6" s="3" t="s">
        <v>17</v>
      </c>
      <c r="D6" s="3" t="s">
        <v>18</v>
      </c>
      <c r="E6" s="3" t="s">
        <v>26</v>
      </c>
      <c r="F6" s="3" t="s">
        <v>27</v>
      </c>
      <c r="G6" s="3" t="s">
        <v>19</v>
      </c>
      <c r="H6" s="3" t="s">
        <v>49</v>
      </c>
      <c r="I6" s="4" t="str">
        <f>HYPERLINK("D:\Users\Yuman\Desktop\MasterProject\results\achiral_catalyst_H_Ph_AlF3\31.achiral_catalyst.H_Ph_AlF3.P2", "achiral_catalyst_H_Ph_AlF3\31.achiral_catalyst.H_Ph_AlF3.P2")</f>
        <v>achiral_catalyst_H_Ph_AlF3\31.achiral_catalyst.H_Ph_AlF3.P2</v>
      </c>
      <c r="J6" s="3" t="s">
        <v>29</v>
      </c>
      <c r="K6" s="3"/>
      <c r="L6" s="3"/>
      <c r="M6" s="5" t="s">
        <v>50</v>
      </c>
      <c r="N6" s="3"/>
      <c r="O6" s="3" t="s">
        <v>51</v>
      </c>
    </row>
    <row r="7" spans="1:15" ht="15.75" x14ac:dyDescent="0.25">
      <c r="A7" s="2" t="s">
        <v>52</v>
      </c>
      <c r="B7" s="2" t="s">
        <v>16</v>
      </c>
      <c r="C7" s="3" t="s">
        <v>17</v>
      </c>
      <c r="D7" s="3" t="s">
        <v>18</v>
      </c>
      <c r="E7" s="3"/>
      <c r="F7" s="3"/>
      <c r="G7" s="3" t="s">
        <v>53</v>
      </c>
      <c r="H7" s="3" t="s">
        <v>20</v>
      </c>
      <c r="I7" s="4" t="str">
        <f>HYPERLINK("D:\Users\Yuman\Desktop\MasterProject\results\achiral_catalyst_H_Ph_BF3\22.achiral_catalyst.H_Ph_BF3.Rcat", "achiral_catalyst_H_Ph_BF3\22.achiral_catalyst.H_Ph_BF3.Rcat")</f>
        <v>achiral_catalyst_H_Ph_BF3\22.achiral_catalyst.H_Ph_BF3.Rcat</v>
      </c>
      <c r="J7" s="3" t="s">
        <v>54</v>
      </c>
      <c r="K7" s="4" t="str">
        <f>HYPERLINK("D:\Users\Yuman\Desktop\MasterProject\achiral_catalyst_H_Ph_BF3\22.achiral_catalyst.H_Ph_BF3.Rcat/molview2_start_in.bat", "input.xyz")</f>
        <v>input.xyz</v>
      </c>
      <c r="L7" s="4" t="str">
        <f>HYPERLINK("D:\Users\Yuman\Desktop\MasterProject\achiral_catalyst_H_Ph_BF3\22.achiral_catalyst.H_Ph_BF3.Rcat/molview2_start_out.bat", "output.xyz")</f>
        <v>output.xyz</v>
      </c>
      <c r="M7" s="5" t="s">
        <v>55</v>
      </c>
      <c r="N7" s="3" t="s">
        <v>23</v>
      </c>
      <c r="O7" s="3" t="s">
        <v>56</v>
      </c>
    </row>
    <row r="8" spans="1:15" ht="15.75" x14ac:dyDescent="0.25">
      <c r="A8" s="2" t="s">
        <v>57</v>
      </c>
      <c r="B8" s="2" t="s">
        <v>16</v>
      </c>
      <c r="C8" s="3" t="s">
        <v>17</v>
      </c>
      <c r="D8" s="3" t="s">
        <v>18</v>
      </c>
      <c r="E8" s="3" t="s">
        <v>26</v>
      </c>
      <c r="F8" s="3" t="s">
        <v>27</v>
      </c>
      <c r="G8" s="3" t="s">
        <v>53</v>
      </c>
      <c r="H8" s="3" t="s">
        <v>28</v>
      </c>
      <c r="I8" s="4" t="str">
        <f>HYPERLINK("D:\Users\Yuman\Desktop\MasterProject\results\achiral_catalyst_H_Ph_BF3\23.achiral_catalyst.H_Ph_BF3.Rsub_cat_complex", "achiral_catalyst_H_Ph_BF3\23.achiral_catalyst.H_Ph_BF3.Rsub_cat_complex")</f>
        <v>achiral_catalyst_H_Ph_BF3\23.achiral_catalyst.H_Ph_BF3.Rsub_cat_complex</v>
      </c>
      <c r="J8" s="3" t="s">
        <v>58</v>
      </c>
      <c r="K8" s="4" t="str">
        <f>HYPERLINK("D:\Users\Yuman\Desktop\MasterProject\achiral_catalyst_H_Ph_BF3\23.achiral_catalyst.H_Ph_BF3.Rsub_cat_complex/molview2_start_in.bat", "input.xyz")</f>
        <v>input.xyz</v>
      </c>
      <c r="L8" s="4" t="str">
        <f>HYPERLINK("D:\Users\Yuman\Desktop\MasterProject\achiral_catalyst_H_Ph_BF3\23.achiral_catalyst.H_Ph_BF3.Rsub_cat_complex/molview2_start_out.bat", "output.xyz")</f>
        <v>output.xyz</v>
      </c>
      <c r="M8" s="5" t="s">
        <v>59</v>
      </c>
      <c r="N8" s="3" t="s">
        <v>31</v>
      </c>
      <c r="O8" s="3" t="s">
        <v>60</v>
      </c>
    </row>
    <row r="9" spans="1:15" ht="15.75" x14ac:dyDescent="0.25">
      <c r="A9" s="6" t="s">
        <v>61</v>
      </c>
      <c r="B9" s="6" t="s">
        <v>34</v>
      </c>
      <c r="C9" s="3" t="s">
        <v>35</v>
      </c>
      <c r="D9" s="3" t="s">
        <v>18</v>
      </c>
      <c r="E9" s="3" t="s">
        <v>26</v>
      </c>
      <c r="F9" s="3" t="s">
        <v>27</v>
      </c>
      <c r="G9" s="3" t="s">
        <v>53</v>
      </c>
      <c r="H9" s="3" t="s">
        <v>36</v>
      </c>
      <c r="I9" s="4" t="str">
        <f>HYPERLINK("D:\Users\Yuman\Desktop\MasterProject\results\achiral_catalyst_H_Ph_BF3\24.achiral_catalyst.H_Ph_BF3.TS", "achiral_catalyst_H_Ph_BF3\24.achiral_catalyst.H_Ph_BF3.TS")</f>
        <v>achiral_catalyst_H_Ph_BF3\24.achiral_catalyst.H_Ph_BF3.TS</v>
      </c>
      <c r="J9" s="3" t="s">
        <v>62</v>
      </c>
      <c r="K9" s="4" t="str">
        <f>HYPERLINK("D:\Users\Yuman\Desktop\MasterProject\achiral_catalyst_H_Ph_BF3\24.achiral_catalyst.H_Ph_BF3.TS/molview2_start_in.bat", "input.xyz")</f>
        <v>input.xyz</v>
      </c>
      <c r="L9" s="4" t="str">
        <f>HYPERLINK("D:\Users\Yuman\Desktop\MasterProject\achiral_catalyst_H_Ph_BF3\24.achiral_catalyst.H_Ph_BF3.TS/molview2_start_out.bat", "output.xyz")</f>
        <v>output.xyz</v>
      </c>
      <c r="M9" s="5" t="s">
        <v>63</v>
      </c>
      <c r="N9" s="3" t="s">
        <v>64</v>
      </c>
      <c r="O9" s="3" t="s">
        <v>65</v>
      </c>
    </row>
    <row r="10" spans="1:15" ht="15.75" x14ac:dyDescent="0.25">
      <c r="A10" s="6" t="s">
        <v>66</v>
      </c>
      <c r="B10" s="6" t="s">
        <v>34</v>
      </c>
      <c r="C10" s="3" t="s">
        <v>17</v>
      </c>
      <c r="D10" s="3" t="s">
        <v>18</v>
      </c>
      <c r="E10" s="3" t="s">
        <v>26</v>
      </c>
      <c r="F10" s="3" t="s">
        <v>27</v>
      </c>
      <c r="G10" s="3" t="s">
        <v>53</v>
      </c>
      <c r="H10" s="3" t="s">
        <v>42</v>
      </c>
      <c r="I10" s="4" t="str">
        <f>HYPERLINK("D:\Users\Yuman\Desktop\MasterProject\results\achiral_catalyst_H_Ph_BF3\25.achiral_catalyst.H_Ph_BF3.P1", "achiral_catalyst_H_Ph_BF3\25.achiral_catalyst.H_Ph_BF3.P1")</f>
        <v>achiral_catalyst_H_Ph_BF3\25.achiral_catalyst.H_Ph_BF3.P1</v>
      </c>
      <c r="J10" s="3" t="s">
        <v>67</v>
      </c>
      <c r="K10" s="4" t="str">
        <f>HYPERLINK("D:\Users\Yuman\Desktop\MasterProject\achiral_catalyst_H_Ph_BF3\25.achiral_catalyst.H_Ph_BF3.P1/molview2_start_in.bat", "input.xyz")</f>
        <v>input.xyz</v>
      </c>
      <c r="L10" s="4" t="str">
        <f>HYPERLINK("D:\Users\Yuman\Desktop\MasterProject\achiral_catalyst_H_Ph_BF3\25.achiral_catalyst.H_Ph_BF3.P1/molview2_start_out.bat", "output.xyz")</f>
        <v>output.xyz</v>
      </c>
      <c r="M10" s="5" t="s">
        <v>68</v>
      </c>
      <c r="N10" s="3" t="s">
        <v>69</v>
      </c>
      <c r="O10" s="3" t="s">
        <v>70</v>
      </c>
    </row>
    <row r="11" spans="1:15" ht="15.75" x14ac:dyDescent="0.25">
      <c r="A11" s="7" t="s">
        <v>71</v>
      </c>
      <c r="B11" s="7" t="s">
        <v>48</v>
      </c>
      <c r="C11" s="3" t="s">
        <v>17</v>
      </c>
      <c r="D11" s="3" t="s">
        <v>18</v>
      </c>
      <c r="E11" s="3" t="s">
        <v>26</v>
      </c>
      <c r="F11" s="3" t="s">
        <v>27</v>
      </c>
      <c r="G11" s="3" t="s">
        <v>53</v>
      </c>
      <c r="H11" s="3" t="s">
        <v>49</v>
      </c>
      <c r="I11" s="4" t="str">
        <f>HYPERLINK("D:\Users\Yuman\Desktop\MasterProject\results\achiral_catalyst_H_Ph_BF3\26.achiral_catalyst.H_Ph_BF3.P2", "achiral_catalyst_H_Ph_BF3\26.achiral_catalyst.H_Ph_BF3.P2")</f>
        <v>achiral_catalyst_H_Ph_BF3\26.achiral_catalyst.H_Ph_BF3.P2</v>
      </c>
      <c r="J11" s="3" t="s">
        <v>58</v>
      </c>
      <c r="K11" s="3"/>
      <c r="L11" s="3"/>
      <c r="M11" s="5" t="s">
        <v>50</v>
      </c>
      <c r="N11" s="3"/>
      <c r="O11" s="3" t="s">
        <v>72</v>
      </c>
    </row>
    <row r="12" spans="1:15" ht="15.75" x14ac:dyDescent="0.25">
      <c r="A12" s="2" t="s">
        <v>73</v>
      </c>
      <c r="B12" s="2" t="s">
        <v>16</v>
      </c>
      <c r="C12" s="3" t="s">
        <v>17</v>
      </c>
      <c r="D12" s="3" t="s">
        <v>18</v>
      </c>
      <c r="E12" s="3"/>
      <c r="F12" s="3"/>
      <c r="G12" s="3" t="s">
        <v>74</v>
      </c>
      <c r="H12" s="3" t="s">
        <v>20</v>
      </c>
      <c r="I12" s="4" t="str">
        <f>HYPERLINK("D:\Users\Yuman\Desktop\MasterProject\results\achiral_catalyst_H_Ph_I2\17.achiral_catalyst.H_Ph_I2.Rcat", "achiral_catalyst_H_Ph_I2\17.achiral_catalyst.H_Ph_I2.Rcat")</f>
        <v>achiral_catalyst_H_Ph_I2\17.achiral_catalyst.H_Ph_I2.Rcat</v>
      </c>
      <c r="J12" s="3" t="s">
        <v>75</v>
      </c>
      <c r="K12" s="4" t="str">
        <f>HYPERLINK("D:\Users\Yuman\Desktop\MasterProject\achiral_catalyst_H_Ph_I2\17.achiral_catalyst.H_Ph_I2.Rcat/molview2_start_in.bat", "input.xyz")</f>
        <v>input.xyz</v>
      </c>
      <c r="L12" s="4" t="str">
        <f>HYPERLINK("D:\Users\Yuman\Desktop\MasterProject\achiral_catalyst_H_Ph_I2\17.achiral_catalyst.H_Ph_I2.Rcat/molview2_start_out.bat", "output.xyz")</f>
        <v>output.xyz</v>
      </c>
      <c r="M12" s="5" t="s">
        <v>76</v>
      </c>
      <c r="N12" s="3" t="s">
        <v>77</v>
      </c>
      <c r="O12" s="3" t="s">
        <v>78</v>
      </c>
    </row>
    <row r="13" spans="1:15" ht="15.75" x14ac:dyDescent="0.25">
      <c r="A13" s="2" t="s">
        <v>79</v>
      </c>
      <c r="B13" s="2" t="s">
        <v>16</v>
      </c>
      <c r="C13" s="3" t="s">
        <v>17</v>
      </c>
      <c r="D13" s="3" t="s">
        <v>18</v>
      </c>
      <c r="E13" s="3" t="s">
        <v>26</v>
      </c>
      <c r="F13" s="3" t="s">
        <v>27</v>
      </c>
      <c r="G13" s="3" t="s">
        <v>74</v>
      </c>
      <c r="H13" s="3" t="s">
        <v>28</v>
      </c>
      <c r="I13" s="4" t="str">
        <f>HYPERLINK("D:\Users\Yuman\Desktop\MasterProject\results\achiral_catalyst_H_Ph_I2\18.achiral_catalyst.H_Ph_I2.Rsub_cat_complex", "achiral_catalyst_H_Ph_I2\18.achiral_catalyst.H_Ph_I2.Rsub_cat_complex")</f>
        <v>achiral_catalyst_H_Ph_I2\18.achiral_catalyst.H_Ph_I2.Rsub_cat_complex</v>
      </c>
      <c r="J13" s="3" t="s">
        <v>80</v>
      </c>
      <c r="K13" s="4" t="str">
        <f>HYPERLINK("D:\Users\Yuman\Desktop\MasterProject\achiral_catalyst_H_Ph_I2\18.achiral_catalyst.H_Ph_I2.Rsub_cat_complex/molview2_start_in.bat", "input.xyz")</f>
        <v>input.xyz</v>
      </c>
      <c r="L13" s="4" t="str">
        <f>HYPERLINK("D:\Users\Yuman\Desktop\MasterProject\achiral_catalyst_H_Ph_I2\18.achiral_catalyst.H_Ph_I2.Rsub_cat_complex/molview2_start_out.bat", "output.xyz")</f>
        <v>output.xyz</v>
      </c>
      <c r="M13" s="5" t="s">
        <v>81</v>
      </c>
      <c r="N13" s="3" t="s">
        <v>82</v>
      </c>
      <c r="O13" s="3" t="s">
        <v>83</v>
      </c>
    </row>
    <row r="14" spans="1:15" ht="15.75" x14ac:dyDescent="0.25">
      <c r="A14" s="6" t="s">
        <v>84</v>
      </c>
      <c r="B14" s="6" t="s">
        <v>34</v>
      </c>
      <c r="C14" s="3" t="s">
        <v>35</v>
      </c>
      <c r="D14" s="3" t="s">
        <v>18</v>
      </c>
      <c r="E14" s="3" t="s">
        <v>26</v>
      </c>
      <c r="F14" s="3" t="s">
        <v>27</v>
      </c>
      <c r="G14" s="3" t="s">
        <v>74</v>
      </c>
      <c r="H14" s="3" t="s">
        <v>36</v>
      </c>
      <c r="I14" s="4" t="str">
        <f>HYPERLINK("D:\Users\Yuman\Desktop\MasterProject\results\achiral_catalyst_H_Ph_I2\19.achiral_catalyst.H_Ph_I2.TS", "achiral_catalyst_H_Ph_I2\19.achiral_catalyst.H_Ph_I2.TS")</f>
        <v>achiral_catalyst_H_Ph_I2\19.achiral_catalyst.H_Ph_I2.TS</v>
      </c>
      <c r="J14" s="3" t="s">
        <v>85</v>
      </c>
      <c r="K14" s="4" t="str">
        <f>HYPERLINK("D:\Users\Yuman\Desktop\MasterProject\achiral_catalyst_H_Ph_I2\19.achiral_catalyst.H_Ph_I2.TS/molview2_start_in.bat", "input.xyz")</f>
        <v>input.xyz</v>
      </c>
      <c r="L14" s="4" t="str">
        <f>HYPERLINK("D:\Users\Yuman\Desktop\MasterProject\achiral_catalyst_H_Ph_I2\19.achiral_catalyst.H_Ph_I2.TS/molview2_start_out.bat", "output.xyz")</f>
        <v>output.xyz</v>
      </c>
      <c r="M14" s="5" t="s">
        <v>86</v>
      </c>
      <c r="N14" s="3" t="s">
        <v>39</v>
      </c>
      <c r="O14" s="3" t="s">
        <v>87</v>
      </c>
    </row>
    <row r="15" spans="1:15" ht="15.75" x14ac:dyDescent="0.25">
      <c r="A15" s="6" t="s">
        <v>88</v>
      </c>
      <c r="B15" s="6" t="s">
        <v>34</v>
      </c>
      <c r="C15" s="3" t="s">
        <v>17</v>
      </c>
      <c r="D15" s="3" t="s">
        <v>18</v>
      </c>
      <c r="E15" s="3" t="s">
        <v>26</v>
      </c>
      <c r="F15" s="3" t="s">
        <v>27</v>
      </c>
      <c r="G15" s="3" t="s">
        <v>74</v>
      </c>
      <c r="H15" s="3" t="s">
        <v>42</v>
      </c>
      <c r="I15" s="4" t="str">
        <f>HYPERLINK("D:\Users\Yuman\Desktop\MasterProject\results\achiral_catalyst_H_Ph_I2\20.achiral_catalyst.H_Ph_I2.P1", "achiral_catalyst_H_Ph_I2\20.achiral_catalyst.H_Ph_I2.P1")</f>
        <v>achiral_catalyst_H_Ph_I2\20.achiral_catalyst.H_Ph_I2.P1</v>
      </c>
      <c r="J15" s="3" t="s">
        <v>89</v>
      </c>
      <c r="K15" s="4" t="str">
        <f>HYPERLINK("D:\Users\Yuman\Desktop\MasterProject\achiral_catalyst_H_Ph_I2\20.achiral_catalyst.H_Ph_I2.P1/molview2_start_in.bat", "input.xyz")</f>
        <v>input.xyz</v>
      </c>
      <c r="L15" s="4" t="str">
        <f>HYPERLINK("D:\Users\Yuman\Desktop\MasterProject\achiral_catalyst_H_Ph_I2\20.achiral_catalyst.H_Ph_I2.P1/molview2_start_out.bat", "output.xyz")</f>
        <v>output.xyz</v>
      </c>
      <c r="M15" s="5" t="s">
        <v>90</v>
      </c>
      <c r="N15" s="3" t="s">
        <v>91</v>
      </c>
      <c r="O15" s="3" t="s">
        <v>92</v>
      </c>
    </row>
    <row r="16" spans="1:15" ht="15.75" x14ac:dyDescent="0.25">
      <c r="A16" s="7" t="s">
        <v>93</v>
      </c>
      <c r="B16" s="7" t="s">
        <v>48</v>
      </c>
      <c r="C16" s="3" t="s">
        <v>17</v>
      </c>
      <c r="D16" s="3" t="s">
        <v>18</v>
      </c>
      <c r="E16" s="3" t="s">
        <v>26</v>
      </c>
      <c r="F16" s="3" t="s">
        <v>27</v>
      </c>
      <c r="G16" s="3" t="s">
        <v>74</v>
      </c>
      <c r="H16" s="3" t="s">
        <v>49</v>
      </c>
      <c r="I16" s="4" t="str">
        <f>HYPERLINK("D:\Users\Yuman\Desktop\MasterProject\results\achiral_catalyst_H_Ph_I2\21.achiral_catalyst.H_Ph_I2.P2", "achiral_catalyst_H_Ph_I2\21.achiral_catalyst.H_Ph_I2.P2")</f>
        <v>achiral_catalyst_H_Ph_I2\21.achiral_catalyst.H_Ph_I2.P2</v>
      </c>
      <c r="J16" s="3" t="s">
        <v>80</v>
      </c>
      <c r="K16" s="3"/>
      <c r="L16" s="3"/>
      <c r="M16" s="5" t="s">
        <v>50</v>
      </c>
      <c r="N16" s="3"/>
      <c r="O16" s="3" t="s">
        <v>94</v>
      </c>
    </row>
    <row r="17" spans="1:15" ht="15.75" x14ac:dyDescent="0.25">
      <c r="A17" s="2" t="s">
        <v>95</v>
      </c>
      <c r="B17" s="2" t="s">
        <v>16</v>
      </c>
      <c r="C17" s="3" t="s">
        <v>17</v>
      </c>
      <c r="D17" s="3" t="s">
        <v>18</v>
      </c>
      <c r="E17" s="3"/>
      <c r="F17" s="3"/>
      <c r="G17" s="3" t="s">
        <v>96</v>
      </c>
      <c r="H17" s="3" t="s">
        <v>20</v>
      </c>
      <c r="I17" s="4" t="str">
        <f>HYPERLINK("D:\Users\Yuman\Desktop\MasterProject\results\achiral_catalyst_H_Ph_TiCl4\11.achiral_catalyst.H_Ph_TiCl4.Rcat", "achiral_catalyst_H_Ph_TiCl4\11.achiral_catalyst.H_Ph_TiCl4.Rcat")</f>
        <v>achiral_catalyst_H_Ph_TiCl4\11.achiral_catalyst.H_Ph_TiCl4.Rcat</v>
      </c>
      <c r="J17" s="3" t="s">
        <v>97</v>
      </c>
      <c r="K17" s="4" t="str">
        <f>HYPERLINK("D:\Users\Yuman\Desktop\MasterProject\achiral_catalyst_H_Ph_TiCl4\11.achiral_catalyst.H_Ph_TiCl4.Rcat/molview2_start_in.bat", "input.xyz")</f>
        <v>input.xyz</v>
      </c>
      <c r="L17" s="4" t="str">
        <f>HYPERLINK("D:\Users\Yuman\Desktop\MasterProject\achiral_catalyst_H_Ph_TiCl4\11.achiral_catalyst.H_Ph_TiCl4.Rcat/molview2_start_out.bat", "output.xyz")</f>
        <v>output.xyz</v>
      </c>
      <c r="M17" s="5" t="s">
        <v>98</v>
      </c>
      <c r="N17" s="3" t="s">
        <v>99</v>
      </c>
      <c r="O17" s="3" t="s">
        <v>100</v>
      </c>
    </row>
    <row r="18" spans="1:15" ht="15.75" x14ac:dyDescent="0.25">
      <c r="A18" s="6" t="s">
        <v>101</v>
      </c>
      <c r="B18" s="6" t="s">
        <v>34</v>
      </c>
      <c r="C18" s="3" t="s">
        <v>17</v>
      </c>
      <c r="D18" s="3" t="s">
        <v>18</v>
      </c>
      <c r="E18" s="3" t="s">
        <v>26</v>
      </c>
      <c r="F18" s="3" t="s">
        <v>27</v>
      </c>
      <c r="G18" s="3" t="s">
        <v>96</v>
      </c>
      <c r="H18" s="3" t="s">
        <v>28</v>
      </c>
      <c r="I18" s="4" t="str">
        <f>HYPERLINK("D:\Users\Yuman\Desktop\MasterProject\results\achiral_catalyst_H_Ph_TiCl4\12.achiral_catalyst.H_Ph_TiCl4.Rsub_cat_complex", "achiral_catalyst_H_Ph_TiCl4\12.achiral_catalyst.H_Ph_TiCl4.Rsub_cat_complex")</f>
        <v>achiral_catalyst_H_Ph_TiCl4\12.achiral_catalyst.H_Ph_TiCl4.Rsub_cat_complex</v>
      </c>
      <c r="J18" s="3" t="s">
        <v>102</v>
      </c>
      <c r="K18" s="4" t="str">
        <f>HYPERLINK("D:\Users\Yuman\Desktop\MasterProject\achiral_catalyst_H_Ph_TiCl4\12.achiral_catalyst.H_Ph_TiCl4.Rsub_cat_complex/molview2_start_in.bat", "input.xyz")</f>
        <v>input.xyz</v>
      </c>
      <c r="L18" s="4" t="str">
        <f>HYPERLINK("D:\Users\Yuman\Desktop\MasterProject\achiral_catalyst_H_Ph_TiCl4\12.achiral_catalyst.H_Ph_TiCl4.Rsub_cat_complex/molview2_start_out.bat", "output.xyz")</f>
        <v>output.xyz</v>
      </c>
      <c r="M18" s="5" t="s">
        <v>103</v>
      </c>
      <c r="N18" s="3" t="s">
        <v>104</v>
      </c>
      <c r="O18" s="3" t="s">
        <v>105</v>
      </c>
    </row>
    <row r="19" spans="1:15" ht="15.75" x14ac:dyDescent="0.25">
      <c r="A19" s="6" t="s">
        <v>106</v>
      </c>
      <c r="B19" s="6" t="s">
        <v>34</v>
      </c>
      <c r="C19" s="3" t="s">
        <v>35</v>
      </c>
      <c r="D19" s="3" t="s">
        <v>18</v>
      </c>
      <c r="E19" s="3" t="s">
        <v>26</v>
      </c>
      <c r="F19" s="3" t="s">
        <v>27</v>
      </c>
      <c r="G19" s="3" t="s">
        <v>96</v>
      </c>
      <c r="H19" s="3" t="s">
        <v>36</v>
      </c>
      <c r="I19" s="4" t="str">
        <f>HYPERLINK("D:\Users\Yuman\Desktop\MasterProject\results\achiral_catalyst_H_Ph_TiCl4\13.achiral_catalyst.H_Ph_TiCl4.TS", "achiral_catalyst_H_Ph_TiCl4\13.achiral_catalyst.H_Ph_TiCl4.TS")</f>
        <v>achiral_catalyst_H_Ph_TiCl4\13.achiral_catalyst.H_Ph_TiCl4.TS</v>
      </c>
      <c r="J19" s="3" t="s">
        <v>107</v>
      </c>
      <c r="K19" s="4" t="str">
        <f>HYPERLINK("D:\Users\Yuman\Desktop\MasterProject\achiral_catalyst_H_Ph_TiCl4\13.achiral_catalyst.H_Ph_TiCl4.TS/molview2_start_in.bat", "input.xyz")</f>
        <v>input.xyz</v>
      </c>
      <c r="L19" s="4" t="str">
        <f>HYPERLINK("D:\Users\Yuman\Desktop\MasterProject\achiral_catalyst_H_Ph_TiCl4\13.achiral_catalyst.H_Ph_TiCl4.TS/molview2_start_out.bat", "output.xyz")</f>
        <v>output.xyz</v>
      </c>
      <c r="M19" s="5" t="s">
        <v>108</v>
      </c>
      <c r="N19" s="3" t="s">
        <v>109</v>
      </c>
      <c r="O19" s="3" t="s">
        <v>110</v>
      </c>
    </row>
    <row r="20" spans="1:15" ht="15.75" x14ac:dyDescent="0.25">
      <c r="A20" s="7" t="s">
        <v>111</v>
      </c>
      <c r="B20" s="7" t="s">
        <v>48</v>
      </c>
      <c r="C20" s="3" t="s">
        <v>17</v>
      </c>
      <c r="D20" s="3" t="s">
        <v>18</v>
      </c>
      <c r="E20" s="3" t="s">
        <v>26</v>
      </c>
      <c r="F20" s="3" t="s">
        <v>27</v>
      </c>
      <c r="G20" s="3" t="s">
        <v>96</v>
      </c>
      <c r="H20" s="3" t="s">
        <v>42</v>
      </c>
      <c r="I20" s="4" t="str">
        <f>HYPERLINK("D:\Users\Yuman\Desktop\MasterProject\results\achiral_catalyst_H_Ph_TiCl4\14.achiral_catalyst.H_Ph_TiCl4.P1", "achiral_catalyst_H_Ph_TiCl4\14.achiral_catalyst.H_Ph_TiCl4.P1")</f>
        <v>achiral_catalyst_H_Ph_TiCl4\14.achiral_catalyst.H_Ph_TiCl4.P1</v>
      </c>
      <c r="J20" s="3" t="s">
        <v>112</v>
      </c>
      <c r="K20" s="3"/>
      <c r="L20" s="3"/>
      <c r="M20" s="5" t="s">
        <v>50</v>
      </c>
      <c r="N20" s="3"/>
      <c r="O20" s="3" t="s">
        <v>113</v>
      </c>
    </row>
    <row r="21" spans="1:15" ht="15.75" x14ac:dyDescent="0.25">
      <c r="A21" s="7" t="s">
        <v>114</v>
      </c>
      <c r="B21" s="7" t="s">
        <v>48</v>
      </c>
      <c r="C21" s="3" t="s">
        <v>17</v>
      </c>
      <c r="D21" s="3" t="s">
        <v>18</v>
      </c>
      <c r="E21" s="3" t="s">
        <v>26</v>
      </c>
      <c r="F21" s="3" t="s">
        <v>27</v>
      </c>
      <c r="G21" s="3" t="s">
        <v>96</v>
      </c>
      <c r="H21" s="3" t="s">
        <v>49</v>
      </c>
      <c r="I21" s="4" t="str">
        <f>HYPERLINK("D:\Users\Yuman\Desktop\MasterProject\results\achiral_catalyst_H_Ph_TiCl4\16.achiral_catalyst.H_Ph_TiCl4.P2", "achiral_catalyst_H_Ph_TiCl4\16.achiral_catalyst.H_Ph_TiCl4.P2")</f>
        <v>achiral_catalyst_H_Ph_TiCl4\16.achiral_catalyst.H_Ph_TiCl4.P2</v>
      </c>
      <c r="J21" s="3" t="s">
        <v>102</v>
      </c>
      <c r="K21" s="3"/>
      <c r="L21" s="3"/>
      <c r="M21" s="5" t="s">
        <v>50</v>
      </c>
      <c r="N21" s="3"/>
      <c r="O21" s="3" t="s">
        <v>115</v>
      </c>
    </row>
    <row r="22" spans="1:15" ht="15.75" x14ac:dyDescent="0.25">
      <c r="A22" s="2" t="s">
        <v>116</v>
      </c>
      <c r="B22" s="2" t="s">
        <v>16</v>
      </c>
      <c r="C22" s="3" t="s">
        <v>17</v>
      </c>
      <c r="D22" s="3" t="s">
        <v>18</v>
      </c>
      <c r="E22" s="3" t="s">
        <v>26</v>
      </c>
      <c r="F22" s="3" t="s">
        <v>27</v>
      </c>
      <c r="G22" s="3"/>
      <c r="H22" s="3" t="s">
        <v>117</v>
      </c>
      <c r="I22" s="4" t="str">
        <f>HYPERLINK("D:\Users\Yuman\Desktop\MasterProject\results\achiral_catalyst_H_Ph_ZnCl2\1.achiral_catalyst.H_Ph_ZnCl2.Rsub", "achiral_catalyst_H_Ph_ZnCl2\1.achiral_catalyst.H_Ph_ZnCl2.Rsub")</f>
        <v>achiral_catalyst_H_Ph_ZnCl2\1.achiral_catalyst.H_Ph_ZnCl2.Rsub</v>
      </c>
      <c r="J22" s="3" t="s">
        <v>118</v>
      </c>
      <c r="K22" s="4" t="str">
        <f>HYPERLINK("D:\Users\Yuman\Desktop\MasterProject\achiral_catalyst_H_Ph_ZnCl2\1.achiral_catalyst.H_Ph_ZnCl2.Rsub/molview2_start_in.bat", "input.xyz")</f>
        <v>input.xyz</v>
      </c>
      <c r="L22" s="4" t="str">
        <f>HYPERLINK("D:\Users\Yuman\Desktop\MasterProject\achiral_catalyst_H_Ph_ZnCl2\1.achiral_catalyst.H_Ph_ZnCl2.Rsub/molview2_start_out.bat", "output.xyz")</f>
        <v>output.xyz</v>
      </c>
      <c r="M22" s="5" t="s">
        <v>119</v>
      </c>
      <c r="N22" s="3" t="s">
        <v>120</v>
      </c>
      <c r="O22" s="3" t="s">
        <v>121</v>
      </c>
    </row>
    <row r="23" spans="1:15" ht="15.75" x14ac:dyDescent="0.25">
      <c r="A23" s="2" t="s">
        <v>122</v>
      </c>
      <c r="B23" s="2" t="s">
        <v>16</v>
      </c>
      <c r="C23" s="3" t="s">
        <v>17</v>
      </c>
      <c r="D23" s="3" t="s">
        <v>18</v>
      </c>
      <c r="E23" s="3"/>
      <c r="F23" s="3"/>
      <c r="G23" s="3"/>
      <c r="H23" s="3" t="s">
        <v>123</v>
      </c>
      <c r="I23" s="4" t="str">
        <f>HYPERLINK("D:\Users\Yuman\Desktop\MasterProject\results\achiral_catalyst_H_Ph_ZnCl2\2.achiral_catalyst.H_Ph_ZnCl2.Rrad", "achiral_catalyst_H_Ph_ZnCl2\2.achiral_catalyst.H_Ph_ZnCl2.Rrad")</f>
        <v>achiral_catalyst_H_Ph_ZnCl2\2.achiral_catalyst.H_Ph_ZnCl2.Rrad</v>
      </c>
      <c r="J23" s="3" t="s">
        <v>124</v>
      </c>
      <c r="K23" s="4" t="str">
        <f>HYPERLINK("D:\Users\Yuman\Desktop\MasterProject\achiral_catalyst_H_Ph_ZnCl2\2.achiral_catalyst.H_Ph_ZnCl2.Rrad/molview2_start_in.bat", "input.xyz")</f>
        <v>input.xyz</v>
      </c>
      <c r="L23" s="4" t="str">
        <f>HYPERLINK("D:\Users\Yuman\Desktop\MasterProject\achiral_catalyst_H_Ph_ZnCl2\2.achiral_catalyst.H_Ph_ZnCl2.Rrad/molview2_start_out.bat", "output.xyz")</f>
        <v>output.xyz</v>
      </c>
      <c r="M23" s="5" t="s">
        <v>125</v>
      </c>
      <c r="N23" s="3" t="s">
        <v>23</v>
      </c>
      <c r="O23" s="3" t="s">
        <v>126</v>
      </c>
    </row>
    <row r="24" spans="1:15" ht="15.75" x14ac:dyDescent="0.25">
      <c r="A24" s="2" t="s">
        <v>127</v>
      </c>
      <c r="B24" s="2" t="s">
        <v>16</v>
      </c>
      <c r="C24" s="3" t="s">
        <v>17</v>
      </c>
      <c r="D24" s="3" t="s">
        <v>18</v>
      </c>
      <c r="E24" s="3"/>
      <c r="F24" s="3"/>
      <c r="G24" s="3" t="s">
        <v>128</v>
      </c>
      <c r="H24" s="3" t="s">
        <v>20</v>
      </c>
      <c r="I24" s="4" t="str">
        <f>HYPERLINK("D:\Users\Yuman\Desktop\MasterProject\results\achiral_catalyst_H_Ph_ZnCl2\3.achiral_catalyst.H_Ph_ZnCl2.Rcat", "achiral_catalyst_H_Ph_ZnCl2\3.achiral_catalyst.H_Ph_ZnCl2.Rcat")</f>
        <v>achiral_catalyst_H_Ph_ZnCl2\3.achiral_catalyst.H_Ph_ZnCl2.Rcat</v>
      </c>
      <c r="J24" s="3" t="s">
        <v>129</v>
      </c>
      <c r="K24" s="4" t="str">
        <f>HYPERLINK("D:\Users\Yuman\Desktop\MasterProject\achiral_catalyst_H_Ph_ZnCl2\3.achiral_catalyst.H_Ph_ZnCl2.Rcat/molview2_start_in.bat", "input.xyz")</f>
        <v>input.xyz</v>
      </c>
      <c r="L24" s="4" t="str">
        <f>HYPERLINK("D:\Users\Yuman\Desktop\MasterProject\achiral_catalyst_H_Ph_ZnCl2\3.achiral_catalyst.H_Ph_ZnCl2.Rcat/molview2_start_out.bat", "output.xyz")</f>
        <v>output.xyz</v>
      </c>
      <c r="M24" s="5" t="s">
        <v>130</v>
      </c>
      <c r="N24" s="3" t="s">
        <v>131</v>
      </c>
      <c r="O24" s="3" t="s">
        <v>132</v>
      </c>
    </row>
    <row r="25" spans="1:15" ht="15.75" x14ac:dyDescent="0.25">
      <c r="A25" s="6" t="s">
        <v>133</v>
      </c>
      <c r="B25" s="6" t="s">
        <v>34</v>
      </c>
      <c r="C25" s="3" t="s">
        <v>17</v>
      </c>
      <c r="D25" s="3" t="s">
        <v>18</v>
      </c>
      <c r="E25" s="3" t="s">
        <v>26</v>
      </c>
      <c r="F25" s="3" t="s">
        <v>27</v>
      </c>
      <c r="G25" s="3" t="s">
        <v>128</v>
      </c>
      <c r="H25" s="3" t="s">
        <v>28</v>
      </c>
      <c r="I25" s="4" t="str">
        <f>HYPERLINK("D:\Users\Yuman\Desktop\MasterProject\results\achiral_catalyst_H_Ph_ZnCl2\4.achiral_catalyst.H_Ph_ZnCl2.Rsub_cat_complex", "achiral_catalyst_H_Ph_ZnCl2\4.achiral_catalyst.H_Ph_ZnCl2.Rsub_cat_complex")</f>
        <v>achiral_catalyst_H_Ph_ZnCl2\4.achiral_catalyst.H_Ph_ZnCl2.Rsub_cat_complex</v>
      </c>
      <c r="J25" s="3" t="s">
        <v>134</v>
      </c>
      <c r="K25" s="4" t="str">
        <f>HYPERLINK("D:\Users\Yuman\Desktop\MasterProject\achiral_catalyst_H_Ph_ZnCl2\4.achiral_catalyst.H_Ph_ZnCl2.Rsub_cat_complex/molview2_start_in.bat", "input.xyz")</f>
        <v>input.xyz</v>
      </c>
      <c r="L25" s="4" t="str">
        <f>HYPERLINK("D:\Users\Yuman\Desktop\MasterProject\achiral_catalyst_H_Ph_ZnCl2\4.achiral_catalyst.H_Ph_ZnCl2.Rsub_cat_complex/molview2_start_out.bat", "output.xyz")</f>
        <v>output.xyz</v>
      </c>
      <c r="M25" s="5" t="s">
        <v>135</v>
      </c>
      <c r="N25" s="3" t="s">
        <v>136</v>
      </c>
      <c r="O25" s="3" t="s">
        <v>137</v>
      </c>
    </row>
    <row r="26" spans="1:15" ht="15.75" x14ac:dyDescent="0.25">
      <c r="A26" s="6" t="s">
        <v>138</v>
      </c>
      <c r="B26" s="6" t="s">
        <v>34</v>
      </c>
      <c r="C26" s="3" t="s">
        <v>35</v>
      </c>
      <c r="D26" s="3" t="s">
        <v>18</v>
      </c>
      <c r="E26" s="3" t="s">
        <v>26</v>
      </c>
      <c r="F26" s="3" t="s">
        <v>27</v>
      </c>
      <c r="G26" s="3" t="s">
        <v>128</v>
      </c>
      <c r="H26" s="3" t="s">
        <v>36</v>
      </c>
      <c r="I26" s="4" t="str">
        <f>HYPERLINK("D:\Users\Yuman\Desktop\MasterProject\results\achiral_catalyst_H_Ph_ZnCl2\5.achiral_catalyst.H_Ph_ZnCl2.TS", "achiral_catalyst_H_Ph_ZnCl2\5.achiral_catalyst.H_Ph_ZnCl2.TS")</f>
        <v>achiral_catalyst_H_Ph_ZnCl2\5.achiral_catalyst.H_Ph_ZnCl2.TS</v>
      </c>
      <c r="J26" s="3" t="s">
        <v>139</v>
      </c>
      <c r="K26" s="4" t="str">
        <f>HYPERLINK("D:\Users\Yuman\Desktop\MasterProject\achiral_catalyst_H_Ph_ZnCl2\5.achiral_catalyst.H_Ph_ZnCl2.TS/molview2_start_in.bat", "input.xyz")</f>
        <v>input.xyz</v>
      </c>
      <c r="L26" s="4" t="str">
        <f>HYPERLINK("D:\Users\Yuman\Desktop\MasterProject\achiral_catalyst_H_Ph_ZnCl2\5.achiral_catalyst.H_Ph_ZnCl2.TS/molview2_start_out.bat", "output.xyz")</f>
        <v>output.xyz</v>
      </c>
      <c r="M26" s="5" t="s">
        <v>140</v>
      </c>
      <c r="N26" s="3" t="s">
        <v>141</v>
      </c>
      <c r="O26" s="3" t="s">
        <v>142</v>
      </c>
    </row>
    <row r="27" spans="1:15" ht="15.75" x14ac:dyDescent="0.25">
      <c r="A27" s="7" t="s">
        <v>143</v>
      </c>
      <c r="B27" s="7" t="s">
        <v>48</v>
      </c>
      <c r="C27" s="3" t="s">
        <v>17</v>
      </c>
      <c r="D27" s="3" t="s">
        <v>18</v>
      </c>
      <c r="E27" s="3" t="s">
        <v>26</v>
      </c>
      <c r="F27" s="3" t="s">
        <v>27</v>
      </c>
      <c r="G27" s="3" t="s">
        <v>128</v>
      </c>
      <c r="H27" s="3" t="s">
        <v>42</v>
      </c>
      <c r="I27" s="4" t="str">
        <f>HYPERLINK("D:\Users\Yuman\Desktop\MasterProject\results\achiral_catalyst_H_Ph_ZnCl2\6.achiral_catalyst.H_Ph_ZnCl2.P1", "achiral_catalyst_H_Ph_ZnCl2\6.achiral_catalyst.H_Ph_ZnCl2.P1")</f>
        <v>achiral_catalyst_H_Ph_ZnCl2\6.achiral_catalyst.H_Ph_ZnCl2.P1</v>
      </c>
      <c r="J27" s="3" t="s">
        <v>144</v>
      </c>
      <c r="K27" s="3"/>
      <c r="L27" s="3"/>
      <c r="M27" s="5" t="s">
        <v>50</v>
      </c>
      <c r="N27" s="3"/>
      <c r="O27" s="3" t="s">
        <v>145</v>
      </c>
    </row>
    <row r="28" spans="1:15" ht="15.75" x14ac:dyDescent="0.25">
      <c r="A28" s="7" t="s">
        <v>146</v>
      </c>
      <c r="B28" s="7" t="s">
        <v>48</v>
      </c>
      <c r="C28" s="3" t="s">
        <v>17</v>
      </c>
      <c r="D28" s="3" t="s">
        <v>18</v>
      </c>
      <c r="E28" s="3" t="s">
        <v>26</v>
      </c>
      <c r="F28" s="3" t="s">
        <v>27</v>
      </c>
      <c r="G28" s="3" t="s">
        <v>128</v>
      </c>
      <c r="H28" s="3" t="s">
        <v>49</v>
      </c>
      <c r="I28" s="4" t="str">
        <f>HYPERLINK("D:\Users\Yuman\Desktop\MasterProject\results\achiral_catalyst_H_Ph_ZnCl2\7.achiral_catalyst.H_Ph_ZnCl2.P2", "achiral_catalyst_H_Ph_ZnCl2\7.achiral_catalyst.H_Ph_ZnCl2.P2")</f>
        <v>achiral_catalyst_H_Ph_ZnCl2\7.achiral_catalyst.H_Ph_ZnCl2.P2</v>
      </c>
      <c r="J28" s="3" t="s">
        <v>134</v>
      </c>
      <c r="K28" s="3"/>
      <c r="L28" s="3"/>
      <c r="M28" s="5" t="s">
        <v>50</v>
      </c>
      <c r="N28" s="3"/>
      <c r="O28" s="3" t="s">
        <v>147</v>
      </c>
    </row>
    <row r="29" spans="1:15" ht="15.75" x14ac:dyDescent="0.25">
      <c r="A29" s="6" t="s">
        <v>148</v>
      </c>
      <c r="B29" s="6" t="s">
        <v>34</v>
      </c>
      <c r="C29" s="3" t="s">
        <v>17</v>
      </c>
      <c r="D29" s="3" t="s">
        <v>18</v>
      </c>
      <c r="E29" s="3" t="s">
        <v>26</v>
      </c>
      <c r="F29" s="3" t="s">
        <v>149</v>
      </c>
      <c r="G29" s="3" t="s">
        <v>19</v>
      </c>
      <c r="H29" s="3" t="s">
        <v>28</v>
      </c>
      <c r="I29" s="4" t="str">
        <f>HYPERLINK("D:\Users\Yuman\Desktop\MasterProject\results\achiral_catalyst_H_tBu_AlF3\33.achiral_catalyst.H_tBu_AlF3.Rsub_cat_complex", "achiral_catalyst_H_tBu_AlF3\33.achiral_catalyst.H_tBu_AlF3.Rsub_cat_complex")</f>
        <v>achiral_catalyst_H_tBu_AlF3\33.achiral_catalyst.H_tBu_AlF3.Rsub_cat_complex</v>
      </c>
      <c r="J29" s="3" t="s">
        <v>150</v>
      </c>
      <c r="K29" s="4" t="str">
        <f>HYPERLINK("D:\Users\Yuman\Desktop\MasterProject\achiral_catalyst_H_tBu_AlF3\33.achiral_catalyst.H_tBu_AlF3.Rsub_cat_complex/molview2_start_in.bat", "input.xyz")</f>
        <v>input.xyz</v>
      </c>
      <c r="L29" s="4" t="str">
        <f>HYPERLINK("D:\Users\Yuman\Desktop\MasterProject\achiral_catalyst_H_tBu_AlF3\33.achiral_catalyst.H_tBu_AlF3.Rsub_cat_complex/molview2_start_out.bat", "output.xyz")</f>
        <v>output.xyz</v>
      </c>
      <c r="M29" s="5" t="s">
        <v>151</v>
      </c>
      <c r="N29" s="3" t="s">
        <v>45</v>
      </c>
      <c r="O29" s="3" t="s">
        <v>152</v>
      </c>
    </row>
    <row r="30" spans="1:15" ht="15.75" x14ac:dyDescent="0.25">
      <c r="A30" s="7" t="s">
        <v>153</v>
      </c>
      <c r="B30" s="7" t="s">
        <v>48</v>
      </c>
      <c r="C30" s="3" t="s">
        <v>35</v>
      </c>
      <c r="D30" s="3" t="s">
        <v>18</v>
      </c>
      <c r="E30" s="3" t="s">
        <v>26</v>
      </c>
      <c r="F30" s="3" t="s">
        <v>149</v>
      </c>
      <c r="G30" s="3" t="s">
        <v>19</v>
      </c>
      <c r="H30" s="3" t="s">
        <v>36</v>
      </c>
      <c r="I30" s="4" t="str">
        <f>HYPERLINK("D:\Users\Yuman\Desktop\MasterProject\results\achiral_catalyst_H_tBu_AlF3\34.achiral_catalyst.H_tBu_AlF3.TS", "achiral_catalyst_H_tBu_AlF3\34.achiral_catalyst.H_tBu_AlF3.TS")</f>
        <v>achiral_catalyst_H_tBu_AlF3\34.achiral_catalyst.H_tBu_AlF3.TS</v>
      </c>
      <c r="J30" s="3" t="s">
        <v>154</v>
      </c>
      <c r="K30" s="3"/>
      <c r="L30" s="3"/>
      <c r="M30" s="5" t="s">
        <v>50</v>
      </c>
      <c r="N30" s="3"/>
      <c r="O30" s="3" t="s">
        <v>155</v>
      </c>
    </row>
    <row r="31" spans="1:15" ht="15.75" x14ac:dyDescent="0.25">
      <c r="A31" s="7" t="s">
        <v>156</v>
      </c>
      <c r="B31" s="7" t="s">
        <v>48</v>
      </c>
      <c r="C31" s="3" t="s">
        <v>17</v>
      </c>
      <c r="D31" s="3" t="s">
        <v>18</v>
      </c>
      <c r="E31" s="3" t="s">
        <v>26</v>
      </c>
      <c r="F31" s="3" t="s">
        <v>149</v>
      </c>
      <c r="G31" s="3" t="s">
        <v>19</v>
      </c>
      <c r="H31" s="3" t="s">
        <v>42</v>
      </c>
      <c r="I31" s="4" t="str">
        <f>HYPERLINK("D:\Users\Yuman\Desktop\MasterProject\results\achiral_catalyst_H_tBu_AlF3\35.achiral_catalyst.H_tBu_AlF3.P1", "achiral_catalyst_H_tBu_AlF3\35.achiral_catalyst.H_tBu_AlF3.P1")</f>
        <v>achiral_catalyst_H_tBu_AlF3\35.achiral_catalyst.H_tBu_AlF3.P1</v>
      </c>
      <c r="J31" s="3" t="s">
        <v>157</v>
      </c>
      <c r="K31" s="3"/>
      <c r="L31" s="3"/>
      <c r="M31" s="5" t="s">
        <v>50</v>
      </c>
      <c r="N31" s="3"/>
      <c r="O31" s="3" t="s">
        <v>158</v>
      </c>
    </row>
    <row r="32" spans="1:15" ht="15.75" x14ac:dyDescent="0.25">
      <c r="A32" s="7" t="s">
        <v>159</v>
      </c>
      <c r="B32" s="7" t="s">
        <v>48</v>
      </c>
      <c r="C32" s="3" t="s">
        <v>17</v>
      </c>
      <c r="D32" s="3" t="s">
        <v>18</v>
      </c>
      <c r="E32" s="3" t="s">
        <v>26</v>
      </c>
      <c r="F32" s="3" t="s">
        <v>149</v>
      </c>
      <c r="G32" s="3" t="s">
        <v>19</v>
      </c>
      <c r="H32" s="3" t="s">
        <v>49</v>
      </c>
      <c r="I32" s="4" t="str">
        <f>HYPERLINK("D:\Users\Yuman\Desktop\MasterProject\results\achiral_catalyst_H_tBu_AlF3\36.achiral_catalyst.H_tBu_AlF3.P2", "achiral_catalyst_H_tBu_AlF3\36.achiral_catalyst.H_tBu_AlF3.P2")</f>
        <v>achiral_catalyst_H_tBu_AlF3\36.achiral_catalyst.H_tBu_AlF3.P2</v>
      </c>
      <c r="J32" s="3" t="s">
        <v>150</v>
      </c>
      <c r="K32" s="3"/>
      <c r="L32" s="3"/>
      <c r="M32" s="5" t="s">
        <v>50</v>
      </c>
      <c r="N32" s="3"/>
      <c r="O32" s="3" t="s">
        <v>160</v>
      </c>
    </row>
    <row r="33" spans="1:15" ht="15.75" x14ac:dyDescent="0.25">
      <c r="A33" s="6" t="s">
        <v>161</v>
      </c>
      <c r="B33" s="6" t="s">
        <v>34</v>
      </c>
      <c r="C33" s="3" t="s">
        <v>17</v>
      </c>
      <c r="D33" s="3" t="s">
        <v>18</v>
      </c>
      <c r="E33" s="3" t="s">
        <v>26</v>
      </c>
      <c r="F33" s="3" t="s">
        <v>149</v>
      </c>
      <c r="G33" s="3"/>
      <c r="H33" s="3" t="s">
        <v>117</v>
      </c>
      <c r="I33" s="4" t="str">
        <f>HYPERLINK("D:\Users\Yuman\Desktop\MasterProject\results\achiral_catalyst_H_tBu_AlF3\8.achiral_catalyst.H_tBu_AlF3.Rsub", "achiral_catalyst_H_tBu_AlF3\8.achiral_catalyst.H_tBu_AlF3.Rsub")</f>
        <v>achiral_catalyst_H_tBu_AlF3\8.achiral_catalyst.H_tBu_AlF3.Rsub</v>
      </c>
      <c r="J33" s="3" t="s">
        <v>162</v>
      </c>
      <c r="K33" s="4" t="str">
        <f>HYPERLINK("D:\Users\Yuman\Desktop\MasterProject\achiral_catalyst_H_tBu_AlF3\8.achiral_catalyst.H_tBu_AlF3.Rsub/molview2_start_in.bat", "input.xyz")</f>
        <v>input.xyz</v>
      </c>
      <c r="L33" s="4" t="str">
        <f>HYPERLINK("D:\Users\Yuman\Desktop\MasterProject\achiral_catalyst_H_tBu_AlF3\8.achiral_catalyst.H_tBu_AlF3.Rsub/molview2_start_out.bat", "output.xyz")</f>
        <v>output.xyz</v>
      </c>
      <c r="M33" s="5" t="s">
        <v>163</v>
      </c>
      <c r="N33" s="3" t="s">
        <v>164</v>
      </c>
      <c r="O33" s="3" t="s">
        <v>165</v>
      </c>
    </row>
    <row r="34" spans="1:15" ht="15.75" x14ac:dyDescent="0.25">
      <c r="A34" s="6" t="s">
        <v>166</v>
      </c>
      <c r="B34" s="6" t="s">
        <v>34</v>
      </c>
      <c r="C34" s="3" t="s">
        <v>17</v>
      </c>
      <c r="D34" s="3" t="s">
        <v>18</v>
      </c>
      <c r="E34" s="3" t="s">
        <v>26</v>
      </c>
      <c r="F34" s="3" t="s">
        <v>149</v>
      </c>
      <c r="G34" s="3" t="s">
        <v>53</v>
      </c>
      <c r="H34" s="3" t="s">
        <v>28</v>
      </c>
      <c r="I34" s="4" t="str">
        <f>HYPERLINK("D:\Users\Yuman\Desktop\MasterProject\results\achiral_catalyst_H_tBu_BF3\38.achiral_catalyst.H_tBu_BF3.Rsub_cat_complex", "achiral_catalyst_H_tBu_BF3\38.achiral_catalyst.H_tBu_BF3.Rsub_cat_complex")</f>
        <v>achiral_catalyst_H_tBu_BF3\38.achiral_catalyst.H_tBu_BF3.Rsub_cat_complex</v>
      </c>
      <c r="J34" s="3" t="s">
        <v>167</v>
      </c>
      <c r="K34" s="4" t="str">
        <f>HYPERLINK("D:\Users\Yuman\Desktop\MasterProject\achiral_catalyst_H_tBu_BF3\38.achiral_catalyst.H_tBu_BF3.Rsub_cat_complex/molview2_start_in.bat", "input.xyz")</f>
        <v>input.xyz</v>
      </c>
      <c r="L34" s="4" t="str">
        <f>HYPERLINK("D:\Users\Yuman\Desktop\MasterProject\achiral_catalyst_H_tBu_BF3\38.achiral_catalyst.H_tBu_BF3.Rsub_cat_complex/molview2_start_out.bat", "output.xyz")</f>
        <v>output.xyz</v>
      </c>
      <c r="M34" s="5" t="s">
        <v>168</v>
      </c>
      <c r="N34" s="3" t="s">
        <v>45</v>
      </c>
      <c r="O34" s="3" t="s">
        <v>169</v>
      </c>
    </row>
    <row r="35" spans="1:15" ht="15.75" x14ac:dyDescent="0.25">
      <c r="A35" s="6" t="s">
        <v>170</v>
      </c>
      <c r="B35" s="6" t="s">
        <v>34</v>
      </c>
      <c r="C35" s="3" t="s">
        <v>35</v>
      </c>
      <c r="D35" s="3" t="s">
        <v>18</v>
      </c>
      <c r="E35" s="3" t="s">
        <v>26</v>
      </c>
      <c r="F35" s="3" t="s">
        <v>149</v>
      </c>
      <c r="G35" s="3" t="s">
        <v>53</v>
      </c>
      <c r="H35" s="3" t="s">
        <v>36</v>
      </c>
      <c r="I35" s="4" t="str">
        <f>HYPERLINK("D:\Users\Yuman\Desktop\MasterProject\results\achiral_catalyst_H_tBu_BF3\39.achiral_catalyst.H_tBu_BF3.TS", "achiral_catalyst_H_tBu_BF3\39.achiral_catalyst.H_tBu_BF3.TS")</f>
        <v>achiral_catalyst_H_tBu_BF3\39.achiral_catalyst.H_tBu_BF3.TS</v>
      </c>
      <c r="J35" s="3" t="s">
        <v>171</v>
      </c>
      <c r="K35" s="4" t="str">
        <f>HYPERLINK("D:\Users\Yuman\Desktop\MasterProject\achiral_catalyst_H_tBu_BF3\39.achiral_catalyst.H_tBu_BF3.TS/molview2_start_in.bat", "input.xyz")</f>
        <v>input.xyz</v>
      </c>
      <c r="L35" s="4" t="str">
        <f>HYPERLINK("D:\Users\Yuman\Desktop\MasterProject\achiral_catalyst_H_tBu_BF3\39.achiral_catalyst.H_tBu_BF3.TS/molview2_start_out.bat", "output.xyz")</f>
        <v>output.xyz</v>
      </c>
      <c r="M35" s="5" t="s">
        <v>172</v>
      </c>
      <c r="N35" s="3" t="s">
        <v>91</v>
      </c>
      <c r="O35" s="3" t="s">
        <v>173</v>
      </c>
    </row>
    <row r="36" spans="1:15" ht="15.75" x14ac:dyDescent="0.25">
      <c r="A36" s="7" t="s">
        <v>174</v>
      </c>
      <c r="B36" s="7" t="s">
        <v>48</v>
      </c>
      <c r="C36" s="3" t="s">
        <v>17</v>
      </c>
      <c r="D36" s="3" t="s">
        <v>18</v>
      </c>
      <c r="E36" s="3" t="s">
        <v>26</v>
      </c>
      <c r="F36" s="3" t="s">
        <v>149</v>
      </c>
      <c r="G36" s="3" t="s">
        <v>53</v>
      </c>
      <c r="H36" s="3" t="s">
        <v>42</v>
      </c>
      <c r="I36" s="4" t="str">
        <f>HYPERLINK("D:\Users\Yuman\Desktop\MasterProject\results\achiral_catalyst_H_tBu_BF3\43.achiral_catalyst.H_tBu_BF3.P1", "achiral_catalyst_H_tBu_BF3\43.achiral_catalyst.H_tBu_BF3.P1")</f>
        <v>achiral_catalyst_H_tBu_BF3\43.achiral_catalyst.H_tBu_BF3.P1</v>
      </c>
      <c r="J36" s="3" t="s">
        <v>175</v>
      </c>
      <c r="K36" s="3"/>
      <c r="L36" s="3"/>
      <c r="M36" s="5" t="s">
        <v>50</v>
      </c>
      <c r="N36" s="3"/>
      <c r="O36" s="3" t="s">
        <v>176</v>
      </c>
    </row>
    <row r="37" spans="1:15" ht="15.75" x14ac:dyDescent="0.25">
      <c r="A37" s="7" t="s">
        <v>177</v>
      </c>
      <c r="B37" s="7" t="s">
        <v>48</v>
      </c>
      <c r="C37" s="3" t="s">
        <v>17</v>
      </c>
      <c r="D37" s="3" t="s">
        <v>18</v>
      </c>
      <c r="E37" s="3" t="s">
        <v>26</v>
      </c>
      <c r="F37" s="3" t="s">
        <v>149</v>
      </c>
      <c r="G37" s="3" t="s">
        <v>53</v>
      </c>
      <c r="H37" s="3" t="s">
        <v>49</v>
      </c>
      <c r="I37" s="4" t="str">
        <f>HYPERLINK("D:\Users\Yuman\Desktop\MasterProject\results\achiral_catalyst_H_tBu_BF3\44.achiral_catalyst.H_tBu_BF3.P2", "achiral_catalyst_H_tBu_BF3\44.achiral_catalyst.H_tBu_BF3.P2")</f>
        <v>achiral_catalyst_H_tBu_BF3\44.achiral_catalyst.H_tBu_BF3.P2</v>
      </c>
      <c r="J37" s="3" t="s">
        <v>167</v>
      </c>
      <c r="K37" s="3"/>
      <c r="L37" s="3"/>
      <c r="M37" s="5" t="s">
        <v>50</v>
      </c>
      <c r="N37" s="3"/>
      <c r="O37" s="3" t="s">
        <v>178</v>
      </c>
    </row>
    <row r="38" spans="1:15" ht="15.75" x14ac:dyDescent="0.25">
      <c r="A38" s="2" t="s">
        <v>179</v>
      </c>
      <c r="B38" s="2" t="s">
        <v>16</v>
      </c>
      <c r="C38" s="3" t="s">
        <v>17</v>
      </c>
      <c r="D38" s="3" t="s">
        <v>18</v>
      </c>
      <c r="E38" s="3"/>
      <c r="F38" s="3"/>
      <c r="G38" s="3" t="s">
        <v>180</v>
      </c>
      <c r="H38" s="3" t="s">
        <v>20</v>
      </c>
      <c r="I38" s="4" t="str">
        <f>HYPERLINK("D:\Users\Yuman\Desktop\MasterProject\results\achiral_catalyst_H_tBu_SnCl4\37.achiral_catalyst.H_tBu_SnCl4.Rcat", "achiral_catalyst_H_tBu_SnCl4\37.achiral_catalyst.H_tBu_SnCl4.Rcat")</f>
        <v>achiral_catalyst_H_tBu_SnCl4\37.achiral_catalyst.H_tBu_SnCl4.Rcat</v>
      </c>
      <c r="J38" s="3" t="s">
        <v>181</v>
      </c>
      <c r="K38" s="4" t="str">
        <f>HYPERLINK("D:\Users\Yuman\Desktop\MasterProject\achiral_catalyst_H_tBu_SnCl4\37.achiral_catalyst.H_tBu_SnCl4.Rcat/molview2_start_in.bat", "input.xyz")</f>
        <v>input.xyz</v>
      </c>
      <c r="L38" s="4" t="str">
        <f>HYPERLINK("D:\Users\Yuman\Desktop\MasterProject\achiral_catalyst_H_tBu_SnCl4\37.achiral_catalyst.H_tBu_SnCl4.Rcat/molview2_start_out.bat", "output.xyz")</f>
        <v>output.xyz</v>
      </c>
      <c r="M38" s="5" t="s">
        <v>182</v>
      </c>
      <c r="N38" s="3" t="s">
        <v>99</v>
      </c>
      <c r="O38" s="3" t="s">
        <v>183</v>
      </c>
    </row>
    <row r="39" spans="1:15" ht="15.75" x14ac:dyDescent="0.25">
      <c r="A39" s="6" t="s">
        <v>184</v>
      </c>
      <c r="B39" s="6" t="s">
        <v>34</v>
      </c>
      <c r="C39" s="3" t="s">
        <v>17</v>
      </c>
      <c r="D39" s="3" t="s">
        <v>18</v>
      </c>
      <c r="E39" s="3" t="s">
        <v>26</v>
      </c>
      <c r="F39" s="3" t="s">
        <v>149</v>
      </c>
      <c r="G39" s="3" t="s">
        <v>180</v>
      </c>
      <c r="H39" s="3" t="s">
        <v>28</v>
      </c>
      <c r="I39" s="4" t="str">
        <f>HYPERLINK("D:\Users\Yuman\Desktop\MasterProject\results\achiral_catalyst_H_tBu_SnCl4\45.achiral_catalyst.H_tBu_SnCl4.Rsub_cat_complex", "achiral_catalyst_H_tBu_SnCl4\45.achiral_catalyst.H_tBu_SnCl4.Rsub_cat_complex")</f>
        <v>achiral_catalyst_H_tBu_SnCl4\45.achiral_catalyst.H_tBu_SnCl4.Rsub_cat_complex</v>
      </c>
      <c r="J39" s="3" t="s">
        <v>185</v>
      </c>
      <c r="K39" s="4" t="str">
        <f>HYPERLINK("D:\Users\Yuman\Desktop\MasterProject\achiral_catalyst_H_tBu_SnCl4\45.achiral_catalyst.H_tBu_SnCl4.Rsub_cat_complex/molview2_start_in.bat", "input.xyz")</f>
        <v>input.xyz</v>
      </c>
      <c r="L39" s="4" t="str">
        <f>HYPERLINK("D:\Users\Yuman\Desktop\MasterProject\achiral_catalyst_H_tBu_SnCl4\45.achiral_catalyst.H_tBu_SnCl4.Rsub_cat_complex/molview2_start_out.bat", "output.xyz")</f>
        <v>output.xyz</v>
      </c>
      <c r="M39" s="5" t="s">
        <v>186</v>
      </c>
      <c r="N39" s="3" t="s">
        <v>45</v>
      </c>
      <c r="O39" s="3" t="s">
        <v>187</v>
      </c>
    </row>
    <row r="40" spans="1:15" ht="15.75" x14ac:dyDescent="0.25">
      <c r="A40" s="6" t="s">
        <v>188</v>
      </c>
      <c r="B40" s="6" t="s">
        <v>34</v>
      </c>
      <c r="C40" s="3" t="s">
        <v>35</v>
      </c>
      <c r="D40" s="3" t="s">
        <v>18</v>
      </c>
      <c r="E40" s="3" t="s">
        <v>26</v>
      </c>
      <c r="F40" s="3" t="s">
        <v>149</v>
      </c>
      <c r="G40" s="3" t="s">
        <v>180</v>
      </c>
      <c r="H40" s="3" t="s">
        <v>36</v>
      </c>
      <c r="I40" s="4" t="str">
        <f>HYPERLINK("D:\Users\Yuman\Desktop\MasterProject\results\achiral_catalyst_H_tBu_SnCl4\46.achiral_catalyst.H_tBu_SnCl4.TS", "achiral_catalyst_H_tBu_SnCl4\46.achiral_catalyst.H_tBu_SnCl4.TS")</f>
        <v>achiral_catalyst_H_tBu_SnCl4\46.achiral_catalyst.H_tBu_SnCl4.TS</v>
      </c>
      <c r="J40" s="3" t="s">
        <v>189</v>
      </c>
      <c r="K40" s="4" t="str">
        <f>HYPERLINK("D:\Users\Yuman\Desktop\MasterProject\achiral_catalyst_H_tBu_SnCl4\46.achiral_catalyst.H_tBu_SnCl4.TS/molview2_start_in.bat", "input.xyz")</f>
        <v>input.xyz</v>
      </c>
      <c r="L40" s="4" t="str">
        <f>HYPERLINK("D:\Users\Yuman\Desktop\MasterProject\achiral_catalyst_H_tBu_SnCl4\46.achiral_catalyst.H_tBu_SnCl4.TS/molview2_start_out.bat", "output.xyz")</f>
        <v>output.xyz</v>
      </c>
      <c r="M40" s="5" t="s">
        <v>190</v>
      </c>
      <c r="N40" s="3" t="s">
        <v>91</v>
      </c>
      <c r="O40" s="3" t="s">
        <v>191</v>
      </c>
    </row>
    <row r="41" spans="1:15" ht="15.75" x14ac:dyDescent="0.25">
      <c r="A41" s="7" t="s">
        <v>192</v>
      </c>
      <c r="B41" s="7" t="s">
        <v>48</v>
      </c>
      <c r="C41" s="3" t="s">
        <v>17</v>
      </c>
      <c r="D41" s="3" t="s">
        <v>18</v>
      </c>
      <c r="E41" s="3" t="s">
        <v>26</v>
      </c>
      <c r="F41" s="3" t="s">
        <v>149</v>
      </c>
      <c r="G41" s="3" t="s">
        <v>180</v>
      </c>
      <c r="H41" s="3" t="s">
        <v>42</v>
      </c>
      <c r="I41" s="4" t="str">
        <f>HYPERLINK("D:\Users\Yuman\Desktop\MasterProject\results\achiral_catalyst_H_tBu_SnCl4\47.achiral_catalyst.H_tBu_SnCl4.P1", "achiral_catalyst_H_tBu_SnCl4\47.achiral_catalyst.H_tBu_SnCl4.P1")</f>
        <v>achiral_catalyst_H_tBu_SnCl4\47.achiral_catalyst.H_tBu_SnCl4.P1</v>
      </c>
      <c r="J41" s="3" t="s">
        <v>193</v>
      </c>
      <c r="K41" s="3"/>
      <c r="L41" s="3"/>
      <c r="M41" s="5" t="s">
        <v>50</v>
      </c>
      <c r="N41" s="3"/>
      <c r="O41" s="3" t="s">
        <v>194</v>
      </c>
    </row>
    <row r="42" spans="1:15" ht="15.75" x14ac:dyDescent="0.25">
      <c r="A42" s="7" t="s">
        <v>195</v>
      </c>
      <c r="B42" s="7" t="s">
        <v>48</v>
      </c>
      <c r="C42" s="3" t="s">
        <v>17</v>
      </c>
      <c r="D42" s="3" t="s">
        <v>18</v>
      </c>
      <c r="E42" s="3" t="s">
        <v>26</v>
      </c>
      <c r="F42" s="3" t="s">
        <v>149</v>
      </c>
      <c r="G42" s="3" t="s">
        <v>180</v>
      </c>
      <c r="H42" s="3" t="s">
        <v>49</v>
      </c>
      <c r="I42" s="4" t="str">
        <f>HYPERLINK("D:\Users\Yuman\Desktop\MasterProject\results\achiral_catalyst_H_tBu_SnCl4\48.achiral_catalyst.H_tBu_SnCl4.P2", "achiral_catalyst_H_tBu_SnCl4\48.achiral_catalyst.H_tBu_SnCl4.P2")</f>
        <v>achiral_catalyst_H_tBu_SnCl4\48.achiral_catalyst.H_tBu_SnCl4.P2</v>
      </c>
      <c r="J42" s="3" t="s">
        <v>185</v>
      </c>
      <c r="K42" s="3"/>
      <c r="L42" s="3"/>
      <c r="M42" s="5" t="s">
        <v>50</v>
      </c>
      <c r="N42" s="3"/>
      <c r="O42" s="3" t="s">
        <v>196</v>
      </c>
    </row>
    <row r="43" spans="1:15" ht="15.75" x14ac:dyDescent="0.25">
      <c r="A43" s="6" t="s">
        <v>197</v>
      </c>
      <c r="B43" s="6" t="s">
        <v>34</v>
      </c>
      <c r="C43" s="3" t="s">
        <v>17</v>
      </c>
      <c r="D43" s="3" t="s">
        <v>18</v>
      </c>
      <c r="E43" s="3" t="s">
        <v>26</v>
      </c>
      <c r="F43" s="3" t="s">
        <v>149</v>
      </c>
      <c r="G43" s="3" t="s">
        <v>128</v>
      </c>
      <c r="H43" s="3" t="s">
        <v>28</v>
      </c>
      <c r="I43" s="4" t="str">
        <f>HYPERLINK("D:\Users\Yuman\Desktop\MasterProject\results\achiral_catalyst_H_tBu_ZnCl2\50.achiral_catalyst.H_tBu_ZnCl2.Rsub_cat_complex", "achiral_catalyst_H_tBu_ZnCl2\50.achiral_catalyst.H_tBu_ZnCl2.Rsub_cat_complex")</f>
        <v>achiral_catalyst_H_tBu_ZnCl2\50.achiral_catalyst.H_tBu_ZnCl2.Rsub_cat_complex</v>
      </c>
      <c r="J43" s="3" t="s">
        <v>198</v>
      </c>
      <c r="K43" s="4" t="str">
        <f>HYPERLINK("D:\Users\Yuman\Desktop\MasterProject\achiral_catalyst_H_tBu_ZnCl2\50.achiral_catalyst.H_tBu_ZnCl2.Rsub_cat_complex/molview2_start_in.bat", "input.xyz")</f>
        <v>input.xyz</v>
      </c>
      <c r="L43" s="4" t="str">
        <f>HYPERLINK("D:\Users\Yuman\Desktop\MasterProject\achiral_catalyst_H_tBu_ZnCl2\50.achiral_catalyst.H_tBu_ZnCl2.Rsub_cat_complex/molview2_start_out.bat", "output.xyz")</f>
        <v>output.xyz</v>
      </c>
      <c r="M43" s="5" t="s">
        <v>199</v>
      </c>
      <c r="N43" s="3" t="s">
        <v>45</v>
      </c>
      <c r="O43" s="3" t="s">
        <v>200</v>
      </c>
    </row>
    <row r="44" spans="1:15" ht="15.75" x14ac:dyDescent="0.25">
      <c r="A44" s="6" t="s">
        <v>201</v>
      </c>
      <c r="B44" s="6" t="s">
        <v>34</v>
      </c>
      <c r="C44" s="3" t="s">
        <v>35</v>
      </c>
      <c r="D44" s="3" t="s">
        <v>18</v>
      </c>
      <c r="E44" s="3" t="s">
        <v>26</v>
      </c>
      <c r="F44" s="3" t="s">
        <v>149</v>
      </c>
      <c r="G44" s="3" t="s">
        <v>128</v>
      </c>
      <c r="H44" s="3" t="s">
        <v>36</v>
      </c>
      <c r="I44" s="4" t="str">
        <f>HYPERLINK("D:\Users\Yuman\Desktop\MasterProject\results\achiral_catalyst_H_tBu_ZnCl2\51.achiral_catalyst.H_tBu_ZnCl2.TS", "achiral_catalyst_H_tBu_ZnCl2\51.achiral_catalyst.H_tBu_ZnCl2.TS")</f>
        <v>achiral_catalyst_H_tBu_ZnCl2\51.achiral_catalyst.H_tBu_ZnCl2.TS</v>
      </c>
      <c r="J44" s="3" t="s">
        <v>202</v>
      </c>
      <c r="K44" s="4" t="str">
        <f>HYPERLINK("D:\Users\Yuman\Desktop\MasterProject\achiral_catalyst_H_tBu_ZnCl2\51.achiral_catalyst.H_tBu_ZnCl2.TS/molview2_start_in.bat", "input.xyz")</f>
        <v>input.xyz</v>
      </c>
      <c r="L44" s="4" t="str">
        <f>HYPERLINK("D:\Users\Yuman\Desktop\MasterProject\achiral_catalyst_H_tBu_ZnCl2\51.achiral_catalyst.H_tBu_ZnCl2.TS/molview2_start_out.bat", "output.xyz")</f>
        <v>output.xyz</v>
      </c>
      <c r="M44" s="5" t="s">
        <v>203</v>
      </c>
      <c r="N44" s="3" t="s">
        <v>91</v>
      </c>
      <c r="O44" s="3" t="s">
        <v>204</v>
      </c>
    </row>
    <row r="45" spans="1:15" ht="15.75" x14ac:dyDescent="0.25">
      <c r="A45" s="7" t="s">
        <v>205</v>
      </c>
      <c r="B45" s="7" t="s">
        <v>48</v>
      </c>
      <c r="C45" s="3" t="s">
        <v>17</v>
      </c>
      <c r="D45" s="3" t="s">
        <v>18</v>
      </c>
      <c r="E45" s="3" t="s">
        <v>26</v>
      </c>
      <c r="F45" s="3" t="s">
        <v>149</v>
      </c>
      <c r="G45" s="3" t="s">
        <v>128</v>
      </c>
      <c r="H45" s="3" t="s">
        <v>42</v>
      </c>
      <c r="I45" s="4" t="str">
        <f>HYPERLINK("D:\Users\Yuman\Desktop\MasterProject\results\achiral_catalyst_H_tBu_ZnCl2\52.achiral_catalyst.H_tBu_ZnCl2.P1", "achiral_catalyst_H_tBu_ZnCl2\52.achiral_catalyst.H_tBu_ZnCl2.P1")</f>
        <v>achiral_catalyst_H_tBu_ZnCl2\52.achiral_catalyst.H_tBu_ZnCl2.P1</v>
      </c>
      <c r="J45" s="3" t="s">
        <v>206</v>
      </c>
      <c r="K45" s="3"/>
      <c r="L45" s="3"/>
      <c r="M45" s="5" t="s">
        <v>50</v>
      </c>
      <c r="N45" s="3"/>
      <c r="O45" s="3" t="s">
        <v>207</v>
      </c>
    </row>
    <row r="46" spans="1:15" ht="15.75" x14ac:dyDescent="0.25">
      <c r="A46" s="7" t="s">
        <v>208</v>
      </c>
      <c r="B46" s="7" t="s">
        <v>48</v>
      </c>
      <c r="C46" s="3" t="s">
        <v>17</v>
      </c>
      <c r="D46" s="3" t="s">
        <v>18</v>
      </c>
      <c r="E46" s="3" t="s">
        <v>26</v>
      </c>
      <c r="F46" s="3" t="s">
        <v>149</v>
      </c>
      <c r="G46" s="3" t="s">
        <v>128</v>
      </c>
      <c r="H46" s="3" t="s">
        <v>49</v>
      </c>
      <c r="I46" s="4" t="str">
        <f>HYPERLINK("D:\Users\Yuman\Desktop\MasterProject\results\achiral_catalyst_H_tBu_ZnCl2\53.achiral_catalyst.H_tBu_ZnCl2.P2", "achiral_catalyst_H_tBu_ZnCl2\53.achiral_catalyst.H_tBu_ZnCl2.P2")</f>
        <v>achiral_catalyst_H_tBu_ZnCl2\53.achiral_catalyst.H_tBu_ZnCl2.P2</v>
      </c>
      <c r="J46" s="3" t="s">
        <v>198</v>
      </c>
      <c r="K46" s="3"/>
      <c r="L46" s="3"/>
      <c r="M46" s="5" t="s">
        <v>50</v>
      </c>
      <c r="N46" s="3"/>
      <c r="O46" s="3" t="s">
        <v>209</v>
      </c>
    </row>
    <row r="47" spans="1:15" ht="15.75" x14ac:dyDescent="0.25">
      <c r="A47" s="2" t="s">
        <v>210</v>
      </c>
      <c r="B47" s="2" t="s">
        <v>16</v>
      </c>
      <c r="C47" s="3" t="s">
        <v>17</v>
      </c>
      <c r="D47" s="3" t="s">
        <v>211</v>
      </c>
      <c r="E47" s="3"/>
      <c r="F47" s="3"/>
      <c r="G47" s="3"/>
      <c r="H47" s="3" t="s">
        <v>123</v>
      </c>
      <c r="I47" s="4" t="str">
        <f>HYPERLINK("D:\Users\Yuman\Desktop\MasterProject\results\no_catalyst_H_H\15.no_catalyst.H_H.Rrad", "no_catalyst_H_H\15.no_catalyst.H_H.Rrad")</f>
        <v>no_catalyst_H_H\15.no_catalyst.H_H.Rrad</v>
      </c>
      <c r="J47" s="3" t="s">
        <v>124</v>
      </c>
      <c r="K47" s="4" t="str">
        <f>HYPERLINK("D:\Users\Yuman\Desktop\MasterProject\no_catalyst_H_H\15.no_catalyst.H_H.Rrad/molview2_start_in.bat", "input.xyz")</f>
        <v>input.xyz</v>
      </c>
      <c r="L47" s="4" t="str">
        <f>HYPERLINK("D:\Users\Yuman\Desktop\MasterProject\no_catalyst_H_H\15.no_catalyst.H_H.Rrad/molview2_start_out.bat", "output.xyz")</f>
        <v>output.xyz</v>
      </c>
      <c r="M47" s="5" t="s">
        <v>212</v>
      </c>
      <c r="N47" s="3" t="s">
        <v>23</v>
      </c>
      <c r="O47" s="3" t="s">
        <v>213</v>
      </c>
    </row>
    <row r="48" spans="1:15" ht="15.75" x14ac:dyDescent="0.25">
      <c r="A48" s="2" t="s">
        <v>214</v>
      </c>
      <c r="B48" s="2" t="s">
        <v>16</v>
      </c>
      <c r="C48" s="3" t="s">
        <v>35</v>
      </c>
      <c r="D48" s="3" t="s">
        <v>211</v>
      </c>
      <c r="E48" s="3" t="s">
        <v>26</v>
      </c>
      <c r="F48" s="3" t="s">
        <v>26</v>
      </c>
      <c r="G48" s="3"/>
      <c r="H48" s="3" t="s">
        <v>36</v>
      </c>
      <c r="I48" s="4" t="str">
        <f>HYPERLINK("D:\Users\Yuman\Desktop\MasterProject\results\no_catalyst_H_H\40.no_catalyst.H_H.TS", "no_catalyst_H_H\40.no_catalyst.H_H.TS")</f>
        <v>no_catalyst_H_H\40.no_catalyst.H_H.TS</v>
      </c>
      <c r="J48" s="3" t="s">
        <v>215</v>
      </c>
      <c r="K48" s="4" t="str">
        <f>HYPERLINK("D:\Users\Yuman\Desktop\MasterProject\no_catalyst_H_H\40.no_catalyst.H_H.TS/molview2_start_in.bat", "input.xyz")</f>
        <v>input.xyz</v>
      </c>
      <c r="L48" s="4" t="str">
        <f>HYPERLINK("D:\Users\Yuman\Desktop\MasterProject\no_catalyst_H_H\40.no_catalyst.H_H.TS/molview2_start_out.bat", "output.xyz")</f>
        <v>output.xyz</v>
      </c>
      <c r="M48" s="5" t="s">
        <v>216</v>
      </c>
      <c r="N48" s="3" t="s">
        <v>217</v>
      </c>
      <c r="O48" s="3" t="s">
        <v>218</v>
      </c>
    </row>
    <row r="49" spans="1:15" ht="15.75" x14ac:dyDescent="0.25">
      <c r="A49" s="2" t="s">
        <v>219</v>
      </c>
      <c r="B49" s="2" t="s">
        <v>16</v>
      </c>
      <c r="C49" s="3" t="s">
        <v>17</v>
      </c>
      <c r="D49" s="3" t="s">
        <v>211</v>
      </c>
      <c r="E49" s="3" t="s">
        <v>26</v>
      </c>
      <c r="F49" s="3" t="s">
        <v>26</v>
      </c>
      <c r="G49" s="3"/>
      <c r="H49" s="3" t="s">
        <v>42</v>
      </c>
      <c r="I49" s="4" t="str">
        <f>HYPERLINK("D:\Users\Yuman\Desktop\MasterProject\results\no_catalyst_H_H\41.no_catalyst.H_H.P1", "no_catalyst_H_H\41.no_catalyst.H_H.P1")</f>
        <v>no_catalyst_H_H\41.no_catalyst.H_H.P1</v>
      </c>
      <c r="J49" s="3" t="s">
        <v>220</v>
      </c>
      <c r="K49" s="4" t="str">
        <f>HYPERLINK("D:\Users\Yuman\Desktop\MasterProject\no_catalyst_H_H\41.no_catalyst.H_H.P1/molview2_start_in.bat", "input.xyz")</f>
        <v>input.xyz</v>
      </c>
      <c r="L49" s="4" t="str">
        <f>HYPERLINK("D:\Users\Yuman\Desktop\MasterProject\no_catalyst_H_H\41.no_catalyst.H_H.P1/molview2_start_out.bat", "output.xyz")</f>
        <v>output.xyz</v>
      </c>
      <c r="M49" s="5" t="s">
        <v>221</v>
      </c>
      <c r="N49" s="3" t="s">
        <v>217</v>
      </c>
      <c r="O49" s="3" t="s">
        <v>222</v>
      </c>
    </row>
    <row r="50" spans="1:15" ht="15.75" x14ac:dyDescent="0.25">
      <c r="A50" s="2" t="s">
        <v>223</v>
      </c>
      <c r="B50" s="2" t="s">
        <v>16</v>
      </c>
      <c r="C50" s="3" t="s">
        <v>17</v>
      </c>
      <c r="D50" s="3" t="s">
        <v>211</v>
      </c>
      <c r="E50" s="3" t="s">
        <v>26</v>
      </c>
      <c r="F50" s="3" t="s">
        <v>26</v>
      </c>
      <c r="G50" s="3"/>
      <c r="H50" s="3" t="s">
        <v>49</v>
      </c>
      <c r="I50" s="4" t="str">
        <f>HYPERLINK("D:\Users\Yuman\Desktop\MasterProject\results\no_catalyst_H_H\42.no_catalyst.H_H.P2", "no_catalyst_H_H\42.no_catalyst.H_H.P2")</f>
        <v>no_catalyst_H_H\42.no_catalyst.H_H.P2</v>
      </c>
      <c r="J50" s="3" t="s">
        <v>224</v>
      </c>
      <c r="K50" s="4" t="str">
        <f>HYPERLINK("D:\Users\Yuman\Desktop\MasterProject\no_catalyst_H_H\42.no_catalyst.H_H.P2/molview2_start_in.bat", "input.xyz")</f>
        <v>input.xyz</v>
      </c>
      <c r="L50" s="4" t="str">
        <f>HYPERLINK("D:\Users\Yuman\Desktop\MasterProject\no_catalyst_H_H\42.no_catalyst.H_H.P2/molview2_start_out.bat", "output.xyz")</f>
        <v>output.xyz</v>
      </c>
      <c r="M50" s="5" t="s">
        <v>225</v>
      </c>
      <c r="N50" s="3" t="s">
        <v>226</v>
      </c>
      <c r="O50" s="3" t="s">
        <v>227</v>
      </c>
    </row>
    <row r="51" spans="1:15" ht="15.75" x14ac:dyDescent="0.25">
      <c r="A51" s="2" t="s">
        <v>228</v>
      </c>
      <c r="B51" s="2" t="s">
        <v>16</v>
      </c>
      <c r="C51" s="3" t="s">
        <v>17</v>
      </c>
      <c r="D51" s="3" t="s">
        <v>211</v>
      </c>
      <c r="E51" s="3" t="s">
        <v>26</v>
      </c>
      <c r="F51" s="3" t="s">
        <v>26</v>
      </c>
      <c r="G51" s="3"/>
      <c r="H51" s="3" t="s">
        <v>117</v>
      </c>
      <c r="I51" s="4" t="str">
        <f>HYPERLINK("D:\Users\Yuman\Desktop\MasterProject\results\no_catalyst_H_H\9.no_catalyst.H_H.Rsub", "no_catalyst_H_H\9.no_catalyst.H_H.Rsub")</f>
        <v>no_catalyst_H_H\9.no_catalyst.H_H.Rsub</v>
      </c>
      <c r="J51" s="3" t="s">
        <v>224</v>
      </c>
      <c r="K51" s="4" t="str">
        <f>HYPERLINK("D:\Users\Yuman\Desktop\MasterProject\no_catalyst_H_H\9.no_catalyst.H_H.Rsub/molview2_start_in.bat", "input.xyz")</f>
        <v>input.xyz</v>
      </c>
      <c r="L51" s="4" t="str">
        <f>HYPERLINK("D:\Users\Yuman\Desktop\MasterProject\no_catalyst_H_H\9.no_catalyst.H_H.Rsub/molview2_start_out.bat", "output.xyz")</f>
        <v>output.xyz</v>
      </c>
      <c r="M51" s="5" t="s">
        <v>229</v>
      </c>
      <c r="N51" s="3" t="s">
        <v>230</v>
      </c>
      <c r="O51" s="3" t="s">
        <v>231</v>
      </c>
    </row>
  </sheetData>
  <autoFilter ref="A1:O5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2022-01-28T11:05:27Z</dcterms:created>
  <dcterms:modified xsi:type="dcterms:W3CDTF">2022-01-28T11:05:27Z</dcterms:modified>
</cp:coreProperties>
</file>