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trlProps/ctrlProp4.xml" ContentType="application/vnd.ms-excel.controlproperties+xml"/>
  <Override PartName="/xl/comments3.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omments1.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P:\General Plan\Annual General Plan Review\2019 Review (April 2020)\1. Final Documents Submitted to HCD and OPR\HCD\"/>
    </mc:Choice>
  </mc:AlternateContent>
  <xr:revisionPtr revIDLastSave="0" documentId="13_ncr:1_{05A7AB4D-6ACC-4078-A6D9-EB57344ADBFC}"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9040" windowHeight="15840" tabRatio="729" firstSheet="1" activeTab="3"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4" i="13"/>
  <c r="D16" i="13"/>
  <c r="D19" i="13"/>
  <c r="D17" i="13"/>
  <c r="D15" i="13"/>
  <c r="D18" i="13"/>
  <c r="E13" i="13"/>
  <c r="F11" i="13" l="1"/>
  <c r="D42" i="11"/>
  <c r="D21" i="13"/>
  <c r="E19" i="13"/>
  <c r="E18" i="13"/>
  <c r="E16" i="13"/>
  <c r="E17" i="13"/>
  <c r="F13" i="13"/>
  <c r="E15" i="13"/>
  <c r="E14" i="13"/>
  <c r="G11" i="13" l="1"/>
  <c r="E21" i="13"/>
  <c r="F14" i="13"/>
  <c r="F19" i="13"/>
  <c r="F15" i="13"/>
  <c r="F16" i="13"/>
  <c r="F18" i="13"/>
  <c r="F17" i="13"/>
  <c r="H11" i="13" l="1"/>
  <c r="F21" i="13"/>
  <c r="G13" i="13"/>
  <c r="G19" i="13"/>
  <c r="G15" i="13"/>
  <c r="G17" i="13"/>
  <c r="G18" i="13"/>
  <c r="G16" i="13"/>
  <c r="G14" i="13"/>
  <c r="I11" i="13" l="1"/>
  <c r="G21" i="13"/>
  <c r="H14" i="13"/>
  <c r="H16" i="13"/>
  <c r="H15" i="13"/>
  <c r="H19" i="13"/>
  <c r="H18" i="13"/>
  <c r="H17" i="13"/>
  <c r="H13"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<sst xmlns="http://schemas.openxmlformats.org/spreadsheetml/2006/main" count="75777" uniqueCount="2025">
  <si>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</si>
  <si>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</si>
  <si>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</si>
  <si>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</si>
  <si>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</si>
  <si>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</si>
  <si>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</si>
  <si>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</si>
  <si>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</si>
  <si>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</si>
  <si>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</si>
  <si>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</si>
  <si>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</si>
  <si>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</si>
  <si>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</si>
  <si>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</si>
  <si>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</si>
  <si>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</si>
  <si>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</si>
  <si>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</si>
  <si>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</si>
  <si>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</si>
  <si>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</si>
  <si>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</si>
  <si>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</si>
  <si>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</si>
  <si>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</si>
  <si>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</si>
  <si>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</si>
  <si>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</si>
  <si>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</si>
  <si>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</si>
  <si>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</si>
  <si>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</si>
  <si>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</si>
  <si>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</si>
  <si>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</si>
  <si>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</si>
  <si>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</si>
  <si>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</si>
  <si>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</si>
  <si>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</si>
  <si>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</si>
  <si>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</si>
  <si>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</si>
  <si>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</si>
  <si>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</si>
  <si>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</si>
  <si>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</si>
  <si>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</si>
  <si>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</si>
  <si>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</si>
  <si>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</si>
  <si>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</si>
  <si>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</si>
  <si>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</si>
  <si>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</si>
  <si>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</si>
  <si>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</si>
  <si>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</si>
  <si>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</si>
  <si>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</si>
  <si>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</si>
  <si>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</si>
  <si>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</si>
  <si>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</si>
  <si>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</si>
  <si>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</si>
  <si>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</si>
  <si>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</si>
  <si>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</si>
  <si>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</si>
  <si>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</si>
  <si>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</si>
  <si>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</si>
  <si>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</si>
  <si>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</si>
  <si>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</si>
  <si>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</si>
  <si>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</si>
  <si>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</si>
  <si>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</si>
  <si>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</si>
  <si>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</si>
  <si>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</si>
  <si>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</si>
  <si>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</si>
  <si>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</si>
  <si>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</si>
  <si>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</si>
  <si>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</si>
  <si>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</si>
  <si>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</si>
  <si>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</si>
  <si>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</si>
  <si>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</si>
  <si>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</si>
  <si>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</si>
  <si>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</si>
  <si>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</si>
  <si>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</si>
  <si>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</si>
  <si>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</si>
  <si>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</si>
  <si>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</si>
  <si>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</si>
  <si>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</si>
  <si>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</si>
  <si>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</si>
  <si>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</si>
  <si>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</si>
  <si>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</si>
  <si>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</si>
  <si>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</si>
  <si>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</si>
  <si>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</si>
  <si>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</si>
  <si>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</si>
  <si>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</si>
  <si>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</si>
  <si>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</si>
  <si>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</si>
  <si>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</si>
  <si>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</si>
  <si>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</si>
  <si>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</si>
  <si>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</si>
  <si>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</si>
  <si>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</si>
  <si>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</si>
  <si>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</si>
  <si>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</si>
  <si>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</si>
  <si>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</si>
  <si>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</si>
  <si>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</si>
  <si>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</si>
  <si>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</si>
  <si>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</si>
  <si>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</si>
  <si>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</si>
  <si>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</si>
  <si>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</si>
  <si>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</si>
  <si>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</si>
  <si>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</si>
  <si>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</si>
  <si>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</si>
  <si>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</si>
  <si>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</si>
  <si>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</si>
  <si>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</si>
  <si>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</si>
  <si>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</si>
  <si>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</si>
  <si>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</si>
  <si>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</si>
  <si>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</si>
  <si>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</si>
  <si>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</si>
  <si>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</si>
  <si>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</si>
  <si>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</si>
  <si>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</si>
  <si>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</si>
  <si>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</si>
  <si>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</si>
  <si>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</si>
  <si>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</si>
  <si>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</si>
  <si>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</si>
  <si>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</si>
  <si>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</si>
  <si>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</si>
  <si>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</si>
  <si>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</si>
  <si>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</si>
  <si>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</si>
  <si>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</si>
  <si>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</si>
  <si>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</si>
  <si>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</si>
  <si>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</si>
  <si>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</si>
  <si>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</si>
  <si>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</si>
  <si>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</si>
  <si>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</si>
  <si>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</si>
  <si>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</si>
  <si>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</si>
  <si>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</si>
  <si>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</si>
  <si>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</si>
  <si>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</si>
  <si>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</si>
  <si>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</si>
  <si>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</si>
  <si>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</si>
  <si>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</si>
  <si>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</si>
  <si>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</si>
  <si>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</si>
  <si>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</si>
  <si>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</si>
  <si>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</si>
  <si>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</si>
  <si>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</si>
  <si>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</si>
  <si>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</si>
  <si>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</si>
  <si>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</si>
  <si>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</si>
  <si>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</si>
  <si>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</si>
  <si>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</si>
  <si>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</si>
  <si>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</si>
  <si>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</si>
  <si>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</si>
  <si>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</si>
  <si>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</si>
  <si>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</si>
  <si>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</si>
  <si>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</si>
  <si>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</si>
  <si>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</si>
  <si>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</si>
  <si>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</si>
  <si>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</si>
  <si>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</si>
  <si>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</si>
  <si>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</si>
  <si>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</si>
  <si>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</si>
  <si>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</si>
  <si>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</si>
  <si>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</si>
  <si>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</si>
  <si>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</si>
  <si>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</si>
  <si>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</si>
  <si>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</si>
  <si>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</si>
  <si>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</si>
  <si>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</si>
  <si>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</si>
  <si>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</si>
  <si>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</si>
  <si>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</si>
  <si>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</si>
  <si>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</si>
  <si>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</si>
  <si>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</si>
  <si>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</si>
  <si>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</si>
  <si>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</si>
  <si>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</si>
  <si>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</si>
  <si>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</si>
  <si>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</si>
  <si>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</si>
  <si>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</si>
  <si>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</si>
  <si>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</si>
  <si>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</si>
  <si>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</si>
  <si>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</si>
  <si>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</si>
  <si>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</si>
  <si>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</si>
  <si>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</si>
  <si>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</si>
  <si>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</si>
  <si>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</si>
  <si>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</si>
  <si>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</si>
  <si>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</si>
  <si>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</si>
  <si>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</si>
  <si>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</si>
  <si>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</si>
  <si>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</si>
  <si>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</si>
  <si>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</si>
  <si>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</si>
  <si>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</si>
  <si>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</si>
  <si>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</si>
  <si>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</si>
  <si>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</si>
  <si>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</si>
  <si>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</si>
  <si>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</si>
  <si>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</si>
  <si>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</si>
  <si>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</si>
  <si>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</si>
  <si>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</si>
  <si>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</si>
  <si>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</si>
  <si>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</si>
  <si>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</si>
  <si>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</si>
  <si>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</si>
  <si>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</si>
  <si>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</si>
  <si>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</si>
  <si>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</si>
  <si>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</si>
  <si>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</si>
  <si>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</si>
  <si>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</si>
  <si>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</si>
  <si>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</si>
  <si>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</si>
  <si>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</si>
  <si>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</si>
  <si>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</si>
  <si>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</si>
  <si>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</si>
  <si>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</si>
  <si>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</si>
  <si>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</si>
  <si>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</si>
  <si>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</si>
  <si>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</si>
  <si>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</si>
  <si>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</si>
  <si>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</si>
  <si>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</si>
  <si>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</si>
  <si>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</si>
  <si>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</si>
  <si>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</si>
  <si>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</si>
  <si>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</si>
  <si>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</si>
  <si>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</si>
  <si>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</si>
  <si>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</si>
  <si>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</si>
  <si>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</si>
  <si>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</si>
  <si>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</si>
  <si>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</si>
  <si>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</si>
  <si>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</si>
  <si>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</si>
  <si>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</si>
  <si>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</si>
  <si>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</si>
  <si>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</si>
  <si>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</si>
  <si>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</si>
  <si>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</si>
  <si>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</si>
  <si>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</si>
  <si>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</si>
  <si>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</si>
  <si>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</si>
  <si>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</si>
  <si>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</si>
  <si>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</si>
  <si>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</si>
  <si>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</si>
  <si>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</si>
  <si>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</si>
  <si>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</si>
  <si>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</si>
  <si>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</si>
  <si>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</si>
  <si>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</si>
  <si>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</si>
  <si>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</si>
  <si>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</si>
  <si>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</si>
  <si>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</si>
  <si>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</si>
  <si>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</si>
  <si>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</si>
  <si>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</si>
  <si>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</si>
  <si>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</si>
  <si>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</si>
  <si>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</si>
  <si>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</si>
  <si>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</si>
  <si>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</si>
  <si>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</si>
  <si>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</si>
  <si>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</si>
  <si>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</si>
  <si>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</si>
  <si>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</si>
  <si>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</si>
  <si>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</si>
  <si>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</si>
  <si>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</si>
  <si>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</si>
  <si>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</si>
  <si>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</si>
  <si>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</si>
  <si>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</si>
  <si>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</si>
  <si>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</si>
  <si>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</si>
  <si>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</si>
  <si>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</si>
  <si>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</si>
  <si>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</si>
  <si>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</si>
  <si>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</si>
  <si>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</si>
  <si>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</si>
  <si>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</si>
  <si>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</si>
  <si>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</si>
  <si>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</si>
  <si>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</si>
  <si>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</si>
  <si>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</si>
  <si>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</si>
  <si>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</si>
  <si>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</si>
  <si>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</si>
  <si>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</si>
  <si>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</si>
  <si>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</si>
  <si>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</si>
  <si>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</si>
  <si>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</si>
  <si>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</si>
  <si>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</si>
  <si>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</si>
  <si>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</si>
  <si>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</si>
  <si>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</si>
  <si>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</si>
  <si>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</si>
  <si>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</si>
  <si>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</si>
  <si>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</si>
  <si>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</si>
  <si>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</si>
  <si>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</si>
  <si>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</si>
  <si>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</si>
  <si>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</si>
  <si>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</si>
  <si>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</si>
  <si>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</si>
  <si>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</si>
  <si>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</si>
  <si>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</si>
  <si>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</si>
  <si>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</si>
  <si>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</si>
  <si>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</si>
  <si>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</si>
  <si>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</si>
  <si>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</si>
  <si>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</si>
  <si>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</si>
  <si>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</si>
  <si>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</si>
  <si>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</si>
  <si>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</si>
  <si>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</si>
  <si>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</si>
  <si>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</si>
  <si>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</si>
  <si>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</si>
  <si>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</si>
  <si>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</si>
  <si>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</si>
  <si>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</si>
  <si>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</si>
  <si>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</si>
  <si>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</si>
  <si>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</si>
  <si>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</si>
  <si>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</si>
  <si>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</si>
  <si>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</si>
  <si>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</si>
  <si>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</si>
  <si>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</si>
  <si>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</si>
  <si>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</si>
  <si>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</si>
  <si>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</si>
  <si>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</si>
  <si>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</si>
  <si>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</si>
  <si>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</si>
  <si>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</si>
  <si>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</si>
  <si>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</si>
  <si>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</si>
  <si>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</si>
  <si>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</si>
  <si>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</si>
  <si>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</si>
  <si>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</si>
  <si>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</si>
  <si>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</si>
  <si>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</si>
  <si>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</si>
  <si>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</si>
  <si>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</si>
  <si>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</si>
  <si>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</si>
  <si>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</si>
  <si>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</si>
  <si>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</si>
  <si>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</si>
  <si>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</si>
  <si>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</si>
  <si>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</si>
  <si>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</si>
  <si>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</si>
  <si>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</si>
  <si>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</si>
  <si>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</si>
  <si>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</si>
  <si>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</si>
  <si>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</si>
  <si>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</si>
  <si>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</si>
  <si>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</si>
  <si>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</si>
  <si>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</si>
  <si>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</si>
  <si>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</si>
  <si>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</si>
  <si>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</si>
  <si>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</si>
  <si>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</si>
  <si>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</si>
  <si>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</si>
  <si>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</si>
  <si>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</si>
  <si>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</si>
  <si>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</si>
  <si>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</si>
  <si>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</si>
  <si>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</si>
  <si>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</si>
  <si>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</si>
  <si>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</si>
  <si>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</si>
  <si>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</si>
  <si>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</si>
  <si>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</si>
  <si>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</si>
  <si>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</si>
  <si>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</si>
  <si>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</si>
  <si>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</si>
  <si>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</si>
  <si>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</si>
  <si>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</si>
  <si>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</si>
  <si>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</si>
  <si>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</si>
  <si>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</si>
  <si>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</si>
  <si>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</si>
  <si>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</si>
  <si>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</si>
  <si>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</si>
  <si>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</si>
  <si>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</si>
  <si>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</si>
  <si>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</si>
  <si>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</si>
  <si>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</si>
  <si>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</si>
  <si>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</si>
  <si>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</si>
  <si>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</si>
  <si>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</si>
  <si>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</si>
  <si>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</si>
  <si>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</si>
  <si>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</si>
  <si>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</si>
  <si>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</si>
  <si>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</si>
  <si>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</si>
  <si>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</si>
  <si>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</si>
  <si>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</si>
  <si>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</si>
  <si>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</si>
  <si>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</si>
  <si>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</si>
  <si>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</si>
  <si>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</si>
  <si>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</si>
  <si>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</si>
  <si>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</si>
  <si>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</si>
  <si>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</si>
  <si>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</si>
  <si>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</si>
  <si>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</si>
  <si>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</si>
  <si>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</si>
  <si>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</si>
  <si>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</si>
  <si>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</si>
  <si>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</si>
  <si>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</si>
  <si>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</si>
  <si>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</si>
  <si>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</si>
  <si>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</si>
  <si>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</si>
  <si>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</si>
  <si>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</si>
  <si>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</si>
  <si>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</si>
  <si>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</si>
  <si>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</si>
  <si>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</si>
  <si>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</si>
  <si>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</si>
  <si>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</si>
  <si>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</si>
  <si>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</si>
  <si>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</si>
  <si>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</si>
  <si>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</si>
  <si>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</si>
  <si>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</si>
  <si>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</si>
  <si>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</si>
  <si>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</si>
  <si>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</si>
  <si>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</si>
  <si>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</si>
  <si>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</si>
  <si>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</si>
  <si>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</si>
  <si>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</si>
  <si>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</si>
  <si>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</si>
  <si>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</si>
  <si>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</si>
  <si>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</si>
  <si>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</si>
  <si>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</si>
  <si>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</si>
  <si>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</si>
  <si>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</si>
  <si>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</si>
  <si>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</si>
  <si>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</si>
  <si>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</si>
  <si>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</si>
  <si>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</si>
  <si>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</si>
  <si>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</si>
  <si>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</si>
  <si>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</si>
  <si>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</si>
  <si>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</si>
  <si>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</si>
  <si>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</si>
  <si>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</si>
  <si>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</si>
  <si>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</si>
  <si>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</si>
  <si>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</si>
  <si>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</si>
  <si>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</si>
  <si>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</si>
  <si>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</si>
  <si>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</si>
  <si>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</si>
  <si>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</si>
  <si>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</si>
  <si>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</si>
  <si>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</si>
  <si>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</si>
  <si>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</si>
  <si>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</si>
  <si>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</si>
  <si>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</si>
  <si>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</si>
  <si>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</si>
  <si>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</si>
  <si>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</si>
  <si>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</si>
  <si>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</si>
  <si>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</si>
  <si>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</si>
  <si>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</si>
  <si>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</si>
  <si>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</si>
  <si>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</si>
  <si>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</si>
  <si>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</si>
  <si>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</si>
  <si>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</si>
  <si>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</si>
  <si>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</si>
  <si>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</si>
  <si>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</si>
  <si>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</si>
  <si>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</si>
  <si>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</si>
  <si>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</si>
  <si>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</si>
  <si>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</si>
  <si>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</si>
  <si>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</si>
  <si>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</si>
  <si>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</si>
  <si>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</si>
  <si>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</si>
  <si>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</si>
  <si>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</si>
  <si>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</si>
  <si>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</si>
  <si>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</si>
  <si>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</si>
  <si>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</si>
  <si>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</si>
  <si>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</si>
  <si>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</si>
  <si>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</si>
  <si>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</si>
  <si>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</si>
  <si>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</si>
  <si>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</si>
  <si>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</si>
  <si>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</si>
  <si>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</si>
  <si>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</si>
  <si>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</si>
  <si>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</si>
  <si>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</si>
  <si>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</si>
  <si>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</si>
  <si>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</si>
  <si>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</si>
  <si>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</si>
  <si>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</si>
  <si>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</si>
  <si>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</si>
  <si>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</si>
  <si>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</si>
  <si>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</si>
  <si>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</si>
  <si>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</si>
  <si>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</si>
  <si>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</si>
  <si>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</si>
  <si>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</si>
  <si>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</si>
  <si>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</si>
  <si>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</si>
  <si>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</si>
  <si>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</si>
  <si>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</si>
  <si>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</si>
  <si>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</si>
  <si>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</si>
  <si>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</si>
  <si>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</si>
  <si>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</si>
  <si>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</si>
  <si>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</si>
  <si>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</si>
  <si>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</si>
  <si>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</si>
  <si>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</si>
  <si>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</si>
  <si>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</si>
  <si>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</si>
  <si>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</si>
  <si>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</si>
  <si>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</si>
  <si>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</si>
  <si>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</si>
  <si>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</si>
  <si>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</si>
  <si>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</si>
  <si>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</si>
  <si>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</si>
  <si>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</si>
  <si>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</si>
  <si>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</si>
  <si>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</si>
  <si>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</si>
  <si>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</si>
  <si>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</si>
  <si>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</si>
  <si>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</si>
  <si>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</si>
  <si>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</si>
  <si>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</si>
  <si>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</si>
  <si>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</si>
  <si>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</si>
  <si>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</si>
  <si>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</si>
  <si>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</si>
  <si>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</si>
  <si>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</si>
  <si>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</si>
  <si>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</si>
  <si>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</si>
  <si>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</si>
  <si>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</si>
  <si>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</si>
  <si>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</si>
  <si>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</si>
  <si>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</si>
  <si>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</si>
  <si>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</si>
  <si>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</si>
  <si>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</si>
  <si>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</si>
  <si>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</si>
  <si>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</si>
  <si>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</si>
  <si>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</si>
  <si>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</si>
  <si>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</si>
  <si>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</si>
  <si>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</si>
  <si>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</si>
  <si>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</si>
  <si>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</si>
  <si>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</si>
  <si>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</si>
  <si>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</si>
  <si>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</si>
  <si>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</si>
  <si>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</si>
  <si>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</si>
  <si>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</si>
  <si>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</si>
  <si>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</si>
  <si>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</si>
  <si>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</si>
  <si>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</si>
  <si>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</si>
  <si>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</si>
  <si>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</si>
  <si>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</si>
  <si>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</si>
  <si>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</si>
  <si>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</si>
  <si>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</si>
  <si>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</si>
  <si>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</si>
  <si>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</si>
  <si>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</si>
  <si>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</si>
  <si>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</si>
  <si>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</si>
  <si>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</si>
  <si>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</si>
  <si>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</si>
  <si>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</si>
  <si>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</si>
  <si>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</si>
  <si>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</si>
  <si>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</si>
  <si>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</si>
  <si>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</si>
  <si>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</si>
  <si>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</si>
  <si>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</si>
  <si>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</si>
  <si>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</si>
  <si>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</si>
  <si>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</si>
  <si>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</si>
  <si>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</si>
  <si>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</si>
  <si>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</si>
  <si>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</si>
  <si>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</si>
  <si>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</si>
  <si>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</si>
  <si>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</si>
  <si>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</si>
  <si>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</si>
  <si>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</si>
  <si>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</si>
  <si>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</si>
  <si>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</si>
  <si>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</si>
  <si>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</si>
  <si>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</si>
  <si>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</si>
  <si>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</si>
  <si>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</si>
  <si>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</si>
  <si>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</si>
  <si>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</si>
  <si>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</si>
  <si>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</si>
  <si>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</si>
  <si>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</si>
  <si>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</si>
  <si>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</si>
  <si>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</si>
  <si>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</si>
  <si>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</si>
  <si>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</si>
  <si>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</si>
  <si>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</si>
  <si>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</si>
  <si>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</si>
  <si>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</si>
  <si>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</si>
  <si>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</si>
  <si>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</si>
  <si>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</si>
  <si>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</si>
  <si>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</si>
  <si>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</si>
  <si>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</si>
  <si>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</si>
  <si>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</si>
  <si>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</si>
  <si>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</si>
  <si>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</si>
  <si>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</si>
  <si>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</si>
  <si>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</si>
  <si>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</si>
  <si>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</si>
  <si>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</si>
  <si>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</si>
  <si>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</si>
  <si>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</si>
  <si>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</si>
  <si>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</si>
  <si>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</si>
  <si>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</si>
  <si>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</si>
  <si>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</si>
  <si>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</si>
  <si>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</si>
  <si>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</si>
  <si>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</si>
  <si>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</si>
  <si>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</si>
  <si>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</si>
  <si>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</si>
  <si>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</si>
  <si>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</si>
  <si>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</si>
  <si>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</si>
  <si>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</si>
  <si>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</si>
  <si>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</si>
  <si>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</si>
  <si>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</si>
  <si>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</si>
  <si>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</si>
  <si>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</si>
  <si>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</si>
  <si>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</si>
  <si>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</si>
  <si>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</si>
  <si>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</si>
  <si>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</si>
  <si>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</si>
  <si>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</si>
  <si>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</si>
  <si>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</si>
  <si>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</si>
  <si>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</si>
  <si>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</si>
  <si>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</si>
  <si>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</si>
  <si>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</si>
  <si>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</si>
  <si>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</si>
  <si>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</si>
  <si>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</si>
  <si>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</si>
  <si>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</si>
  <si>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</si>
  <si>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</si>
  <si>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</si>
  <si>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</si>
  <si>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</si>
  <si>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</si>
  <si>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</si>
  <si>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</si>
  <si>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</si>
  <si>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</si>
  <si>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</si>
  <si>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</si>
  <si>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</si>
  <si>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</si>
  <si>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</si>
  <si>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</si>
  <si>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</si>
  <si>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</si>
  <si>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</si>
  <si>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</si>
  <si>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</si>
  <si>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</si>
  <si>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</si>
  <si>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</si>
  <si>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</si>
  <si>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</si>
  <si>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</si>
  <si>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</si>
  <si>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</si>
  <si>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</si>
  <si>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</si>
  <si>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</si>
  <si>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</si>
  <si>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</si>
  <si>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</si>
  <si>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</si>
  <si>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</si>
  <si>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</si>
  <si>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</si>
  <si>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</si>
  <si>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</si>
  <si>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</si>
  <si>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</si>
  <si>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</si>
  <si>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</si>
  <si>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</si>
  <si>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</si>
  <si>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</si>
  <si>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</si>
  <si>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</si>
  <si>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</si>
  <si>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</si>
  <si>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</si>
  <si>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</si>
  <si>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</si>
  <si>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</si>
  <si>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</si>
  <si>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</si>
  <si>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</si>
  <si>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</si>
  <si>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</si>
  <si>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</si>
  <si>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</si>
  <si>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</si>
  <si>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</si>
  <si>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</si>
  <si>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</si>
  <si>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</si>
  <si>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</si>
  <si>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</si>
  <si>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</si>
  <si>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</si>
  <si>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</si>
  <si>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</si>
  <si>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</si>
  <si>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</si>
  <si>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</si>
  <si>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</si>
  <si>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</si>
  <si>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</si>
  <si>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</si>
  <si>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</si>
  <si>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</si>
  <si>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</si>
  <si>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</si>
  <si>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</si>
  <si>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</si>
  <si>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</si>
  <si>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</si>
  <si>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</si>
  <si>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</si>
  <si>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</si>
  <si>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</si>
  <si>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</si>
  <si>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</si>
  <si>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</si>
  <si>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</si>
  <si>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</si>
  <si>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</si>
  <si>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</si>
  <si>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</si>
  <si>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</si>
  <si>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</si>
  <si>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</si>
  <si>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</si>
  <si>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</si>
  <si>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</si>
  <si>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</si>
  <si>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</si>
  <si>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</si>
  <si>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</si>
  <si>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</si>
  <si>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</si>
  <si>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</si>
  <si>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</si>
  <si>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</si>
  <si>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</si>
  <si>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</si>
  <si>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</si>
  <si>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</si>
  <si>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</si>
  <si>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</si>
  <si>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</si>
  <si>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</si>
  <si>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</si>
  <si>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</si>
  <si>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</si>
  <si>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</si>
  <si>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</si>
  <si>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</si>
  <si>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</si>
  <si>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</si>
  <si>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</si>
  <si>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</si>
  <si>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</si>
  <si>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</si>
  <si>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</si>
  <si>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</si>
  <si>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</si>
  <si>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</si>
  <si>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</si>
  <si>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</si>
  <si>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</si>
  <si>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</si>
  <si>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</si>
  <si>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</si>
  <si>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</si>
  <si>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</si>
  <si>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</si>
  <si>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</si>
  <si>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</si>
  <si>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</si>
  <si>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</si>
  <si>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</si>
  <si>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</si>
  <si>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</si>
  <si>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</si>
  <si>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</si>
  <si>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</si>
  <si>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</si>
  <si>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</si>
  <si>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</si>
  <si>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</si>
  <si>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</si>
  <si>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</si>
  <si>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</si>
  <si>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</si>
  <si>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</si>
  <si>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</si>
  <si>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</si>
  <si>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</si>
  <si>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</si>
  <si>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</si>
  <si>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</si>
  <si>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</si>
  <si>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</si>
  <si>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</si>
  <si>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</si>
  <si>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</si>
  <si>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</si>
  <si>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</si>
  <si>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</si>
  <si>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</si>
  <si>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</si>
  <si>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</si>
  <si>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</si>
  <si>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</si>
  <si>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</si>
  <si>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</si>
  <si>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</si>
  <si>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</si>
  <si>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</si>
  <si>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</si>
  <si>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</si>
  <si>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</si>
  <si>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</si>
  <si>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</si>
  <si>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</si>
  <si>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</si>
  <si>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</si>
  <si>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</si>
  <si>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</si>
  <si>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</si>
  <si>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</si>
  <si>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</si>
  <si>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</si>
  <si>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</si>
  <si>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</si>
  <si>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</si>
  <si>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</si>
  <si>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</si>
  <si>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</si>
  <si>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</si>
  <si>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</si>
  <si>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</si>
  <si>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</si>
  <si>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</si>
  <si>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</si>
  <si>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</si>
  <si>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</si>
  <si>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</si>
  <si>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</si>
  <si>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</si>
  <si>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</si>
  <si>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</si>
  <si>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</si>
  <si>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</si>
  <si>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</si>
  <si>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</si>
  <si>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</si>
  <si>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</si>
  <si>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</si>
  <si>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</si>
  <si>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</si>
  <si>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</si>
  <si>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</si>
  <si>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</si>
  <si>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</si>
  <si>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</si>
  <si>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</si>
  <si>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</si>
  <si>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</si>
  <si>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</si>
  <si>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</si>
  <si>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</si>
  <si>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</si>
  <si>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</si>
  <si>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</si>
  <si>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</si>
  <si>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</si>
  <si>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</si>
  <si>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</si>
  <si>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</si>
  <si>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</si>
  <si>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</si>
  <si>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</si>
  <si>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</si>
  <si>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</si>
  <si>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</si>
  <si>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</si>
  <si>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</si>
  <si>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</si>
  <si>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</si>
  <si>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</si>
  <si>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</si>
  <si>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</si>
  <si>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</si>
  <si>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</si>
  <si>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</si>
  <si>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</si>
  <si>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</si>
  <si>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</si>
  <si>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</si>
  <si>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</si>
  <si>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</si>
  <si>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</si>
  <si>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</si>
  <si>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</si>
  <si>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</si>
  <si>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</si>
  <si>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</si>
  <si>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</si>
  <si>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</si>
  <si>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</si>
  <si>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</si>
  <si>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</si>
  <si>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</si>
  <si>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</si>
  <si>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</si>
  <si>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</si>
  <si>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</si>
  <si>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</si>
  <si>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</si>
  <si>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</si>
  <si>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</si>
  <si>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</si>
  <si>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</si>
  <si>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</si>
  <si>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</si>
  <si>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</si>
  <si>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</si>
  <si>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</si>
  <si>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</si>
  <si>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</si>
  <si>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</si>
  <si>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</si>
  <si>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</si>
  <si>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</si>
  <si>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</si>
  <si>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</si>
  <si>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</si>
  <si>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</si>
  <si>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</si>
  <si>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</si>
  <si>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</si>
  <si>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</si>
  <si>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</si>
  <si>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</si>
  <si>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</si>
  <si>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</si>
  <si>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</si>
  <si>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</si>
  <si>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</si>
  <si>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</si>
  <si>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</si>
  <si>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</si>
  <si>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</si>
  <si>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</si>
  <si>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</si>
  <si>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</si>
  <si>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</si>
  <si>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</si>
  <si>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</si>
  <si>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</si>
  <si>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</si>
  <si>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</si>
  <si>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</si>
  <si>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</si>
  <si>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</si>
  <si>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</si>
  <si>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</si>
  <si>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</si>
  <si>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</si>
  <si>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</si>
  <si>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</si>
  <si>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</si>
  <si>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</si>
  <si>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</si>
  <si>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</si>
  <si>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</si>
  <si>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</si>
  <si>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</si>
  <si>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</si>
  <si>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</si>
  <si>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</si>
  <si>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</si>
  <si>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</si>
  <si>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</si>
  <si>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</si>
  <si>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</si>
  <si>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</si>
  <si>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</si>
  <si>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</si>
  <si>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</si>
  <si>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</si>
  <si>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</si>
  <si>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</si>
  <si>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</si>
  <si>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</si>
  <si>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</si>
  <si>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</si>
  <si>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</si>
  <si>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</si>
  <si>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</si>
  <si>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</si>
  <si>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</si>
  <si>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</si>
  <si>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</si>
  <si>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</si>
  <si>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</si>
  <si>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</si>
  <si>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</si>
  <si>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</si>
  <si>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</si>
  <si>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</si>
  <si>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</si>
  <si>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</si>
  <si>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</si>
  <si>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</si>
  <si>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</si>
  <si>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</si>
  <si>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</si>
  <si>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</si>
  <si>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</si>
  <si>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</si>
  <si>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</si>
  <si>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</si>
  <si>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</si>
  <si>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</si>
  <si>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</si>
  <si>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</si>
  <si>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</si>
  <si>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</si>
  <si>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</si>
  <si>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</si>
  <si>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</si>
  <si>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</si>
  <si>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</si>
  <si>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</si>
  <si>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</si>
  <si>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</si>
  <si>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</si>
  <si>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</si>
  <si>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</si>
  <si>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</si>
  <si>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</si>
  <si>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</si>
  <si>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</si>
  <si>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</si>
  <si>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</si>
  <si>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</si>
  <si>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</si>
  <si>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</si>
  <si>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</si>
  <si>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</si>
  <si>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</si>
  <si>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</si>
  <si>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</si>
  <si>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</si>
  <si>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</si>
  <si>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</si>
  <si>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</si>
  <si>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</si>
  <si>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</si>
  <si>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</si>
  <si>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</si>
  <si>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</si>
  <si>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</si>
  <si>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</si>
  <si>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</si>
  <si>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</si>
  <si>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</si>
  <si>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</si>
  <si>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</si>
  <si>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</si>
  <si>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</si>
  <si>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</si>
  <si>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</si>
  <si>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</si>
  <si>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</si>
  <si>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</si>
  <si>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</si>
  <si>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</si>
  <si>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</si>
  <si>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</si>
  <si>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</si>
  <si>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</si>
  <si>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</si>
  <si>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</si>
  <si>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</si>
  <si>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</si>
  <si>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</si>
  <si>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</si>
  <si>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</si>
  <si>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</si>
  <si>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</si>
  <si>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</si>
  <si>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</si>
  <si>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</si>
  <si>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</si>
  <si>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</si>
  <si>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</si>
  <si>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</si>
  <si>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</si>
  <si>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</si>
  <si>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</si>
  <si>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</si>
  <si>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</si>
  <si>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</si>
  <si>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</si>
  <si>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</si>
  <si>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</si>
  <si>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</si>
  <si>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</si>
  <si>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</si>
  <si>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</si>
  <si>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</si>
  <si>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</si>
  <si>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</si>
  <si>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</si>
  <si>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</si>
  <si>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</si>
  <si>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</si>
  <si>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</si>
  <si>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</si>
  <si>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</si>
  <si>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</si>
  <si>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</si>
  <si>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</si>
  <si>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</si>
  <si>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</si>
  <si>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</si>
  <si>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</si>
  <si>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</si>
  <si>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</si>
  <si>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</si>
  <si>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</si>
  <si>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</si>
  <si>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</si>
  <si>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</si>
  <si>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</si>
  <si>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</si>
  <si>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</si>
  <si>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</si>
  <si>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</si>
  <si>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</si>
  <si>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</si>
  <si>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</si>
  <si>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</si>
  <si>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</si>
  <si>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</si>
  <si>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</si>
  <si>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</si>
  <si>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</si>
  <si>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</si>
  <si>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</si>
  <si>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</si>
  <si>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</si>
  <si>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</si>
  <si>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</si>
  <si>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</si>
  <si>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</si>
  <si>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</si>
  <si>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</si>
  <si>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</si>
  <si>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</si>
  <si>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</si>
  <si>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</si>
  <si>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</si>
  <si>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</si>
  <si>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</si>
  <si>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</si>
  <si>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</si>
  <si>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</si>
  <si>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</si>
  <si>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</si>
  <si>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</si>
  <si>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</si>
  <si>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</si>
  <si>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</si>
  <si>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</si>
  <si>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</si>
  <si>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</si>
  <si>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</si>
  <si>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</si>
  <si>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</si>
  <si>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</si>
  <si>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</si>
  <si>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</si>
  <si>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</si>
  <si>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</si>
  <si>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</si>
  <si>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</si>
  <si>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</si>
  <si>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</si>
  <si>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</si>
  <si>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</si>
  <si>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</si>
  <si>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</si>
  <si>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</si>
  <si>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</si>
  <si>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</si>
  <si>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</si>
  <si>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</si>
  <si>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</si>
  <si>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</si>
  <si>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</si>
  <si>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</si>
  <si>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</si>
  <si>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</si>
  <si>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</si>
  <si>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</si>
  <si>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</si>
  <si>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</si>
  <si>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</si>
  <si>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</si>
  <si>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</si>
  <si>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</si>
  <si>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</si>
  <si>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</si>
  <si>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</si>
  <si>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</si>
  <si>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</si>
  <si>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</si>
  <si>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</si>
  <si>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</si>
  <si>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</si>
  <si>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</si>
  <si>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</si>
  <si>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</si>
  <si>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</si>
  <si>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</si>
  <si>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</si>
  <si>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</si>
  <si>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</si>
  <si>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</si>
  <si>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</si>
  <si>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</si>
  <si>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</si>
  <si>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</si>
  <si>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</si>
  <si>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</si>
  <si>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</si>
  <si>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</si>
  <si>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</si>
  <si>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</si>
  <si>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</si>
  <si>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</si>
  <si>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</si>
  <si>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</si>
  <si>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</si>
  <si>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</si>
  <si>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</si>
  <si>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</si>
  <si>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</si>
  <si>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</si>
  <si>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</si>
  <si>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</si>
  <si>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</si>
  <si>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</si>
  <si>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</si>
  <si>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</si>
  <si>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</si>
  <si>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</si>
  <si>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</si>
  <si>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</si>
  <si>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</si>
  <si>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</si>
  <si>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</si>
  <si>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</si>
  <si>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</si>
  <si>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</si>
  <si>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</si>
  <si>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</si>
  <si>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</si>
  <si>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</si>
  <si>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</si>
  <si>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</si>
  <si>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</si>
  <si>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</si>
  <si>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</si>
  <si>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</si>
  <si>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</si>
  <si>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</si>
  <si>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</si>
  <si>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</si>
  <si>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</si>
  <si>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</si>
  <si>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</si>
  <si>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</si>
  <si>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</si>
  <si>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</si>
  <si>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</si>
  <si>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</si>
  <si>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</si>
  <si>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</si>
  <si>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</si>
  <si>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</si>
  <si>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</si>
  <si>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</si>
  <si>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</si>
  <si>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</si>
  <si>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</si>
  <si>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</si>
  <si>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</si>
  <si>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</si>
  <si>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</si>
  <si>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</si>
  <si>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</si>
  <si>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</si>
  <si>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</si>
  <si>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</si>
  <si>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</si>
  <si>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</si>
  <si>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</si>
  <si>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</si>
  <si>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</si>
  <si>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</si>
  <si>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</si>
  <si>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</si>
  <si>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</si>
  <si>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</si>
  <si>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</si>
  <si>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</si>
  <si>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</si>
  <si>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</si>
  <si>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</si>
  <si>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</si>
  <si>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</si>
  <si>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</si>
  <si>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</si>
  <si>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</si>
  <si>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</si>
  <si>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</si>
  <si>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</si>
  <si>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</si>
  <si>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</si>
  <si>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</si>
  <si>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</si>
  <si>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</si>
  <si>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</si>
  <si>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</si>
  <si>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</si>
  <si>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</si>
  <si>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</si>
  <si>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</si>
  <si>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</si>
  <si>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</si>
  <si>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</si>
  <si>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</si>
  <si>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</si>
  <si>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</si>
  <si>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</si>
  <si>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</si>
  <si>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</si>
  <si>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</si>
  <si>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</si>
  <si>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</si>
  <si>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</si>
  <si>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</si>
  <si>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</si>
  <si>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</si>
  <si>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</si>
  <si>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</si>
  <si>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</si>
  <si>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</si>
  <si>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</si>
  <si>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</si>
  <si>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</si>
  <si>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</si>
  <si>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</si>
  <si>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</si>
  <si>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</si>
  <si>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</si>
  <si>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</si>
  <si>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</si>
  <si>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</si>
  <si>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</si>
  <si>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</si>
  <si>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</si>
  <si>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</si>
  <si>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</si>
  <si>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</si>
  <si>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</si>
  <si>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</si>
  <si>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</si>
  <si>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</si>
  <si>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</si>
  <si>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</si>
  <si>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</si>
  <si>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</si>
  <si>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</si>
  <si>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</si>
  <si>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</si>
  <si>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</si>
  <si>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</si>
  <si>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</si>
  <si>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</si>
  <si>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</si>
  <si>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</si>
  <si>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</si>
  <si>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</si>
  <si>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</si>
  <si>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</si>
  <si>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</si>
  <si>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</si>
  <si>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</si>
  <si>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</si>
  <si>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</si>
  <si>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</si>
  <si>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</si>
  <si>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</si>
  <si>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</si>
  <si>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</si>
  <si>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</si>
  <si>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</si>
  <si>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</si>
  <si>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</si>
  <si>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</si>
  <si>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</si>
  <si>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</si>
  <si>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</si>
  <si>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</si>
  <si>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</si>
  <si>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</si>
  <si>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</si>
  <si>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</si>
  <si>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</si>
  <si>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</si>
  <si>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</si>
  <si>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</si>
  <si>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</si>
  <si>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</si>
  <si>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</si>
  <si>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</si>
  <si>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</si>
  <si>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</si>
  <si>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</si>
  <si>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</si>
  <si>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</si>
  <si>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</si>
  <si>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</si>
  <si>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</si>
  <si>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</si>
  <si>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</si>
  <si>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</si>
  <si>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</si>
  <si>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</si>
  <si>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</si>
  <si>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</si>
  <si>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</si>
  <si>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</si>
  <si>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</si>
  <si>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</si>
  <si>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</si>
  <si>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</si>
  <si>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</si>
  <si>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</si>
  <si>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</si>
  <si>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</si>
  <si>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</si>
  <si>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</si>
  <si>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</si>
  <si>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</si>
  <si>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</si>
  <si>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</si>
  <si>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</si>
  <si>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</si>
  <si>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</si>
  <si>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</si>
  <si>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</si>
  <si>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</si>
  <si>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</si>
  <si>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</si>
  <si>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</si>
  <si>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</si>
  <si>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</si>
  <si>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</si>
  <si>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</si>
  <si>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</si>
  <si>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</si>
  <si>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</si>
  <si>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</si>
  <si>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</si>
  <si>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</si>
  <si>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</si>
  <si>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</si>
  <si>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</si>
  <si>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</si>
  <si>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</si>
  <si>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</si>
  <si>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</si>
  <si>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</si>
  <si>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</si>
  <si>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</si>
  <si>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</si>
  <si>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</si>
  <si>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</si>
  <si>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</si>
  <si>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</si>
  <si>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</si>
  <si>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</si>
  <si>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</si>
  <si>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</si>
  <si>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</si>
  <si>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</si>
  <si>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</si>
  <si>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</si>
  <si>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H1-Annual Progress Report</t>
  </si>
  <si>
    <t xml:space="preserve">The Town shall review and report annually on the implementation of Housing Element programs for the prior calendar year, and present the annual report to the Town Council before submitting the annual report to the California Department of Housing and Community Development (HCD) and the Office of Planning and Research (OPR). </t>
  </si>
  <si>
    <t>Annual</t>
  </si>
  <si>
    <t>H2 - No-Net-Loss of Sites</t>
  </si>
  <si>
    <t>The Town shall continue to zone sufficient sites to meet Moraga’s regional share of housing need as established by the Association of Bay Area Governments Regional Housing Needs Allocation. Consistent with “no-net-loss” density provisions contained in Government Code Section 65863, the Town shall consider the potential impact on the Town’s ability to meet its share of the regional housing need when reviewing proposals to downzone residential properties, reclassify residentially-designated property to other uses, or develop a residential site with fewer units than what is assumed for the site in the Housing Element sites inventory.</t>
  </si>
  <si>
    <t>Ongoing</t>
  </si>
  <si>
    <t>H3 - Vacant and Underutilized Land Inventory</t>
  </si>
  <si>
    <t xml:space="preserve">The Town shall develop and maintain a publicly available inventory of vacant and underutilized parcels designated and zoned to allow residential development. The inventory should highlight sites that are appropriate for developments that meet local housing needs identified in this Housing Element. </t>
  </si>
  <si>
    <t>The vacant land inventory was updated as part of the Town's development impact fee study, and as part of the 2015-2023 Housing Element Update and is updated as necessary.</t>
  </si>
  <si>
    <t>H4-Adopt Zoning for the Moraga Center Specific Plan</t>
  </si>
  <si>
    <t xml:space="preserve">The Town shall adopt conforming zoning designations for all properties within the Moraga Center Specific Plan Area in order to implement the Plan. </t>
  </si>
  <si>
    <t>H5 - Develop Rheem Park Area Specific Plan</t>
  </si>
  <si>
    <t>The Town shall undertake a coordinated specific plan process, area plan, or other more detailed planning, such as focused updates to the General Plan or Zoning to address planning issues in the Rheem Park area in accordance with the goals and policies of the General Plan. These planning efforts should reflect opportunities to develop a range of housing types and densities, and should consider the inclusion of requirements to ensure that housing is affordable to low- and very low-income residents and seniors, and that it provides workforce housing opportunities.</t>
  </si>
  <si>
    <t xml:space="preserve">The Rheem Shopping Center changed ownership in December 2015 and the new owner conducted a joint study session with the Planning Commission and Design Review Board to get feedback on a new design for the shopping center. A new Commercial Planned Development (PD-C) zoning district was adopted (MMC 8.50) which is intended to encourage the revitalization of Moraga’s existing commercial centers zoned Community Commercial by providing flexibility in development standards and planning for appropriate uses in a coordinated manner. The Town continues to discuss potential future planning efforts for the Rheem Center with new Rheem Shopping Center property owner and other property owners within the Rheem Park Area Specific Plan. </t>
  </si>
  <si>
    <t>H6 - Secondary Unit Ordinance</t>
  </si>
  <si>
    <t xml:space="preserve">The Town shall develop and implement a program to encourage owners of secondary units constructed without appropriate permits to bring their buildings up to code and legalize units where appropriate and conforming to applicable building and zoning code requirements. Where necessary, the Town shall enforce code compliance issues in secondary units to ensure residents safety. </t>
  </si>
  <si>
    <t>H7 - Secondary Unit Compliance</t>
  </si>
  <si>
    <t>H8 - Secondary Unit Database</t>
  </si>
  <si>
    <t xml:space="preserve">The Town shall develop a database of existing secondary units within Moraga and the greater region to understand trends and issues in secondary unit development, maintenance, and habitation. </t>
  </si>
  <si>
    <t>Annually</t>
  </si>
  <si>
    <t>H9 - Maintain and Establish New housing Partnerships</t>
  </si>
  <si>
    <t xml:space="preserve">The Town shall work with Saint Mary’s College, the Moraga School District, affordable housing developers, and other groups and organizations to define opportunities for collaboration and identify potential sites, financial resources, and regulatory mechanisms and incentives to facilitate the development of new units that can help meet the Town’s ‘fair share’ housing requirements for all income ranges, including workforce housing and extremely low income. </t>
  </si>
  <si>
    <t>H10 - Facilitate Access to Affordable Housing Subsidies</t>
  </si>
  <si>
    <t xml:space="preserve">The Town shall seek to increase the availability of Federal, State, county, and local financial assistance for affordable housing in Moraga through the following actions: 
 (a) Petitioning the County Housing Authority for additional Section 8 subsidies if rental dwelling units can be located that are within Federal fair market rent guidelines. If necessary, collect documentation on rent levels and need to substantiate an increase in the number of Section 8 certificates or vouchers. 
 (b) Participating in future issuances of mortgage revenue bonds or mortgage tax credit programs by Contra Costa County to support home ownership opportunities for low and moderate income Moraga residents.
 (c) Assisting developers in accessing funding for the construction of senior housing or other extremely low income to moderate income housing for which State or federal subsidies are available. 
 (d) Supporting a waiver exemption of Lamorinda Fee and Financing Authority (LFFA) Impact Fees for affordable housing development. The Lamorinda Program Management Committee allows jurisdictions to request fee waivers for affordable housing projects. The Town of Moraga will attempt to secure these waivers for eligible developments.
 (e) Encouraging future development to consider a fair share affordable housing component for workforce housing, including housing for extremely low income households.
</t>
  </si>
  <si>
    <t>(a) 2017 - (b) ongoing - (c.), (d), (e.) Consider opportunities at least annually and as development is proposed</t>
  </si>
  <si>
    <t>H11 - Crime Prevention Guidelines</t>
  </si>
  <si>
    <t xml:space="preserve">The Town shall develop planning and design guidelines for implementation of design ideas that can help prevent or reduce crime (e.g., through attention to sight-lines to front doors and windows and from front windows to the street). </t>
  </si>
  <si>
    <t>H12 - Promote Rooms for Rent</t>
  </si>
  <si>
    <t>The Town shall educate the community that it is permissible to rent rooms in single family houses by putting information in the Town newsletter and on the Town website and working with St. Mary's to inform students of this housing opportunity.</t>
  </si>
  <si>
    <t>Add information regarding the renting of rooms in single family homes to the Town’s “FAQ” web page, and periodically include articles on this topic in the Town newsletter</t>
  </si>
  <si>
    <t>H13 - Increase Awareness of Housing Rehabilitation Program</t>
  </si>
  <si>
    <t>The Town shall improve citizen awareness of the Contra Costa County Housing Authority’s Housing Rehabilitation Program and Contra Costa County Neighborhood Preservation Loan program by making pamphlets available at the Planning Department and the public library, and conducting targeted outreach to lower income households, including extremely low-income households</t>
  </si>
  <si>
    <t>H14 - Streamlined Review Process</t>
  </si>
  <si>
    <t xml:space="preserve">The Town shall explore changes to the development review process to reduce the time needed for residential subdivision and project approval, while protecting the character of Moraga. Potential changes to the development review process to be considered might include allowing for more review at the staff level and/or developing a preliminary project review process that provides early feedback to developers on whether or not the project is consistent with Town standards and appropriate for the community. </t>
  </si>
  <si>
    <t>H15 - Fee Deferrals</t>
  </si>
  <si>
    <t xml:space="preserve">The Town may allow deferral of certain fees on qualifying affordable housing developments until issuance of a Certificate of Occupancy (COO) to help offset development costs for affordable housing. </t>
  </si>
  <si>
    <t>ongoing</t>
  </si>
  <si>
    <t>H16 - Publicize Senior Housing Resources</t>
  </si>
  <si>
    <t>The Town shall provide information to the public on housing resources available to seniors, including local subsidized senior housing, senior housing providers, and fair housing assistance</t>
  </si>
  <si>
    <t>The Town provides information on senior housing resources to the public on an as-needed basis.</t>
  </si>
  <si>
    <t>H17 - Address Homeless Housing, Services and Referral</t>
  </si>
  <si>
    <t>The Town shall provide referrals to private and public agencies that offer assistance and shelter to homeless individuals and families, and participate with designated inter-agency organizations to address homeless needs. The Town shall make pamphlets available at the Planning Department and the public library with information on temporary housing resources, assistance, and facilities for extremely low-income households and persons or families faced with the prospect of homelessness.</t>
  </si>
  <si>
    <t>The Town provides information on homeless assistance services on an as-needed basis.</t>
  </si>
  <si>
    <t>H18 - Provide Accessible Housing Information and Referral</t>
  </si>
  <si>
    <t xml:space="preserve">The Town shall provide information to developers, homeowners, and other interested parties on the needs and techniques for producing adaptable and accessible housing for people with disabilities, and referrals for people with disabilities who desire specially designed housing to meet their needs. </t>
  </si>
  <si>
    <t>The Town provides information on accessible housing on an as-needed basis</t>
  </si>
  <si>
    <t>H19 - Countywide Homeless Survey</t>
  </si>
  <si>
    <t xml:space="preserve">The Town shall participate in comprehensive surveys of the county’s homeless population. </t>
  </si>
  <si>
    <t>H20 - Coordinate with the Regional Center of the East Bay</t>
  </si>
  <si>
    <t xml:space="preserve">Work with the Regional Center of the East Bay to implement an outreach program informing residents of the housing and services available for persons with developmental disabilities. Make information available on the Town website.  </t>
  </si>
  <si>
    <t>Initiate contact in 2015</t>
  </si>
  <si>
    <t>No activity</t>
  </si>
  <si>
    <t>H21 - Amend Definition of "Family"</t>
  </si>
  <si>
    <t>The Town shall amend the definition of “family” in the Zoning Code to include households with more than five unrelated individuals living as a single housekeeping unit</t>
  </si>
  <si>
    <t>This amendment was adopted in 2017</t>
  </si>
  <si>
    <t>H22 - Equal Housing Opportunities Coordinator</t>
  </si>
  <si>
    <t>The Town shall continue to designate the Planning Director as the Town's Equal Opportunity Coordinator with responsibility to refer complaints to a district office of the California Department of Fair Employment and Housing. The Coordinator shall be responsible for addressing complaints, providing fair housing information to the public, and educating Town staff on fair housing laws and the organizations and programs that address fair housing issues</t>
  </si>
  <si>
    <t>The Planning Director provides fair housing information to the public and Town staff on an as-needed basis</t>
  </si>
  <si>
    <t>H23 - Equal Housing Information</t>
  </si>
  <si>
    <t>The Town shall prepare and distribute to the public information and pamphlets on equal housing opportunity at Town Administration offices, library, on the Town's website, and at various community facilities and public locations throughout the town.</t>
  </si>
  <si>
    <t>2015, Ongoing</t>
  </si>
  <si>
    <t>H24 - Provide Nondiscriminatin Clauses</t>
  </si>
  <si>
    <t>The Town shall require nondiscrimination clauses in rental agreements and deed restrictions for affordable housing.</t>
  </si>
  <si>
    <t>No activity – no new affordable housing units were constructed in Moraga in 2018.</t>
  </si>
  <si>
    <t>H25 - Efficiency and Conservation Information</t>
  </si>
  <si>
    <t>The Town shall prepare and distribute handouts to the public and maintain up-to-date information on the Town’s website on ways to improve energy efficiency in existing homes and in new construction, on programs available to assist homeowners and landlords in making energy efficiency retrofits, and on the Affordable Housing Weatherization Assistance Program available for energy efficiency improvements for lower-income households</t>
  </si>
  <si>
    <t>H26 - Solar Ready Homes Ordinance</t>
  </si>
  <si>
    <t>The Town shall prepare and adopt an ordinance that requires new residential construction to be built to “Solar Ready Homes” and/or “Solar Oriented Development” design guidelines. The ordinance shall require new single family homes to include designated roof space adequate for solar photovoltaic or solar water heating systems and for permitting plans to indicate future piping and electrical layout to accommodate future solar installations. The Town shall work with solar vendors to obtain incentives for homeowners who install solar PV within three years of purchasing a “Solar Ready Home.”</t>
  </si>
  <si>
    <t>H27 - Participate in Energy Efficiency Programs</t>
  </si>
  <si>
    <t>The Town shall continue to participate in efforts that encourage energy efficiency upgrades, such as the Home Upgrade program for single family homes and the Multifamily Building Enhancements program, both available through Energy Upgrade California.</t>
  </si>
  <si>
    <t>The Town Council will review the Annual Progress Report for 2019 in March 2020.</t>
  </si>
  <si>
    <t>In 2019 the Town did not receive any proposals to downzone residential properties, reclassify residentially-designated property to other uses, or develop a residential site with fewer units than what is assumed for that site in the Housing Element sites inventory. The Town will continue to evaluate projects proposing to  downzone residential properties, reclassify residentially-designated property to other uses, or develop a residential site with fewer units than what is assumed for the site in the Housing Element sites for consistency with Government Code Section 65863.</t>
  </si>
  <si>
    <t>The Town completed work on revising its Accessory Dwelling Unit (ADU) ordinance to be complaint with State laws. The Ordinance was adopted by the Town Council on February 14, 2018. Work is beginning in 2020 to further update the Ordinance to be complaint with new State laws passed in 2019.</t>
  </si>
  <si>
    <t>The Town has mapped records of ADUs developed within the Town prior to 2010 and has been tracking all new ADU applications filed under the updated ADU ordinance for reporting purposes.</t>
  </si>
  <si>
    <t>No activity. The Town has received one complaint in 2019 of an illegally constructed ADU and has worked with the property owner to bring the ADU into compliance. No other illegally constructed ADUs have been identified.</t>
  </si>
  <si>
    <t>The Town partnered with Saint Mary’s College on an update to the Campus Master Plan which was completed in 2017. The plan includes strategies for addressing changing needs related to on-campus housing and includes plans for 180 additional beds, 12 as single occupancy units and 168 beds in apartments.No further activity occured in 2019.</t>
  </si>
  <si>
    <t>No activity in 2019. The Town will work with developers and others to process requests for fee waivers for affordable housing projects, and to encourage inclusion of affordable and workforce housing in projects.</t>
  </si>
  <si>
    <t>Town of Moraga Design Guideline SFR2.8 states "conscious efforts should be made to recognize building security as a design element of new construction." As development applications are submitted, the Planning Department continues to implement existing design guidelines and coordinates with the Police Department as necessary.</t>
  </si>
  <si>
    <t xml:space="preserve">At present, the Contra Costa County Housing Authority operates a housing rehabilitation program that is only active in the city of Antioch. The Contra Costa County Department of Conservation and Development’s Neighborhood Preservation Loan Program is available to low-income residents meeting certain limits on annual income, and therefore only a small percentage of Moraga residents would be eligible. Staff makes available pamphlets to the public advertising the Contra Costa County Neighborhood Preservation Loan Program
</t>
  </si>
  <si>
    <t xml:space="preserve">No affordable housing fee deferrals were requested in 2019. </t>
  </si>
  <si>
    <t>The Town will support Contra Costa Health Services in its annual count of homeless residents on an as-needed basis. The Contra Costa County annual homeless count was conducted on January 29, 2019</t>
  </si>
  <si>
    <t>For new residential subdivision developments, the Town requires that new residences meet 90 or more on “Build it Green” checklist and the photovoltaic panels be offered to new buyers as an option.</t>
  </si>
  <si>
    <t xml:space="preserve">The Planning Department Housing Resources page includes a link to the Regional Center of the East Bay website. </t>
  </si>
  <si>
    <t>The Town's housing resources webpage includes a link to Contra Costa County affordable/equal housing resources.</t>
  </si>
  <si>
    <t>Brian</t>
  </si>
  <si>
    <t>Horn</t>
  </si>
  <si>
    <t>Associate Planner</t>
  </si>
  <si>
    <t>bhorn@moraga.ca.us</t>
  </si>
  <si>
    <t>329 Rheem Boulevard</t>
  </si>
  <si>
    <t>76 Ashbrook</t>
  </si>
  <si>
    <t>ADU</t>
  </si>
  <si>
    <t>R</t>
  </si>
  <si>
    <t>ADU 04-18</t>
  </si>
  <si>
    <t>No</t>
  </si>
  <si>
    <t>59, 60, 61,62,63,65,66,67,68 and 69 Vista Encinos</t>
  </si>
  <si>
    <t>258740010, 258740001,  258740009, 258740002, 258740008, 258740007, 258740003, 258740004,  258740006,  258740005</t>
  </si>
  <si>
    <t>Los Encinos</t>
  </si>
  <si>
    <t>DRB 01-19</t>
  </si>
  <si>
    <t>SFD</t>
  </si>
  <si>
    <t>O</t>
  </si>
  <si>
    <t>ADU 01-19</t>
  </si>
  <si>
    <t>20 Ross Drive</t>
  </si>
  <si>
    <t>N</t>
  </si>
  <si>
    <t>Moraga Town Center Homes</t>
  </si>
  <si>
    <t>2 to 4</t>
  </si>
  <si>
    <t>793 and 797 Country Club Drive</t>
  </si>
  <si>
    <t>1850 Joseph Drive</t>
  </si>
  <si>
    <t>Rancho Laguna II AKA BellaVista</t>
  </si>
  <si>
    <t>BIR15-005379</t>
  </si>
  <si>
    <t>BIR15-005381</t>
  </si>
  <si>
    <t>BIR15-005382</t>
  </si>
  <si>
    <t>BIR15-005384</t>
  </si>
  <si>
    <t>BIR17-004205</t>
  </si>
  <si>
    <t>BIR17-004206</t>
  </si>
  <si>
    <t>BIR17-011400</t>
  </si>
  <si>
    <t>BIR17-011401</t>
  </si>
  <si>
    <t>BIR17-011402</t>
  </si>
  <si>
    <t>BIR17-011403</t>
  </si>
  <si>
    <t>BIR17-011404</t>
  </si>
  <si>
    <t>BIR17-011405</t>
  </si>
  <si>
    <t>BIR17-011406</t>
  </si>
  <si>
    <t>BIR17-011407</t>
  </si>
  <si>
    <t>BIR17-011408</t>
  </si>
  <si>
    <t>BIR17-011409</t>
  </si>
  <si>
    <t>BIR17-011410</t>
  </si>
  <si>
    <t>BIR17-011411</t>
  </si>
  <si>
    <t>BIR17-011412</t>
  </si>
  <si>
    <t>208 Fronteras Drive</t>
  </si>
  <si>
    <t>206 Fronteras Drive</t>
  </si>
  <si>
    <t>226 Fronteras Drive</t>
  </si>
  <si>
    <t>228 Fronteras Drive</t>
  </si>
  <si>
    <t>227 Los Santos Court</t>
  </si>
  <si>
    <t>222 Sonora Road</t>
  </si>
  <si>
    <t>201 Sonora Road</t>
  </si>
  <si>
    <t>203 Sonora Road</t>
  </si>
  <si>
    <t>205 Sonora Road</t>
  </si>
  <si>
    <t>228 Sonora Road</t>
  </si>
  <si>
    <t>230 Sonora Road</t>
  </si>
  <si>
    <t>225 Sonora Road</t>
  </si>
  <si>
    <t>223 Sonora Road</t>
  </si>
  <si>
    <t>221 Sonora Road</t>
  </si>
  <si>
    <t>219 Sonora Road</t>
  </si>
  <si>
    <t>217 Sonora Road</t>
  </si>
  <si>
    <t>215 Sonora Road</t>
  </si>
  <si>
    <t>209 Sonora Road</t>
  </si>
  <si>
    <t>207 Sonora Road</t>
  </si>
  <si>
    <t>Comparad similar two bedroom rental units on the market in Moraga against Contra Costa County moderate income limits for 2 person households as established by HCD vs 30% of income for rent and utilities</t>
  </si>
  <si>
    <t>Comparad similar one bedroom rental units on the market in Moraga against Contra Costa County moderate income limits for 1 person households as established by HCD vs 30% of income for rent and utilities</t>
  </si>
  <si>
    <t>Two Duplexes (Four units)</t>
  </si>
  <si>
    <t>10 Single Family Homes</t>
  </si>
  <si>
    <t>10 Single Family Residences</t>
  </si>
  <si>
    <t>Work recommenced on the Moraga Center Specific Plan Implementing Implementation (MCSP-IP) project after additional funding was obtained in 2018.  Town staff hired a consulting team to begin preparation of the draft zoning, development standards, and design guidelines as part of the MCSP-IP. The Town held 4 meetings of the MCSP-IP Citizens Advisory Committee to gather public input for the draft zoning, development standards, and design guidelines for the MCSP Implementation Project.</t>
  </si>
  <si>
    <t xml:space="preserve">Work began on code amendments that included consolidation of the responsibilities of the Design Review Board to the Planning Commission to better improve efficiency in processing development applications. </t>
  </si>
  <si>
    <t xml:space="preserve">In 2018 the Town Council adopted an ordinance for the Town to join MCE, a Community Choice Aggregation (CCA) Program, which is a locally owned energy provider that will allow residents and businesses the option to have renewable electricity provided by MCE, which includes different levels of renewable energy and 50% and 100%. • In early 2018 residential and commercial electric accounts were enrolled into MCE. As of December 2019, Moraga has 6,427 electric accounts, 5,760 of those, or 89.6%, are enrolled in MCE.  </t>
  </si>
  <si>
    <t>Property owners i in both the ADU and Primary Residence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</si>
</sst>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0" xfId="0" applyFont="1" applyAlignment="1" applyProtection="1">
      <alignment horizontal="justify" vertical="center" wrapText="1"/>
      <protection locked="0"/>
    </xf>
    <xf numFmtId="0" fontId="3" fillId="0" borderId="0" xfId="0" applyFont="1" applyAlignment="1" applyProtection="1">
      <alignment horizontal="left" vertical="center" wrapText="1"/>
      <protection locked="0"/>
    </xf>
    <xf numFmtId="0" fontId="3" fillId="0" borderId="1" xfId="0" applyFont="1" applyFill="1" applyBorder="1" applyAlignment="1" applyProtection="1">
      <alignment horizontal="left" vertical="top" wrapText="1"/>
      <protection locked="0"/>
    </xf>
    <xf numFmtId="0" fontId="77" fillId="0" borderId="1" xfId="0" applyFont="1" applyFill="1" applyBorder="1" applyAlignment="1" applyProtection="1">
      <alignment vertical="center" wrapText="1"/>
      <protection locked="0"/>
    </xf>
    <xf numFmtId="0" fontId="3" fillId="4" borderId="1" xfId="0" applyFont="1" applyFill="1" applyBorder="1" applyAlignment="1" applyProtection="1">
      <alignment horizontal="left" vertical="top" wrapText="1"/>
      <protection locked="0"/>
    </xf>
    <xf numFmtId="0" fontId="77" fillId="4" borderId="1" xfId="0" applyFont="1" applyFill="1" applyBorder="1" applyAlignment="1" applyProtection="1">
      <alignment vertical="center" wrapText="1"/>
      <protection locked="0"/>
    </xf>
    <xf numFmtId="0" fontId="36" fillId="0" borderId="0" xfId="7" applyProtection="1"/>
    <xf numFmtId="14" fontId="3" fillId="0" borderId="1" xfId="0" applyNumberFormat="1" applyFont="1" applyBorder="1" applyAlignment="1" applyProtection="1">
      <alignment horizontal="right" vertical="top" wrapText="1"/>
      <protection locked="0"/>
    </xf>
    <xf numFmtId="0" fontId="3" fillId="0" borderId="0" xfId="0" applyFont="1" applyFill="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5">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A118" sqref="A118"/>
    </sheetView>
  </sheetViews>
  <sheetFormatPr defaultRowHeight="15" x14ac:dyDescent="0.25"/>
  <cols>
    <col min="1" max="1" width="106.28515625" style="12" customWidth="1"/>
  </cols>
  <sheetData>
    <row r="1" spans="1:1" ht="18" x14ac:dyDescent="0.25">
      <c r="A1" s="420" t="s">
        <v>1555</v>
      </c>
    </row>
    <row r="3" spans="1:1" ht="18" x14ac:dyDescent="0.25">
      <c r="A3" s="417" t="s">
        <v>1556</v>
      </c>
    </row>
    <row r="4" spans="1:1" ht="18" x14ac:dyDescent="0.25">
      <c r="A4" s="417" t="s">
        <v>1557</v>
      </c>
    </row>
    <row r="5" spans="1:1" ht="18.75" x14ac:dyDescent="0.25">
      <c r="A5" s="373" t="s">
        <v>1558</v>
      </c>
    </row>
    <row r="6" spans="1:1" x14ac:dyDescent="0.25">
      <c r="A6" s="385"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1"/>
    </row>
    <row r="15" spans="1:1" ht="18.75" x14ac:dyDescent="0.25">
      <c r="A15" s="418" t="s">
        <v>1562</v>
      </c>
    </row>
    <row r="16" spans="1:1" x14ac:dyDescent="0.25">
      <c r="A16" s="422" t="s">
        <v>1558</v>
      </c>
    </row>
    <row r="17" spans="1:1" x14ac:dyDescent="0.25">
      <c r="A17" s="422" t="s">
        <v>1563</v>
      </c>
    </row>
    <row r="18" spans="1:1" x14ac:dyDescent="0.25">
      <c r="A18" s="422" t="s">
        <v>1564</v>
      </c>
    </row>
    <row r="19" spans="1:1" x14ac:dyDescent="0.25">
      <c r="A19" s="422" t="s">
        <v>1565</v>
      </c>
    </row>
    <row r="20" spans="1:1" x14ac:dyDescent="0.25">
      <c r="A20" s="422" t="s">
        <v>1566</v>
      </c>
    </row>
    <row r="21" spans="1:1" x14ac:dyDescent="0.25">
      <c r="A21" s="422" t="s">
        <v>1567</v>
      </c>
    </row>
    <row r="22" spans="1:1" x14ac:dyDescent="0.25">
      <c r="A22" s="422" t="s">
        <v>1568</v>
      </c>
    </row>
    <row r="23" spans="1:1" x14ac:dyDescent="0.25">
      <c r="A23" s="422" t="s">
        <v>1569</v>
      </c>
    </row>
    <row r="24" spans="1:1" x14ac:dyDescent="0.25">
      <c r="A24" s="422" t="s">
        <v>1570</v>
      </c>
    </row>
    <row r="25" spans="1:1" x14ac:dyDescent="0.25">
      <c r="A25" s="422" t="s">
        <v>1571</v>
      </c>
    </row>
    <row r="26" spans="1:1" x14ac:dyDescent="0.25">
      <c r="A26" s="422" t="s">
        <v>1572</v>
      </c>
    </row>
    <row r="27" spans="1:1" ht="30" x14ac:dyDescent="0.25">
      <c r="A27" s="423" t="s">
        <v>1573</v>
      </c>
    </row>
    <row r="28" spans="1:1" ht="30" x14ac:dyDescent="0.25">
      <c r="A28" s="423" t="s">
        <v>1851</v>
      </c>
    </row>
    <row r="29" spans="1:1" ht="18.75" x14ac:dyDescent="0.25">
      <c r="A29" s="421"/>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1"/>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4"/>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5" t="s">
        <v>1852</v>
      </c>
    </row>
    <row r="84" spans="1:1" ht="37.5" x14ac:dyDescent="0.3">
      <c r="A84" s="426"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7"/>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7"/>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7"/>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7"/>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8"/>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7"/>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9"/>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9"/>
    </row>
    <row r="322" spans="1:1" x14ac:dyDescent="0.25">
      <c r="A322" s="41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A4" zoomScaleNormal="100" workbookViewId="0">
      <selection activeCell="B9" sqref="B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1" t="s">
        <v>1744</v>
      </c>
      <c r="B2" s="392" t="s">
        <v>1748</v>
      </c>
    </row>
    <row r="3" spans="1:2" ht="60" x14ac:dyDescent="0.25">
      <c r="A3" s="391" t="s">
        <v>1554</v>
      </c>
      <c r="B3" s="393" t="s">
        <v>1749</v>
      </c>
    </row>
    <row r="4" spans="1:2" ht="51" customHeight="1" x14ac:dyDescent="0.25">
      <c r="A4" s="391" t="s">
        <v>1552</v>
      </c>
      <c r="B4" s="393" t="s">
        <v>1768</v>
      </c>
    </row>
    <row r="5" spans="1:2" ht="162.75" customHeight="1" x14ac:dyDescent="0.25">
      <c r="A5" s="391" t="s">
        <v>1745</v>
      </c>
      <c r="B5" s="393" t="s">
        <v>1746</v>
      </c>
    </row>
    <row r="6" spans="1:2" ht="162.75" customHeight="1" x14ac:dyDescent="0.25">
      <c r="A6" s="391" t="s">
        <v>1738</v>
      </c>
      <c r="B6" s="393" t="s">
        <v>1849</v>
      </c>
    </row>
    <row r="7" spans="1:2" ht="95.25" customHeight="1" x14ac:dyDescent="0.25">
      <c r="A7" s="391" t="s">
        <v>1740</v>
      </c>
      <c r="B7" s="392" t="s">
        <v>1759</v>
      </c>
    </row>
    <row r="8" spans="1:2" ht="60" x14ac:dyDescent="0.25">
      <c r="A8" s="391" t="s">
        <v>1741</v>
      </c>
      <c r="B8" s="392" t="s">
        <v>1751</v>
      </c>
    </row>
    <row r="9" spans="1:2" ht="60" x14ac:dyDescent="0.25">
      <c r="A9" s="391" t="s">
        <v>1747</v>
      </c>
      <c r="B9" s="392" t="s">
        <v>1752</v>
      </c>
    </row>
    <row r="10" spans="1:2" ht="57" customHeight="1" x14ac:dyDescent="0.25">
      <c r="A10" s="391" t="s">
        <v>1755</v>
      </c>
      <c r="B10" s="393" t="s">
        <v>1753</v>
      </c>
    </row>
    <row r="11" spans="1:2" ht="75" x14ac:dyDescent="0.25">
      <c r="A11" s="391" t="s">
        <v>1756</v>
      </c>
      <c r="B11" s="392" t="s">
        <v>1757</v>
      </c>
    </row>
    <row r="12" spans="1:2" ht="75" x14ac:dyDescent="0.25">
      <c r="A12" s="391" t="s">
        <v>1758</v>
      </c>
      <c r="B12" s="392" t="s">
        <v>1866</v>
      </c>
    </row>
    <row r="13" spans="1:2" ht="60" customHeight="1" x14ac:dyDescent="0.25">
      <c r="A13" s="430" t="s">
        <v>1868</v>
      </c>
      <c r="B13" s="431"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tabSelected="1" zoomScaleNormal="100" workbookViewId="0">
      <selection activeCell="F9" sqref="F9"/>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5" t="s">
        <v>126</v>
      </c>
      <c r="B1" s="446"/>
      <c r="C1" s="446"/>
      <c r="D1" s="446"/>
      <c r="E1" s="446"/>
      <c r="F1" s="446"/>
      <c r="G1" s="447"/>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8" t="s">
        <v>47</v>
      </c>
      <c r="B3" s="449"/>
      <c r="C3" s="450"/>
      <c r="D3" s="325"/>
      <c r="F3" s="75"/>
    </row>
    <row r="4" spans="1:13" ht="21.6" customHeight="1" x14ac:dyDescent="0.25">
      <c r="A4" s="298" t="s">
        <v>121</v>
      </c>
      <c r="B4" s="443" t="s">
        <v>1202</v>
      </c>
      <c r="C4" s="444"/>
      <c r="D4" s="326"/>
      <c r="E4" s="293" t="s">
        <v>1370</v>
      </c>
      <c r="F4" s="442" t="s">
        <v>1765</v>
      </c>
      <c r="H4" s="75"/>
      <c r="I4" s="75"/>
      <c r="J4" s="75"/>
      <c r="K4" s="75"/>
      <c r="L4" s="75"/>
      <c r="M4" s="299"/>
    </row>
    <row r="5" spans="1:13" ht="21.6" customHeight="1" thickBot="1" x14ac:dyDescent="0.3">
      <c r="A5" s="300" t="s">
        <v>122</v>
      </c>
      <c r="B5" s="443">
        <v>2019</v>
      </c>
      <c r="C5" s="444"/>
      <c r="D5" s="327"/>
      <c r="E5" s="293" t="s">
        <v>1371</v>
      </c>
      <c r="F5" s="442"/>
      <c r="H5" s="301"/>
      <c r="I5" s="301"/>
      <c r="J5" s="301"/>
      <c r="K5" s="301"/>
      <c r="L5" s="301"/>
      <c r="M5" s="299"/>
    </row>
    <row r="6" spans="1:13" ht="21.6" customHeight="1" x14ac:dyDescent="0.25">
      <c r="A6" s="451" t="s">
        <v>120</v>
      </c>
      <c r="B6" s="452"/>
      <c r="C6" s="453"/>
      <c r="D6" s="325"/>
      <c r="E6" s="293"/>
      <c r="F6" s="442"/>
      <c r="H6" s="301"/>
      <c r="I6" s="301"/>
      <c r="J6" s="301"/>
      <c r="K6" s="301"/>
      <c r="L6" s="301"/>
      <c r="M6" s="299"/>
    </row>
    <row r="7" spans="1:13" ht="21.6" customHeight="1" x14ac:dyDescent="0.25">
      <c r="A7" s="302" t="s">
        <v>117</v>
      </c>
      <c r="B7" s="443" t="s">
        <v>1954</v>
      </c>
      <c r="C7" s="444"/>
      <c r="D7" s="327"/>
      <c r="E7" s="293" t="s">
        <v>1372</v>
      </c>
      <c r="F7" s="442"/>
      <c r="H7" s="301"/>
      <c r="I7" s="301"/>
      <c r="J7" s="301"/>
      <c r="K7" s="301"/>
      <c r="L7" s="301"/>
      <c r="M7" s="299"/>
    </row>
    <row r="8" spans="1:13" ht="21.6" customHeight="1" x14ac:dyDescent="0.25">
      <c r="A8" s="298" t="s">
        <v>118</v>
      </c>
      <c r="B8" s="443" t="s">
        <v>1955</v>
      </c>
      <c r="C8" s="444"/>
      <c r="D8" s="327"/>
      <c r="E8" s="293" t="s">
        <v>1373</v>
      </c>
      <c r="H8" s="301"/>
      <c r="I8" s="301"/>
      <c r="J8" s="301"/>
      <c r="K8" s="301"/>
      <c r="L8" s="301"/>
      <c r="M8" s="299"/>
    </row>
    <row r="9" spans="1:13" ht="21.6" customHeight="1" x14ac:dyDescent="0.25">
      <c r="A9" s="298" t="s">
        <v>123</v>
      </c>
      <c r="B9" s="443" t="s">
        <v>1956</v>
      </c>
      <c r="C9" s="444"/>
      <c r="D9" s="327"/>
      <c r="E9" s="293" t="s">
        <v>1374</v>
      </c>
      <c r="H9" s="301"/>
      <c r="I9" s="301"/>
      <c r="J9" s="301"/>
      <c r="K9" s="301"/>
      <c r="L9" s="301"/>
      <c r="M9" s="299"/>
    </row>
    <row r="10" spans="1:13" ht="21.6" customHeight="1" x14ac:dyDescent="0.25">
      <c r="A10" s="298" t="s">
        <v>124</v>
      </c>
      <c r="B10" s="443" t="s">
        <v>1957</v>
      </c>
      <c r="C10" s="444"/>
      <c r="D10" s="327"/>
      <c r="E10" s="293" t="s">
        <v>1375</v>
      </c>
      <c r="F10" s="439"/>
      <c r="H10" s="301"/>
      <c r="I10" s="301"/>
      <c r="J10" s="301"/>
      <c r="K10" s="301"/>
      <c r="L10" s="301"/>
      <c r="M10" s="299"/>
    </row>
    <row r="11" spans="1:13" ht="21.6" customHeight="1" thickBot="1" x14ac:dyDescent="0.3">
      <c r="A11" s="303" t="s">
        <v>125</v>
      </c>
      <c r="B11" s="443">
        <v>9258887044</v>
      </c>
      <c r="C11" s="444"/>
      <c r="D11" s="328"/>
      <c r="E11" s="293" t="s">
        <v>1376</v>
      </c>
      <c r="H11" s="301"/>
      <c r="I11" s="301"/>
      <c r="J11" s="301"/>
      <c r="K11" s="301"/>
      <c r="L11" s="301"/>
      <c r="M11" s="299"/>
    </row>
    <row r="12" spans="1:13" ht="21.6" customHeight="1" x14ac:dyDescent="0.25">
      <c r="A12" s="454" t="s">
        <v>119</v>
      </c>
      <c r="B12" s="455"/>
      <c r="C12" s="456"/>
      <c r="D12" s="329"/>
      <c r="E12" s="293"/>
      <c r="F12" s="364"/>
      <c r="H12" s="301"/>
      <c r="I12" s="301"/>
      <c r="J12" s="301"/>
      <c r="K12" s="301"/>
      <c r="L12" s="301"/>
      <c r="M12" s="299"/>
    </row>
    <row r="13" spans="1:13" ht="21.6" customHeight="1" x14ac:dyDescent="0.25">
      <c r="A13" s="304" t="s">
        <v>2</v>
      </c>
      <c r="B13" s="443" t="s">
        <v>1958</v>
      </c>
      <c r="C13" s="444"/>
      <c r="D13" s="322"/>
      <c r="E13" s="293" t="s">
        <v>1377</v>
      </c>
      <c r="H13" s="305"/>
      <c r="I13" s="305"/>
      <c r="J13" s="305"/>
      <c r="K13" s="305"/>
      <c r="L13" s="305"/>
      <c r="M13" s="299"/>
    </row>
    <row r="14" spans="1:13" ht="21.6" customHeight="1" x14ac:dyDescent="0.25">
      <c r="A14" s="306" t="s">
        <v>115</v>
      </c>
      <c r="B14" s="443" t="s">
        <v>1202</v>
      </c>
      <c r="C14" s="444"/>
      <c r="D14" s="323"/>
      <c r="E14" s="293" t="s">
        <v>1378</v>
      </c>
      <c r="H14" s="301"/>
      <c r="I14" s="301"/>
      <c r="J14" s="301"/>
      <c r="K14" s="301"/>
      <c r="L14" s="301"/>
      <c r="M14" s="299"/>
    </row>
    <row r="15" spans="1:13" ht="21.6" customHeight="1" x14ac:dyDescent="0.25">
      <c r="A15" s="306" t="s">
        <v>116</v>
      </c>
      <c r="B15" s="443">
        <v>94556</v>
      </c>
      <c r="C15" s="444"/>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4" priority="4">
      <formula>ISBLANK(B4)</formula>
    </cfRule>
  </conditionalFormatting>
  <conditionalFormatting sqref="B7:C11">
    <cfRule type="expression" dxfId="63" priority="3">
      <formula>ISBLANK(B7)</formula>
    </cfRule>
  </conditionalFormatting>
  <conditionalFormatting sqref="B13:C15">
    <cfRule type="expression" dxfId="62" priority="2">
      <formula>ISBLANK(B13)</formula>
    </cfRule>
  </conditionalFormatting>
  <conditionalFormatting sqref="B5:C5">
    <cfRule type="expression" dxfId="61"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0" sqref="C10"/>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1754</v>
      </c>
      <c r="F1" s="394"/>
      <c r="G1" s="386"/>
    </row>
    <row r="2" spans="2:7" ht="21.6" customHeight="1" x14ac:dyDescent="0.3">
      <c r="F2" s="457" t="s">
        <v>127</v>
      </c>
      <c r="G2" s="458"/>
    </row>
    <row r="3" spans="2:7" ht="52.5" customHeight="1" x14ac:dyDescent="0.25">
      <c r="C3" s="390" t="s">
        <v>1772</v>
      </c>
      <c r="F3" s="459" t="s">
        <v>1767</v>
      </c>
      <c r="G3" s="460"/>
    </row>
    <row r="4" spans="2:7" x14ac:dyDescent="0.25">
      <c r="F4" s="459"/>
      <c r="G4" s="460"/>
    </row>
    <row r="5" spans="2:7" x14ac:dyDescent="0.25">
      <c r="F5" s="459"/>
      <c r="G5" s="460"/>
    </row>
    <row r="6" spans="2:7" ht="26.25" customHeight="1" x14ac:dyDescent="0.25">
      <c r="C6" s="390" t="s">
        <v>1771</v>
      </c>
      <c r="F6" s="459"/>
      <c r="G6" s="460"/>
    </row>
    <row r="7" spans="2:7" x14ac:dyDescent="0.25">
      <c r="F7" s="459"/>
      <c r="G7" s="460"/>
    </row>
    <row r="8" spans="2:7" x14ac:dyDescent="0.25">
      <c r="F8" s="459"/>
      <c r="G8" s="460"/>
    </row>
    <row r="9" spans="2:7" x14ac:dyDescent="0.25">
      <c r="F9" s="459"/>
      <c r="G9" s="460"/>
    </row>
    <row r="10" spans="2:7" ht="26.25" x14ac:dyDescent="0.4">
      <c r="B10" s="394" t="s">
        <v>1742</v>
      </c>
      <c r="C10" s="386" t="s">
        <v>1743</v>
      </c>
      <c r="F10" s="459"/>
      <c r="G10" s="460"/>
    </row>
    <row r="11" spans="2:7" x14ac:dyDescent="0.25">
      <c r="F11" s="459"/>
      <c r="G11" s="460"/>
    </row>
    <row r="12" spans="2:7" x14ac:dyDescent="0.25">
      <c r="F12" s="459"/>
      <c r="G12" s="460"/>
    </row>
    <row r="13" spans="2:7" x14ac:dyDescent="0.25">
      <c r="F13" s="459"/>
      <c r="G13" s="460"/>
    </row>
    <row r="14" spans="2:7" ht="124.5" customHeight="1" thickBot="1" x14ac:dyDescent="0.3">
      <c r="F14" s="461"/>
      <c r="G14" s="462"/>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T18" sqref="T18"/>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Moraga</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9" t="s">
        <v>102</v>
      </c>
      <c r="M2" s="470"/>
      <c r="N2" s="470"/>
      <c r="O2" s="471"/>
      <c r="P2" s="368"/>
      <c r="Q2" s="348"/>
      <c r="R2" s="348"/>
      <c r="S2" s="348"/>
      <c r="T2" s="348"/>
      <c r="U2" s="58"/>
      <c r="V2" s="58"/>
      <c r="W2" s="58"/>
    </row>
    <row r="3" spans="1:23" s="219" customFormat="1" ht="15" x14ac:dyDescent="0.2">
      <c r="A3" s="472" t="s">
        <v>1369</v>
      </c>
      <c r="B3" s="472"/>
      <c r="C3" s="472"/>
      <c r="D3" s="472"/>
      <c r="E3" s="472"/>
      <c r="F3" s="472"/>
      <c r="G3" s="472"/>
      <c r="H3" s="472"/>
      <c r="I3" s="472"/>
      <c r="J3" s="472"/>
      <c r="K3" s="472"/>
      <c r="L3" s="472"/>
      <c r="M3" s="472"/>
      <c r="N3" s="472"/>
      <c r="O3" s="472"/>
      <c r="P3" s="472"/>
      <c r="Q3" s="472"/>
      <c r="R3" s="472"/>
      <c r="S3" s="472"/>
      <c r="T3" s="472"/>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6" t="s">
        <v>0</v>
      </c>
      <c r="B7" s="467"/>
      <c r="C7" s="467"/>
      <c r="D7" s="467"/>
      <c r="E7" s="467"/>
      <c r="F7" s="467"/>
      <c r="G7" s="467"/>
      <c r="H7" s="467"/>
      <c r="I7" s="467"/>
      <c r="J7" s="467"/>
      <c r="K7" s="467"/>
      <c r="L7" s="467"/>
      <c r="M7" s="467"/>
      <c r="N7" s="467"/>
      <c r="O7" s="467"/>
      <c r="P7" s="467"/>
      <c r="Q7" s="467"/>
      <c r="R7" s="467"/>
      <c r="S7" s="467"/>
      <c r="T7" s="468"/>
    </row>
    <row r="8" spans="1:23" s="209" customFormat="1" ht="24" customHeight="1" x14ac:dyDescent="0.2">
      <c r="A8" s="463" t="s">
        <v>60</v>
      </c>
      <c r="B8" s="464"/>
      <c r="C8" s="464"/>
      <c r="D8" s="464"/>
      <c r="E8" s="464"/>
      <c r="F8" s="464"/>
      <c r="G8" s="464"/>
      <c r="H8" s="464"/>
      <c r="I8" s="464"/>
      <c r="J8" s="464"/>
      <c r="K8" s="464"/>
      <c r="L8" s="464"/>
      <c r="M8" s="464"/>
      <c r="N8" s="464"/>
      <c r="O8" s="464"/>
      <c r="P8" s="464"/>
      <c r="Q8" s="464"/>
      <c r="R8" s="464"/>
      <c r="S8" s="464"/>
      <c r="T8" s="465"/>
    </row>
    <row r="9" spans="1:23" s="209" customFormat="1" ht="63" customHeight="1" x14ac:dyDescent="0.2">
      <c r="A9" s="478" t="s">
        <v>43</v>
      </c>
      <c r="B9" s="479"/>
      <c r="C9" s="479"/>
      <c r="D9" s="479"/>
      <c r="E9" s="480"/>
      <c r="F9" s="478" t="s">
        <v>108</v>
      </c>
      <c r="G9" s="480"/>
      <c r="H9" s="193" t="s">
        <v>59</v>
      </c>
      <c r="I9" s="478" t="s">
        <v>1358</v>
      </c>
      <c r="J9" s="481"/>
      <c r="K9" s="481"/>
      <c r="L9" s="481"/>
      <c r="M9" s="481"/>
      <c r="N9" s="481"/>
      <c r="O9" s="481"/>
      <c r="P9" s="482"/>
      <c r="Q9" s="193" t="s">
        <v>1359</v>
      </c>
      <c r="R9" s="193" t="s">
        <v>1360</v>
      </c>
      <c r="S9" s="193" t="s">
        <v>109</v>
      </c>
      <c r="T9" s="193" t="s">
        <v>54</v>
      </c>
    </row>
    <row r="10" spans="1:23" s="77" customFormat="1" x14ac:dyDescent="0.2">
      <c r="A10" s="474">
        <v>1</v>
      </c>
      <c r="B10" s="475"/>
      <c r="C10" s="475"/>
      <c r="D10" s="476"/>
      <c r="E10" s="477"/>
      <c r="F10" s="190">
        <v>2</v>
      </c>
      <c r="G10" s="187">
        <v>3</v>
      </c>
      <c r="H10" s="192">
        <v>4</v>
      </c>
      <c r="I10" s="473">
        <v>5</v>
      </c>
      <c r="J10" s="473"/>
      <c r="K10" s="473"/>
      <c r="L10" s="473"/>
      <c r="M10" s="473"/>
      <c r="N10" s="473"/>
      <c r="O10" s="473"/>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2</v>
      </c>
      <c r="O12" s="158">
        <f>SUMPRODUCT((YEAR($H13:$H1001)='Start Here'!$B$5)*O13:O1001)</f>
        <v>10</v>
      </c>
      <c r="P12" s="158">
        <f>SUMPRODUCT((YEAR($H13:$H1001)='Start Here'!$B$5)*P13:P1001)</f>
        <v>12</v>
      </c>
      <c r="Q12" s="158">
        <f>SUMPRODUCT((YEAR($H13:$H1001)='Start Here'!$B$5)*Q13:Q1001)</f>
        <v>12</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9">
        <v>255360030</v>
      </c>
      <c r="C13" s="388" t="s">
        <v>1959</v>
      </c>
      <c r="D13" s="388"/>
      <c r="E13" s="388" t="s">
        <v>1962</v>
      </c>
      <c r="F13" s="134" t="s">
        <v>1960</v>
      </c>
      <c r="G13" s="224" t="s">
        <v>1961</v>
      </c>
      <c r="H13" s="383">
        <v>43488</v>
      </c>
      <c r="I13" s="134"/>
      <c r="J13" s="134"/>
      <c r="K13" s="134"/>
      <c r="L13" s="134"/>
      <c r="M13" s="134"/>
      <c r="N13" s="134">
        <v>1</v>
      </c>
      <c r="O13" s="134"/>
      <c r="P13" s="225">
        <f>SUM($I13:$O13)</f>
        <v>1</v>
      </c>
      <c r="Q13" s="224">
        <v>1</v>
      </c>
      <c r="R13" s="224">
        <f>P13-Q13</f>
        <v>0</v>
      </c>
      <c r="S13" s="224" t="s">
        <v>1963</v>
      </c>
      <c r="T13" s="226"/>
    </row>
    <row r="14" spans="1:23" ht="137.25" customHeight="1" x14ac:dyDescent="0.2">
      <c r="A14" s="131"/>
      <c r="B14" s="389" t="s">
        <v>1965</v>
      </c>
      <c r="C14" s="388" t="s">
        <v>1964</v>
      </c>
      <c r="D14" s="388" t="s">
        <v>1966</v>
      </c>
      <c r="E14" s="388" t="s">
        <v>1967</v>
      </c>
      <c r="F14" s="134" t="s">
        <v>1968</v>
      </c>
      <c r="G14" s="224" t="s">
        <v>1969</v>
      </c>
      <c r="H14" s="440">
        <v>43549</v>
      </c>
      <c r="I14" s="134"/>
      <c r="J14" s="134"/>
      <c r="K14" s="134"/>
      <c r="L14" s="134"/>
      <c r="M14" s="134"/>
      <c r="N14" s="134"/>
      <c r="O14" s="134">
        <v>10</v>
      </c>
      <c r="P14" s="225">
        <f t="shared" ref="P14:P77" si="0">SUM($I14:$O14)</f>
        <v>10</v>
      </c>
      <c r="Q14" s="224">
        <v>10</v>
      </c>
      <c r="R14" s="224">
        <f t="shared" ref="R14:R77" si="1">P14-Q14</f>
        <v>0</v>
      </c>
      <c r="S14" s="224" t="s">
        <v>1963</v>
      </c>
      <c r="T14" s="226" t="s">
        <v>2020</v>
      </c>
    </row>
    <row r="15" spans="1:23" x14ac:dyDescent="0.2">
      <c r="A15" s="131"/>
      <c r="B15" s="389">
        <v>255222002</v>
      </c>
      <c r="C15" s="388" t="s">
        <v>1971</v>
      </c>
      <c r="D15" s="388"/>
      <c r="E15" s="388" t="s">
        <v>1970</v>
      </c>
      <c r="F15" s="134" t="s">
        <v>1960</v>
      </c>
      <c r="G15" s="224" t="s">
        <v>1961</v>
      </c>
      <c r="H15" s="440">
        <v>43610</v>
      </c>
      <c r="I15" s="134"/>
      <c r="J15" s="134"/>
      <c r="K15" s="134"/>
      <c r="L15" s="134"/>
      <c r="M15" s="134"/>
      <c r="N15" s="134">
        <v>1</v>
      </c>
      <c r="O15" s="134"/>
      <c r="P15" s="225">
        <f t="shared" si="0"/>
        <v>1</v>
      </c>
      <c r="Q15" s="224">
        <v>1</v>
      </c>
      <c r="R15" s="224">
        <f t="shared" si="1"/>
        <v>0</v>
      </c>
      <c r="S15" s="224" t="s">
        <v>1963</v>
      </c>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60" priority="4">
      <formula>AND(ISBLANK(C13),SUM(COUNTIF(A13:O13,"&lt;&gt;"&amp;""),COUNTIF(Q13,"&lt;&gt;"&amp;""),COUNTIF(S13:T13,"&lt;&gt;"&amp;"")&gt;0))</formula>
    </cfRule>
  </conditionalFormatting>
  <conditionalFormatting sqref="F13:F1001">
    <cfRule type="expression" dxfId="59" priority="26">
      <formula>AND(ISBLANK(F13),SUM(COUNTIF(A13:O13,"&lt;&gt;"&amp;""),COUNTIF(Q13,"&lt;&gt;"&amp;""),COUNTIF(S13:T13,"&lt;&gt;"&amp;"")&gt;0))</formula>
    </cfRule>
  </conditionalFormatting>
  <conditionalFormatting sqref="G13:G1001">
    <cfRule type="expression" dxfId="58" priority="25">
      <formula>AND(ISBLANK(G13),SUM(COUNTIF(A13:O13,"&lt;&gt;"&amp;""),COUNTIF(Q13,"&lt;&gt;"&amp;""),COUNTIF(S13:T13,"&lt;&gt;"&amp;"")&gt;0))</formula>
    </cfRule>
  </conditionalFormatting>
  <conditionalFormatting sqref="H13:H1001">
    <cfRule type="expression" dxfId="57" priority="6">
      <formula>AND(ISBLANK(H13),SUM(COUNTIF(A13:O13,"&lt;&gt;"&amp;""),COUNTIF(Q13,"&lt;&gt;"&amp;""),COUNTIF(S13:T13,"&lt;&gt;"&amp;"")&gt;0))</formula>
    </cfRule>
    <cfRule type="expression" dxfId="56" priority="24">
      <formula>ISTEXT(H13)</formula>
    </cfRule>
  </conditionalFormatting>
  <conditionalFormatting sqref="S13:S1001">
    <cfRule type="expression" dxfId="55" priority="23">
      <formula>AND(ISBLANK(S13),SUM(COUNTIF(A13:O13,"&lt;&gt;"&amp;""),COUNTIF(Q13,"&lt;&gt;"&amp;""),COUNTIF(S13:T13,"&lt;&gt;"&amp;"")&gt;0))</formula>
    </cfRule>
  </conditionalFormatting>
  <conditionalFormatting sqref="I13:O1001">
    <cfRule type="expression" dxfId="54"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53" priority="5">
      <formula>LEN(A13)&gt;256</formula>
    </cfRule>
  </conditionalFormatting>
  <conditionalFormatting sqref="C13:C1001">
    <cfRule type="expression" dxfId="52" priority="27">
      <formula>LEN(C13)&gt;256</formula>
    </cfRule>
  </conditionalFormatting>
  <conditionalFormatting sqref="E13:E1001">
    <cfRule type="expression" dxfId="51" priority="3">
      <formula>LEN(E13)&gt;256</formula>
    </cfRule>
  </conditionalFormatting>
  <conditionalFormatting sqref="T13:T1001">
    <cfRule type="expression" dxfId="50" priority="2">
      <formula>LEN(T13)&gt;4000</formula>
    </cfRule>
  </conditionalFormatting>
  <conditionalFormatting sqref="B13:B1000">
    <cfRule type="expression" dxfId="49"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X1" zoomScale="70" zoomScaleNormal="70" zoomScaleSheetLayoutView="50" zoomScalePageLayoutView="70" workbookViewId="0">
      <selection activeCell="AS16" sqref="AS16"/>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Moraga</v>
      </c>
      <c r="C1" s="278"/>
      <c r="D1" s="358"/>
      <c r="E1" s="358"/>
      <c r="F1" s="358"/>
      <c r="G1" s="358"/>
      <c r="H1" s="358"/>
      <c r="I1" s="358" t="s">
        <v>8</v>
      </c>
      <c r="J1" s="358"/>
      <c r="K1" s="358"/>
      <c r="L1" s="358"/>
      <c r="M1" s="358"/>
      <c r="N1" s="358"/>
      <c r="O1" s="358"/>
      <c r="P1" s="358"/>
      <c r="Q1" s="358"/>
      <c r="R1" s="483" t="s">
        <v>1766</v>
      </c>
      <c r="S1" s="484"/>
      <c r="T1" s="484"/>
      <c r="U1" s="485"/>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2" t="s">
        <v>1369</v>
      </c>
      <c r="B3" s="472"/>
      <c r="C3" s="472"/>
      <c r="D3" s="472"/>
      <c r="E3" s="472"/>
      <c r="F3" s="472"/>
      <c r="G3" s="472"/>
      <c r="H3" s="472"/>
      <c r="I3" s="472"/>
      <c r="J3" s="472"/>
      <c r="K3" s="472"/>
      <c r="L3" s="472"/>
      <c r="M3" s="472"/>
      <c r="N3" s="472"/>
      <c r="O3" s="472"/>
      <c r="P3" s="472"/>
      <c r="Q3" s="472"/>
      <c r="R3" s="472"/>
      <c r="S3" s="472"/>
      <c r="T3" s="472"/>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8" t="s">
        <v>43</v>
      </c>
      <c r="B9" s="481"/>
      <c r="C9" s="481"/>
      <c r="D9" s="481"/>
      <c r="E9" s="482"/>
      <c r="F9" s="478" t="s">
        <v>108</v>
      </c>
      <c r="G9" s="482"/>
      <c r="H9" s="478" t="s">
        <v>1291</v>
      </c>
      <c r="I9" s="481"/>
      <c r="J9" s="481"/>
      <c r="K9" s="481"/>
      <c r="L9" s="481"/>
      <c r="M9" s="481"/>
      <c r="N9" s="481"/>
      <c r="O9" s="482"/>
      <c r="P9" s="235"/>
      <c r="Q9" s="478" t="s">
        <v>64</v>
      </c>
      <c r="R9" s="481"/>
      <c r="S9" s="481"/>
      <c r="T9" s="481"/>
      <c r="U9" s="481"/>
      <c r="V9" s="481"/>
      <c r="W9" s="482"/>
      <c r="X9" s="235"/>
      <c r="Y9" s="235"/>
      <c r="Z9" s="478" t="s">
        <v>65</v>
      </c>
      <c r="AA9" s="481"/>
      <c r="AB9" s="481"/>
      <c r="AC9" s="481"/>
      <c r="AD9" s="481"/>
      <c r="AE9" s="481"/>
      <c r="AF9" s="481"/>
      <c r="AG9" s="481"/>
      <c r="AH9" s="482"/>
      <c r="AI9" s="236"/>
      <c r="AJ9" s="193" t="s">
        <v>109</v>
      </c>
      <c r="AK9" s="193" t="s">
        <v>110</v>
      </c>
      <c r="AL9" s="478" t="s">
        <v>6</v>
      </c>
      <c r="AM9" s="482"/>
      <c r="AN9" s="193" t="s">
        <v>7</v>
      </c>
      <c r="AO9" s="193" t="s">
        <v>111</v>
      </c>
      <c r="AP9" s="478" t="s">
        <v>114</v>
      </c>
      <c r="AQ9" s="481"/>
      <c r="AR9" s="482"/>
      <c r="AS9" s="67" t="s">
        <v>54</v>
      </c>
      <c r="AT9" s="64"/>
    </row>
    <row r="10" spans="1:46" s="8" customFormat="1" ht="23.25" customHeight="1" x14ac:dyDescent="0.25">
      <c r="A10" s="486">
        <v>1</v>
      </c>
      <c r="B10" s="487"/>
      <c r="C10" s="487"/>
      <c r="D10" s="487"/>
      <c r="E10" s="488"/>
      <c r="F10" s="187">
        <v>2</v>
      </c>
      <c r="G10" s="187">
        <v>3</v>
      </c>
      <c r="H10" s="474">
        <v>4</v>
      </c>
      <c r="I10" s="475"/>
      <c r="J10" s="475"/>
      <c r="K10" s="475"/>
      <c r="L10" s="475"/>
      <c r="M10" s="475"/>
      <c r="N10" s="489"/>
      <c r="O10" s="187">
        <v>5</v>
      </c>
      <c r="P10" s="187">
        <v>6</v>
      </c>
      <c r="Q10" s="474">
        <v>7</v>
      </c>
      <c r="R10" s="475"/>
      <c r="S10" s="475"/>
      <c r="T10" s="475"/>
      <c r="U10" s="475"/>
      <c r="V10" s="475"/>
      <c r="W10" s="489"/>
      <c r="X10" s="187">
        <v>8</v>
      </c>
      <c r="Y10" s="187">
        <v>9</v>
      </c>
      <c r="Z10" s="474">
        <v>10</v>
      </c>
      <c r="AA10" s="475"/>
      <c r="AB10" s="475"/>
      <c r="AC10" s="475"/>
      <c r="AD10" s="475"/>
      <c r="AE10" s="475"/>
      <c r="AF10" s="489"/>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2</v>
      </c>
      <c r="N12" s="240">
        <f>SUMPRODUCT((YEAR($O13:$O1000)='Start Here'!$B$5)*N13:N1000)</f>
        <v>10</v>
      </c>
      <c r="O12" s="240"/>
      <c r="P12" s="240">
        <f>SUMPRODUCT((YEAR($O13:$O1000)='Start Here'!$B$5)*P13:P1000)</f>
        <v>12</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1</v>
      </c>
      <c r="W12" s="240">
        <f>SUMPRODUCT((YEAR($X13:$X1000)='Start Here'!$B$5)*W13:W1000)</f>
        <v>5</v>
      </c>
      <c r="X12" s="240"/>
      <c r="Y12" s="240">
        <f>SUMPRODUCT((YEAR($X13:$X1000)='Start Here'!$B$5)*Y13:Y1000)</f>
        <v>6</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19</v>
      </c>
      <c r="AG12" s="240"/>
      <c r="AH12" s="240">
        <f>SUMPRODUCT((YEAR($AG13:$AG1000)='Start Here'!$B$5)*AH13:AH1000)</f>
        <v>19</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90" customHeight="1" x14ac:dyDescent="0.2">
      <c r="A13" s="9"/>
      <c r="B13" s="9">
        <v>255360030</v>
      </c>
      <c r="C13" s="9" t="s">
        <v>1959</v>
      </c>
      <c r="D13" s="9"/>
      <c r="E13" s="9"/>
      <c r="F13" s="9" t="s">
        <v>1960</v>
      </c>
      <c r="G13" s="9" t="s">
        <v>1961</v>
      </c>
      <c r="H13" s="9"/>
      <c r="I13" s="9"/>
      <c r="J13" s="9"/>
      <c r="K13" s="9"/>
      <c r="L13" s="9"/>
      <c r="M13" s="9">
        <v>1</v>
      </c>
      <c r="N13" s="9"/>
      <c r="O13" s="243">
        <v>43488</v>
      </c>
      <c r="P13" s="242">
        <f>SUM($H13:$N13)</f>
        <v>1</v>
      </c>
      <c r="Q13" s="9"/>
      <c r="R13" s="9"/>
      <c r="S13" s="9"/>
      <c r="T13" s="9"/>
      <c r="U13" s="9"/>
      <c r="V13" s="9">
        <v>1</v>
      </c>
      <c r="W13" s="9"/>
      <c r="X13" s="383">
        <v>43703</v>
      </c>
      <c r="Y13" s="244">
        <f>SUM($Q13:$W13)</f>
        <v>1</v>
      </c>
      <c r="Z13" s="9"/>
      <c r="AA13" s="9"/>
      <c r="AB13" s="9"/>
      <c r="AC13" s="9"/>
      <c r="AD13" s="9"/>
      <c r="AE13" s="9"/>
      <c r="AF13" s="9"/>
      <c r="AG13" s="243"/>
      <c r="AH13" s="244">
        <f>SUM($Z13:$AF13)</f>
        <v>0</v>
      </c>
      <c r="AI13" s="245">
        <v>0</v>
      </c>
      <c r="AJ13" s="9" t="s">
        <v>1972</v>
      </c>
      <c r="AK13" s="9"/>
      <c r="AL13" s="9"/>
      <c r="AM13" s="9"/>
      <c r="AN13" s="9" t="s">
        <v>2016</v>
      </c>
      <c r="AO13" s="9"/>
      <c r="AP13" s="9"/>
      <c r="AQ13" s="9"/>
      <c r="AR13" s="9"/>
      <c r="AS13" s="246"/>
      <c r="AT13" s="195"/>
    </row>
    <row r="14" spans="1:46" s="1" customFormat="1" ht="39.75" customHeight="1" x14ac:dyDescent="0.2">
      <c r="A14" s="9"/>
      <c r="B14" s="9">
        <v>257180082</v>
      </c>
      <c r="C14" s="9" t="s">
        <v>1975</v>
      </c>
      <c r="D14" s="9" t="s">
        <v>1973</v>
      </c>
      <c r="E14" s="9"/>
      <c r="F14" s="9" t="s">
        <v>1974</v>
      </c>
      <c r="G14" s="9" t="s">
        <v>1969</v>
      </c>
      <c r="H14" s="9"/>
      <c r="I14" s="9"/>
      <c r="J14" s="9"/>
      <c r="K14" s="9"/>
      <c r="L14" s="9"/>
      <c r="M14" s="9"/>
      <c r="N14" s="9"/>
      <c r="O14" s="9"/>
      <c r="P14" s="242">
        <f t="shared" ref="P14:P18" si="0">SUM($H14:$N14)</f>
        <v>0</v>
      </c>
      <c r="Q14" s="9"/>
      <c r="R14" s="9"/>
      <c r="S14" s="9"/>
      <c r="T14" s="9"/>
      <c r="U14" s="9"/>
      <c r="V14" s="9"/>
      <c r="W14" s="9">
        <v>4</v>
      </c>
      <c r="X14" s="243">
        <v>43606</v>
      </c>
      <c r="Y14" s="244">
        <f t="shared" ref="Y14:Y18" si="1">SUM($Q14:$W14)</f>
        <v>4</v>
      </c>
      <c r="Z14" s="9"/>
      <c r="AA14" s="9"/>
      <c r="AB14" s="9"/>
      <c r="AC14" s="9"/>
      <c r="AD14" s="9"/>
      <c r="AE14" s="9"/>
      <c r="AF14" s="9"/>
      <c r="AG14" s="9"/>
      <c r="AH14" s="244">
        <f t="shared" ref="AH14:AH77" si="2">SUM($Z14:$AF14)</f>
        <v>0</v>
      </c>
      <c r="AI14" s="245">
        <v>0</v>
      </c>
      <c r="AJ14" s="9" t="s">
        <v>1972</v>
      </c>
      <c r="AK14" s="9"/>
      <c r="AL14" s="9"/>
      <c r="AM14" s="9"/>
      <c r="AN14" s="9"/>
      <c r="AO14" s="9"/>
      <c r="AP14" s="9"/>
      <c r="AQ14" s="9"/>
      <c r="AR14" s="9"/>
      <c r="AS14" s="246" t="s">
        <v>2018</v>
      </c>
      <c r="AT14" s="195"/>
    </row>
    <row r="15" spans="1:46" s="1" customFormat="1" ht="41.25" customHeight="1" x14ac:dyDescent="0.2">
      <c r="A15" s="9"/>
      <c r="B15" s="9">
        <v>258422004</v>
      </c>
      <c r="C15" s="9" t="s">
        <v>1976</v>
      </c>
      <c r="D15" s="9"/>
      <c r="E15" s="9"/>
      <c r="F15" s="9" t="s">
        <v>1960</v>
      </c>
      <c r="G15" s="9" t="s">
        <v>1969</v>
      </c>
      <c r="H15" s="9"/>
      <c r="I15" s="9"/>
      <c r="J15" s="9"/>
      <c r="K15" s="9"/>
      <c r="L15" s="9"/>
      <c r="M15" s="9"/>
      <c r="N15" s="9"/>
      <c r="O15" s="9"/>
      <c r="P15" s="242">
        <f t="shared" si="0"/>
        <v>0</v>
      </c>
      <c r="Q15" s="9"/>
      <c r="R15" s="9"/>
      <c r="S15" s="9"/>
      <c r="T15" s="9"/>
      <c r="U15" s="9"/>
      <c r="V15" s="9"/>
      <c r="W15" s="9">
        <v>1</v>
      </c>
      <c r="X15" s="383">
        <v>43713</v>
      </c>
      <c r="Y15" s="244">
        <f t="shared" si="1"/>
        <v>1</v>
      </c>
      <c r="Z15" s="9"/>
      <c r="AA15" s="9"/>
      <c r="AB15" s="9"/>
      <c r="AC15" s="9"/>
      <c r="AD15" s="9"/>
      <c r="AE15" s="9"/>
      <c r="AF15" s="9"/>
      <c r="AG15" s="9"/>
      <c r="AH15" s="244">
        <f t="shared" si="2"/>
        <v>0</v>
      </c>
      <c r="AI15" s="245"/>
      <c r="AJ15" s="9" t="s">
        <v>1972</v>
      </c>
      <c r="AK15" s="9"/>
      <c r="AL15" s="9"/>
      <c r="AM15" s="9"/>
      <c r="AN15" s="9"/>
      <c r="AO15" s="9"/>
      <c r="AP15" s="9"/>
      <c r="AQ15" s="9"/>
      <c r="AR15" s="9"/>
      <c r="AS15" s="246" t="s">
        <v>2024</v>
      </c>
      <c r="AT15" s="195"/>
    </row>
    <row r="16" spans="1:46" s="1" customFormat="1" ht="37.5" customHeight="1" x14ac:dyDescent="0.2">
      <c r="A16" s="9"/>
      <c r="B16" s="9">
        <v>256470001</v>
      </c>
      <c r="C16" s="9" t="s">
        <v>1997</v>
      </c>
      <c r="D16" s="9" t="s">
        <v>1977</v>
      </c>
      <c r="E16" s="388" t="s">
        <v>1978</v>
      </c>
      <c r="F16" s="9" t="s">
        <v>1968</v>
      </c>
      <c r="G16" s="9" t="s">
        <v>1969</v>
      </c>
      <c r="H16" s="9"/>
      <c r="I16" s="9"/>
      <c r="J16" s="9"/>
      <c r="K16" s="9"/>
      <c r="L16" s="9"/>
      <c r="M16" s="9"/>
      <c r="N16" s="9"/>
      <c r="O16" s="9"/>
      <c r="P16" s="242">
        <f t="shared" si="0"/>
        <v>0</v>
      </c>
      <c r="Q16" s="9"/>
      <c r="R16" s="9"/>
      <c r="S16" s="9"/>
      <c r="T16" s="9"/>
      <c r="U16" s="9"/>
      <c r="V16" s="9"/>
      <c r="W16" s="9"/>
      <c r="X16" s="243"/>
      <c r="Y16" s="244">
        <f t="shared" si="1"/>
        <v>0</v>
      </c>
      <c r="Z16" s="9"/>
      <c r="AA16" s="9"/>
      <c r="AB16" s="9"/>
      <c r="AC16" s="9"/>
      <c r="AD16" s="9"/>
      <c r="AE16" s="9"/>
      <c r="AF16" s="9">
        <v>1</v>
      </c>
      <c r="AG16" s="243">
        <v>43665</v>
      </c>
      <c r="AH16" s="244">
        <f t="shared" si="2"/>
        <v>1</v>
      </c>
      <c r="AI16" s="245"/>
      <c r="AJ16" s="9" t="s">
        <v>1972</v>
      </c>
      <c r="AK16" s="9"/>
      <c r="AL16" s="9"/>
      <c r="AM16" s="9"/>
      <c r="AN16" s="9"/>
      <c r="AO16" s="9"/>
      <c r="AP16" s="9"/>
      <c r="AQ16" s="9"/>
      <c r="AR16" s="9"/>
      <c r="AS16" s="246"/>
      <c r="AT16" s="195"/>
    </row>
    <row r="17" spans="1:46" s="1" customFormat="1" ht="48.75" customHeight="1" x14ac:dyDescent="0.2">
      <c r="A17" s="9"/>
      <c r="B17" s="9">
        <v>256470009</v>
      </c>
      <c r="C17" s="9" t="s">
        <v>1998</v>
      </c>
      <c r="D17" s="388" t="s">
        <v>1977</v>
      </c>
      <c r="E17" s="9" t="s">
        <v>1979</v>
      </c>
      <c r="F17" s="9" t="s">
        <v>1968</v>
      </c>
      <c r="G17" s="9" t="s">
        <v>1969</v>
      </c>
      <c r="H17" s="9"/>
      <c r="I17" s="9"/>
      <c r="J17" s="9"/>
      <c r="K17" s="9"/>
      <c r="L17" s="9"/>
      <c r="M17" s="9"/>
      <c r="N17" s="9"/>
      <c r="O17" s="9"/>
      <c r="P17" s="242">
        <f t="shared" si="0"/>
        <v>0</v>
      </c>
      <c r="Q17" s="9"/>
      <c r="R17" s="9"/>
      <c r="S17" s="9"/>
      <c r="T17" s="9"/>
      <c r="U17" s="9"/>
      <c r="V17" s="9"/>
      <c r="W17" s="9"/>
      <c r="X17" s="384"/>
      <c r="Y17" s="244">
        <f t="shared" si="1"/>
        <v>0</v>
      </c>
      <c r="Z17" s="9"/>
      <c r="AA17" s="9"/>
      <c r="AB17" s="9"/>
      <c r="AC17" s="9"/>
      <c r="AD17" s="9"/>
      <c r="AE17" s="9"/>
      <c r="AF17" s="9">
        <v>1</v>
      </c>
      <c r="AG17" s="243">
        <v>43735</v>
      </c>
      <c r="AH17" s="244">
        <f t="shared" si="2"/>
        <v>1</v>
      </c>
      <c r="AI17" s="245"/>
      <c r="AJ17" s="9" t="s">
        <v>1972</v>
      </c>
      <c r="AK17" s="9"/>
      <c r="AL17" s="9"/>
      <c r="AM17" s="9"/>
      <c r="AN17" s="9"/>
      <c r="AO17" s="9"/>
      <c r="AP17" s="9"/>
      <c r="AQ17" s="9"/>
      <c r="AR17" s="9"/>
      <c r="AS17" s="246"/>
      <c r="AT17" s="195"/>
    </row>
    <row r="18" spans="1:46" s="1" customFormat="1" ht="59.25" customHeight="1" x14ac:dyDescent="0.2">
      <c r="A18" s="9"/>
      <c r="B18" s="9">
        <v>256470007</v>
      </c>
      <c r="C18" s="9" t="s">
        <v>1999</v>
      </c>
      <c r="D18" s="388" t="s">
        <v>1977</v>
      </c>
      <c r="E18" s="9" t="s">
        <v>1980</v>
      </c>
      <c r="F18" s="9" t="s">
        <v>1968</v>
      </c>
      <c r="G18" s="9" t="s">
        <v>1969</v>
      </c>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v>1</v>
      </c>
      <c r="AG18" s="243">
        <v>43818</v>
      </c>
      <c r="AH18" s="244">
        <f t="shared" si="2"/>
        <v>1</v>
      </c>
      <c r="AI18" s="245"/>
      <c r="AJ18" s="9" t="s">
        <v>1972</v>
      </c>
      <c r="AK18" s="9"/>
      <c r="AL18" s="9"/>
      <c r="AM18" s="9"/>
      <c r="AN18" s="9"/>
      <c r="AO18" s="9"/>
      <c r="AP18" s="9"/>
      <c r="AQ18" s="9"/>
      <c r="AR18" s="9"/>
      <c r="AS18" s="246"/>
      <c r="AT18" s="195"/>
    </row>
    <row r="19" spans="1:46" s="1" customFormat="1" ht="48" customHeight="1" x14ac:dyDescent="0.2">
      <c r="A19" s="9"/>
      <c r="B19" s="9">
        <v>256470008</v>
      </c>
      <c r="C19" s="9" t="s">
        <v>2000</v>
      </c>
      <c r="D19" s="388" t="s">
        <v>1977</v>
      </c>
      <c r="E19" s="9" t="s">
        <v>1981</v>
      </c>
      <c r="F19" s="9" t="s">
        <v>1968</v>
      </c>
      <c r="G19" s="9" t="s">
        <v>1969</v>
      </c>
      <c r="H19" s="9"/>
      <c r="I19" s="9"/>
      <c r="J19" s="9"/>
      <c r="K19" s="9"/>
      <c r="L19" s="9"/>
      <c r="M19" s="9"/>
      <c r="N19" s="9"/>
      <c r="O19" s="9"/>
      <c r="P19" s="242">
        <f>SUM($H19:$N19)</f>
        <v>0</v>
      </c>
      <c r="Q19" s="9"/>
      <c r="R19" s="9"/>
      <c r="S19" s="9"/>
      <c r="T19" s="9"/>
      <c r="U19" s="9"/>
      <c r="V19" s="9"/>
      <c r="W19" s="9"/>
      <c r="X19" s="384"/>
      <c r="Y19" s="244">
        <f>SUM($Q19:$W19)</f>
        <v>0</v>
      </c>
      <c r="Z19" s="9"/>
      <c r="AA19" s="9"/>
      <c r="AB19" s="9"/>
      <c r="AC19" s="9"/>
      <c r="AD19" s="9"/>
      <c r="AE19" s="9"/>
      <c r="AF19" s="9">
        <v>1</v>
      </c>
      <c r="AG19" s="243">
        <v>43808</v>
      </c>
      <c r="AH19" s="244">
        <f>SUM($Z19:$AF19)</f>
        <v>1</v>
      </c>
      <c r="AI19" s="245"/>
      <c r="AJ19" s="9" t="s">
        <v>1972</v>
      </c>
      <c r="AK19" s="9"/>
      <c r="AL19" s="9"/>
      <c r="AM19" s="9"/>
      <c r="AN19" s="9"/>
      <c r="AO19" s="9"/>
      <c r="AP19" s="9"/>
      <c r="AQ19" s="9"/>
      <c r="AR19" s="9"/>
      <c r="AS19" s="246"/>
      <c r="AT19" s="195"/>
    </row>
    <row r="20" spans="1:46" s="1" customFormat="1" ht="54" customHeight="1" x14ac:dyDescent="0.2">
      <c r="A20" s="9"/>
      <c r="B20" s="9">
        <v>256460005</v>
      </c>
      <c r="C20" s="9" t="s">
        <v>2001</v>
      </c>
      <c r="D20" s="388" t="s">
        <v>1977</v>
      </c>
      <c r="E20" s="388" t="s">
        <v>1982</v>
      </c>
      <c r="F20" s="9" t="s">
        <v>1968</v>
      </c>
      <c r="G20" s="388" t="s">
        <v>1969</v>
      </c>
      <c r="H20" s="9"/>
      <c r="I20" s="9"/>
      <c r="J20" s="9"/>
      <c r="K20" s="9"/>
      <c r="L20" s="9"/>
      <c r="M20" s="9"/>
      <c r="N20" s="9"/>
      <c r="O20" s="9"/>
      <c r="P20" s="242">
        <f t="shared" ref="P20:P83" si="3">SUM($H20:$N20)</f>
        <v>0</v>
      </c>
      <c r="Q20" s="9"/>
      <c r="R20" s="9"/>
      <c r="S20" s="9"/>
      <c r="T20" s="9"/>
      <c r="U20" s="9"/>
      <c r="V20" s="9"/>
      <c r="W20" s="9"/>
      <c r="X20" s="243"/>
      <c r="Y20" s="244">
        <f t="shared" ref="Y20:Y83" si="4">SUM($Q20:$W20)</f>
        <v>0</v>
      </c>
      <c r="Z20" s="9"/>
      <c r="AA20" s="9"/>
      <c r="AB20" s="9"/>
      <c r="AC20" s="9"/>
      <c r="AD20" s="9"/>
      <c r="AE20" s="9"/>
      <c r="AF20" s="388">
        <v>1</v>
      </c>
      <c r="AG20" s="243">
        <v>43517</v>
      </c>
      <c r="AH20" s="244">
        <f t="shared" si="2"/>
        <v>1</v>
      </c>
      <c r="AI20" s="245"/>
      <c r="AJ20" s="388" t="s">
        <v>1972</v>
      </c>
      <c r="AK20" s="9"/>
      <c r="AL20" s="9"/>
      <c r="AM20" s="9"/>
      <c r="AN20" s="9"/>
      <c r="AO20" s="9"/>
      <c r="AP20" s="9"/>
      <c r="AQ20" s="9"/>
      <c r="AR20" s="9"/>
      <c r="AS20" s="246"/>
      <c r="AT20" s="195"/>
    </row>
    <row r="21" spans="1:46" s="1" customFormat="1" ht="25.5" x14ac:dyDescent="0.2">
      <c r="A21" s="9"/>
      <c r="B21" s="9">
        <v>256460006</v>
      </c>
      <c r="C21" s="9" t="s">
        <v>2002</v>
      </c>
      <c r="D21" s="388" t="s">
        <v>1977</v>
      </c>
      <c r="E21" s="388" t="s">
        <v>1983</v>
      </c>
      <c r="F21" s="388" t="s">
        <v>1968</v>
      </c>
      <c r="G21" s="388" t="s">
        <v>1969</v>
      </c>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388">
        <v>1</v>
      </c>
      <c r="AG21" s="243">
        <v>43769</v>
      </c>
      <c r="AH21" s="244">
        <f t="shared" si="2"/>
        <v>1</v>
      </c>
      <c r="AI21" s="245"/>
      <c r="AJ21" s="388" t="s">
        <v>1972</v>
      </c>
      <c r="AK21" s="9"/>
      <c r="AL21" s="9"/>
      <c r="AM21" s="9"/>
      <c r="AN21" s="9"/>
      <c r="AO21" s="9"/>
      <c r="AP21" s="9"/>
      <c r="AQ21" s="9"/>
      <c r="AR21" s="9"/>
      <c r="AS21" s="246"/>
      <c r="AT21" s="195"/>
    </row>
    <row r="22" spans="1:46" s="1" customFormat="1" ht="25.5" x14ac:dyDescent="0.2">
      <c r="A22" s="9"/>
      <c r="B22" s="9">
        <v>256460001</v>
      </c>
      <c r="C22" s="9" t="s">
        <v>2003</v>
      </c>
      <c r="D22" s="388" t="s">
        <v>1977</v>
      </c>
      <c r="E22" s="388" t="s">
        <v>1984</v>
      </c>
      <c r="F22" s="388" t="s">
        <v>1968</v>
      </c>
      <c r="G22" s="388" t="s">
        <v>1969</v>
      </c>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388">
        <v>1</v>
      </c>
      <c r="AG22" s="243">
        <v>43721</v>
      </c>
      <c r="AH22" s="244">
        <f t="shared" si="2"/>
        <v>1</v>
      </c>
      <c r="AI22" s="245"/>
      <c r="AJ22" s="388" t="s">
        <v>1972</v>
      </c>
      <c r="AK22" s="9"/>
      <c r="AL22" s="9"/>
      <c r="AM22" s="9"/>
      <c r="AN22" s="9"/>
      <c r="AO22" s="9"/>
      <c r="AP22" s="9"/>
      <c r="AQ22" s="9"/>
      <c r="AR22" s="9"/>
      <c r="AS22" s="246"/>
      <c r="AT22" s="195"/>
    </row>
    <row r="23" spans="1:46" s="1" customFormat="1" ht="25.5" x14ac:dyDescent="0.2">
      <c r="A23" s="9"/>
      <c r="B23" s="9">
        <v>256460002</v>
      </c>
      <c r="C23" s="9" t="s">
        <v>2004</v>
      </c>
      <c r="D23" s="388" t="s">
        <v>1977</v>
      </c>
      <c r="E23" s="388" t="s">
        <v>1985</v>
      </c>
      <c r="F23" s="388" t="s">
        <v>1968</v>
      </c>
      <c r="G23" s="388" t="s">
        <v>1969</v>
      </c>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388">
        <v>1</v>
      </c>
      <c r="AG23" s="243">
        <v>43745</v>
      </c>
      <c r="AH23" s="244">
        <f t="shared" si="2"/>
        <v>1</v>
      </c>
      <c r="AI23" s="245"/>
      <c r="AJ23" s="388" t="s">
        <v>1972</v>
      </c>
      <c r="AK23" s="9"/>
      <c r="AL23" s="9"/>
      <c r="AM23" s="9"/>
      <c r="AN23" s="9"/>
      <c r="AO23" s="9"/>
      <c r="AP23" s="9"/>
      <c r="AQ23" s="9"/>
      <c r="AR23" s="9"/>
      <c r="AS23" s="246"/>
      <c r="AT23" s="195"/>
    </row>
    <row r="24" spans="1:46" s="1" customFormat="1" ht="25.5" x14ac:dyDescent="0.2">
      <c r="A24" s="9"/>
      <c r="B24" s="9">
        <v>256460003</v>
      </c>
      <c r="C24" s="9" t="s">
        <v>2005</v>
      </c>
      <c r="D24" s="388" t="s">
        <v>1977</v>
      </c>
      <c r="E24" s="388" t="s">
        <v>1986</v>
      </c>
      <c r="F24" s="388" t="s">
        <v>1968</v>
      </c>
      <c r="G24" s="388" t="s">
        <v>1969</v>
      </c>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388">
        <v>1</v>
      </c>
      <c r="AG24" s="243">
        <v>43721</v>
      </c>
      <c r="AH24" s="244">
        <f t="shared" si="2"/>
        <v>1</v>
      </c>
      <c r="AI24" s="245"/>
      <c r="AJ24" s="388" t="s">
        <v>1972</v>
      </c>
      <c r="AK24" s="9"/>
      <c r="AL24" s="9"/>
      <c r="AM24" s="9"/>
      <c r="AN24" s="9"/>
      <c r="AO24" s="9"/>
      <c r="AP24" s="9"/>
      <c r="AQ24" s="9"/>
      <c r="AR24" s="9"/>
      <c r="AS24" s="246"/>
      <c r="AT24" s="195"/>
    </row>
    <row r="25" spans="1:46" s="1" customFormat="1" ht="25.5" x14ac:dyDescent="0.2">
      <c r="A25" s="9"/>
      <c r="B25" s="9">
        <v>256460008</v>
      </c>
      <c r="C25" s="9" t="s">
        <v>2006</v>
      </c>
      <c r="D25" s="388" t="s">
        <v>1977</v>
      </c>
      <c r="E25" s="388" t="s">
        <v>1987</v>
      </c>
      <c r="F25" s="388" t="s">
        <v>1968</v>
      </c>
      <c r="G25" s="388" t="s">
        <v>1969</v>
      </c>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388">
        <v>1</v>
      </c>
      <c r="AG25" s="243">
        <v>43545</v>
      </c>
      <c r="AH25" s="244">
        <f t="shared" si="2"/>
        <v>1</v>
      </c>
      <c r="AI25" s="245"/>
      <c r="AJ25" s="388" t="s">
        <v>1972</v>
      </c>
      <c r="AK25" s="9"/>
      <c r="AL25" s="9"/>
      <c r="AM25" s="9"/>
      <c r="AN25" s="9"/>
      <c r="AO25" s="9"/>
      <c r="AP25" s="9"/>
      <c r="AQ25" s="9"/>
      <c r="AR25" s="9"/>
      <c r="AS25" s="246"/>
      <c r="AT25" s="195"/>
    </row>
    <row r="26" spans="1:46" s="1" customFormat="1" ht="25.5" x14ac:dyDescent="0.2">
      <c r="A26" s="9"/>
      <c r="B26" s="9">
        <v>256460009</v>
      </c>
      <c r="C26" s="9" t="s">
        <v>2007</v>
      </c>
      <c r="D26" s="388" t="s">
        <v>1977</v>
      </c>
      <c r="E26" s="388" t="s">
        <v>1988</v>
      </c>
      <c r="F26" s="388" t="s">
        <v>1968</v>
      </c>
      <c r="G26" s="388" t="s">
        <v>1969</v>
      </c>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388">
        <v>1</v>
      </c>
      <c r="AG26" s="243">
        <v>43517</v>
      </c>
      <c r="AH26" s="244">
        <f t="shared" si="2"/>
        <v>1</v>
      </c>
      <c r="AI26" s="245"/>
      <c r="AJ26" s="388" t="s">
        <v>1972</v>
      </c>
      <c r="AK26" s="9"/>
      <c r="AL26" s="9"/>
      <c r="AM26" s="9"/>
      <c r="AN26" s="9"/>
      <c r="AO26" s="9"/>
      <c r="AP26" s="9"/>
      <c r="AQ26" s="9"/>
      <c r="AR26" s="9"/>
      <c r="AS26" s="246"/>
      <c r="AT26" s="195"/>
    </row>
    <row r="27" spans="1:46" s="1" customFormat="1" ht="25.5" x14ac:dyDescent="0.2">
      <c r="A27" s="9"/>
      <c r="B27" s="9">
        <v>256460010</v>
      </c>
      <c r="C27" s="9" t="s">
        <v>2008</v>
      </c>
      <c r="D27" s="388" t="s">
        <v>1977</v>
      </c>
      <c r="E27" s="388" t="s">
        <v>1989</v>
      </c>
      <c r="F27" s="388" t="s">
        <v>1968</v>
      </c>
      <c r="G27" s="388" t="s">
        <v>1969</v>
      </c>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388">
        <v>1</v>
      </c>
      <c r="AG27" s="243">
        <v>43546</v>
      </c>
      <c r="AH27" s="244">
        <f t="shared" si="2"/>
        <v>1</v>
      </c>
      <c r="AI27" s="245"/>
      <c r="AJ27" s="388" t="s">
        <v>1972</v>
      </c>
      <c r="AK27" s="9"/>
      <c r="AL27" s="9"/>
      <c r="AM27" s="9"/>
      <c r="AN27" s="9"/>
      <c r="AO27" s="9"/>
      <c r="AP27" s="9"/>
      <c r="AQ27" s="9"/>
      <c r="AR27" s="9"/>
      <c r="AS27" s="246"/>
      <c r="AT27" s="195"/>
    </row>
    <row r="28" spans="1:46" s="1" customFormat="1" ht="25.5" x14ac:dyDescent="0.2">
      <c r="A28" s="9"/>
      <c r="B28" s="9">
        <v>256460011</v>
      </c>
      <c r="C28" s="9" t="s">
        <v>2009</v>
      </c>
      <c r="D28" s="388" t="s">
        <v>1977</v>
      </c>
      <c r="E28" s="388" t="s">
        <v>1990</v>
      </c>
      <c r="F28" s="388" t="s">
        <v>1968</v>
      </c>
      <c r="G28" s="388" t="s">
        <v>1969</v>
      </c>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v>1</v>
      </c>
      <c r="AG28" s="243">
        <v>43571</v>
      </c>
      <c r="AH28" s="244">
        <f t="shared" si="2"/>
        <v>1</v>
      </c>
      <c r="AI28" s="245"/>
      <c r="AJ28" s="388" t="s">
        <v>1972</v>
      </c>
      <c r="AK28" s="9"/>
      <c r="AL28" s="9"/>
      <c r="AM28" s="9"/>
      <c r="AN28" s="9"/>
      <c r="AO28" s="9"/>
      <c r="AP28" s="9"/>
      <c r="AQ28" s="9"/>
      <c r="AR28" s="9"/>
      <c r="AS28" s="246"/>
      <c r="AT28" s="195"/>
    </row>
    <row r="29" spans="1:46" s="1" customFormat="1" ht="25.5" x14ac:dyDescent="0.2">
      <c r="A29" s="9"/>
      <c r="B29" s="9">
        <v>256460012</v>
      </c>
      <c r="C29" s="9" t="s">
        <v>2010</v>
      </c>
      <c r="D29" s="388" t="s">
        <v>1977</v>
      </c>
      <c r="E29" s="388" t="s">
        <v>1991</v>
      </c>
      <c r="F29" s="388" t="s">
        <v>1968</v>
      </c>
      <c r="G29" s="388" t="s">
        <v>1969</v>
      </c>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v>1</v>
      </c>
      <c r="AG29" s="243">
        <v>43709</v>
      </c>
      <c r="AH29" s="244">
        <f t="shared" si="2"/>
        <v>1</v>
      </c>
      <c r="AI29" s="245"/>
      <c r="AJ29" s="388" t="s">
        <v>1972</v>
      </c>
      <c r="AK29" s="9"/>
      <c r="AL29" s="9"/>
      <c r="AM29" s="9"/>
      <c r="AN29" s="9"/>
      <c r="AO29" s="9"/>
      <c r="AP29" s="9"/>
      <c r="AQ29" s="9"/>
      <c r="AR29" s="9"/>
      <c r="AS29" s="246"/>
      <c r="AT29" s="195"/>
    </row>
    <row r="30" spans="1:46" s="1" customFormat="1" ht="25.5" x14ac:dyDescent="0.2">
      <c r="A30" s="9"/>
      <c r="B30" s="9">
        <v>256460013</v>
      </c>
      <c r="C30" s="9" t="s">
        <v>2011</v>
      </c>
      <c r="D30" s="388" t="s">
        <v>1977</v>
      </c>
      <c r="E30" s="388" t="s">
        <v>1992</v>
      </c>
      <c r="F30" s="388" t="s">
        <v>1968</v>
      </c>
      <c r="G30" s="388" t="s">
        <v>1969</v>
      </c>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v>1</v>
      </c>
      <c r="AG30" s="243">
        <v>43665</v>
      </c>
      <c r="AH30" s="244">
        <f t="shared" si="2"/>
        <v>1</v>
      </c>
      <c r="AI30" s="245"/>
      <c r="AJ30" s="388" t="s">
        <v>1972</v>
      </c>
      <c r="AK30" s="9"/>
      <c r="AL30" s="9"/>
      <c r="AM30" s="9"/>
      <c r="AN30" s="9"/>
      <c r="AO30" s="9"/>
      <c r="AP30" s="9"/>
      <c r="AQ30" s="9"/>
      <c r="AR30" s="9"/>
      <c r="AS30" s="246"/>
      <c r="AT30" s="195"/>
    </row>
    <row r="31" spans="1:46" s="1" customFormat="1" ht="25.5" x14ac:dyDescent="0.2">
      <c r="A31" s="9"/>
      <c r="B31" s="9">
        <v>256460014</v>
      </c>
      <c r="C31" s="9" t="s">
        <v>2012</v>
      </c>
      <c r="D31" s="388" t="s">
        <v>1977</v>
      </c>
      <c r="E31" s="388" t="s">
        <v>1993</v>
      </c>
      <c r="F31" s="388" t="s">
        <v>1968</v>
      </c>
      <c r="G31" s="388" t="s">
        <v>1969</v>
      </c>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v>1</v>
      </c>
      <c r="AG31" s="243">
        <v>43606</v>
      </c>
      <c r="AH31" s="244">
        <f t="shared" si="2"/>
        <v>1</v>
      </c>
      <c r="AI31" s="245"/>
      <c r="AJ31" s="388" t="s">
        <v>1972</v>
      </c>
      <c r="AK31" s="9"/>
      <c r="AL31" s="9"/>
      <c r="AM31" s="9"/>
      <c r="AN31" s="9"/>
      <c r="AO31" s="9"/>
      <c r="AP31" s="9"/>
      <c r="AQ31" s="9"/>
      <c r="AR31" s="9"/>
      <c r="AS31" s="246"/>
      <c r="AT31" s="195"/>
    </row>
    <row r="32" spans="1:46" s="1" customFormat="1" ht="25.5" x14ac:dyDescent="0.2">
      <c r="A32" s="9"/>
      <c r="B32" s="9">
        <v>256460015</v>
      </c>
      <c r="C32" s="9" t="s">
        <v>2013</v>
      </c>
      <c r="D32" s="388" t="s">
        <v>1977</v>
      </c>
      <c r="E32" s="388" t="s">
        <v>1994</v>
      </c>
      <c r="F32" s="388" t="s">
        <v>1968</v>
      </c>
      <c r="G32" s="388" t="s">
        <v>1969</v>
      </c>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v>1</v>
      </c>
      <c r="AG32" s="243">
        <v>43623</v>
      </c>
      <c r="AH32" s="244">
        <f t="shared" si="2"/>
        <v>1</v>
      </c>
      <c r="AI32" s="245"/>
      <c r="AJ32" s="388" t="s">
        <v>1972</v>
      </c>
      <c r="AK32" s="9"/>
      <c r="AL32" s="9"/>
      <c r="AM32" s="9"/>
      <c r="AN32" s="9"/>
      <c r="AO32" s="9"/>
      <c r="AP32" s="9"/>
      <c r="AQ32" s="9"/>
      <c r="AR32" s="9"/>
      <c r="AS32" s="246"/>
      <c r="AT32" s="195"/>
    </row>
    <row r="33" spans="1:132" s="247" customFormat="1" ht="25.5" x14ac:dyDescent="0.2">
      <c r="A33" s="9"/>
      <c r="B33" s="9">
        <v>256460016</v>
      </c>
      <c r="C33" s="9" t="s">
        <v>2014</v>
      </c>
      <c r="D33" s="388" t="s">
        <v>1977</v>
      </c>
      <c r="E33" s="388" t="s">
        <v>1995</v>
      </c>
      <c r="F33" s="388" t="s">
        <v>1968</v>
      </c>
      <c r="G33" s="388" t="s">
        <v>1969</v>
      </c>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v>1</v>
      </c>
      <c r="AG33" s="243">
        <v>43546</v>
      </c>
      <c r="AH33" s="244">
        <f t="shared" si="2"/>
        <v>1</v>
      </c>
      <c r="AI33" s="245"/>
      <c r="AJ33" s="388" t="s">
        <v>1972</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5.5" x14ac:dyDescent="0.25">
      <c r="A34" s="9"/>
      <c r="B34" s="9">
        <v>256460017</v>
      </c>
      <c r="C34" s="9" t="s">
        <v>2015</v>
      </c>
      <c r="D34" s="388" t="s">
        <v>1977</v>
      </c>
      <c r="E34" s="388" t="s">
        <v>1996</v>
      </c>
      <c r="F34" s="9" t="s">
        <v>1968</v>
      </c>
      <c r="G34" s="388" t="s">
        <v>1969</v>
      </c>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v>1</v>
      </c>
      <c r="AG34" s="243">
        <v>43546</v>
      </c>
      <c r="AH34" s="244">
        <f t="shared" si="2"/>
        <v>1</v>
      </c>
      <c r="AI34" s="245"/>
      <c r="AJ34" s="9" t="s">
        <v>1972</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2">
      <c r="A35" s="9"/>
      <c r="B35" s="389" t="s">
        <v>1965</v>
      </c>
      <c r="C35" s="388" t="s">
        <v>1964</v>
      </c>
      <c r="D35" s="9" t="s">
        <v>1966</v>
      </c>
      <c r="E35" s="388" t="s">
        <v>1967</v>
      </c>
      <c r="F35" s="9" t="s">
        <v>1968</v>
      </c>
      <c r="G35" s="9" t="s">
        <v>1969</v>
      </c>
      <c r="H35" s="9"/>
      <c r="I35" s="9"/>
      <c r="J35" s="9"/>
      <c r="K35" s="9"/>
      <c r="L35" s="9"/>
      <c r="M35" s="9"/>
      <c r="N35" s="9">
        <v>10</v>
      </c>
      <c r="O35" s="243">
        <v>43677</v>
      </c>
      <c r="P35" s="242">
        <f t="shared" si="3"/>
        <v>10</v>
      </c>
      <c r="Q35" s="9"/>
      <c r="R35" s="9"/>
      <c r="S35" s="9"/>
      <c r="T35" s="9"/>
      <c r="U35" s="9"/>
      <c r="V35" s="9"/>
      <c r="W35" s="9"/>
      <c r="X35" s="243"/>
      <c r="Y35" s="244">
        <f t="shared" si="4"/>
        <v>0</v>
      </c>
      <c r="Z35" s="9"/>
      <c r="AA35" s="9"/>
      <c r="AB35" s="9"/>
      <c r="AC35" s="9"/>
      <c r="AD35" s="9"/>
      <c r="AE35" s="9"/>
      <c r="AF35" s="9"/>
      <c r="AG35" s="9"/>
      <c r="AH35" s="244">
        <f t="shared" si="2"/>
        <v>0</v>
      </c>
      <c r="AI35" s="245"/>
      <c r="AJ35" s="9" t="s">
        <v>1972</v>
      </c>
      <c r="AK35" s="9"/>
      <c r="AL35" s="9"/>
      <c r="AM35" s="9"/>
      <c r="AN35" s="9"/>
      <c r="AO35" s="9"/>
      <c r="AP35" s="9"/>
      <c r="AQ35" s="9"/>
      <c r="AR35" s="9"/>
      <c r="AS35" s="246" t="s">
        <v>2019</v>
      </c>
      <c r="AT35" s="268"/>
    </row>
    <row r="36" spans="1:132" s="70" customFormat="1" ht="108" customHeight="1" x14ac:dyDescent="0.2">
      <c r="A36" s="9"/>
      <c r="B36" s="389">
        <v>255222002</v>
      </c>
      <c r="C36" s="388" t="s">
        <v>1971</v>
      </c>
      <c r="D36" s="9"/>
      <c r="E36" s="9" t="s">
        <v>1970</v>
      </c>
      <c r="F36" s="9" t="s">
        <v>1960</v>
      </c>
      <c r="G36" s="9" t="s">
        <v>1961</v>
      </c>
      <c r="H36" s="9"/>
      <c r="I36" s="9"/>
      <c r="J36" s="9"/>
      <c r="K36" s="9"/>
      <c r="L36" s="9"/>
      <c r="M36" s="9">
        <v>1</v>
      </c>
      <c r="N36" s="9"/>
      <c r="O36" s="243">
        <v>43619</v>
      </c>
      <c r="P36" s="242">
        <f t="shared" si="3"/>
        <v>1</v>
      </c>
      <c r="Q36" s="9"/>
      <c r="R36" s="9"/>
      <c r="S36" s="9"/>
      <c r="T36" s="9"/>
      <c r="U36" s="9"/>
      <c r="V36" s="9"/>
      <c r="W36" s="9"/>
      <c r="X36" s="243"/>
      <c r="Y36" s="244">
        <f t="shared" si="4"/>
        <v>0</v>
      </c>
      <c r="Z36" s="9"/>
      <c r="AA36" s="9"/>
      <c r="AB36" s="9"/>
      <c r="AC36" s="9"/>
      <c r="AD36" s="9"/>
      <c r="AE36" s="9"/>
      <c r="AF36" s="9"/>
      <c r="AG36" s="9"/>
      <c r="AH36" s="244">
        <f t="shared" si="2"/>
        <v>0</v>
      </c>
      <c r="AI36" s="245"/>
      <c r="AJ36" s="9" t="s">
        <v>1972</v>
      </c>
      <c r="AK36" s="9"/>
      <c r="AL36" s="9"/>
      <c r="AM36" s="9"/>
      <c r="AN36" s="388" t="s">
        <v>2017</v>
      </c>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34 B37:B1000">
    <cfRule type="expression" dxfId="48" priority="16">
      <formula>AND(ISBLANK(B13),SUM(COUNTIF($A13:$O13,"&lt;&gt;"&amp;""),COUNTIF($Q13:$X13,"&lt;&gt;"&amp;""),COUNTIF($Z13:$AG13,"&lt;&gt;"&amp;""),COUNTIF($AI13:$AS13,"&lt;&gt;"&amp;"")&gt;0))</formula>
    </cfRule>
  </conditionalFormatting>
  <conditionalFormatting sqref="C13:C34 C37:C1000">
    <cfRule type="expression" dxfId="47" priority="15">
      <formula>AND(ISBLANK(C13),SUM(COUNTIF($A13:$O13,"&lt;&gt;"&amp;""),COUNTIF($Q13:$X13,"&lt;&gt;"&amp;""),COUNTIF($Z13:$AG13,"&lt;&gt;"&amp;""),COUNTIF($AI13:$AS13,"&lt;&gt;"&amp;"")&gt;0))</formula>
    </cfRule>
  </conditionalFormatting>
  <conditionalFormatting sqref="F13:F1000">
    <cfRule type="expression" dxfId="46" priority="38">
      <formula>AND(ISBLANK(F13),SUM(COUNTIF($A13:$O13,"&lt;&gt;"&amp;""),COUNTIF($Q13:$X13,"&lt;&gt;"&amp;""),COUNTIF($Z13:$AG13,"&lt;&gt;"&amp;""),COUNTIF($AI13:$AS13,"&lt;&gt;"&amp;"")&gt;0))</formula>
    </cfRule>
  </conditionalFormatting>
  <conditionalFormatting sqref="G13:G1000">
    <cfRule type="expression" dxfId="45" priority="37">
      <formula>AND(ISBLANK(G13),SUM(COUNTIF($A13:$O13,"&lt;&gt;"&amp;""),COUNTIF($Q13:$X13,"&lt;&gt;"&amp;""),COUNTIF($Z13:$AG13,"&lt;&gt;"&amp;""),COUNTIF($AI13:$AS13,"&lt;&gt;"&amp;"")&gt;0))</formula>
    </cfRule>
  </conditionalFormatting>
  <conditionalFormatting sqref="Q13:W1000">
    <cfRule type="expression" dxfId="44" priority="35">
      <formula>AND(ISBLANK(Q13),SUM(COUNTIF($A13:$O13,"&lt;&gt;"&amp;""),COUNTIF($Q13:$X13,"&lt;&gt;"&amp;""),COUNTIF($Z13:$AG13,"&lt;&gt;"&amp;""),COUNTIF($AI13:$AS13,"&lt;&gt;"&amp;"")&gt;0))</formula>
    </cfRule>
  </conditionalFormatting>
  <conditionalFormatting sqref="Z13:AF1000">
    <cfRule type="expression" dxfId="43" priority="34">
      <formula>AND(ISBLANK(Z13),SUM(COUNTIF($A13:$O13,"&lt;&gt;"&amp;""),COUNTIF($Q13:$X13,"&lt;&gt;"&amp;""),COUNTIF($Z13:$AG13,"&lt;&gt;"&amp;""),COUNTIF($AI13:$AS13,"&lt;&gt;"&amp;"")&gt;0))</formula>
    </cfRule>
  </conditionalFormatting>
  <conditionalFormatting sqref="AJ13:AJ1000">
    <cfRule type="expression" dxfId="42" priority="33">
      <formula>AND(ISBLANK(AJ13),SUM(COUNTIF($A13:$O13,"&lt;&gt;"&amp;""),COUNTIF($Q13:$X13,"&lt;&gt;"&amp;""),COUNTIF($Z13:$AG13,"&lt;&gt;"&amp;""),COUNTIF($AI13:$AS13,"&lt;&gt;"&amp;"")&gt;0))</formula>
    </cfRule>
  </conditionalFormatting>
  <conditionalFormatting sqref="AL13:AL1000">
    <cfRule type="expression" dxfId="41" priority="32">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0" priority="31">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9" priority="11">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8" priority="10">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7" priority="20">
      <formula>AND(ISBLANK(O13),SUM(COUNTIF(H13:O13,"&lt;&gt;"&amp;"")&gt;0))</formula>
    </cfRule>
    <cfRule type="expression" dxfId="36" priority="36">
      <formula>ISTEXT(O13)</formula>
    </cfRule>
  </conditionalFormatting>
  <conditionalFormatting sqref="X13:X1000">
    <cfRule type="expression" dxfId="35" priority="27">
      <formula>ISTEXT(X13)</formula>
    </cfRule>
  </conditionalFormatting>
  <conditionalFormatting sqref="X13:X1000">
    <cfRule type="expression" dxfId="34" priority="19">
      <formula>AND(ISBLANK(X13),SUM(COUNTIF(Q13:X13,"&lt;&gt;"&amp;"")&gt;0))</formula>
    </cfRule>
  </conditionalFormatting>
  <conditionalFormatting sqref="AG13:AG1000">
    <cfRule type="expression" dxfId="33" priority="25">
      <formula>ISTEXT(AG13)</formula>
    </cfRule>
  </conditionalFormatting>
  <conditionalFormatting sqref="AG13:AG1000">
    <cfRule type="expression" dxfId="32" priority="18">
      <formula>AND(ISBLANK(AG13),SUM(COUNTIF(Z13:AG13,"&lt;&gt;"&amp;"")&gt;0))</formula>
    </cfRule>
  </conditionalFormatting>
  <conditionalFormatting sqref="H13:N1000">
    <cfRule type="expression" priority="23" stopIfTrue="1">
      <formula>COUNTIF($H13:$N13,"&lt;&gt;"&amp;"")&gt;0</formula>
    </cfRule>
    <cfRule type="expression" dxfId="31" priority="28">
      <formula>AND(ISBLANK(H13),SUM(COUNTIF($A13:$O13,"&lt;&gt;"&amp;""),COUNTIF($Q13:$X13,"&lt;&gt;"&amp;""),COUNTIF($Z13:$AG13,"&lt;&gt;"&amp;""),COUNTIF($AI13:$AS13,"&lt;&gt;"&amp;"")&gt;0))</formula>
    </cfRule>
  </conditionalFormatting>
  <conditionalFormatting sqref="Q13:W1000">
    <cfRule type="expression" priority="22" stopIfTrue="1">
      <formula>COUNTIF($Q13:$W13,"&lt;&gt;"&amp;"")&gt;0</formula>
    </cfRule>
  </conditionalFormatting>
  <conditionalFormatting sqref="Z13:AF1000">
    <cfRule type="expression" priority="21" stopIfTrue="1">
      <formula>COUNTIF($Z13:$AF13,"&lt;&gt;"&amp;"")&gt;0</formula>
    </cfRule>
  </conditionalFormatting>
  <conditionalFormatting sqref="A13:A1000">
    <cfRule type="expression" dxfId="30" priority="17">
      <formula>LEN(A13)&gt;256</formula>
    </cfRule>
  </conditionalFormatting>
  <conditionalFormatting sqref="B13:B34 B37:B1000">
    <cfRule type="expression" dxfId="29" priority="45">
      <formula>LEN(B13)&gt;256</formula>
    </cfRule>
  </conditionalFormatting>
  <conditionalFormatting sqref="C13:C34 C37:C1000">
    <cfRule type="expression" dxfId="28" priority="39">
      <formula>LEN(C13)&gt;256</formula>
    </cfRule>
  </conditionalFormatting>
  <conditionalFormatting sqref="D13:D1000">
    <cfRule type="expression" dxfId="27" priority="14">
      <formula>LEN(D13)&gt;256</formula>
    </cfRule>
  </conditionalFormatting>
  <conditionalFormatting sqref="E13:E34 E36:E1000">
    <cfRule type="expression" dxfId="26" priority="13">
      <formula>LEN($E$13)&gt;256</formula>
    </cfRule>
  </conditionalFormatting>
  <conditionalFormatting sqref="AS13:AS1000">
    <cfRule type="expression" dxfId="25" priority="12">
      <formula>LEN(AS13)&gt;4000</formula>
    </cfRule>
  </conditionalFormatting>
  <conditionalFormatting sqref="AN13:AN1000">
    <cfRule type="expression" dxfId="24" priority="30">
      <formula>LEN(AN13)&gt;256</formula>
    </cfRule>
  </conditionalFormatting>
  <conditionalFormatting sqref="AO13:AO1000">
    <cfRule type="expression" dxfId="23" priority="29">
      <formula>LEN(AO13)&gt;256</formula>
    </cfRule>
  </conditionalFormatting>
  <conditionalFormatting sqref="B35">
    <cfRule type="expression" dxfId="22" priority="9">
      <formula>LEN(B35)&gt;256</formula>
    </cfRule>
  </conditionalFormatting>
  <conditionalFormatting sqref="B35">
    <cfRule type="expression" dxfId="21" priority="8">
      <formula>AND(ISBLANK(B35),SUM(COUNTIF(A35:O35,"&lt;&gt;"&amp;""),COUNTIF(Q35,"&lt;&gt;"&amp;""),COUNTIF(S35:T35,"&lt;&gt;"&amp;"")&gt;0))</formula>
    </cfRule>
  </conditionalFormatting>
  <conditionalFormatting sqref="C35">
    <cfRule type="expression" dxfId="20" priority="6">
      <formula>AND(ISBLANK(C35),SUM(COUNTIF(A35:O35,"&lt;&gt;"&amp;""),COUNTIF(Q35,"&lt;&gt;"&amp;""),COUNTIF(S35:T35,"&lt;&gt;"&amp;"")&gt;0))</formula>
    </cfRule>
  </conditionalFormatting>
  <conditionalFormatting sqref="C35">
    <cfRule type="expression" dxfId="19" priority="7">
      <formula>LEN(C35)&gt;256</formula>
    </cfRule>
  </conditionalFormatting>
  <conditionalFormatting sqref="E35">
    <cfRule type="expression" dxfId="18" priority="5">
      <formula>LEN(E35)&gt;256</formula>
    </cfRule>
  </conditionalFormatting>
  <conditionalFormatting sqref="B36">
    <cfRule type="expression" dxfId="17" priority="4">
      <formula>LEN(B36)&gt;256</formula>
    </cfRule>
  </conditionalFormatting>
  <conditionalFormatting sqref="B36">
    <cfRule type="expression" dxfId="16" priority="3">
      <formula>AND(ISBLANK(B36),SUM(COUNTIF(A36:O36,"&lt;&gt;"&amp;""),COUNTIF(Q36,"&lt;&gt;"&amp;""),COUNTIF(S36:T36,"&lt;&gt;"&amp;"")&gt;0))</formula>
    </cfRule>
  </conditionalFormatting>
  <conditionalFormatting sqref="C36">
    <cfRule type="expression" dxfId="15" priority="1">
      <formula>AND(ISBLANK(C36),SUM(COUNTIF(A36:O36,"&lt;&gt;"&amp;""),COUNTIF(Q36,"&lt;&gt;"&amp;""),COUNTIF(S36:T36,"&lt;&gt;"&amp;"")&gt;0))</formula>
    </cfRule>
  </conditionalFormatting>
  <conditionalFormatting sqref="C36">
    <cfRule type="expression" dxfId="14" priority="2">
      <formula>LEN(C36)&gt;256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H27" sqref="H27"/>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Moraga</v>
      </c>
      <c r="C1" s="280"/>
      <c r="D1" s="358"/>
      <c r="E1" s="360" t="s">
        <v>8</v>
      </c>
      <c r="F1" s="360"/>
      <c r="G1" s="360"/>
      <c r="H1" s="360"/>
      <c r="I1" s="498" t="s">
        <v>1365</v>
      </c>
      <c r="J1" s="499"/>
      <c r="K1" s="499"/>
      <c r="L1" s="499"/>
      <c r="M1" s="500"/>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2" t="s">
        <v>1286</v>
      </c>
      <c r="J2" s="503"/>
      <c r="K2" s="503"/>
      <c r="L2" s="503"/>
      <c r="M2" s="504"/>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6" t="s">
        <v>13</v>
      </c>
      <c r="B7" s="506"/>
      <c r="C7" s="506"/>
      <c r="D7" s="506"/>
      <c r="E7" s="506"/>
      <c r="F7" s="506"/>
      <c r="G7" s="506"/>
      <c r="H7" s="506"/>
      <c r="I7" s="506"/>
      <c r="J7" s="506"/>
      <c r="K7" s="506"/>
      <c r="L7" s="506"/>
      <c r="M7" s="506"/>
      <c r="N7" s="506"/>
    </row>
    <row r="8" spans="1:45" ht="18" x14ac:dyDescent="0.25">
      <c r="A8" s="506" t="s">
        <v>79</v>
      </c>
      <c r="B8" s="506"/>
      <c r="C8" s="506"/>
      <c r="D8" s="506"/>
      <c r="E8" s="506"/>
      <c r="F8" s="506"/>
      <c r="G8" s="506"/>
      <c r="H8" s="506"/>
      <c r="I8" s="506"/>
      <c r="J8" s="506"/>
      <c r="K8" s="506"/>
      <c r="L8" s="506"/>
      <c r="M8" s="506"/>
      <c r="N8" s="506"/>
    </row>
    <row r="9" spans="1:45" ht="18" x14ac:dyDescent="0.25">
      <c r="A9" s="506" t="s">
        <v>14</v>
      </c>
      <c r="B9" s="506"/>
      <c r="C9" s="506"/>
      <c r="D9" s="506"/>
      <c r="E9" s="506"/>
      <c r="F9" s="506"/>
      <c r="G9" s="506"/>
      <c r="H9" s="506"/>
      <c r="I9" s="506"/>
      <c r="J9" s="506"/>
      <c r="K9" s="506"/>
      <c r="L9" s="506"/>
      <c r="M9" s="506"/>
      <c r="N9" s="506"/>
    </row>
    <row r="10" spans="1:45" x14ac:dyDescent="0.2">
      <c r="A10" s="85"/>
      <c r="B10" s="85"/>
      <c r="C10" s="178">
        <v>1</v>
      </c>
      <c r="D10" s="505">
        <v>2</v>
      </c>
      <c r="E10" s="505"/>
      <c r="F10" s="505"/>
      <c r="G10" s="505"/>
      <c r="H10" s="505"/>
      <c r="I10" s="505"/>
      <c r="J10" s="505"/>
      <c r="K10" s="505"/>
      <c r="L10" s="505"/>
      <c r="M10" s="178">
        <v>3</v>
      </c>
      <c r="N10" s="178">
        <v>4</v>
      </c>
    </row>
    <row r="11" spans="1:45" ht="58.5" customHeight="1" thickBot="1" x14ac:dyDescent="0.25">
      <c r="A11" s="493" t="s">
        <v>15</v>
      </c>
      <c r="B11" s="493"/>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4" t="s">
        <v>16</v>
      </c>
      <c r="B13" s="175" t="s">
        <v>5</v>
      </c>
      <c r="C13" s="501">
        <f>VLOOKUP($B$1,'RHNA Allocations'!$C$2:$H$540,2,0)</f>
        <v>75</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7">
        <f ca="1">SUM(D13:L13)+SUM(D14:L14)</f>
        <v>0</v>
      </c>
      <c r="N13" s="495">
        <f ca="1">MAX(0,C13-M13)</f>
        <v>75</v>
      </c>
      <c r="O13" s="293" t="s">
        <v>1515</v>
      </c>
    </row>
    <row r="14" spans="1:45" x14ac:dyDescent="0.2">
      <c r="A14" s="494"/>
      <c r="B14" s="175" t="s">
        <v>20</v>
      </c>
      <c r="C14" s="501"/>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6"/>
      <c r="N14" s="496"/>
      <c r="O14" s="293" t="s">
        <v>1516</v>
      </c>
    </row>
    <row r="15" spans="1:45" x14ac:dyDescent="0.2">
      <c r="A15" s="494" t="s">
        <v>17</v>
      </c>
      <c r="B15" s="175" t="s">
        <v>5</v>
      </c>
      <c r="C15" s="501">
        <f>VLOOKUP($B$1,'RHNA Allocations'!$C$2:$H$540,3,0)</f>
        <v>44</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7">
        <f ca="1">SUM(D15:L15)+SUM(D16:L16)</f>
        <v>0</v>
      </c>
      <c r="N15" s="495">
        <f ca="1">MAX(0,C15-M15)</f>
        <v>44</v>
      </c>
      <c r="O15" s="293" t="s">
        <v>1517</v>
      </c>
    </row>
    <row r="16" spans="1:45" x14ac:dyDescent="0.2">
      <c r="A16" s="494"/>
      <c r="B16" s="175" t="s">
        <v>20</v>
      </c>
      <c r="C16" s="501"/>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6"/>
      <c r="N16" s="496"/>
      <c r="O16" s="293" t="s">
        <v>1518</v>
      </c>
    </row>
    <row r="17" spans="1:15" x14ac:dyDescent="0.2">
      <c r="A17" s="494" t="s">
        <v>18</v>
      </c>
      <c r="B17" s="175" t="s">
        <v>5</v>
      </c>
      <c r="C17" s="501">
        <f>VLOOKUP($B$1,'RHNA Allocations'!$C$2:$H$540,4,0)</f>
        <v>50</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7">
        <f ca="1">SUM(D17:L17)+SUM(D18:L18)</f>
        <v>2</v>
      </c>
      <c r="N17" s="495">
        <f ca="1">MAX(0,C17-M17)</f>
        <v>48</v>
      </c>
      <c r="O17" s="293" t="s">
        <v>1519</v>
      </c>
    </row>
    <row r="18" spans="1:15" x14ac:dyDescent="0.2">
      <c r="A18" s="494"/>
      <c r="B18" s="175" t="s">
        <v>20</v>
      </c>
      <c r="C18" s="501"/>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1</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6"/>
      <c r="N18" s="496"/>
      <c r="O18" s="293" t="s">
        <v>1520</v>
      </c>
    </row>
    <row r="19" spans="1:15" ht="15" thickBot="1" x14ac:dyDescent="0.25">
      <c r="A19" s="163" t="s">
        <v>19</v>
      </c>
      <c r="B19" s="164"/>
      <c r="C19" s="165">
        <f>VLOOKUP($B$1,'RHNA Allocations'!$C$2:$H$540,5,0)</f>
        <v>60</v>
      </c>
      <c r="D19" s="10">
        <f ca="1">IF(D$11=$B$2,'Table A2'!$W$12,IF(D$11&lt;$B$2,(VLOOKUP($B$1,INDIRECT("'RHNA " &amp; D$11 &amp; "'!$A:$H"),8,FALSE)),0))</f>
        <v>8</v>
      </c>
      <c r="E19" s="10">
        <f ca="1">IF(E$11=$B$2,'Table A2'!$W$12,IF(E$11&lt;$B$2,(VLOOKUP($B$1,INDIRECT("'RHNA " &amp; E$11 &amp; "'!$A:$H"),8,FALSE)),0))</f>
        <v>35</v>
      </c>
      <c r="F19" s="10">
        <f ca="1">IF(F$11=$B$2,'Table A2'!$W$12,IF(F$11&lt;$B$2,(VLOOKUP($B$1,INDIRECT("'RHNA " &amp; F$11 &amp; "'!$A:$H"),8,FALSE)),0))</f>
        <v>31</v>
      </c>
      <c r="G19" s="10">
        <f ca="1">IF(G$11=$B$2,'Table A2'!$W$12,IF(G$11&lt;$B$2,(VLOOKUP($B$1,INDIRECT("'RHNA " &amp; G$11 &amp; "'!$A:$H"),8,FALSE)),0))</f>
        <v>34</v>
      </c>
      <c r="H19" s="10">
        <f ca="1">IF(H$11=$B$2,'Table A2'!$W$12,IF(H$11&lt;$B$2,(VLOOKUP($B$1,INDIRECT("'RHNA " &amp; H$11 &amp; "'!$A:$H"),8,FALSE)),0))</f>
        <v>5</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113</v>
      </c>
      <c r="N19" s="167">
        <f ca="1">MAX(0,C19-M19)</f>
        <v>0</v>
      </c>
      <c r="O19" s="293" t="s">
        <v>1521</v>
      </c>
    </row>
    <row r="20" spans="1:15" ht="15" thickTop="1" x14ac:dyDescent="0.2">
      <c r="A20" s="490" t="s">
        <v>75</v>
      </c>
      <c r="B20" s="491"/>
      <c r="C20" s="168">
        <f>SUM(C13:C19)</f>
        <v>229</v>
      </c>
      <c r="D20" s="169"/>
      <c r="E20" s="169"/>
      <c r="F20" s="169"/>
      <c r="G20" s="169"/>
      <c r="H20" s="169"/>
      <c r="I20" s="169"/>
      <c r="J20" s="169"/>
      <c r="K20" s="169"/>
      <c r="L20" s="169"/>
      <c r="M20" s="169"/>
      <c r="N20" s="170"/>
      <c r="O20" s="293" t="s">
        <v>1522</v>
      </c>
    </row>
    <row r="21" spans="1:15" x14ac:dyDescent="0.2">
      <c r="A21" s="492" t="s">
        <v>1750</v>
      </c>
      <c r="B21" s="492"/>
      <c r="C21" s="492"/>
      <c r="D21" s="171">
        <f t="shared" ref="D21:N21" ca="1" si="0">SUM(D13:D19)</f>
        <v>8</v>
      </c>
      <c r="E21" s="171">
        <f t="shared" ca="1" si="0"/>
        <v>35</v>
      </c>
      <c r="F21" s="171">
        <f t="shared" ca="1" si="0"/>
        <v>31</v>
      </c>
      <c r="G21" s="171">
        <f t="shared" ca="1" si="0"/>
        <v>35</v>
      </c>
      <c r="H21" s="171">
        <f t="shared" ca="1" si="0"/>
        <v>6</v>
      </c>
      <c r="I21" s="171">
        <f t="shared" ca="1" si="0"/>
        <v>0</v>
      </c>
      <c r="J21" s="171">
        <f t="shared" ca="1" si="0"/>
        <v>0</v>
      </c>
      <c r="K21" s="171">
        <f t="shared" ca="1" si="0"/>
        <v>0</v>
      </c>
      <c r="L21" s="171">
        <f t="shared" ca="1" si="0"/>
        <v>0</v>
      </c>
      <c r="M21" s="171">
        <f t="shared" ca="1" si="0"/>
        <v>115</v>
      </c>
      <c r="N21" s="171">
        <f t="shared" ca="1" si="0"/>
        <v>167</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Moraga</v>
      </c>
      <c r="C1" s="280"/>
      <c r="D1" s="358"/>
      <c r="E1" s="358"/>
      <c r="F1" s="358"/>
      <c r="G1" s="358" t="s">
        <v>8</v>
      </c>
      <c r="H1" s="358"/>
      <c r="I1" s="358"/>
      <c r="J1" s="358"/>
      <c r="K1" s="358"/>
      <c r="L1" s="358"/>
      <c r="M1" s="483" t="s">
        <v>1766</v>
      </c>
      <c r="N1" s="484"/>
      <c r="O1" s="484"/>
      <c r="P1" s="485"/>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9" t="s">
        <v>102</v>
      </c>
      <c r="N2" s="470"/>
      <c r="O2" s="470"/>
      <c r="P2" s="471"/>
      <c r="Q2" s="358"/>
      <c r="R2" s="358"/>
      <c r="S2" s="358"/>
      <c r="T2" s="358"/>
      <c r="U2" s="58"/>
      <c r="V2" s="58"/>
      <c r="W2" s="58"/>
      <c r="X2" s="58"/>
      <c r="Y2" s="58"/>
    </row>
    <row r="3" spans="1:25" s="219" customFormat="1" ht="15" x14ac:dyDescent="0.2">
      <c r="A3" s="472" t="s">
        <v>1369</v>
      </c>
      <c r="B3" s="472"/>
      <c r="C3" s="472"/>
      <c r="D3" s="472"/>
      <c r="E3" s="472"/>
      <c r="F3" s="472"/>
      <c r="G3" s="472"/>
      <c r="H3" s="472"/>
      <c r="I3" s="472"/>
      <c r="J3" s="472"/>
      <c r="K3" s="472"/>
      <c r="L3" s="472"/>
      <c r="M3" s="472"/>
      <c r="N3" s="472"/>
      <c r="O3" s="472"/>
      <c r="P3" s="472"/>
      <c r="Q3" s="472"/>
      <c r="R3" s="472"/>
      <c r="S3" s="472"/>
      <c r="T3" s="472"/>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8" t="s">
        <v>21</v>
      </c>
      <c r="B7" s="518"/>
      <c r="C7" s="518"/>
      <c r="D7" s="518"/>
      <c r="E7" s="518"/>
      <c r="F7" s="518"/>
      <c r="G7" s="518"/>
      <c r="H7" s="518"/>
      <c r="I7" s="518"/>
      <c r="J7" s="518"/>
      <c r="K7" s="518"/>
      <c r="L7" s="518"/>
      <c r="M7" s="518"/>
      <c r="N7" s="518"/>
      <c r="O7" s="518"/>
      <c r="P7" s="518"/>
      <c r="Q7" s="518"/>
      <c r="R7" s="519"/>
    </row>
    <row r="8" spans="1:25" s="209" customFormat="1" ht="15.75" x14ac:dyDescent="0.25">
      <c r="A8" s="515" t="s">
        <v>46</v>
      </c>
      <c r="B8" s="516"/>
      <c r="C8" s="516"/>
      <c r="D8" s="516"/>
      <c r="E8" s="516"/>
      <c r="F8" s="516"/>
      <c r="G8" s="516"/>
      <c r="H8" s="516"/>
      <c r="I8" s="516"/>
      <c r="J8" s="516"/>
      <c r="K8" s="516"/>
      <c r="L8" s="516"/>
      <c r="M8" s="516"/>
      <c r="N8" s="516"/>
      <c r="O8" s="516"/>
      <c r="P8" s="516"/>
      <c r="Q8" s="516"/>
      <c r="R8" s="517"/>
    </row>
    <row r="9" spans="1:25" s="251" customFormat="1" ht="39.75" customHeight="1" x14ac:dyDescent="0.25">
      <c r="A9" s="473" t="s">
        <v>43</v>
      </c>
      <c r="B9" s="512"/>
      <c r="C9" s="512"/>
      <c r="D9" s="512"/>
      <c r="E9" s="173" t="s">
        <v>49</v>
      </c>
      <c r="F9" s="473" t="s">
        <v>1739</v>
      </c>
      <c r="G9" s="512"/>
      <c r="H9" s="512"/>
      <c r="I9" s="512"/>
      <c r="J9" s="173" t="s">
        <v>112</v>
      </c>
      <c r="K9" s="473" t="s">
        <v>113</v>
      </c>
      <c r="L9" s="513"/>
      <c r="M9" s="513"/>
      <c r="N9" s="513"/>
      <c r="O9" s="513"/>
      <c r="P9" s="513"/>
      <c r="Q9" s="513"/>
      <c r="R9" s="513"/>
    </row>
    <row r="10" spans="1:25" s="77" customFormat="1" x14ac:dyDescent="0.2">
      <c r="A10" s="509">
        <v>1</v>
      </c>
      <c r="B10" s="514"/>
      <c r="C10" s="514"/>
      <c r="D10" s="511"/>
      <c r="E10" s="179">
        <v>2</v>
      </c>
      <c r="F10" s="509">
        <v>3</v>
      </c>
      <c r="G10" s="510"/>
      <c r="H10" s="510"/>
      <c r="I10" s="511"/>
      <c r="J10" s="74">
        <v>4</v>
      </c>
      <c r="K10" s="178">
        <v>5</v>
      </c>
      <c r="L10" s="178">
        <v>6</v>
      </c>
      <c r="M10" s="178">
        <v>7</v>
      </c>
      <c r="N10" s="505">
        <v>8</v>
      </c>
      <c r="O10" s="505"/>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7" t="s">
        <v>132</v>
      </c>
      <c r="B12" s="508"/>
      <c r="C12" s="508"/>
      <c r="D12" s="508"/>
      <c r="E12" s="508"/>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D37" sqref="D37"/>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3" t="s">
        <v>8</v>
      </c>
      <c r="B1" s="533"/>
      <c r="C1" s="533"/>
      <c r="D1" s="533"/>
      <c r="E1" s="533"/>
      <c r="F1" s="533"/>
      <c r="G1" s="533"/>
      <c r="H1" s="533"/>
      <c r="I1" s="533"/>
      <c r="J1" s="533"/>
      <c r="K1" s="533"/>
      <c r="L1" s="533"/>
      <c r="M1" s="533"/>
      <c r="N1" s="533"/>
      <c r="O1" s="533"/>
      <c r="P1" s="533"/>
      <c r="Q1" s="533"/>
      <c r="R1" s="533"/>
      <c r="S1" s="533"/>
      <c r="T1" s="533"/>
      <c r="U1" s="2"/>
      <c r="V1" s="2"/>
    </row>
    <row r="2" spans="1:16384" s="248" customFormat="1" ht="23.25" x14ac:dyDescent="0.35">
      <c r="A2" s="533" t="s">
        <v>9</v>
      </c>
      <c r="B2" s="533"/>
      <c r="C2" s="533"/>
      <c r="D2" s="533"/>
      <c r="E2" s="533"/>
      <c r="F2" s="533"/>
      <c r="G2" s="533"/>
      <c r="H2" s="533"/>
      <c r="I2" s="533"/>
      <c r="J2" s="533"/>
      <c r="K2" s="533"/>
      <c r="L2" s="533"/>
      <c r="M2" s="533"/>
      <c r="N2" s="533"/>
      <c r="O2" s="533"/>
      <c r="P2" s="533"/>
      <c r="Q2" s="533"/>
      <c r="R2" s="533"/>
      <c r="S2" s="533"/>
      <c r="T2" s="533"/>
      <c r="U2" s="3"/>
      <c r="V2" s="3"/>
    </row>
    <row r="3" spans="1:16384" s="248" customFormat="1" ht="15" x14ac:dyDescent="0.2">
      <c r="A3" s="472" t="s">
        <v>1369</v>
      </c>
      <c r="B3" s="472"/>
      <c r="C3" s="472"/>
      <c r="D3" s="472"/>
      <c r="E3" s="472"/>
      <c r="F3" s="472"/>
      <c r="G3" s="472"/>
      <c r="H3" s="472"/>
      <c r="I3" s="472"/>
      <c r="J3" s="472"/>
      <c r="K3" s="472"/>
      <c r="L3" s="472"/>
      <c r="M3" s="472"/>
      <c r="N3" s="472"/>
      <c r="O3" s="472"/>
      <c r="P3" s="472"/>
      <c r="Q3" s="472"/>
      <c r="R3" s="472"/>
      <c r="S3" s="472"/>
      <c r="T3" s="472"/>
      <c r="U3" s="16"/>
      <c r="V3" s="16"/>
    </row>
    <row r="4" spans="1:16384" s="1" customFormat="1" ht="12.75" x14ac:dyDescent="0.2">
      <c r="A4" s="283" t="s">
        <v>10</v>
      </c>
      <c r="B4" s="206" t="str">
        <f>'Start Here'!B4:E4</f>
        <v>Moraga</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2" t="s">
        <v>26</v>
      </c>
      <c r="B7" s="532"/>
      <c r="C7" s="532"/>
      <c r="D7" s="532"/>
    </row>
    <row r="8" spans="1:16384" ht="15.75" x14ac:dyDescent="0.2">
      <c r="A8" s="532" t="s">
        <v>41</v>
      </c>
      <c r="B8" s="532"/>
      <c r="C8" s="532"/>
      <c r="D8" s="532"/>
    </row>
    <row r="9" spans="1:16384" s="15" customFormat="1" ht="52.5" customHeight="1" x14ac:dyDescent="0.2">
      <c r="A9" s="529" t="s">
        <v>42</v>
      </c>
      <c r="B9" s="530"/>
      <c r="C9" s="530"/>
      <c r="D9" s="531"/>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136.5" customHeight="1" x14ac:dyDescent="0.2">
      <c r="A12" s="246" t="s">
        <v>1870</v>
      </c>
      <c r="B12" s="63" t="s">
        <v>1871</v>
      </c>
      <c r="C12" s="246" t="s">
        <v>1872</v>
      </c>
      <c r="D12" s="433" t="s">
        <v>1940</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237" customHeight="1" x14ac:dyDescent="0.2">
      <c r="A13" s="246" t="s">
        <v>1873</v>
      </c>
      <c r="B13" s="63" t="s">
        <v>1874</v>
      </c>
      <c r="C13" s="246" t="s">
        <v>1875</v>
      </c>
      <c r="D13" s="434" t="s">
        <v>1941</v>
      </c>
      <c r="E13" s="318"/>
      <c r="F13" s="318"/>
      <c r="G13" s="318"/>
      <c r="H13" s="318"/>
    </row>
    <row r="14" spans="1:16384" s="258" customFormat="1" ht="115.5" customHeight="1" x14ac:dyDescent="0.25">
      <c r="A14" s="246" t="s">
        <v>1876</v>
      </c>
      <c r="B14" s="246" t="s">
        <v>1877</v>
      </c>
      <c r="C14" s="246" t="s">
        <v>1875</v>
      </c>
      <c r="D14" s="435" t="s">
        <v>1878</v>
      </c>
      <c r="E14" s="318"/>
      <c r="F14" s="318"/>
      <c r="G14" s="318"/>
      <c r="H14" s="318"/>
    </row>
    <row r="15" spans="1:16384" s="258" customFormat="1" ht="89.25" x14ac:dyDescent="0.25">
      <c r="A15" s="246" t="s">
        <v>1879</v>
      </c>
      <c r="B15" s="246" t="s">
        <v>1880</v>
      </c>
      <c r="C15" s="246">
        <v>2017</v>
      </c>
      <c r="D15" s="441" t="s">
        <v>2021</v>
      </c>
      <c r="E15" s="318"/>
      <c r="F15" s="318"/>
      <c r="G15" s="318"/>
      <c r="H15" s="318"/>
    </row>
    <row r="16" spans="1:16384" s="258" customFormat="1" ht="204" x14ac:dyDescent="0.25">
      <c r="A16" s="246" t="s">
        <v>1881</v>
      </c>
      <c r="B16" s="246" t="s">
        <v>1882</v>
      </c>
      <c r="C16" s="246">
        <v>2018</v>
      </c>
      <c r="D16" s="436" t="s">
        <v>1883</v>
      </c>
      <c r="E16" s="318"/>
      <c r="F16" s="318"/>
      <c r="G16" s="318"/>
      <c r="H16" s="318"/>
    </row>
    <row r="17" spans="1:8" s="258" customFormat="1" ht="140.25" x14ac:dyDescent="0.25">
      <c r="A17" s="246" t="s">
        <v>1884</v>
      </c>
      <c r="B17" s="246" t="s">
        <v>1885</v>
      </c>
      <c r="C17" s="246">
        <v>2015</v>
      </c>
      <c r="D17" s="435" t="s">
        <v>1942</v>
      </c>
      <c r="E17" s="318"/>
      <c r="F17" s="318"/>
      <c r="G17" s="318"/>
      <c r="H17" s="318"/>
    </row>
    <row r="18" spans="1:8" s="258" customFormat="1" ht="140.25" x14ac:dyDescent="0.25">
      <c r="A18" s="246" t="s">
        <v>1886</v>
      </c>
      <c r="B18" s="246" t="s">
        <v>1885</v>
      </c>
      <c r="C18" s="246">
        <v>2017</v>
      </c>
      <c r="D18" s="437" t="s">
        <v>1944</v>
      </c>
      <c r="E18" s="318"/>
      <c r="F18" s="318"/>
      <c r="G18" s="318"/>
      <c r="H18" s="318"/>
    </row>
    <row r="19" spans="1:8" s="258" customFormat="1" ht="76.5" x14ac:dyDescent="0.25">
      <c r="A19" s="246" t="s">
        <v>1887</v>
      </c>
      <c r="B19" s="246" t="s">
        <v>1888</v>
      </c>
      <c r="C19" s="246" t="s">
        <v>1889</v>
      </c>
      <c r="D19" s="437" t="s">
        <v>1943</v>
      </c>
      <c r="E19" s="318"/>
      <c r="F19" s="318"/>
      <c r="G19" s="318"/>
      <c r="H19" s="318"/>
    </row>
    <row r="20" spans="1:8" s="258" customFormat="1" ht="171.75" customHeight="1" x14ac:dyDescent="0.25">
      <c r="A20" s="246" t="s">
        <v>1890</v>
      </c>
      <c r="B20" s="246" t="s">
        <v>1891</v>
      </c>
      <c r="C20" s="246" t="s">
        <v>1889</v>
      </c>
      <c r="D20" s="438" t="s">
        <v>1945</v>
      </c>
    </row>
    <row r="21" spans="1:8" s="258" customFormat="1" ht="409.5" x14ac:dyDescent="0.25">
      <c r="A21" s="246" t="s">
        <v>1892</v>
      </c>
      <c r="B21" s="246" t="s">
        <v>1893</v>
      </c>
      <c r="C21" s="246" t="s">
        <v>1894</v>
      </c>
      <c r="D21" s="437" t="s">
        <v>1946</v>
      </c>
    </row>
    <row r="22" spans="1:8" s="258" customFormat="1" ht="94.5" customHeight="1" x14ac:dyDescent="0.25">
      <c r="A22" s="246" t="s">
        <v>1895</v>
      </c>
      <c r="B22" s="246" t="s">
        <v>1896</v>
      </c>
      <c r="C22" s="246" t="s">
        <v>1875</v>
      </c>
      <c r="D22" s="437" t="s">
        <v>1947</v>
      </c>
      <c r="E22" s="318"/>
      <c r="F22" s="318"/>
      <c r="G22" s="318"/>
      <c r="H22" s="318"/>
    </row>
    <row r="23" spans="1:8" s="258" customFormat="1" ht="95.25" customHeight="1" x14ac:dyDescent="0.25">
      <c r="A23" s="246" t="s">
        <v>1897</v>
      </c>
      <c r="B23" s="246" t="s">
        <v>1898</v>
      </c>
      <c r="C23" s="246" t="s">
        <v>1875</v>
      </c>
      <c r="D23" s="435" t="s">
        <v>1899</v>
      </c>
      <c r="E23" s="318"/>
      <c r="F23" s="318"/>
      <c r="G23" s="318"/>
      <c r="H23" s="318"/>
    </row>
    <row r="24" spans="1:8" s="258" customFormat="1" ht="149.25" customHeight="1" x14ac:dyDescent="0.25">
      <c r="A24" s="246" t="s">
        <v>1900</v>
      </c>
      <c r="B24" s="246" t="s">
        <v>1901</v>
      </c>
      <c r="C24" s="246" t="s">
        <v>1875</v>
      </c>
      <c r="D24" s="437" t="s">
        <v>1948</v>
      </c>
      <c r="E24" s="318"/>
      <c r="F24" s="318"/>
      <c r="G24" s="318"/>
      <c r="H24" s="318"/>
    </row>
    <row r="25" spans="1:8" s="258" customFormat="1" ht="192" customHeight="1" x14ac:dyDescent="0.25">
      <c r="A25" s="246" t="s">
        <v>1902</v>
      </c>
      <c r="B25" s="246" t="s">
        <v>1903</v>
      </c>
      <c r="C25" s="246">
        <v>2017</v>
      </c>
      <c r="D25" s="435" t="s">
        <v>2022</v>
      </c>
      <c r="E25" s="318"/>
      <c r="F25" s="318"/>
      <c r="G25" s="318"/>
      <c r="H25" s="318"/>
    </row>
    <row r="26" spans="1:8" s="258" customFormat="1" ht="76.5" x14ac:dyDescent="0.25">
      <c r="A26" s="246" t="s">
        <v>1904</v>
      </c>
      <c r="B26" s="246" t="s">
        <v>1905</v>
      </c>
      <c r="C26" s="246" t="s">
        <v>1906</v>
      </c>
      <c r="D26" s="437" t="s">
        <v>1949</v>
      </c>
      <c r="E26" s="318"/>
      <c r="F26" s="318"/>
      <c r="G26" s="318"/>
      <c r="H26" s="318"/>
    </row>
    <row r="27" spans="1:8" s="258" customFormat="1" ht="12.75" x14ac:dyDescent="0.25">
      <c r="A27" s="246"/>
      <c r="B27" s="246"/>
      <c r="C27" s="246"/>
      <c r="D27" s="437"/>
      <c r="E27" s="318"/>
      <c r="F27" s="318"/>
      <c r="G27" s="318"/>
      <c r="H27" s="318"/>
    </row>
    <row r="28" spans="1:8" s="258" customFormat="1" ht="76.5" x14ac:dyDescent="0.25">
      <c r="A28" s="246" t="s">
        <v>1907</v>
      </c>
      <c r="B28" s="246" t="s">
        <v>1908</v>
      </c>
      <c r="C28" s="246" t="s">
        <v>1875</v>
      </c>
      <c r="D28" s="437" t="s">
        <v>1909</v>
      </c>
      <c r="E28" s="318"/>
      <c r="F28" s="318"/>
      <c r="G28" s="318"/>
      <c r="H28" s="318"/>
    </row>
    <row r="29" spans="1:8" s="258" customFormat="1" ht="207.75" customHeight="1" x14ac:dyDescent="0.25">
      <c r="A29" s="246" t="s">
        <v>1910</v>
      </c>
      <c r="B29" s="246" t="s">
        <v>1911</v>
      </c>
      <c r="C29" s="246" t="s">
        <v>1875</v>
      </c>
      <c r="D29" s="437" t="s">
        <v>1912</v>
      </c>
      <c r="E29" s="318"/>
      <c r="F29" s="318"/>
      <c r="G29" s="318"/>
      <c r="H29" s="318"/>
    </row>
    <row r="30" spans="1:8" s="258" customFormat="1" ht="114.75" customHeight="1" x14ac:dyDescent="0.25">
      <c r="A30" s="246" t="s">
        <v>1913</v>
      </c>
      <c r="B30" s="246" t="s">
        <v>1914</v>
      </c>
      <c r="C30" s="246" t="s">
        <v>1875</v>
      </c>
      <c r="D30" s="437" t="s">
        <v>1915</v>
      </c>
      <c r="E30" s="318"/>
      <c r="F30" s="318"/>
      <c r="G30" s="318"/>
      <c r="H30" s="318"/>
    </row>
    <row r="31" spans="1:8" s="258" customFormat="1" ht="38.25" x14ac:dyDescent="0.25">
      <c r="A31" s="246" t="s">
        <v>1916</v>
      </c>
      <c r="B31" s="246" t="s">
        <v>1917</v>
      </c>
      <c r="C31" s="246" t="s">
        <v>1875</v>
      </c>
      <c r="D31" s="435" t="s">
        <v>1950</v>
      </c>
      <c r="E31" s="318"/>
      <c r="F31" s="318"/>
      <c r="G31" s="318"/>
      <c r="H31" s="318"/>
    </row>
    <row r="32" spans="1:8" s="258" customFormat="1" ht="89.25" x14ac:dyDescent="0.25">
      <c r="A32" s="246" t="s">
        <v>1918</v>
      </c>
      <c r="B32" s="246" t="s">
        <v>1919</v>
      </c>
      <c r="C32" s="246" t="s">
        <v>1920</v>
      </c>
      <c r="D32" s="437" t="s">
        <v>1952</v>
      </c>
      <c r="E32" s="318"/>
      <c r="F32" s="318"/>
      <c r="G32" s="318"/>
      <c r="H32" s="318"/>
    </row>
    <row r="33" spans="1:8" s="258" customFormat="1" ht="63.75" x14ac:dyDescent="0.25">
      <c r="A33" s="246" t="s">
        <v>1922</v>
      </c>
      <c r="B33" s="246" t="s">
        <v>1923</v>
      </c>
      <c r="C33" s="246">
        <v>2015</v>
      </c>
      <c r="D33" s="437" t="s">
        <v>1924</v>
      </c>
      <c r="E33" s="318"/>
      <c r="F33" s="318"/>
      <c r="G33" s="318"/>
      <c r="H33" s="318"/>
    </row>
    <row r="34" spans="1:8" s="258" customFormat="1" ht="165.75" x14ac:dyDescent="0.25">
      <c r="A34" s="246" t="s">
        <v>1925</v>
      </c>
      <c r="B34" s="246" t="s">
        <v>1926</v>
      </c>
      <c r="C34" s="246" t="s">
        <v>1875</v>
      </c>
      <c r="D34" s="437" t="s">
        <v>1927</v>
      </c>
      <c r="E34" s="318"/>
      <c r="F34" s="318"/>
      <c r="G34" s="318"/>
      <c r="H34" s="318"/>
    </row>
    <row r="35" spans="1:8" s="258" customFormat="1" ht="89.25" x14ac:dyDescent="0.25">
      <c r="A35" s="246" t="s">
        <v>1928</v>
      </c>
      <c r="B35" s="246" t="s">
        <v>1929</v>
      </c>
      <c r="C35" s="246" t="s">
        <v>1930</v>
      </c>
      <c r="D35" s="437" t="s">
        <v>1953</v>
      </c>
      <c r="E35" s="318"/>
      <c r="F35" s="318"/>
      <c r="G35" s="318"/>
      <c r="H35" s="318"/>
    </row>
    <row r="36" spans="1:8" s="258" customFormat="1" ht="51" x14ac:dyDescent="0.25">
      <c r="A36" s="246" t="s">
        <v>1931</v>
      </c>
      <c r="B36" s="246" t="s">
        <v>1932</v>
      </c>
      <c r="C36" s="246" t="s">
        <v>1875</v>
      </c>
      <c r="D36" s="437" t="s">
        <v>1933</v>
      </c>
      <c r="E36" s="318"/>
      <c r="F36" s="318"/>
      <c r="G36" s="318"/>
      <c r="H36" s="318"/>
    </row>
    <row r="37" spans="1:8" s="258" customFormat="1" ht="165.75" x14ac:dyDescent="0.25">
      <c r="A37" s="246" t="s">
        <v>1934</v>
      </c>
      <c r="B37" s="246" t="s">
        <v>1935</v>
      </c>
      <c r="C37" s="246" t="s">
        <v>1930</v>
      </c>
      <c r="D37" s="437" t="s">
        <v>1921</v>
      </c>
      <c r="E37" s="318"/>
      <c r="F37" s="318"/>
      <c r="G37" s="318"/>
      <c r="H37" s="318"/>
    </row>
    <row r="38" spans="1:8" s="258" customFormat="1" ht="204" x14ac:dyDescent="0.25">
      <c r="A38" s="246" t="s">
        <v>1936</v>
      </c>
      <c r="B38" s="246" t="s">
        <v>1937</v>
      </c>
      <c r="C38" s="246">
        <v>2017</v>
      </c>
      <c r="D38" s="437" t="s">
        <v>1951</v>
      </c>
      <c r="E38" s="318"/>
      <c r="F38" s="318"/>
      <c r="G38" s="318"/>
      <c r="H38" s="318"/>
    </row>
    <row r="39" spans="1:8" s="258" customFormat="1" ht="155.25" customHeight="1" x14ac:dyDescent="0.25">
      <c r="A39" s="246" t="s">
        <v>1938</v>
      </c>
      <c r="B39" s="246" t="s">
        <v>1939</v>
      </c>
      <c r="C39" s="246" t="s">
        <v>1875</v>
      </c>
      <c r="D39" s="437" t="s">
        <v>2023</v>
      </c>
      <c r="E39" s="318"/>
      <c r="F39" s="318"/>
      <c r="G39" s="318"/>
      <c r="H39" s="318"/>
    </row>
    <row r="40" spans="1:8" s="258" customFormat="1" ht="12.75" x14ac:dyDescent="0.25">
      <c r="A40" s="363"/>
      <c r="B40" s="363"/>
      <c r="C40" s="363"/>
      <c r="D40" s="363"/>
      <c r="E40" s="318"/>
      <c r="F40" s="318"/>
      <c r="G40" s="318"/>
      <c r="H40" s="318"/>
    </row>
    <row r="41" spans="1:8" s="258" customFormat="1" ht="12.75" x14ac:dyDescent="0.25">
      <c r="A41" s="363"/>
      <c r="B41" s="363"/>
      <c r="C41" s="363"/>
      <c r="D41" s="363"/>
      <c r="E41" s="318"/>
      <c r="F41" s="318"/>
      <c r="G41" s="318"/>
      <c r="H41" s="318"/>
    </row>
    <row r="42" spans="1:8" s="258" customFormat="1" ht="12.75" x14ac:dyDescent="0.25">
      <c r="A42" s="363"/>
      <c r="B42" s="363"/>
      <c r="C42" s="363"/>
      <c r="D42" s="363"/>
      <c r="E42" s="318"/>
      <c r="F42" s="318"/>
      <c r="G42" s="318"/>
      <c r="H42" s="318"/>
    </row>
    <row r="43" spans="1:8" s="258" customFormat="1" ht="12.75" x14ac:dyDescent="0.25">
      <c r="A43" s="363"/>
      <c r="B43" s="363"/>
      <c r="C43" s="363"/>
      <c r="D43" s="363"/>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4" t="s">
        <v>39</v>
      </c>
      <c r="B101" s="535"/>
      <c r="C101" s="535"/>
      <c r="D101" s="536"/>
      <c r="E101" s="318"/>
      <c r="F101" s="318"/>
      <c r="G101" s="318"/>
      <c r="H101" s="318"/>
    </row>
    <row r="102" spans="1:8" s="258" customFormat="1" ht="12.75" x14ac:dyDescent="0.2">
      <c r="A102" s="520"/>
      <c r="B102" s="521"/>
      <c r="C102" s="521"/>
      <c r="D102" s="522"/>
      <c r="E102" s="319" t="s">
        <v>1467</v>
      </c>
      <c r="F102" s="318"/>
      <c r="G102" s="318"/>
      <c r="H102" s="318"/>
    </row>
    <row r="103" spans="1:8" s="258" customFormat="1" ht="12.75" x14ac:dyDescent="0.25">
      <c r="A103" s="523"/>
      <c r="B103" s="524"/>
      <c r="C103" s="524"/>
      <c r="D103" s="525"/>
      <c r="E103" s="318"/>
      <c r="F103" s="318"/>
      <c r="G103" s="318"/>
      <c r="H103" s="318"/>
    </row>
    <row r="104" spans="1:8" s="258" customFormat="1" ht="12.75" x14ac:dyDescent="0.25">
      <c r="A104" s="523"/>
      <c r="B104" s="524"/>
      <c r="C104" s="524"/>
      <c r="D104" s="525"/>
      <c r="E104" s="318"/>
      <c r="F104" s="318"/>
      <c r="G104" s="318"/>
      <c r="H104" s="318"/>
    </row>
    <row r="105" spans="1:8" s="258" customFormat="1" ht="12.75" x14ac:dyDescent="0.25">
      <c r="A105" s="523"/>
      <c r="B105" s="524"/>
      <c r="C105" s="524"/>
      <c r="D105" s="525"/>
      <c r="E105" s="318"/>
      <c r="F105" s="318"/>
      <c r="G105" s="318"/>
      <c r="H105" s="318"/>
    </row>
    <row r="106" spans="1:8" s="258" customFormat="1" ht="12.75" x14ac:dyDescent="0.25">
      <c r="A106" s="523"/>
      <c r="B106" s="524"/>
      <c r="C106" s="524"/>
      <c r="D106" s="525"/>
      <c r="E106" s="318"/>
      <c r="F106" s="318"/>
      <c r="G106" s="318"/>
      <c r="H106" s="318"/>
    </row>
    <row r="107" spans="1:8" s="258" customFormat="1" ht="12.75" x14ac:dyDescent="0.25">
      <c r="A107" s="523"/>
      <c r="B107" s="524"/>
      <c r="C107" s="524"/>
      <c r="D107" s="525"/>
      <c r="E107" s="318"/>
      <c r="F107" s="318"/>
      <c r="G107" s="318"/>
      <c r="H107" s="318"/>
    </row>
    <row r="108" spans="1:8" s="258" customFormat="1" ht="12.75" x14ac:dyDescent="0.25">
      <c r="A108" s="523"/>
      <c r="B108" s="524"/>
      <c r="C108" s="524"/>
      <c r="D108" s="525"/>
      <c r="E108" s="318"/>
      <c r="F108" s="318"/>
      <c r="G108" s="318"/>
      <c r="H108" s="318"/>
    </row>
    <row r="109" spans="1:8" s="258" customFormat="1" ht="12.75" x14ac:dyDescent="0.25">
      <c r="A109" s="526"/>
      <c r="B109" s="527"/>
      <c r="C109" s="527"/>
      <c r="D109" s="528"/>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Moraga</v>
      </c>
      <c r="C1" s="280"/>
      <c r="D1" s="358"/>
      <c r="E1" s="358"/>
      <c r="F1" s="358" t="s">
        <v>8</v>
      </c>
      <c r="G1" s="358"/>
      <c r="H1" s="358"/>
      <c r="I1" s="358"/>
      <c r="J1" s="542" t="s">
        <v>1766</v>
      </c>
      <c r="K1" s="543"/>
      <c r="L1" s="544"/>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7" t="s">
        <v>102</v>
      </c>
      <c r="K2" s="548"/>
      <c r="L2" s="259"/>
      <c r="M2" s="358"/>
      <c r="N2" s="358"/>
      <c r="O2" s="358"/>
      <c r="P2" s="358"/>
      <c r="Q2" s="358"/>
      <c r="R2" s="358"/>
      <c r="S2" s="358"/>
      <c r="T2" s="358"/>
      <c r="U2" s="58"/>
      <c r="V2" s="58"/>
    </row>
    <row r="3" spans="1:22" s="219" customFormat="1" ht="15" x14ac:dyDescent="0.2">
      <c r="A3" s="472" t="s">
        <v>1369</v>
      </c>
      <c r="B3" s="472"/>
      <c r="C3" s="472"/>
      <c r="D3" s="472"/>
      <c r="E3" s="472"/>
      <c r="F3" s="472"/>
      <c r="G3" s="472"/>
      <c r="H3" s="472"/>
      <c r="I3" s="472"/>
      <c r="J3" s="472"/>
      <c r="K3" s="472"/>
      <c r="L3" s="472"/>
      <c r="M3" s="472"/>
      <c r="N3" s="472"/>
      <c r="O3" s="472"/>
      <c r="P3" s="472"/>
      <c r="Q3" s="472"/>
      <c r="R3" s="472"/>
      <c r="S3" s="472"/>
      <c r="T3" s="472"/>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1" t="s">
        <v>30</v>
      </c>
      <c r="B7" s="541"/>
      <c r="C7" s="541"/>
      <c r="D7" s="541"/>
      <c r="E7" s="541"/>
      <c r="F7" s="541"/>
      <c r="G7" s="541"/>
      <c r="H7" s="541"/>
      <c r="I7" s="541"/>
      <c r="J7" s="519"/>
    </row>
    <row r="8" spans="1:22" s="209" customFormat="1" ht="15.75" x14ac:dyDescent="0.2">
      <c r="A8" s="541" t="s">
        <v>37</v>
      </c>
      <c r="B8" s="541"/>
      <c r="C8" s="541"/>
      <c r="D8" s="541"/>
      <c r="E8" s="541"/>
      <c r="F8" s="541"/>
      <c r="G8" s="541"/>
      <c r="H8" s="541"/>
      <c r="I8" s="541"/>
      <c r="J8" s="519"/>
    </row>
    <row r="9" spans="1:22" s="209" customFormat="1" ht="45" customHeight="1" x14ac:dyDescent="0.2">
      <c r="A9" s="486" t="s">
        <v>43</v>
      </c>
      <c r="B9" s="545"/>
      <c r="C9" s="545"/>
      <c r="D9" s="546"/>
      <c r="E9" s="540" t="s">
        <v>31</v>
      </c>
      <c r="F9" s="540"/>
      <c r="G9" s="540"/>
      <c r="H9" s="540"/>
      <c r="I9" s="181" t="s">
        <v>32</v>
      </c>
      <c r="J9" s="181" t="s">
        <v>33</v>
      </c>
    </row>
    <row r="10" spans="1:22" s="209" customFormat="1" ht="14.25" customHeight="1" x14ac:dyDescent="0.2">
      <c r="A10" s="474">
        <v>1</v>
      </c>
      <c r="B10" s="475"/>
      <c r="C10" s="475"/>
      <c r="D10" s="477"/>
      <c r="E10" s="474">
        <v>2</v>
      </c>
      <c r="F10" s="476"/>
      <c r="G10" s="476"/>
      <c r="H10" s="477"/>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7" t="s">
        <v>132</v>
      </c>
      <c r="B12" s="538"/>
      <c r="C12" s="539"/>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Moraga</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9"/>
      <c r="N4" s="549"/>
      <c r="O4" s="549"/>
      <c r="P4" s="549"/>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8" t="s">
        <v>40</v>
      </c>
      <c r="B7" s="481"/>
      <c r="C7" s="481"/>
      <c r="D7" s="481"/>
      <c r="E7" s="481"/>
      <c r="F7" s="481"/>
      <c r="G7" s="481"/>
      <c r="H7" s="481"/>
      <c r="I7" s="481"/>
      <c r="J7" s="482"/>
    </row>
    <row r="8" spans="1:45" ht="15.75" customHeight="1" x14ac:dyDescent="0.2">
      <c r="A8" s="478" t="s">
        <v>1356</v>
      </c>
      <c r="B8" s="481"/>
      <c r="C8" s="481"/>
      <c r="D8" s="481"/>
      <c r="E8" s="481"/>
      <c r="F8" s="481"/>
      <c r="G8" s="481"/>
      <c r="H8" s="481"/>
      <c r="I8" s="481"/>
      <c r="J8" s="482"/>
    </row>
    <row r="9" spans="1:45" ht="58.5" customHeight="1" x14ac:dyDescent="0.2">
      <c r="A9" s="550" t="s">
        <v>1357</v>
      </c>
      <c r="B9" s="551"/>
      <c r="C9" s="551"/>
      <c r="D9" s="551"/>
      <c r="E9" s="551"/>
      <c r="F9" s="551"/>
      <c r="G9" s="551"/>
      <c r="H9" s="551"/>
      <c r="I9" s="551"/>
      <c r="J9" s="552"/>
    </row>
    <row r="10" spans="1:45" ht="77.25" customHeight="1" x14ac:dyDescent="0.2">
      <c r="A10" s="553" t="s">
        <v>34</v>
      </c>
      <c r="B10" s="554" t="s">
        <v>1348</v>
      </c>
      <c r="C10" s="555"/>
      <c r="D10" s="555"/>
      <c r="E10" s="556"/>
      <c r="F10" s="553" t="s">
        <v>1850</v>
      </c>
      <c r="G10" s="553"/>
      <c r="H10" s="553"/>
      <c r="I10" s="553"/>
      <c r="J10" s="553" t="s">
        <v>1353</v>
      </c>
    </row>
    <row r="11" spans="1:45" ht="60" customHeight="1" thickBot="1" x14ac:dyDescent="0.25">
      <c r="A11" s="553"/>
      <c r="B11" s="432" t="s">
        <v>1349</v>
      </c>
      <c r="C11" s="432" t="s">
        <v>1350</v>
      </c>
      <c r="D11" s="432" t="s">
        <v>1351</v>
      </c>
      <c r="E11" s="432" t="s">
        <v>1352</v>
      </c>
      <c r="F11" s="432" t="s">
        <v>1349</v>
      </c>
      <c r="G11" s="432" t="s">
        <v>1350</v>
      </c>
      <c r="H11" s="432" t="s">
        <v>1351</v>
      </c>
      <c r="I11" s="432" t="s">
        <v>1352</v>
      </c>
      <c r="J11" s="553"/>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Moraga</v>
      </c>
      <c r="C1" s="280"/>
      <c r="D1" s="558" t="s">
        <v>1780</v>
      </c>
      <c r="E1" s="559"/>
      <c r="F1" s="560"/>
      <c r="G1" s="542" t="s">
        <v>1766</v>
      </c>
      <c r="H1" s="543"/>
      <c r="I1" s="544"/>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8"/>
      <c r="E2" s="559"/>
      <c r="F2" s="560"/>
      <c r="G2" s="547" t="s">
        <v>102</v>
      </c>
      <c r="H2" s="548"/>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72" t="s">
        <v>1369</v>
      </c>
      <c r="B5" s="472"/>
      <c r="C5" s="472"/>
      <c r="D5" s="472"/>
      <c r="E5" s="472"/>
      <c r="F5" s="472"/>
      <c r="G5" s="472"/>
      <c r="H5" s="472"/>
      <c r="I5" s="472"/>
      <c r="J5" s="472"/>
      <c r="K5" s="472"/>
      <c r="L5" s="472"/>
      <c r="M5" s="472"/>
      <c r="N5" s="472"/>
      <c r="O5" s="472"/>
      <c r="P5" s="472"/>
      <c r="Q5" s="472"/>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1468</v>
      </c>
      <c r="B8" s="292" t="s">
        <v>1469</v>
      </c>
      <c r="C8" s="292" t="s">
        <v>1470</v>
      </c>
      <c r="D8" s="292" t="s">
        <v>1471</v>
      </c>
      <c r="F8" s="292" t="s">
        <v>1475</v>
      </c>
      <c r="G8" s="413" t="s">
        <v>1477</v>
      </c>
    </row>
    <row r="9" spans="1:19" s="209" customFormat="1" ht="15.75" x14ac:dyDescent="0.2">
      <c r="A9" s="541" t="s">
        <v>1775</v>
      </c>
      <c r="B9" s="541"/>
      <c r="C9" s="541"/>
      <c r="D9" s="541"/>
      <c r="E9" s="541"/>
      <c r="F9" s="541"/>
      <c r="G9" s="519"/>
    </row>
    <row r="10" spans="1:19" s="209" customFormat="1" x14ac:dyDescent="0.2">
      <c r="A10" s="473" t="s">
        <v>1770</v>
      </c>
      <c r="B10" s="473"/>
      <c r="C10" s="473"/>
      <c r="D10" s="473"/>
      <c r="E10" s="473"/>
      <c r="F10" s="473"/>
      <c r="G10" s="557"/>
    </row>
    <row r="11" spans="1:19" s="209" customFormat="1" ht="45" customHeight="1" x14ac:dyDescent="0.2">
      <c r="A11" s="486" t="s">
        <v>43</v>
      </c>
      <c r="B11" s="545"/>
      <c r="C11" s="545"/>
      <c r="D11" s="546"/>
      <c r="E11" s="403"/>
      <c r="F11" s="396"/>
      <c r="G11" s="402"/>
    </row>
    <row r="12" spans="1:19" s="209" customFormat="1" ht="14.25" customHeight="1" x14ac:dyDescent="0.2">
      <c r="A12" s="474">
        <v>1</v>
      </c>
      <c r="B12" s="475"/>
      <c r="C12" s="475"/>
      <c r="D12" s="477"/>
      <c r="E12" s="401"/>
      <c r="F12" s="395"/>
      <c r="G12" s="400">
        <v>4</v>
      </c>
    </row>
    <row r="13" spans="1:19" s="209" customFormat="1" ht="66.75" customHeight="1" x14ac:dyDescent="0.2">
      <c r="A13" s="397" t="s">
        <v>1</v>
      </c>
      <c r="B13" s="397" t="s">
        <v>2</v>
      </c>
      <c r="C13" s="397" t="s">
        <v>129</v>
      </c>
      <c r="D13" s="397" t="s">
        <v>1288</v>
      </c>
      <c r="E13" s="404" t="s">
        <v>1774</v>
      </c>
      <c r="F13" s="397" t="s">
        <v>1773</v>
      </c>
      <c r="G13" s="404" t="s">
        <v>1769</v>
      </c>
    </row>
    <row r="14" spans="1:19" s="262" customFormat="1" x14ac:dyDescent="0.2">
      <c r="A14" s="537" t="s">
        <v>132</v>
      </c>
      <c r="B14" s="538"/>
      <c r="C14" s="539"/>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C49" sqref="C49"/>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Moraga</v>
      </c>
      <c r="C3" s="288"/>
    </row>
    <row r="4" spans="1:5" ht="18" customHeight="1" x14ac:dyDescent="0.25">
      <c r="A4" s="289" t="s">
        <v>36</v>
      </c>
      <c r="B4" s="207">
        <f>'Start Here'!B5</f>
        <v>2019</v>
      </c>
      <c r="C4" s="290" t="s">
        <v>48</v>
      </c>
    </row>
    <row r="7" spans="1:5" ht="16.5" thickBot="1" x14ac:dyDescent="0.3">
      <c r="A7" s="561"/>
      <c r="B7" s="561"/>
      <c r="C7" s="561"/>
    </row>
    <row r="8" spans="1:5" ht="15" customHeight="1" x14ac:dyDescent="0.25">
      <c r="A8" s="575" t="s">
        <v>1763</v>
      </c>
      <c r="B8" s="576"/>
      <c r="C8" s="576"/>
      <c r="D8" s="576"/>
    </row>
    <row r="9" spans="1:5" x14ac:dyDescent="0.25">
      <c r="A9" s="556" t="s">
        <v>15</v>
      </c>
      <c r="B9" s="553"/>
      <c r="C9" s="553"/>
      <c r="D9" s="78" t="s">
        <v>56</v>
      </c>
      <c r="E9" s="295"/>
    </row>
    <row r="10" spans="1:5" x14ac:dyDescent="0.25">
      <c r="A10" s="577" t="s">
        <v>16</v>
      </c>
      <c r="B10" s="578"/>
      <c r="C10" s="296" t="s">
        <v>5</v>
      </c>
      <c r="D10" s="79">
        <f>'Table A2'!H12</f>
        <v>0</v>
      </c>
      <c r="E10" s="295" t="s">
        <v>1507</v>
      </c>
    </row>
    <row r="11" spans="1:5" x14ac:dyDescent="0.25">
      <c r="A11" s="579"/>
      <c r="B11" s="580"/>
      <c r="C11" s="210" t="s">
        <v>20</v>
      </c>
      <c r="D11" s="79">
        <f>'Table A2'!I12</f>
        <v>0</v>
      </c>
      <c r="E11" s="295" t="s">
        <v>1508</v>
      </c>
    </row>
    <row r="12" spans="1:5" x14ac:dyDescent="0.25">
      <c r="A12" s="577" t="s">
        <v>17</v>
      </c>
      <c r="B12" s="578"/>
      <c r="C12" s="210" t="s">
        <v>5</v>
      </c>
      <c r="D12" s="79">
        <f>'Table A2'!J12</f>
        <v>0</v>
      </c>
      <c r="E12" s="295" t="s">
        <v>1509</v>
      </c>
    </row>
    <row r="13" spans="1:5" x14ac:dyDescent="0.25">
      <c r="A13" s="581"/>
      <c r="B13" s="582"/>
      <c r="C13" s="210" t="s">
        <v>20</v>
      </c>
      <c r="D13" s="79">
        <f>'Table A2'!K12</f>
        <v>0</v>
      </c>
      <c r="E13" s="295" t="s">
        <v>1510</v>
      </c>
    </row>
    <row r="14" spans="1:5" x14ac:dyDescent="0.25">
      <c r="A14" s="577" t="s">
        <v>18</v>
      </c>
      <c r="B14" s="578"/>
      <c r="C14" s="210" t="s">
        <v>5</v>
      </c>
      <c r="D14" s="79">
        <f>'Table A2'!L12</f>
        <v>0</v>
      </c>
      <c r="E14" s="295" t="s">
        <v>1511</v>
      </c>
    </row>
    <row r="15" spans="1:5" x14ac:dyDescent="0.25">
      <c r="A15" s="581"/>
      <c r="B15" s="582"/>
      <c r="C15" s="210" t="s">
        <v>20</v>
      </c>
      <c r="D15" s="79">
        <f>'Table A2'!M12</f>
        <v>2</v>
      </c>
      <c r="E15" s="295" t="s">
        <v>1512</v>
      </c>
    </row>
    <row r="16" spans="1:5" ht="28.5" customHeight="1" thickBot="1" x14ac:dyDescent="0.3">
      <c r="A16" s="583" t="s">
        <v>19</v>
      </c>
      <c r="B16" s="584"/>
      <c r="C16" s="211"/>
      <c r="D16" s="80">
        <f>'Table A2'!N12</f>
        <v>10</v>
      </c>
      <c r="E16" s="295" t="s">
        <v>1513</v>
      </c>
    </row>
    <row r="17" spans="1:10" ht="16.5" thickTop="1" thickBot="1" x14ac:dyDescent="0.3">
      <c r="A17" s="569" t="s">
        <v>1750</v>
      </c>
      <c r="B17" s="570"/>
      <c r="C17" s="294"/>
      <c r="D17" s="81">
        <f>SUM(D10:D16)</f>
        <v>12</v>
      </c>
      <c r="E17" s="291" t="s">
        <v>1514</v>
      </c>
    </row>
    <row r="18" spans="1:10" ht="29.25" customHeight="1" x14ac:dyDescent="0.25">
      <c r="A18" s="442" t="s">
        <v>1761</v>
      </c>
      <c r="B18" s="442"/>
      <c r="C18" s="442"/>
      <c r="D18" s="442"/>
    </row>
    <row r="20" spans="1:10" ht="15.75" thickBot="1" x14ac:dyDescent="0.3"/>
    <row r="21" spans="1:10" ht="15" customHeight="1" x14ac:dyDescent="0.25">
      <c r="A21" s="571" t="s">
        <v>1764</v>
      </c>
      <c r="B21" s="572"/>
      <c r="C21" s="572"/>
      <c r="D21" s="186"/>
    </row>
    <row r="22" spans="1:10" ht="15" customHeight="1" x14ac:dyDescent="0.25">
      <c r="A22" s="564" t="s">
        <v>83</v>
      </c>
      <c r="B22" s="565"/>
      <c r="C22" s="566"/>
      <c r="D22" s="212">
        <f>COUNTA(P13:P3001)</f>
        <v>0</v>
      </c>
      <c r="E22" s="291" t="s">
        <v>1492</v>
      </c>
    </row>
    <row r="23" spans="1:10" ht="17.25" customHeight="1" x14ac:dyDescent="0.25">
      <c r="A23" s="564" t="s">
        <v>66</v>
      </c>
      <c r="B23" s="565"/>
      <c r="C23" s="566"/>
      <c r="D23" s="212">
        <f>'Table A'!P12</f>
        <v>12</v>
      </c>
      <c r="E23" s="291" t="s">
        <v>1493</v>
      </c>
    </row>
    <row r="24" spans="1:10" ht="15" customHeight="1" x14ac:dyDescent="0.25">
      <c r="A24" s="564" t="s">
        <v>67</v>
      </c>
      <c r="B24" s="565"/>
      <c r="C24" s="566"/>
      <c r="D24" s="212">
        <f>'Table A'!Q12</f>
        <v>12</v>
      </c>
      <c r="E24" s="291" t="s">
        <v>1494</v>
      </c>
    </row>
    <row r="25" spans="1:10" ht="15.75" customHeight="1" thickBot="1" x14ac:dyDescent="0.3">
      <c r="A25" s="562" t="s">
        <v>68</v>
      </c>
      <c r="B25" s="567"/>
      <c r="C25" s="568"/>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71" t="s">
        <v>69</v>
      </c>
      <c r="B28" s="572"/>
      <c r="C28" s="572"/>
      <c r="D28" s="573"/>
      <c r="H28" s="82"/>
      <c r="I28" s="82"/>
      <c r="J28" s="82"/>
    </row>
    <row r="29" spans="1:10" x14ac:dyDescent="0.25">
      <c r="A29" s="564" t="s">
        <v>70</v>
      </c>
      <c r="B29" s="574"/>
      <c r="C29" s="574"/>
      <c r="D29" s="215">
        <f>'Table A'!S12</f>
        <v>0</v>
      </c>
      <c r="E29" s="291" t="s">
        <v>1496</v>
      </c>
    </row>
    <row r="30" spans="1:10" x14ac:dyDescent="0.25">
      <c r="A30" s="564" t="s">
        <v>71</v>
      </c>
      <c r="B30" s="574"/>
      <c r="C30" s="574"/>
      <c r="D30" s="215">
        <f>SUMPRODUCT((YEAR('Table A'!$H13:$H1001)='Start Here'!$B$5)*('Table A'!$S13:$S1001="Yes-Approved")*('Table A'!$Q13:$Q1001))</f>
        <v>0</v>
      </c>
      <c r="E30" s="291" t="s">
        <v>1497</v>
      </c>
    </row>
    <row r="31" spans="1:10" x14ac:dyDescent="0.25">
      <c r="A31" s="564" t="s">
        <v>72</v>
      </c>
      <c r="B31" s="574"/>
      <c r="C31" s="574"/>
      <c r="D31" s="216">
        <f>SUMPRODUCT((YEAR('Table A'!$H13:$H1001)='Start Here'!$B$5)*('Table A'!$S13:$S1001="Yes-Approved"))</f>
        <v>0</v>
      </c>
      <c r="E31" s="291" t="s">
        <v>1498</v>
      </c>
    </row>
    <row r="32" spans="1:10" ht="15.75" thickBot="1" x14ac:dyDescent="0.3">
      <c r="A32" s="562" t="s">
        <v>73</v>
      </c>
      <c r="B32" s="563"/>
      <c r="C32" s="563"/>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85" t="s">
        <v>107</v>
      </c>
      <c r="B36" s="586"/>
      <c r="C36" s="586"/>
      <c r="D36" s="587"/>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algorithmName="SHA-512" hashValue="beOGh2WM7OJMcJzVllmi3RcXtwU6t7Djvgqq7T06YRcz4uERrXzNw08q0fBlWaI4Baidq7Zc4hNXaXYRoG+9+g==" saltValue="y58jmkEeE6jOR5jvRGp4Hg==" spinCount="100000" sheet="1" objects="1" scenarios="1"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AC1F0C0-5CE3-4267-A12D-37584636E944}"/>
</file>

<file path=customXml/itemProps2.xml><?xml version="1.0" encoding="utf-8"?>
<ds:datastoreItem xmlns:ds="http://schemas.openxmlformats.org/officeDocument/2006/customXml" ds:itemID="{38308A97-ACD1-44E3-84CE-74935910CD03}"/>
</file>

<file path=customXml/itemProps3.xml><?xml version="1.0" encoding="utf-8"?>
<ds:datastoreItem xmlns:ds="http://schemas.openxmlformats.org/officeDocument/2006/customXml" ds:itemID="{A9284550-6D2E-4E63-AA8B-0945695B85C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Brian Horn</cp:lastModifiedBy>
  <cp:lastPrinted>2019-12-20T22:14:22Z</cp:lastPrinted>
  <dcterms:created xsi:type="dcterms:W3CDTF">2018-09-27T21:13:30Z</dcterms:created>
  <dcterms:modified xsi:type="dcterms:W3CDTF">2020-03-13T22:11:12Z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