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drawings/drawing2.xml" ContentType="application/vnd.openxmlformats-officedocument.drawing+xml"/>
  <Override PartName="/xl/worksheets/sheet1.xml" ContentType="application/vnd.openxmlformats-officedocument.spreadsheetml.worksheet+xml"/>
  <Override PartName="/xl/worksheets/sheet26.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30.xml" ContentType="application/vnd.openxmlformats-officedocument.spreadsheetml.worksheet+xml"/>
  <Override PartName="/xl/worksheets/sheet25.xml" ContentType="application/vnd.openxmlformats-officedocument.spreadsheetml.worksheet+xml"/>
  <Override PartName="/xl/worksheets/sheet16.xml" ContentType="application/vnd.openxmlformats-officedocument.spreadsheetml.worksheet+xml"/>
  <Override PartName="/xl/worksheets/sheet2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4.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worksheets/sheet17.xml" ContentType="application/vnd.openxmlformats-officedocument.spreadsheetml.worksheet+xml"/>
  <Override PartName="/xl/worksheets/sheet14.xml" ContentType="application/vnd.openxmlformats-officedocument.spreadsheetml.worksheet+xml"/>
  <Override PartName="/xl/worksheets/sheet8.xml" ContentType="application/vnd.openxmlformats-officedocument.spreadsheetml.worksheet+xml"/>
  <Override PartName="/xl/worksheets/sheet15.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10.xml" ContentType="application/vnd.openxmlformats-officedocument.spreadsheetml.worksheet+xml"/>
  <Override PartName="/xl/worksheets/sheet13.xml" ContentType="application/vnd.openxmlformats-officedocument.spreadsheetml.worksheet+xml"/>
  <Override PartName="/xl/worksheets/sheet9.xml" ContentType="application/vnd.openxmlformats-officedocument.spreadsheetml.worksheet+xml"/>
  <Override PartName="/xl/worksheets/sheet12.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worksheets/sheet11.xml" ContentType="application/vnd.openxmlformats-officedocument.spreadsheetml.worksheet+xml"/>
  <Override PartName="/docProps/app.xml" ContentType="application/vnd.openxmlformats-officedocument.extended-propertie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xl/ctrlProps/ctrlProp3.xml" ContentType="application/vnd.ms-excel.controlproperties+xml"/>
  <Override PartName="/xl/comments5.xml" ContentType="application/vnd.openxmlformats-officedocument.spreadsheetml.comment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4.xml" ContentType="application/vnd.ms-excel.controlproperties+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trlProps/ctrlProp2.xml" ContentType="application/vnd.ms-excel.controlproperties+xml"/>
  <Override PartName="/xl/comments6.xml" ContentType="application/vnd.openxmlformats-officedocument.spreadsheetml.comments+xml"/>
  <Override PartName="/xl/comments4.xml" ContentType="application/vnd.openxmlformats-officedocument.spreadsheetml.comments+xml"/>
  <Override PartName="/xl/comments3.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PLANNING\General Plan\HOUSING ELEMENT\2019 Annual Report\"/>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0" yWindow="0" windowWidth="28800" windowHeight="11835" tabRatio="729" firstSheet="1" activeTab="29"/>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52511"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l="1"/>
  <c r="Y13" i="1"/>
  <c r="P13" i="1"/>
  <c r="P13" i="2"/>
  <c r="R13" i="2"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S12" i="1"/>
  <c r="T12" i="1"/>
  <c r="U12" i="1"/>
  <c r="V12" i="1"/>
  <c r="W12" i="1"/>
  <c r="Q12" i="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16"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D15" i="11" l="1"/>
  <c r="D14" i="11"/>
  <c r="D13" i="11"/>
  <c r="D12" i="11"/>
  <c r="D11" i="11"/>
  <c r="D10" i="11"/>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E13" i="13"/>
  <c r="D19" i="13"/>
  <c r="D13" i="13"/>
  <c r="D15" i="13"/>
  <c r="D17" i="13"/>
  <c r="D18" i="13"/>
  <c r="D16" i="13"/>
  <c r="D14" i="13"/>
  <c r="F11" i="13" l="1"/>
  <c r="D42" i="11"/>
  <c r="D21" i="13"/>
  <c r="E19" i="13"/>
  <c r="E16" i="13"/>
  <c r="E18" i="13"/>
  <c r="E15" i="13"/>
  <c r="F13" i="13"/>
  <c r="E17" i="13"/>
  <c r="E14" i="13"/>
  <c r="G11" i="13" l="1"/>
  <c r="E21" i="13"/>
  <c r="F15" i="13"/>
  <c r="F17" i="13"/>
  <c r="F18" i="13"/>
  <c r="F14" i="13"/>
  <c r="F16" i="13"/>
  <c r="F19" i="13"/>
  <c r="H11" i="13" l="1"/>
  <c r="F21" i="13"/>
  <c r="G19" i="13"/>
  <c r="G13" i="13"/>
  <c r="G18" i="13"/>
  <c r="G15" i="13"/>
  <c r="G14" i="13"/>
  <c r="G17" i="13"/>
  <c r="G16"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<sst xmlns="http://schemas.openxmlformats.org/spreadsheetml/2006/main" count="76024" uniqueCount="2166">
  <si>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</si>
  <si>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</si>
  <si>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</si>
  <si>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</si>
  <si>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</si>
  <si>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</si>
  <si>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</si>
  <si>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</si>
  <si>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</si>
  <si>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</si>
  <si>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</si>
  <si>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</si>
  <si>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</si>
  <si>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</si>
  <si>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</si>
  <si>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</si>
  <si>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</si>
  <si>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</si>
  <si>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</si>
  <si>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</si>
  <si>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</si>
  <si>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</si>
  <si>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</si>
  <si>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</si>
  <si>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</si>
  <si>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</si>
  <si>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</si>
  <si>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</si>
  <si>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</si>
  <si>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</si>
  <si>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</si>
  <si>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</si>
  <si>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</si>
  <si>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</si>
  <si>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</si>
  <si>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</si>
  <si>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</si>
  <si>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</si>
  <si>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</si>
  <si>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</si>
  <si>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</si>
  <si>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</si>
  <si>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</si>
  <si>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</si>
  <si>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</si>
  <si>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</si>
  <si>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</si>
  <si>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</si>
  <si>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</si>
  <si>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</si>
  <si>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</si>
  <si>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</si>
  <si>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</si>
  <si>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</si>
  <si>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</si>
  <si>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</si>
  <si>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</si>
  <si>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</si>
  <si>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</si>
  <si>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</si>
  <si>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</si>
  <si>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</si>
  <si>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</si>
  <si>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</si>
  <si>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</si>
  <si>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</si>
  <si>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</si>
  <si>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</si>
  <si>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</si>
  <si>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</si>
  <si>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</si>
  <si>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</si>
  <si>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</si>
  <si>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</si>
  <si>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</si>
  <si>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</si>
  <si>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</si>
  <si>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</si>
  <si>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</si>
  <si>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</si>
  <si>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</si>
  <si>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</si>
  <si>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</si>
  <si>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</si>
  <si>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</si>
  <si>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</si>
  <si>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</si>
  <si>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</si>
  <si>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</si>
  <si>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</si>
  <si>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</si>
  <si>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</si>
  <si>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</si>
  <si>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</si>
  <si>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</si>
  <si>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</si>
  <si>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</si>
  <si>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</si>
  <si>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</si>
  <si>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</si>
  <si>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</si>
  <si>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</si>
  <si>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</si>
  <si>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</si>
  <si>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</si>
  <si>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</si>
  <si>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</si>
  <si>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</si>
  <si>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</si>
  <si>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</si>
  <si>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</si>
  <si>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</si>
  <si>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</si>
  <si>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</si>
  <si>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</si>
  <si>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</si>
  <si>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</si>
  <si>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</si>
  <si>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</si>
  <si>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</si>
  <si>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</si>
  <si>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</si>
  <si>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</si>
  <si>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</si>
  <si>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</si>
  <si>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</si>
  <si>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</si>
  <si>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</si>
  <si>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</si>
  <si>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</si>
  <si>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</si>
  <si>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</si>
  <si>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</si>
  <si>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</si>
  <si>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</si>
  <si>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</si>
  <si>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</si>
  <si>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</si>
  <si>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</si>
  <si>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</si>
  <si>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</si>
  <si>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</si>
  <si>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</si>
  <si>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</si>
  <si>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</si>
  <si>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</si>
  <si>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</si>
  <si>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</si>
  <si>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</si>
  <si>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</si>
  <si>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</si>
  <si>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</si>
  <si>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</si>
  <si>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</si>
  <si>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</si>
  <si>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</si>
  <si>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</si>
  <si>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</si>
  <si>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</si>
  <si>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</si>
  <si>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</si>
  <si>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</si>
  <si>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</si>
  <si>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</si>
  <si>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</si>
  <si>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</si>
  <si>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</si>
  <si>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</si>
  <si>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</si>
  <si>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</si>
  <si>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</si>
  <si>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</si>
  <si>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</si>
  <si>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</si>
  <si>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</si>
  <si>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</si>
  <si>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</si>
  <si>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</si>
  <si>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</si>
  <si>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</si>
  <si>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</si>
  <si>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</si>
  <si>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</si>
  <si>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</si>
  <si>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</si>
  <si>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</si>
  <si>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</si>
  <si>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</si>
  <si>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</si>
  <si>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</si>
  <si>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</si>
  <si>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</si>
  <si>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</si>
  <si>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</si>
  <si>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</si>
  <si>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</si>
  <si>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</si>
  <si>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</si>
  <si>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</si>
  <si>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</si>
  <si>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</si>
  <si>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</si>
  <si>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</si>
  <si>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</si>
  <si>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</si>
  <si>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</si>
  <si>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</si>
  <si>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</si>
  <si>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</si>
  <si>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</si>
  <si>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</si>
  <si>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</si>
  <si>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</si>
  <si>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</si>
  <si>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</si>
  <si>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</si>
  <si>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</si>
  <si>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</si>
  <si>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</si>
  <si>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</si>
  <si>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</si>
  <si>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</si>
  <si>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</si>
  <si>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</si>
  <si>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</si>
  <si>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</si>
  <si>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</si>
  <si>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</si>
  <si>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</si>
  <si>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</si>
  <si>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</si>
  <si>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</si>
  <si>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</si>
  <si>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</si>
  <si>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</si>
  <si>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</si>
  <si>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</si>
  <si>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</si>
  <si>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</si>
  <si>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</si>
  <si>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</si>
  <si>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</si>
  <si>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</si>
  <si>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</si>
  <si>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</si>
  <si>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</si>
  <si>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</si>
  <si>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</si>
  <si>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</si>
  <si>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</si>
  <si>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</si>
  <si>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</si>
  <si>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</si>
  <si>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</si>
  <si>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</si>
  <si>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</si>
  <si>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</si>
  <si>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</si>
  <si>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</si>
  <si>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</si>
  <si>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</si>
  <si>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</si>
  <si>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</si>
  <si>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</si>
  <si>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</si>
  <si>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</si>
  <si>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</si>
  <si>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</si>
  <si>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</si>
  <si>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</si>
  <si>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</si>
  <si>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</si>
  <si>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</si>
  <si>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</si>
  <si>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</si>
  <si>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</si>
  <si>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</si>
  <si>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</si>
  <si>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</si>
  <si>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</si>
  <si>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</si>
  <si>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</si>
  <si>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</si>
  <si>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</si>
  <si>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</si>
  <si>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</si>
  <si>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</si>
  <si>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</si>
  <si>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</si>
  <si>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</si>
  <si>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</si>
  <si>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</si>
  <si>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</si>
  <si>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</si>
  <si>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</si>
  <si>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</si>
  <si>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</si>
  <si>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</si>
  <si>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</si>
  <si>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</si>
  <si>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</si>
  <si>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</si>
  <si>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</si>
  <si>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</si>
  <si>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</si>
  <si>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</si>
  <si>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</si>
  <si>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</si>
  <si>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</si>
  <si>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</si>
  <si>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</si>
  <si>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</si>
  <si>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</si>
  <si>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</si>
  <si>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</si>
  <si>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</si>
  <si>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</si>
  <si>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</si>
  <si>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</si>
  <si>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</si>
  <si>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</si>
  <si>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</si>
  <si>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</si>
  <si>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</si>
  <si>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</si>
  <si>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</si>
  <si>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</si>
  <si>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</si>
  <si>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</si>
  <si>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</si>
  <si>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</si>
  <si>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</si>
  <si>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</si>
  <si>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</si>
  <si>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</si>
  <si>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</si>
  <si>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</si>
  <si>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</si>
  <si>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</si>
  <si>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</si>
  <si>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</si>
  <si>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</si>
  <si>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</si>
  <si>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</si>
  <si>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</si>
  <si>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</si>
  <si>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</si>
  <si>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</si>
  <si>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</si>
  <si>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</si>
  <si>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</si>
  <si>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</si>
  <si>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</si>
  <si>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</si>
  <si>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</si>
  <si>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</si>
  <si>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</si>
  <si>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</si>
  <si>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</si>
  <si>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</si>
  <si>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</si>
  <si>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</si>
  <si>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</si>
  <si>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</si>
  <si>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</si>
  <si>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</si>
  <si>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</si>
  <si>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</si>
  <si>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</si>
  <si>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</si>
  <si>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</si>
  <si>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</si>
  <si>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</si>
  <si>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</si>
  <si>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</si>
  <si>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</si>
  <si>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</si>
  <si>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</si>
  <si>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</si>
  <si>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</si>
  <si>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</si>
  <si>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</si>
  <si>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</si>
  <si>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</si>
  <si>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</si>
  <si>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</si>
  <si>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</si>
  <si>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</si>
  <si>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</si>
  <si>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</si>
  <si>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</si>
  <si>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</si>
  <si>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</si>
  <si>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</si>
  <si>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</si>
  <si>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</si>
  <si>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</si>
  <si>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</si>
  <si>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</si>
  <si>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</si>
  <si>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</si>
  <si>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</si>
  <si>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</si>
  <si>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</si>
  <si>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</si>
  <si>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</si>
  <si>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</si>
  <si>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</si>
  <si>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</si>
  <si>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</si>
  <si>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</si>
  <si>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</si>
  <si>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</si>
  <si>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</si>
  <si>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</si>
  <si>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</si>
  <si>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</si>
  <si>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</si>
  <si>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</si>
  <si>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</si>
  <si>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</si>
  <si>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</si>
  <si>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</si>
  <si>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</si>
  <si>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</si>
  <si>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</si>
  <si>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</si>
  <si>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</si>
  <si>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</si>
  <si>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</si>
  <si>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</si>
  <si>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</si>
  <si>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</si>
  <si>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</si>
  <si>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</si>
  <si>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</si>
  <si>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</si>
  <si>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</si>
  <si>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</si>
  <si>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</si>
  <si>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</si>
  <si>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</si>
  <si>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</si>
  <si>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</si>
  <si>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</si>
  <si>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</si>
  <si>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</si>
  <si>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</si>
  <si>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</si>
  <si>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</si>
  <si>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</si>
  <si>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</si>
  <si>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</si>
  <si>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</si>
  <si>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</si>
  <si>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</si>
  <si>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</si>
  <si>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</si>
  <si>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</si>
  <si>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</si>
  <si>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</si>
  <si>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</si>
  <si>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</si>
  <si>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</si>
  <si>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</si>
  <si>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</si>
  <si>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</si>
  <si>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</si>
  <si>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</si>
  <si>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</si>
  <si>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</si>
  <si>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</si>
  <si>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</si>
  <si>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</si>
  <si>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</si>
  <si>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</si>
  <si>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</si>
  <si>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</si>
  <si>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</si>
  <si>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</si>
  <si>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</si>
  <si>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</si>
  <si>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</si>
  <si>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</si>
  <si>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</si>
  <si>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</si>
  <si>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</si>
  <si>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</si>
  <si>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</si>
  <si>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</si>
  <si>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</si>
  <si>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</si>
  <si>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</si>
  <si>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</si>
  <si>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</si>
  <si>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</si>
  <si>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</si>
  <si>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</si>
  <si>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</si>
  <si>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</si>
  <si>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</si>
  <si>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</si>
  <si>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</si>
  <si>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</si>
  <si>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</si>
  <si>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</si>
  <si>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</si>
  <si>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</si>
  <si>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</si>
  <si>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</si>
  <si>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</si>
  <si>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</si>
  <si>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</si>
  <si>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</si>
  <si>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</si>
  <si>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</si>
  <si>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</si>
  <si>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</si>
  <si>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</si>
  <si>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</si>
  <si>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</si>
  <si>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</si>
  <si>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</si>
  <si>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</si>
  <si>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</si>
  <si>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</si>
  <si>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</si>
  <si>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</si>
  <si>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</si>
  <si>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</si>
  <si>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</si>
  <si>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</si>
  <si>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</si>
  <si>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</si>
  <si>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</si>
  <si>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</si>
  <si>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</si>
  <si>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</si>
  <si>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</si>
  <si>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</si>
  <si>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</si>
  <si>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</si>
  <si>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</si>
  <si>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</si>
  <si>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</si>
  <si>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</si>
  <si>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</si>
  <si>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</si>
  <si>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</si>
  <si>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</si>
  <si>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</si>
  <si>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</si>
  <si>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</si>
  <si>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</si>
  <si>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</si>
  <si>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</si>
  <si>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</si>
  <si>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</si>
  <si>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</si>
  <si>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</si>
  <si>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</si>
  <si>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</si>
  <si>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</si>
  <si>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</si>
  <si>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</si>
  <si>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</si>
  <si>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</si>
  <si>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</si>
  <si>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</si>
  <si>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</si>
  <si>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</si>
  <si>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</si>
  <si>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</si>
  <si>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</si>
  <si>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</si>
  <si>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</si>
  <si>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</si>
  <si>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</si>
  <si>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</si>
  <si>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</si>
  <si>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</si>
  <si>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</si>
  <si>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</si>
  <si>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</si>
  <si>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</si>
  <si>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</si>
  <si>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</si>
  <si>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</si>
  <si>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</si>
  <si>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</si>
  <si>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</si>
  <si>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</si>
  <si>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</si>
  <si>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</si>
  <si>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</si>
  <si>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</si>
  <si>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</si>
  <si>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</si>
  <si>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</si>
  <si>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</si>
  <si>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</si>
  <si>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</si>
  <si>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</si>
  <si>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</si>
  <si>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</si>
  <si>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</si>
  <si>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</si>
  <si>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</si>
  <si>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</si>
  <si>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</si>
  <si>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</si>
  <si>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</si>
  <si>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</si>
  <si>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</si>
  <si>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</si>
  <si>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</si>
  <si>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</si>
  <si>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</si>
  <si>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</si>
  <si>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</si>
  <si>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</si>
  <si>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</si>
  <si>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</si>
  <si>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</si>
  <si>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</si>
  <si>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</si>
  <si>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</si>
  <si>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</si>
  <si>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</si>
  <si>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</si>
  <si>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</si>
  <si>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</si>
  <si>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</si>
  <si>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</si>
  <si>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</si>
  <si>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</si>
  <si>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</si>
  <si>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</si>
  <si>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</si>
  <si>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</si>
  <si>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</si>
  <si>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</si>
  <si>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</si>
  <si>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</si>
  <si>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</si>
  <si>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</si>
  <si>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</si>
  <si>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</si>
  <si>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</si>
  <si>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</si>
  <si>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</si>
  <si>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</si>
  <si>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</si>
  <si>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</si>
  <si>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</si>
  <si>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</si>
  <si>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</si>
  <si>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</si>
  <si>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</si>
  <si>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</si>
  <si>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</si>
  <si>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</si>
  <si>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</si>
  <si>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</si>
  <si>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</si>
  <si>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</si>
  <si>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</si>
  <si>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</si>
  <si>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</si>
  <si>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</si>
  <si>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</si>
  <si>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</si>
  <si>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</si>
  <si>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</si>
  <si>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</si>
  <si>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</si>
  <si>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</si>
  <si>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</si>
  <si>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</si>
  <si>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</si>
  <si>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</si>
  <si>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</si>
  <si>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</si>
  <si>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</si>
  <si>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</si>
  <si>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</si>
  <si>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</si>
  <si>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</si>
  <si>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</si>
  <si>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</si>
  <si>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</si>
  <si>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</si>
  <si>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</si>
  <si>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</si>
  <si>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</si>
  <si>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</si>
  <si>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</si>
  <si>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</si>
  <si>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</si>
  <si>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</si>
  <si>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</si>
  <si>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</si>
  <si>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</si>
  <si>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</si>
  <si>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</si>
  <si>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</si>
  <si>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</si>
  <si>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</si>
  <si>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</si>
  <si>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</si>
  <si>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</si>
  <si>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</si>
  <si>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</si>
  <si>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</si>
  <si>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</si>
  <si>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</si>
  <si>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</si>
  <si>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</si>
  <si>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</si>
  <si>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</si>
  <si>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</si>
  <si>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</si>
  <si>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</si>
  <si>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</si>
  <si>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</si>
  <si>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</si>
  <si>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</si>
  <si>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</si>
  <si>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</si>
  <si>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</si>
  <si>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</si>
  <si>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</si>
  <si>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</si>
  <si>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</si>
  <si>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</si>
  <si>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</si>
  <si>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</si>
  <si>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</si>
  <si>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</si>
  <si>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</si>
  <si>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</si>
  <si>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</si>
  <si>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</si>
  <si>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</si>
  <si>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</si>
  <si>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</si>
  <si>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</si>
  <si>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</si>
  <si>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</si>
  <si>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</si>
  <si>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</si>
  <si>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</si>
  <si>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</si>
  <si>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</si>
  <si>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</si>
  <si>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</si>
  <si>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</si>
  <si>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</si>
  <si>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</si>
  <si>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</si>
  <si>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</si>
  <si>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</si>
  <si>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</si>
  <si>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</si>
  <si>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</si>
  <si>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</si>
  <si>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</si>
  <si>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</si>
  <si>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</si>
  <si>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</si>
  <si>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</si>
  <si>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</si>
  <si>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</si>
  <si>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</si>
  <si>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</si>
  <si>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</si>
  <si>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</si>
  <si>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</si>
  <si>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</si>
  <si>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</si>
  <si>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</si>
  <si>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</si>
  <si>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</si>
  <si>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</si>
  <si>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</si>
  <si>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</si>
  <si>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</si>
  <si>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</si>
  <si>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</si>
  <si>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</si>
  <si>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</si>
  <si>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</si>
  <si>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</si>
  <si>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</si>
  <si>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</si>
  <si>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</si>
  <si>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</si>
  <si>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</si>
  <si>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</si>
  <si>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</si>
  <si>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</si>
  <si>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</si>
  <si>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</si>
  <si>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</si>
  <si>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</si>
  <si>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</si>
  <si>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</si>
  <si>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</si>
  <si>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</si>
  <si>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</si>
  <si>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</si>
  <si>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</si>
  <si>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</si>
  <si>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</si>
  <si>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</si>
  <si>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</si>
  <si>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</si>
  <si>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</si>
  <si>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</si>
  <si>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</si>
  <si>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</si>
  <si>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</si>
  <si>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</si>
  <si>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</si>
  <si>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</si>
  <si>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</si>
  <si>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</si>
  <si>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</si>
  <si>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</si>
  <si>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</si>
  <si>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</si>
  <si>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</si>
  <si>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</si>
  <si>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</si>
  <si>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</si>
  <si>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</si>
  <si>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</si>
  <si>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</si>
  <si>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</si>
  <si>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</si>
  <si>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</si>
  <si>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</si>
  <si>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</si>
  <si>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</si>
  <si>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</si>
  <si>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</si>
  <si>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</si>
  <si>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</si>
  <si>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</si>
  <si>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</si>
  <si>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</si>
  <si>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</si>
  <si>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</si>
  <si>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</si>
  <si>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</si>
  <si>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</si>
  <si>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</si>
  <si>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</si>
  <si>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</si>
  <si>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</si>
  <si>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</si>
  <si>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</si>
  <si>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</si>
  <si>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</si>
  <si>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</si>
  <si>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</si>
  <si>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</si>
  <si>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</si>
  <si>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</si>
  <si>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</si>
  <si>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</si>
  <si>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</si>
  <si>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</si>
  <si>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</si>
  <si>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</si>
  <si>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</si>
  <si>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</si>
  <si>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</si>
  <si>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</si>
  <si>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</si>
  <si>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</si>
  <si>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</si>
  <si>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</si>
  <si>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</si>
  <si>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</si>
  <si>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</si>
  <si>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</si>
  <si>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</si>
  <si>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</si>
  <si>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</si>
  <si>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</si>
  <si>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</si>
  <si>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</si>
  <si>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</si>
  <si>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</si>
  <si>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</si>
  <si>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</si>
  <si>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</si>
  <si>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</si>
  <si>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</si>
  <si>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</si>
  <si>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</si>
  <si>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</si>
  <si>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</si>
  <si>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</si>
  <si>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</si>
  <si>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</si>
  <si>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</si>
  <si>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</si>
  <si>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</si>
  <si>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</si>
  <si>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</si>
  <si>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</si>
  <si>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</si>
  <si>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</si>
  <si>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</si>
  <si>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</si>
  <si>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</si>
  <si>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</si>
  <si>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</si>
  <si>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</si>
  <si>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</si>
  <si>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</si>
  <si>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</si>
  <si>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</si>
  <si>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</si>
  <si>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</si>
  <si>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</si>
  <si>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</si>
  <si>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</si>
  <si>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</si>
  <si>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</si>
  <si>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</si>
  <si>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</si>
  <si>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</si>
  <si>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</si>
  <si>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</si>
  <si>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</si>
  <si>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</si>
  <si>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</si>
  <si>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</si>
  <si>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</si>
  <si>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</si>
  <si>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</si>
  <si>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</si>
  <si>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</si>
  <si>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</si>
  <si>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</si>
  <si>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</si>
  <si>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</si>
  <si>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</si>
  <si>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</si>
  <si>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</si>
  <si>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</si>
  <si>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</si>
  <si>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</si>
  <si>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</si>
  <si>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</si>
  <si>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</si>
  <si>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</si>
  <si>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</si>
  <si>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</si>
  <si>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</si>
  <si>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</si>
  <si>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</si>
  <si>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</si>
  <si>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</si>
  <si>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</si>
  <si>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</si>
  <si>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</si>
  <si>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</si>
  <si>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</si>
  <si>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</si>
  <si>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</si>
  <si>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</si>
  <si>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</si>
  <si>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</si>
  <si>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</si>
  <si>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</si>
  <si>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</si>
  <si>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</si>
  <si>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</si>
  <si>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</si>
  <si>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</si>
  <si>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</si>
  <si>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</si>
  <si>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</si>
  <si>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</si>
  <si>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</si>
  <si>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</si>
  <si>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</si>
  <si>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</si>
  <si>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</si>
  <si>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</si>
  <si>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</si>
  <si>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</si>
  <si>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</si>
  <si>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</si>
  <si>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</si>
  <si>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</si>
  <si>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</si>
  <si>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</si>
  <si>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</si>
  <si>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</si>
  <si>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</si>
  <si>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</si>
  <si>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</si>
  <si>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</si>
  <si>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</si>
  <si>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</si>
  <si>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</si>
  <si>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</si>
  <si>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</si>
  <si>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</si>
  <si>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</si>
  <si>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</si>
  <si>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</si>
  <si>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</si>
  <si>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</si>
  <si>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</si>
  <si>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</si>
  <si>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</si>
  <si>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</si>
  <si>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</si>
  <si>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</si>
  <si>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</si>
  <si>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</si>
  <si>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</si>
  <si>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</si>
  <si>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</si>
  <si>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</si>
  <si>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</si>
  <si>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</si>
  <si>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</si>
  <si>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</si>
  <si>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</si>
  <si>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</si>
  <si>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</si>
  <si>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</si>
  <si>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</si>
  <si>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</si>
  <si>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</si>
  <si>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</si>
  <si>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</si>
  <si>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</si>
  <si>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</si>
  <si>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</si>
  <si>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</si>
  <si>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</si>
  <si>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</si>
  <si>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</si>
  <si>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</si>
  <si>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</si>
  <si>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</si>
  <si>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</si>
  <si>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</si>
  <si>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</si>
  <si>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</si>
  <si>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</si>
  <si>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</si>
  <si>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</si>
  <si>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</si>
  <si>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</si>
  <si>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</si>
  <si>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</si>
  <si>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</si>
  <si>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</si>
  <si>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</si>
  <si>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</si>
  <si>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</si>
  <si>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</si>
  <si>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</si>
  <si>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</si>
  <si>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</si>
  <si>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</si>
  <si>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</si>
  <si>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</si>
  <si>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</si>
  <si>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</si>
  <si>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</si>
  <si>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</si>
  <si>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</si>
  <si>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</si>
  <si>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</si>
  <si>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</si>
  <si>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</si>
  <si>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</si>
  <si>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</si>
  <si>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</si>
  <si>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</si>
  <si>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</si>
  <si>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</si>
  <si>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</si>
  <si>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</si>
  <si>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</si>
  <si>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</si>
  <si>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</si>
  <si>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</si>
  <si>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</si>
  <si>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</si>
  <si>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</si>
  <si>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</si>
  <si>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</si>
  <si>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</si>
  <si>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</si>
  <si>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</si>
  <si>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</si>
  <si>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</si>
  <si>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</si>
  <si>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</si>
  <si>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</si>
  <si>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</si>
  <si>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</si>
  <si>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</si>
  <si>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</si>
  <si>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</si>
  <si>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</si>
  <si>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</si>
  <si>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</si>
  <si>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</si>
  <si>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</si>
  <si>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</si>
  <si>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</si>
  <si>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</si>
  <si>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</si>
  <si>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</si>
  <si>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</si>
  <si>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</si>
  <si>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</si>
  <si>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</si>
  <si>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</si>
  <si>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</si>
  <si>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</si>
  <si>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</si>
  <si>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</si>
  <si>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</si>
  <si>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</si>
  <si>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</si>
  <si>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</si>
  <si>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</si>
  <si>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</si>
  <si>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</si>
  <si>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</si>
  <si>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</si>
  <si>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</si>
  <si>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</si>
  <si>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</si>
  <si>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</si>
  <si>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</si>
  <si>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</si>
  <si>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</si>
  <si>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</si>
  <si>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</si>
  <si>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</si>
  <si>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</si>
  <si>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</si>
  <si>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</si>
  <si>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</si>
  <si>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</si>
  <si>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</si>
  <si>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</si>
  <si>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</si>
  <si>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</si>
  <si>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</si>
  <si>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</si>
  <si>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</si>
  <si>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</si>
  <si>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</si>
  <si>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</si>
  <si>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</si>
  <si>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</si>
  <si>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</si>
  <si>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</si>
  <si>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</si>
  <si>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</si>
  <si>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</si>
  <si>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</si>
  <si>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</si>
  <si>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</si>
  <si>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</si>
  <si>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</si>
  <si>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</si>
  <si>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</si>
  <si>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</si>
  <si>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</si>
  <si>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</si>
  <si>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</si>
  <si>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</si>
  <si>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</si>
  <si>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</si>
  <si>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</si>
  <si>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</si>
  <si>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</si>
  <si>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</si>
  <si>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</si>
  <si>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</si>
  <si>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</si>
  <si>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</si>
  <si>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</si>
  <si>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</si>
  <si>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</si>
  <si>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</si>
  <si>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</si>
  <si>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</si>
  <si>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</si>
  <si>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</si>
  <si>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</si>
  <si>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</si>
  <si>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</si>
  <si>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</si>
  <si>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</si>
  <si>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</si>
  <si>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</si>
  <si>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</si>
  <si>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</si>
  <si>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</si>
  <si>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</si>
  <si>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</si>
  <si>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</si>
  <si>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</si>
  <si>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</si>
  <si>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</si>
  <si>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</si>
  <si>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</si>
  <si>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</si>
  <si>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</si>
  <si>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</si>
  <si>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</si>
  <si>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</si>
  <si>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</si>
  <si>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</si>
  <si>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</si>
  <si>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</si>
  <si>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</si>
  <si>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</si>
  <si>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</si>
  <si>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</si>
  <si>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</si>
  <si>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</si>
  <si>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</si>
  <si>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</si>
  <si>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</si>
  <si>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</si>
  <si>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</si>
  <si>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</si>
  <si>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</si>
  <si>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</si>
  <si>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</si>
  <si>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</si>
  <si>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</si>
  <si>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</si>
  <si>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</si>
  <si>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</si>
  <si>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</si>
  <si>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</si>
  <si>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</si>
  <si>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</si>
  <si>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</si>
  <si>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</si>
  <si>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</si>
  <si>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</si>
  <si>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</si>
  <si>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</si>
  <si>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</si>
  <si>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</si>
  <si>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</si>
  <si>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</si>
  <si>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</si>
  <si>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</si>
  <si>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</si>
  <si>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</si>
  <si>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</si>
  <si>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</si>
  <si>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</si>
  <si>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</si>
  <si>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</si>
  <si>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</si>
  <si>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</si>
  <si>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</si>
  <si>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</si>
  <si>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</si>
  <si>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</si>
  <si>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</si>
  <si>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</si>
  <si>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</si>
  <si>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</si>
  <si>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</si>
  <si>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</si>
  <si>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</si>
  <si>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</si>
  <si>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</si>
  <si>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</si>
  <si>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</si>
  <si>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</si>
  <si>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</si>
  <si>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</si>
  <si>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</si>
  <si>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</si>
  <si>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</si>
  <si>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</si>
  <si>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</si>
  <si>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</si>
  <si>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</si>
  <si>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</si>
  <si>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</si>
  <si>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</si>
  <si>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</si>
  <si>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</si>
  <si>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</si>
  <si>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</si>
  <si>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</si>
  <si>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</si>
  <si>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</si>
  <si>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</si>
  <si>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</si>
  <si>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</si>
  <si>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</si>
  <si>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</si>
  <si>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</si>
  <si>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</si>
  <si>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</si>
  <si>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</si>
  <si>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</si>
  <si>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</si>
  <si>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</si>
  <si>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</si>
  <si>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</si>
  <si>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</si>
  <si>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</si>
  <si>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</si>
  <si>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</si>
  <si>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</si>
  <si>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</si>
  <si>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</si>
  <si>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</si>
  <si>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</si>
  <si>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</si>
  <si>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</si>
  <si>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</si>
  <si>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</si>
  <si>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</si>
  <si>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</si>
  <si>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</si>
  <si>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</si>
  <si>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</si>
  <si>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</si>
  <si>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</si>
  <si>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</si>
  <si>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</si>
  <si>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</si>
  <si>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</si>
  <si>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</si>
  <si>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</si>
  <si>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</si>
  <si>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</si>
  <si>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</si>
  <si>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</si>
  <si>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</si>
  <si>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</si>
  <si>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</si>
  <si>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</si>
  <si>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</si>
  <si>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</si>
  <si>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</si>
  <si>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</si>
  <si>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</si>
  <si>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</si>
  <si>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</si>
  <si>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</si>
  <si>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</si>
  <si>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</si>
  <si>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</si>
  <si>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</si>
  <si>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</si>
  <si>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</si>
  <si>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</si>
  <si>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</si>
  <si>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</si>
  <si>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</si>
  <si>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</si>
  <si>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</si>
  <si>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</si>
  <si>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</si>
  <si>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</si>
  <si>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</si>
  <si>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</si>
  <si>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</si>
  <si>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</si>
  <si>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</si>
  <si>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</si>
  <si>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</si>
  <si>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</si>
  <si>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</si>
  <si>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</si>
  <si>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</si>
  <si>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</si>
  <si>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</si>
  <si>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</si>
  <si>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</si>
  <si>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</si>
  <si>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</si>
  <si>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</si>
  <si>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</si>
  <si>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</si>
  <si>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</si>
  <si>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</si>
  <si>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</si>
  <si>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</si>
  <si>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</si>
  <si>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</si>
  <si>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</si>
  <si>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</si>
  <si>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</si>
  <si>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</si>
  <si>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</si>
  <si>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</si>
  <si>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</si>
  <si>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</si>
  <si>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</si>
  <si>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</si>
  <si>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</si>
  <si>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</si>
  <si>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</si>
  <si>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</si>
  <si>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</si>
  <si>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</si>
  <si>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</si>
  <si>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</si>
  <si>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</si>
  <si>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</si>
  <si>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</si>
  <si>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</si>
  <si>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</si>
  <si>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</si>
  <si>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</si>
  <si>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</si>
  <si>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</si>
  <si>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</si>
  <si>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</si>
  <si>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</si>
  <si>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</si>
  <si>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</si>
  <si>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</si>
  <si>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</si>
  <si>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</si>
  <si>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</si>
  <si>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</si>
  <si>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</si>
  <si>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</si>
  <si>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</si>
  <si>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</si>
  <si>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</si>
  <si>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</si>
  <si>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</si>
  <si>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</si>
  <si>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</si>
  <si>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</si>
  <si>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</si>
  <si>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</si>
  <si>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</si>
  <si>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</si>
  <si>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</si>
  <si>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</si>
  <si>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</si>
  <si>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</si>
  <si>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</si>
  <si>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</si>
  <si>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</si>
  <si>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</si>
  <si>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</si>
  <si>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</si>
  <si>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</si>
  <si>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</si>
  <si>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</si>
  <si>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</si>
  <si>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</si>
  <si>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</si>
  <si>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</si>
  <si>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</si>
  <si>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</si>
  <si>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</si>
  <si>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</si>
  <si>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</si>
  <si>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</si>
  <si>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</si>
  <si>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</si>
  <si>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</si>
  <si>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</si>
  <si>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</si>
  <si>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</si>
  <si>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</si>
  <si>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</si>
  <si>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</si>
  <si>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</si>
  <si>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</si>
  <si>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</si>
  <si>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</si>
  <si>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</si>
  <si>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</si>
  <si>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</si>
  <si>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</si>
  <si>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</si>
  <si>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</si>
  <si>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</si>
  <si>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</si>
  <si>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</si>
  <si>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</si>
  <si>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</si>
  <si>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</si>
  <si>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</si>
  <si>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</si>
  <si>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</si>
  <si>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</si>
  <si>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</si>
  <si>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</si>
  <si>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</si>
  <si>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</si>
  <si>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</si>
  <si>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</si>
  <si>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</si>
  <si>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</si>
  <si>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</si>
  <si>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</si>
  <si>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</si>
  <si>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</si>
  <si>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</si>
  <si>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</si>
  <si>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</si>
  <si>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</si>
  <si>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</si>
  <si>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</si>
  <si>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</si>
  <si>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</si>
  <si>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</si>
  <si>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</si>
  <si>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</si>
  <si>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</si>
  <si>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</si>
  <si>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</si>
  <si>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</si>
  <si>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</si>
  <si>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</si>
  <si>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</si>
  <si>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</si>
  <si>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</si>
  <si>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</si>
  <si>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</si>
  <si>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</si>
  <si>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</si>
  <si>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</si>
  <si>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</si>
  <si>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</si>
  <si>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</si>
  <si>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</si>
  <si>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</si>
  <si>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</si>
  <si>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</si>
  <si>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</si>
  <si>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</si>
  <si>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</si>
  <si>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</si>
  <si>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</si>
  <si>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</si>
  <si>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</si>
  <si>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</si>
  <si>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</si>
  <si>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</si>
  <si>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</si>
  <si>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</si>
  <si>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</si>
  <si>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</si>
  <si>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</si>
  <si>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</si>
  <si>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</si>
  <si>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</si>
  <si>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</si>
  <si>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</si>
  <si>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</si>
  <si>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</si>
  <si>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</si>
  <si>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</si>
  <si>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</si>
  <si>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</si>
  <si>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</si>
  <si>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</si>
  <si>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</si>
  <si>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</si>
  <si>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</si>
  <si>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</si>
  <si>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</si>
  <si>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</si>
  <si>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</si>
  <si>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</si>
  <si>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</si>
  <si>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</si>
  <si>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</si>
  <si>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</si>
  <si>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</si>
  <si>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</si>
  <si>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</si>
  <si>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</si>
  <si>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</si>
  <si>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</si>
  <si>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</si>
  <si>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</si>
  <si>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</si>
  <si>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</si>
  <si>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</si>
  <si>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</si>
  <si>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</si>
  <si>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</si>
  <si>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</si>
  <si>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</si>
  <si>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</si>
  <si>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</si>
  <si>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</si>
  <si>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</si>
  <si>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</si>
  <si>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</si>
  <si>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</si>
  <si>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</si>
  <si>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</si>
  <si>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</si>
  <si>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</si>
  <si>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</si>
  <si>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</si>
  <si>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</si>
  <si>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</si>
  <si>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</si>
  <si>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</si>
  <si>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</si>
  <si>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</si>
  <si>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</si>
  <si>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</si>
  <si>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</si>
  <si>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</si>
  <si>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</si>
  <si>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</si>
  <si>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</si>
  <si>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</si>
  <si>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</si>
  <si>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</si>
  <si>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</si>
  <si>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</si>
  <si>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</si>
  <si>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</si>
  <si>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</si>
  <si>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</si>
  <si>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</si>
  <si>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</si>
  <si>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</si>
  <si>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</si>
  <si>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</si>
  <si>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</si>
  <si>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</si>
  <si>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</si>
  <si>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</si>
  <si>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</si>
  <si>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</si>
  <si>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</si>
  <si>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</si>
  <si>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</si>
  <si>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</si>
  <si>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</si>
  <si>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</si>
  <si>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</si>
  <si>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</si>
  <si>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</si>
  <si>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</si>
  <si>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</si>
  <si>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</si>
  <si>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</si>
  <si>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</si>
  <si>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</si>
  <si>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</si>
  <si>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</si>
  <si>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</si>
  <si>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</si>
  <si>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</si>
  <si>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</si>
  <si>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</si>
  <si>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</si>
  <si>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</si>
  <si>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</si>
  <si>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</si>
  <si>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</si>
  <si>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</si>
  <si>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</si>
  <si>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</si>
  <si>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</si>
  <si>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</si>
  <si>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</si>
  <si>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</si>
  <si>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</si>
  <si>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</si>
  <si>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</si>
  <si>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</si>
  <si>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</si>
  <si>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</si>
  <si>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</si>
  <si>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</si>
  <si>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</si>
  <si>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</si>
  <si>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</si>
  <si>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</si>
  <si>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</si>
  <si>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</si>
  <si>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</si>
  <si>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</si>
  <si>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</si>
  <si>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</si>
  <si>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</si>
  <si>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</si>
  <si>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</si>
  <si>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</si>
  <si>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</si>
  <si>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</si>
  <si>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</si>
  <si>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</si>
  <si>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</si>
  <si>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</si>
  <si>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</si>
  <si>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</si>
  <si>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</si>
  <si>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</si>
  <si>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</si>
  <si>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</si>
  <si>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</si>
  <si>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</si>
  <si>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</si>
  <si>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</si>
  <si>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</si>
  <si>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</si>
  <si>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</si>
  <si>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</si>
  <si>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</si>
  <si>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</si>
  <si>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</si>
  <si>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</si>
  <si>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</si>
  <si>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</si>
  <si>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</si>
  <si>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</si>
  <si>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</si>
  <si>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</si>
  <si>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</si>
  <si>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</si>
  <si>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</si>
  <si>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</si>
  <si>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</si>
  <si>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</si>
  <si>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</si>
  <si>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</si>
  <si>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</si>
  <si>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</si>
  <si>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</si>
  <si>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</si>
  <si>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</si>
  <si>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</si>
  <si>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</si>
  <si>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</si>
  <si>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</si>
  <si>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</si>
  <si>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</si>
  <si>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</si>
  <si>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</si>
  <si>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</si>
  <si>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</si>
  <si>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</si>
  <si>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</si>
  <si>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</si>
  <si>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</si>
  <si>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</si>
  <si>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</si>
  <si>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</si>
  <si>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</si>
  <si>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</si>
  <si>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</si>
  <si>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</si>
  <si>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</si>
  <si>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</si>
  <si>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</si>
  <si>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</si>
  <si>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</si>
  <si>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</si>
  <si>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</si>
  <si>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</si>
  <si>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</si>
  <si>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</si>
  <si>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</si>
  <si>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</si>
  <si>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</si>
  <si>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</si>
  <si>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</si>
  <si>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</si>
  <si>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</si>
  <si>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</si>
  <si>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</si>
  <si>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</si>
  <si>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</si>
  <si>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</si>
  <si>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</si>
  <si>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</si>
  <si>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</si>
  <si>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</si>
  <si>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</si>
  <si>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</si>
  <si>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</si>
  <si>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</si>
  <si>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</si>
  <si>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</si>
  <si>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</si>
  <si>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</si>
  <si>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</si>
  <si>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</si>
  <si>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</si>
  <si>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</si>
  <si>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</si>
  <si>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</si>
  <si>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</si>
  <si>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</si>
  <si>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</si>
  <si>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</si>
  <si>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</si>
  <si>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</si>
  <si>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</si>
  <si>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</si>
  <si>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</si>
  <si>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</si>
  <si>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</si>
  <si>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</si>
  <si>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</si>
  <si>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</si>
  <si>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</si>
  <si>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</si>
  <si>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</si>
  <si>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</si>
  <si>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</si>
  <si>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</si>
  <si>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</si>
  <si>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</si>
  <si>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</si>
  <si>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</si>
  <si>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</si>
  <si>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</si>
  <si>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</si>
  <si>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</si>
  <si>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</si>
  <si>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</si>
  <si>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</si>
  <si>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</si>
  <si>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</si>
  <si>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</si>
  <si>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</si>
  <si>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</si>
  <si>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</si>
  <si>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</si>
  <si>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</si>
  <si>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</si>
  <si>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</si>
  <si>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</si>
  <si>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</si>
  <si>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</si>
  <si>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</si>
  <si>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</si>
  <si>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</si>
  <si>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</si>
  <si>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</si>
  <si>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</si>
  <si>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</si>
  <si>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Nancy</t>
  </si>
  <si>
    <t>McPeak</t>
  </si>
  <si>
    <t>Executive Assistant</t>
  </si>
  <si>
    <t>nmcpeak@alamedaca.gov</t>
  </si>
  <si>
    <t>2263 Santa Clara Avenue, Room 190</t>
  </si>
  <si>
    <t>74-1377-4</t>
  </si>
  <si>
    <t>171 W ATLANTIC AVE</t>
  </si>
  <si>
    <t>5+</t>
  </si>
  <si>
    <t>R</t>
  </si>
  <si>
    <t>ALAMEDA POINT SENIOR BLOCK 8</t>
  </si>
  <si>
    <t>CB18-0447</t>
  </si>
  <si>
    <t>74-1377-2</t>
  </si>
  <si>
    <t>201 W ATLANTIC AVE BLDG A</t>
  </si>
  <si>
    <t>SITE A BLOCK 9 BUILDING A</t>
  </si>
  <si>
    <t>CB18-0741</t>
  </si>
  <si>
    <t>201 W ATLANTIC AVE BLDG B</t>
  </si>
  <si>
    <t>SITE A BLOCK 9 BUILDING B</t>
  </si>
  <si>
    <t>CB18-0746</t>
  </si>
  <si>
    <t>201 W ATLANTIC AVE BLDG C</t>
  </si>
  <si>
    <t>SITE A BLOCK 9 BUILDING C</t>
  </si>
  <si>
    <t>CB18-0748</t>
  </si>
  <si>
    <t>74-1376-3</t>
  </si>
  <si>
    <t>2073 MAIN ST</t>
  </si>
  <si>
    <t>SITE A BLOCK 6 BUILDING 11</t>
  </si>
  <si>
    <t>2116 STARLING LN</t>
  </si>
  <si>
    <t>SITE A BLOCK 6 BUILDING 2</t>
  </si>
  <si>
    <t>CB18-0612</t>
  </si>
  <si>
    <t>59 W ATLANTIC AVE</t>
  </si>
  <si>
    <t>SITE A BLOCK 6 BUILDING 10</t>
  </si>
  <si>
    <t>CB18-0620</t>
  </si>
  <si>
    <t>2 to 4</t>
  </si>
  <si>
    <t>2078 STARLING LN</t>
  </si>
  <si>
    <t>SITE A BLOCK 6 BUILDING 9</t>
  </si>
  <si>
    <t>CB18-0619</t>
  </si>
  <si>
    <t>CB18-0621</t>
  </si>
  <si>
    <t>2113 MAIN ST</t>
  </si>
  <si>
    <t>SITE A BLOCK 6 BUILDING 1</t>
  </si>
  <si>
    <t>CB18-0577</t>
  </si>
  <si>
    <t>72-383-4</t>
  </si>
  <si>
    <t xml:space="preserve">1501 BUENA VISTA AVE </t>
  </si>
  <si>
    <t>DEL MONTE WAREHOUSE</t>
  </si>
  <si>
    <t>CB19-0396</t>
  </si>
  <si>
    <t>73-413-28</t>
  </si>
  <si>
    <t>759 PACOFOC AVE</t>
  </si>
  <si>
    <t>CB18-0890</t>
  </si>
  <si>
    <t>SFD</t>
  </si>
  <si>
    <t>74-447-36</t>
  </si>
  <si>
    <t>420 SANTA CLARA AVE</t>
  </si>
  <si>
    <t>CB18-1058</t>
  </si>
  <si>
    <t>ADU</t>
  </si>
  <si>
    <t>O</t>
  </si>
  <si>
    <t>69-99-6</t>
  </si>
  <si>
    <t>1515 COURT ST</t>
  </si>
  <si>
    <t>CB18-1068</t>
  </si>
  <si>
    <t>71-274-8</t>
  </si>
  <si>
    <t>1831 SAN ANTONIO AVE</t>
  </si>
  <si>
    <t>CB19-0038</t>
  </si>
  <si>
    <t>73-390-16-1</t>
  </si>
  <si>
    <t>923 SANTA CLARA AVE</t>
  </si>
  <si>
    <t>CB18-0951</t>
  </si>
  <si>
    <t>71-250-40</t>
  </si>
  <si>
    <t>2040 PACIFIC AVE</t>
  </si>
  <si>
    <t>CB18-0961</t>
  </si>
  <si>
    <t>74-438-4</t>
  </si>
  <si>
    <t>542 LINCOLN AVE</t>
  </si>
  <si>
    <t>CB18-1103</t>
  </si>
  <si>
    <t>72-317-3</t>
  </si>
  <si>
    <t>1610 SANTA CLARA AVE</t>
  </si>
  <si>
    <t>CB19-0100</t>
  </si>
  <si>
    <t>69-106-19</t>
  </si>
  <si>
    <t>3040 THOMPSON AVE</t>
  </si>
  <si>
    <t>CB19-0152</t>
  </si>
  <si>
    <t>74-466-17</t>
  </si>
  <si>
    <t>304 SANTA CLARA AVE</t>
  </si>
  <si>
    <t>CB19-0180</t>
  </si>
  <si>
    <t>69-130-11</t>
  </si>
  <si>
    <t>2916 MARINA DR</t>
  </si>
  <si>
    <t>CB19-0317</t>
  </si>
  <si>
    <t>70-176-28</t>
  </si>
  <si>
    <t>2513 CLAY ST</t>
  </si>
  <si>
    <t>CB19-0218</t>
  </si>
  <si>
    <t>74-469-5</t>
  </si>
  <si>
    <t>210 HAIGHT AVE APT A</t>
  </si>
  <si>
    <t>CB19-0423</t>
  </si>
  <si>
    <t>69-77-1</t>
  </si>
  <si>
    <t>1322 FOUNTAIN ST</t>
  </si>
  <si>
    <t>CB19-0236</t>
  </si>
  <si>
    <t>73-409-40</t>
  </si>
  <si>
    <t>815 PACIFIC AVE</t>
  </si>
  <si>
    <t>CB19-0526</t>
  </si>
  <si>
    <t>69-64-1</t>
  </si>
  <si>
    <t>1206 COURT ST</t>
  </si>
  <si>
    <t>CB19-0426</t>
  </si>
  <si>
    <t>74-1035-8-2</t>
  </si>
  <si>
    <t>44 GARDEN RD</t>
  </si>
  <si>
    <t>CB19-0263</t>
  </si>
  <si>
    <t>73-425-5</t>
  </si>
  <si>
    <t xml:space="preserve">1029 EAGLE AVE </t>
  </si>
  <si>
    <t>CB19-0136</t>
  </si>
  <si>
    <t>74-447-35</t>
  </si>
  <si>
    <t>416 SANTA CLARA AVE</t>
  </si>
  <si>
    <t>CB19-0489</t>
  </si>
  <si>
    <t>74-430-13</t>
  </si>
  <si>
    <t>623 LINCOLN AVE UNIT A</t>
  </si>
  <si>
    <t>CB18-0990</t>
  </si>
  <si>
    <t>74-1275-75</t>
  </si>
  <si>
    <t>1109 OTIS DR</t>
  </si>
  <si>
    <t>CB19-0239</t>
  </si>
  <si>
    <t>74-1305-15-3</t>
  </si>
  <si>
    <t>518 CENTRAL AVE</t>
  </si>
  <si>
    <t>CB18-0956</t>
  </si>
  <si>
    <t>71-233-8</t>
  </si>
  <si>
    <t>2159 LINCOLN AVE</t>
  </si>
  <si>
    <t>CB19-0052</t>
  </si>
  <si>
    <t>70-157-17-1</t>
  </si>
  <si>
    <t>1524 PEARL ST</t>
  </si>
  <si>
    <t>CB19-0240</t>
  </si>
  <si>
    <t>74-446-12</t>
  </si>
  <si>
    <t>454 TAYLOR AVE</t>
  </si>
  <si>
    <t>CB19-0380</t>
  </si>
  <si>
    <t>72-343-39</t>
  </si>
  <si>
    <t>1428 BENTON ST</t>
  </si>
  <si>
    <t>CB19-0556</t>
  </si>
  <si>
    <t>71-237-24-2</t>
  </si>
  <si>
    <t>2103 ENCINAL AVE UNIT A</t>
  </si>
  <si>
    <t>CB19-0482</t>
  </si>
  <si>
    <t>71-288-3</t>
  </si>
  <si>
    <t>ALAMEDA LANEDING WATERFRONT RESIDENTIAL</t>
  </si>
  <si>
    <t>PLN19-0368</t>
  </si>
  <si>
    <t>2800 FIFTH ST</t>
  </si>
  <si>
    <t>74-1366-3</t>
  </si>
  <si>
    <t>1815 CLEMENT AVE</t>
  </si>
  <si>
    <t>ALAMEDA MARINA THE LAUNCH</t>
  </si>
  <si>
    <t>PLN19-0270</t>
  </si>
  <si>
    <t>70-168-21</t>
  </si>
  <si>
    <t>2525 NOBLE AVE</t>
  </si>
  <si>
    <t>ADU19-0045</t>
  </si>
  <si>
    <t>71-233-12</t>
  </si>
  <si>
    <t>2149 LINCOLN AVE</t>
  </si>
  <si>
    <t>ADU19-0043</t>
  </si>
  <si>
    <t>73-417-9</t>
  </si>
  <si>
    <t>713 PACIFIC AVE</t>
  </si>
  <si>
    <t>ADU19-0042</t>
  </si>
  <si>
    <t>69-103-36</t>
  </si>
  <si>
    <t>3277 LIBERTY AVE</t>
  </si>
  <si>
    <t>ADU19-0041</t>
  </si>
  <si>
    <t>70-149-11</t>
  </si>
  <si>
    <t>1123 VESAILLES AVE</t>
  </si>
  <si>
    <t>ADU19-0039</t>
  </si>
  <si>
    <t>69-130-156</t>
  </si>
  <si>
    <t>2921 FERNSIDE BLVD</t>
  </si>
  <si>
    <t>ADU19-0038</t>
  </si>
  <si>
    <t>71-223-1</t>
  </si>
  <si>
    <t>1847 ELM ST</t>
  </si>
  <si>
    <t>ADU19-0037</t>
  </si>
  <si>
    <t>69-131-11</t>
  </si>
  <si>
    <t>ADU19-0036</t>
  </si>
  <si>
    <t>2825 VAN BUREN ST</t>
  </si>
  <si>
    <t>72-307-10</t>
  </si>
  <si>
    <t>919 UNION ST</t>
  </si>
  <si>
    <t>ADU19-0035</t>
  </si>
  <si>
    <t>73-393-54</t>
  </si>
  <si>
    <t>1028 FAIR OAKS AVE</t>
  </si>
  <si>
    <t>ADU19-0032</t>
  </si>
  <si>
    <t>73-313-3</t>
  </si>
  <si>
    <t>1015 GRAND ST</t>
  </si>
  <si>
    <t>ADU19-0033</t>
  </si>
  <si>
    <t>72-348-26</t>
  </si>
  <si>
    <t>1509 SANTA CLARA AVE</t>
  </si>
  <si>
    <t>ADU19-0031</t>
  </si>
  <si>
    <t>69-104-15</t>
  </si>
  <si>
    <t>3232 THOMPSON AVE</t>
  </si>
  <si>
    <t>ADU19-0030</t>
  </si>
  <si>
    <t>74-1265-115</t>
  </si>
  <si>
    <t>300 HARBOR LIGHT RD</t>
  </si>
  <si>
    <t>ADU19-0026</t>
  </si>
  <si>
    <t>73-407-11</t>
  </si>
  <si>
    <t>ADU19-0024</t>
  </si>
  <si>
    <t>69-109-97</t>
  </si>
  <si>
    <t>823 LINCOLN AVE</t>
  </si>
  <si>
    <t>3320 FERNSIDE BLVD</t>
  </si>
  <si>
    <t>ADU19-0022</t>
  </si>
  <si>
    <t>69-106-39</t>
  </si>
  <si>
    <t>ADU19-0021</t>
  </si>
  <si>
    <t>74-470-3</t>
  </si>
  <si>
    <t>3007 LINCOLN AVE</t>
  </si>
  <si>
    <t>1543 THIRD ST</t>
  </si>
  <si>
    <t>ADU19-0020</t>
  </si>
  <si>
    <t>69-109-62</t>
  </si>
  <si>
    <t>3218 MONTE VISTA AVE</t>
  </si>
  <si>
    <t>ADU19-0017</t>
  </si>
  <si>
    <t>69-101-32</t>
  </si>
  <si>
    <t>2971 JOHNSON AVE</t>
  </si>
  <si>
    <t>ADU19-0009</t>
  </si>
  <si>
    <t>70-167-26</t>
  </si>
  <si>
    <t>1712 EVERETTE ST</t>
  </si>
  <si>
    <t>ADU19-0015</t>
  </si>
  <si>
    <t>72-341-11</t>
  </si>
  <si>
    <t>1011 MORTON ST</t>
  </si>
  <si>
    <t>ADU19-0008</t>
  </si>
  <si>
    <t>69-40-6-1</t>
  </si>
  <si>
    <t>1037 MOUND ST</t>
  </si>
  <si>
    <t>ADU19-0003</t>
  </si>
  <si>
    <t>72-322-9</t>
  </si>
  <si>
    <t>1709 GRAND ST</t>
  </si>
  <si>
    <t>ADU19-0001</t>
  </si>
  <si>
    <t>Program 1.1: Annual Review of Policies and Programs</t>
  </si>
  <si>
    <t>Annually monitor</t>
  </si>
  <si>
    <t>Hold an annual public hearing in February or March before the Planning Board to review and consider improvements to the development review process and requirements to ensure that processes and requirements do not create unnecessary costs or delays and increase the cost of housing in Alameda. The review includes an assessment of at least: inclusionary housing (AMC Section 30- 16), density bonus (30-17), multifamily overlay (30-18), Article 26 (30-52), Design Review (30-36), and off-street parking (30-7). The review will address impacts on housing costs, adequate incentives, and flexibility of the ordinances. The review will also include a review of the Annual Progress Report on the Housing Element implementation in the format required by the California Department of Housing and Community Development as defined by Government Code Section 65400(a)(2)(B). Based upon the annual review and the Annual Progress Report, the Planning Board will make a recommendation to the City Council recommending any changes to the City’s development regulations necessary to support Housing Element implementation or immediately institute any changes in the Planning Board or City staff procedures or processes that are within the jurisdiction of the Planning Board or staff.</t>
  </si>
  <si>
    <t>Monitor existing units annually</t>
  </si>
  <si>
    <t>Ongoing</t>
  </si>
  <si>
    <t>Preservation of At-Risk Housing Units</t>
  </si>
  <si>
    <t>Housing Choice Voucher Program (Section 8)</t>
  </si>
  <si>
    <t>1,600 households assisted annually</t>
  </si>
  <si>
    <t>Utility Assistance Programs</t>
  </si>
  <si>
    <t>Provide up to $100,000 annually to households in need.</t>
  </si>
  <si>
    <t>Housing Rehabilitation</t>
  </si>
  <si>
    <t>Eight units rehabilitated annually for very low- and low- income households.</t>
  </si>
  <si>
    <t>Amnesty Program</t>
  </si>
  <si>
    <t>Three units legalized annually</t>
  </si>
  <si>
    <t>No units were legalized through the Accessory Unit Program in 2019.</t>
  </si>
  <si>
    <t>Fair Housing</t>
  </si>
  <si>
    <t>Assist approximately 300 households annually with inquiries,</t>
  </si>
  <si>
    <t>New Housing TDM Programs</t>
  </si>
  <si>
    <t>Require of all projects over 10 units in size.</t>
  </si>
  <si>
    <t>In 2019, the City continued to require TDM programs for all major new housing developments of 10 units or more.</t>
  </si>
  <si>
    <t>Existing Neighborhood Transportation Improvements</t>
  </si>
  <si>
    <t>Improved transportation services for all Alameda residents.</t>
  </si>
  <si>
    <t>Transit Oriented Housing</t>
  </si>
  <si>
    <t>Require of all projects over 10 units</t>
  </si>
  <si>
    <t>In 2019, all the major housing projects under consideration by the City used density bonuses, parking maximums, and unbundled parking to maximize density on transit corridors.</t>
  </si>
  <si>
    <t>Sustainable Development</t>
  </si>
  <si>
    <t>Review progress annually</t>
  </si>
  <si>
    <t>Energy Conservation and Financial Assistance</t>
  </si>
  <si>
    <t>Provide $40,000 in energy services annually</t>
  </si>
  <si>
    <t>Public Notice and Participation</t>
  </si>
  <si>
    <t>Review procedures as part of annual report.</t>
  </si>
  <si>
    <t>A review of the public notice and community involvement processes indicates that the City's processes are working. The Planning staff has worked successfully with neighborhood groups to ensure that all interested parties are informed about upcoming hearings. The Planning, Building &amp; Transportation Department made changes to its website to make it easier for the general public to keep informed about current applications and upcoming public hearings. The City's public hearings have been well attended.</t>
  </si>
  <si>
    <t>Design Concepts</t>
  </si>
  <si>
    <t>In 2019, the City continued to work with prospective housing developers and the Planning Board to develop preferred design concepts.</t>
  </si>
  <si>
    <t>Design Review</t>
  </si>
  <si>
    <t>Review ordinance annually as part of annual review.</t>
  </si>
  <si>
    <t>Homeless Shelter Funding</t>
  </si>
  <si>
    <t>Provide up to $40,000 annually to Midway Shelter.</t>
  </si>
  <si>
    <t>In-Law Units and Senior Housing</t>
  </si>
  <si>
    <t>One secondary unit per year, and two senior housing projects between 2014 and 2022.</t>
  </si>
  <si>
    <t>Universal Design Ordinance</t>
  </si>
  <si>
    <t>Complete ordinance within one year of Housing Element adoption</t>
  </si>
  <si>
    <t>The Planning Board recommended and the City Council approved the Universal Design Ordinance in 2017.</t>
  </si>
  <si>
    <t>First-Time Homebuyer Program</t>
  </si>
  <si>
    <t>One household assisted biannually</t>
  </si>
  <si>
    <t xml:space="preserve">Alameda County Mortgage Credit Certificate Program
</t>
  </si>
  <si>
    <t>One to two households assisted annually</t>
  </si>
  <si>
    <t>Annual Review</t>
  </si>
  <si>
    <t xml:space="preserve">Complete Annual Review and Hold Annual Public Hearing.
</t>
  </si>
  <si>
    <t>The February 2019 Planning Board Public Hearing included an annual review of the ordinance.</t>
  </si>
  <si>
    <t>The Planning Board heard the annual review at a publicly noticed public hearing in February 2019 and City Council heard the annual review at a publicly noticed public hearing in March 2019 .</t>
  </si>
  <si>
    <t xml:space="preserve">Inventory of Housing
Sites
</t>
  </si>
  <si>
    <t>Update inventory regularly</t>
  </si>
  <si>
    <t>Annually monitored</t>
  </si>
  <si>
    <t xml:space="preserve">The housing sites inventory is included in the City's Housing Element, which is available on the City's website.
</t>
  </si>
  <si>
    <t>Affordable Housing Development Review and Processing</t>
  </si>
  <si>
    <t>Complete Design Review process in three months if no other entitlements required, and subdivision approvals within six months</t>
  </si>
  <si>
    <t>Inclusionary Housing Ordinance</t>
  </si>
  <si>
    <t xml:space="preserve">Provide at least 15% affordable housing in all new housing projects with over nine units.
</t>
  </si>
  <si>
    <t>In 2019, all residential projects with 10 or more units included at least 15% affordable housing in accordance with the City's Inclusionary Housing Ordinance.</t>
  </si>
  <si>
    <t>Funding for 5-year Pipeline Projects</t>
  </si>
  <si>
    <t>Update the 2010-2015 Report for the period of 2016-2021, and provide financial assistance for one 100 percent affordable housing project biannually.</t>
  </si>
  <si>
    <t>The City's current 5-Year Affordable Housing Pipeline Projects Report covers 2016-2021. The report was presented to City Council in 2015.</t>
  </si>
  <si>
    <t>Affordable Housing Unit/Fee Ordinance</t>
  </si>
  <si>
    <t>$50,000 collected annually for affordable housing.</t>
  </si>
  <si>
    <t xml:space="preserve">Public Private
Partnerships
</t>
  </si>
  <si>
    <t xml:space="preserve">Facilitate one new public private partnership project every other year.
</t>
  </si>
  <si>
    <t xml:space="preserve">Alameda Rent Program </t>
  </si>
  <si>
    <t xml:space="preserve">Reduce excessive rent increases, limit no fault evictions and provide relocation payments to certain displaced tenants. </t>
  </si>
  <si>
    <t xml:space="preserve">In Fiscal Year 2018 – 2019, 67 households were displaced by terminations of tenancy for no fault. These displaced tenants received a relocation payment averaging $8,743. The Rent Review Advisory Committee held hearings for 68 rent increase cases and staff resolved the remaining 149. The average final rent increase for all case submissions was $147 (10%).  In September 2019, the City Council adopted an urgency ordinance to revise the City’s rent control and limitation on evictions regulations. These regulations limit rent increases to no more than 70% of the percentage change in the Consumer Price Index for most rental units. Registration requirements were also imposed along with additional limitations on no fault terminations and an updated relocation payment schedule. View the program website for more information: www.alamedarentprogram.org 
</t>
  </si>
  <si>
    <t>In 2019, $140,497 was provided to assist Alameda households with their utility bills.</t>
  </si>
  <si>
    <t>The City provided $124,937 toward the Energy Assistance Program (Program 2.7) and $15,560 toward Project EASE in 2019. In addition $103,224 in residential customer incentives were provided, including Alameda Municipal Power's refrigerator/freezer, washer/dryer, heat pump water heater, LED bulbs/fixtures and EV charger rebates.</t>
  </si>
  <si>
    <t>The Housing Element Annual Report was publically considered at two Public Hearings, the Planning Board on February 24, 2020 and the City Council on March 17, 2020.</t>
  </si>
  <si>
    <t>In 2019, the City continued its work with AC Transit on a service extension plan to Alameda Point, and with WETA to increase ferry service to Alameda</t>
  </si>
  <si>
    <t xml:space="preserve">In 2019, the City approved 26 building permit applications for accessory dwelling units (ADU).  In 2019, the City continued its partnership with Eden Housing and issued permits for 60-units of affordable senior housing on a site acquired from the U.S. Navy by the City at Alameda Point. </t>
  </si>
  <si>
    <t xml:space="preserve">In 2019, the City exceeded its objective and granted $53,669.38 to the Midway Shelter for providing domestic violence prevention and related services. In addition, Alameda opened its first “Warming Shelter” in December 2018 and was again opened in December 2019 for the winter months to provide a safe, warm, and welcoming place for those experiencing homelessness.  </t>
  </si>
  <si>
    <t>In 2019, the program was authorized to lease up to 1885 households, including the new VASH vouchers.  The Housing Authority of the City of Alameda expended approximately 98% of its annual budget authority in 2019 after exiting shortfall with HUD.</t>
  </si>
  <si>
    <t>In 2019, 29 households were assisted with accessibility modifications.</t>
  </si>
  <si>
    <t>At its September 3, 2019 meeting, the Alameda City Council adopted the City of Alameda Fair Housing and Tenant Protection Ordinance, an urgency ordinance that took effect immediately. The Ordinance prohibits discrimination on the basis of source of income (including Section 8), age, disability, and family status.  It also prohibits tenant harassment and lockouts. In 2019, ECHO Housing assisted 96 households with inquiries, complaints, audits, counseling, and conciliations.  Forty-eight people attended the City’s Fair Housing trainings, which were led by Housing and Economic Rights Advocates (HERA).</t>
  </si>
  <si>
    <t>In 2019, one household purchased a Below Market Rates (BMR) Home, developed through the City of Alameda’s Inclusionary Housing Program.</t>
  </si>
  <si>
    <t>In 2019, one household received assistance from the Mortgage Credit Certificate Program.</t>
  </si>
  <si>
    <t xml:space="preserve">In 2019, the City did not receive Affordable Housing Unit Fees from market rate developers for affordable housing.  Based on the status of projects in the design phase, the City anticipates collecting approximately $900,000 in the upcoming fiscal year. </t>
  </si>
  <si>
    <t>In 2019, the City entered into an Affordable Housing Agreement with Eden Housing to construct 59 units of senior housing plus one manager’s unit at Alameda Point Site A. As part of the sale of the historic Del Monte Warehouse from TL Partners to Wood Partners, the City entered into an amended Affordable Housing Agreement with TL Partners, which acknowledged the development of the 31 units of affordable housing and updated the phasing schedule that would be assigned to and assumed by Wood Partners. The Mulberry Townhomes completed construction in 2019.  The last inclusionary housing unit was sold.</t>
  </si>
  <si>
    <t>In 2019, the Housing Authority of the City of Alameda took ownership of North Housing, 12 acres of land that were previously owned by the U.S. Navy.  The property is in the planning phase for the development of permanent, service enriched housing for formally homeless individuals and families.  In 2019, Alameda voters approved Ballot Measure A, which authorized the City to redevelop the federal buildings on the 3.65 acre McKay Avenue site into a wellness center for senior housing and homeless services. Alameda Mayor Marilyn Ezzy Ashcraft and Vice Mayor John Knox White endorsed Measure A.</t>
  </si>
  <si>
    <t>Special Needs Housing</t>
  </si>
  <si>
    <t>Identify and support two special needs projects between 2014 and 2022</t>
  </si>
  <si>
    <t>There were no projects at risk of converting in 2019..</t>
  </si>
  <si>
    <t>In 2019 no Affordable Housing applications were received.</t>
  </si>
  <si>
    <t>N</t>
  </si>
  <si>
    <t>No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</si>
</sst>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2"/>
      <color rgb="FF3C3C3C"/>
      <name val="Arial"/>
      <family val="2"/>
    </font>
    <font>
      <sz val="9.5"/>
      <color theme="1"/>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4">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3" fillId="0" borderId="1" xfId="0" applyNumberFormat="1" applyFont="1" applyBorder="1" applyAlignment="1" applyProtection="1">
      <alignment horizontal="right" vertical="top" wrapText="1"/>
      <protection locked="0"/>
    </xf>
    <xf numFmtId="14" fontId="3" fillId="0" borderId="1" xfId="0" applyNumberFormat="1" applyFont="1" applyBorder="1" applyProtection="1">
      <protection locked="0"/>
    </xf>
    <xf numFmtId="0" fontId="8" fillId="4" borderId="1" xfId="0" applyFont="1" applyFill="1" applyBorder="1" applyAlignment="1" applyProtection="1">
      <alignment horizontal="left" vertical="center" wrapText="1"/>
      <protection locked="0"/>
    </xf>
    <xf numFmtId="0" fontId="77" fillId="0" borderId="0" xfId="0" applyFont="1" applyProtection="1">
      <protection locked="0"/>
    </xf>
    <xf numFmtId="0" fontId="77" fillId="0" borderId="14" xfId="0" applyFont="1" applyBorder="1" applyProtection="1">
      <protection locked="0"/>
    </xf>
    <xf numFmtId="0" fontId="77" fillId="0" borderId="14" xfId="0" applyFont="1" applyBorder="1" applyAlignment="1" applyProtection="1">
      <alignment wrapText="1"/>
      <protection locked="0"/>
    </xf>
    <xf numFmtId="0" fontId="8" fillId="0" borderId="1" xfId="0" applyFont="1" applyBorder="1" applyAlignment="1" applyProtection="1">
      <alignment vertical="center" wrapText="1"/>
      <protection locked="0"/>
    </xf>
    <xf numFmtId="0" fontId="8" fillId="0" borderId="1" xfId="0" applyFont="1" applyBorder="1" applyProtection="1">
      <protection locked="0"/>
    </xf>
    <xf numFmtId="0" fontId="77" fillId="0" borderId="1" xfId="0" applyFont="1" applyBorder="1" applyAlignment="1" applyProtection="1">
      <alignment wrapText="1"/>
      <protection locked="0"/>
    </xf>
    <xf numFmtId="0" fontId="77" fillId="0" borderId="1" xfId="0" applyFont="1" applyBorder="1" applyProtection="1">
      <protection locked="0"/>
    </xf>
    <xf numFmtId="0" fontId="8" fillId="0" borderId="0" xfId="0" applyFont="1" applyAlignment="1" applyProtection="1">
      <alignment vertical="center" wrapText="1"/>
      <protection locked="0"/>
    </xf>
    <xf numFmtId="0" fontId="8" fillId="0" borderId="0" xfId="0" applyFont="1" applyAlignment="1" applyProtection="1">
      <alignment horizontal="justify" vertical="center"/>
      <protection locked="0"/>
    </xf>
    <xf numFmtId="0" fontId="3" fillId="4" borderId="1" xfId="0" applyFont="1" applyFill="1" applyBorder="1" applyAlignment="1" applyProtection="1">
      <alignment horizontal="left" vertical="center" wrapText="1"/>
      <protection locked="0"/>
    </xf>
    <xf numFmtId="0" fontId="78" fillId="4" borderId="1" xfId="0" applyFont="1" applyFill="1" applyBorder="1" applyAlignment="1" applyProtection="1">
      <alignment horizontal="left" vertical="center" wrapText="1"/>
      <protection locked="0"/>
    </xf>
    <xf numFmtId="0" fontId="8" fillId="0" borderId="1" xfId="0" applyFont="1" applyBorder="1" applyAlignment="1" applyProtection="1">
      <alignment horizontal="justify" vertical="center"/>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87">
    <dxf>
      <font>
        <color rgb="FF9C0006"/>
      </font>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nmcpeak@alameda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zoomScaleNormal="100" workbookViewId="0">
      <selection activeCell="C10" sqref="C10"/>
    </sheetView>
  </sheetViews>
  <sheetFormatPr defaultRowHeight="15" x14ac:dyDescent="0.25"/>
  <cols>
    <col min="1" max="1" width="106.28515625" style="12" customWidth="1"/>
  </cols>
  <sheetData>
    <row r="1" spans="1:1" ht="18" x14ac:dyDescent="0.25">
      <c r="A1" s="419" t="s">
        <v>1555</v>
      </c>
    </row>
    <row r="3" spans="1:1" ht="18" x14ac:dyDescent="0.25">
      <c r="A3" s="416" t="s">
        <v>1556</v>
      </c>
    </row>
    <row r="4" spans="1:1" ht="18" x14ac:dyDescent="0.25">
      <c r="A4" s="416" t="s">
        <v>1557</v>
      </c>
    </row>
    <row r="5" spans="1:1" ht="18.75" x14ac:dyDescent="0.25">
      <c r="A5" s="373" t="s">
        <v>1558</v>
      </c>
    </row>
    <row r="6" spans="1:1" x14ac:dyDescent="0.25">
      <c r="A6" s="384"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0"/>
    </row>
    <row r="15" spans="1:1" ht="18.75" x14ac:dyDescent="0.25">
      <c r="A15" s="417" t="s">
        <v>1562</v>
      </c>
    </row>
    <row r="16" spans="1:1" x14ac:dyDescent="0.25">
      <c r="A16" s="421" t="s">
        <v>1558</v>
      </c>
    </row>
    <row r="17" spans="1:1" x14ac:dyDescent="0.25">
      <c r="A17" s="421" t="s">
        <v>1563</v>
      </c>
    </row>
    <row r="18" spans="1:1" x14ac:dyDescent="0.25">
      <c r="A18" s="421" t="s">
        <v>1564</v>
      </c>
    </row>
    <row r="19" spans="1:1" x14ac:dyDescent="0.25">
      <c r="A19" s="421" t="s">
        <v>1565</v>
      </c>
    </row>
    <row r="20" spans="1:1" x14ac:dyDescent="0.25">
      <c r="A20" s="421" t="s">
        <v>1566</v>
      </c>
    </row>
    <row r="21" spans="1:1" x14ac:dyDescent="0.25">
      <c r="A21" s="421" t="s">
        <v>1567</v>
      </c>
    </row>
    <row r="22" spans="1:1" x14ac:dyDescent="0.25">
      <c r="A22" s="421" t="s">
        <v>1568</v>
      </c>
    </row>
    <row r="23" spans="1:1" x14ac:dyDescent="0.25">
      <c r="A23" s="421" t="s">
        <v>1569</v>
      </c>
    </row>
    <row r="24" spans="1:1" x14ac:dyDescent="0.25">
      <c r="A24" s="421" t="s">
        <v>1570</v>
      </c>
    </row>
    <row r="25" spans="1:1" x14ac:dyDescent="0.25">
      <c r="A25" s="421" t="s">
        <v>1571</v>
      </c>
    </row>
    <row r="26" spans="1:1" x14ac:dyDescent="0.25">
      <c r="A26" s="421" t="s">
        <v>1572</v>
      </c>
    </row>
    <row r="27" spans="1:1" ht="30" x14ac:dyDescent="0.25">
      <c r="A27" s="422" t="s">
        <v>1573</v>
      </c>
    </row>
    <row r="28" spans="1:1" ht="30" x14ac:dyDescent="0.25">
      <c r="A28" s="422" t="s">
        <v>1851</v>
      </c>
    </row>
    <row r="29" spans="1:1" ht="18.75" x14ac:dyDescent="0.25">
      <c r="A29" s="420"/>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0"/>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3"/>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4" t="s">
        <v>1852</v>
      </c>
    </row>
    <row r="84" spans="1:1" ht="37.5" x14ac:dyDescent="0.3">
      <c r="A84" s="425"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6"/>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6"/>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6"/>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6"/>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7"/>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6"/>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8"/>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8"/>
    </row>
    <row r="322" spans="1:1" x14ac:dyDescent="0.25">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zoomScaleNormal="100" workbookViewId="0">
      <selection activeCell="B9" sqref="B9"/>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0" t="s">
        <v>1744</v>
      </c>
      <c r="B2" s="391" t="s">
        <v>1748</v>
      </c>
    </row>
    <row r="3" spans="1:2" ht="60" x14ac:dyDescent="0.25">
      <c r="A3" s="390" t="s">
        <v>1554</v>
      </c>
      <c r="B3" s="392" t="s">
        <v>1749</v>
      </c>
    </row>
    <row r="4" spans="1:2" ht="51" customHeight="1" x14ac:dyDescent="0.25">
      <c r="A4" s="390" t="s">
        <v>1552</v>
      </c>
      <c r="B4" s="392" t="s">
        <v>1768</v>
      </c>
    </row>
    <row r="5" spans="1:2" ht="162.75" customHeight="1" x14ac:dyDescent="0.25">
      <c r="A5" s="390" t="s">
        <v>1745</v>
      </c>
      <c r="B5" s="392" t="s">
        <v>1746</v>
      </c>
    </row>
    <row r="6" spans="1:2" ht="162.75" customHeight="1" x14ac:dyDescent="0.25">
      <c r="A6" s="390" t="s">
        <v>1738</v>
      </c>
      <c r="B6" s="392" t="s">
        <v>1849</v>
      </c>
    </row>
    <row r="7" spans="1:2" ht="95.25" customHeight="1" x14ac:dyDescent="0.25">
      <c r="A7" s="390" t="s">
        <v>1740</v>
      </c>
      <c r="B7" s="391" t="s">
        <v>1759</v>
      </c>
    </row>
    <row r="8" spans="1:2" ht="60" x14ac:dyDescent="0.25">
      <c r="A8" s="390" t="s">
        <v>1741</v>
      </c>
      <c r="B8" s="391" t="s">
        <v>1751</v>
      </c>
    </row>
    <row r="9" spans="1:2" ht="60" x14ac:dyDescent="0.25">
      <c r="A9" s="390" t="s">
        <v>1747</v>
      </c>
      <c r="B9" s="391" t="s">
        <v>1752</v>
      </c>
    </row>
    <row r="10" spans="1:2" ht="57" customHeight="1" x14ac:dyDescent="0.25">
      <c r="A10" s="390" t="s">
        <v>1755</v>
      </c>
      <c r="B10" s="392" t="s">
        <v>1753</v>
      </c>
    </row>
    <row r="11" spans="1:2" ht="75" x14ac:dyDescent="0.25">
      <c r="A11" s="390" t="s">
        <v>1756</v>
      </c>
      <c r="B11" s="391" t="s">
        <v>1757</v>
      </c>
    </row>
    <row r="12" spans="1:2" ht="75" x14ac:dyDescent="0.25">
      <c r="A12" s="390" t="s">
        <v>1758</v>
      </c>
      <c r="B12" s="391" t="s">
        <v>1866</v>
      </c>
    </row>
    <row r="13" spans="1:2" ht="60" customHeight="1" x14ac:dyDescent="0.25">
      <c r="A13" s="429" t="s">
        <v>1868</v>
      </c>
      <c r="B13" s="430"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6" sqref="B16"/>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50" t="s">
        <v>126</v>
      </c>
      <c r="B1" s="451"/>
      <c r="C1" s="451"/>
      <c r="D1" s="451"/>
      <c r="E1" s="451"/>
      <c r="F1" s="451"/>
      <c r="G1" s="452"/>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53" t="s">
        <v>47</v>
      </c>
      <c r="B3" s="454"/>
      <c r="C3" s="455"/>
      <c r="D3" s="325"/>
      <c r="F3" s="75"/>
    </row>
    <row r="4" spans="1:13" ht="21.6" customHeight="1" x14ac:dyDescent="0.25">
      <c r="A4" s="298" t="s">
        <v>121</v>
      </c>
      <c r="B4" s="448" t="s">
        <v>1226</v>
      </c>
      <c r="C4" s="449"/>
      <c r="D4" s="326"/>
      <c r="E4" s="293" t="s">
        <v>1370</v>
      </c>
      <c r="F4" s="447" t="s">
        <v>1765</v>
      </c>
      <c r="H4" s="75"/>
      <c r="I4" s="75"/>
      <c r="J4" s="75"/>
      <c r="K4" s="75"/>
      <c r="L4" s="75"/>
      <c r="M4" s="299"/>
    </row>
    <row r="5" spans="1:13" ht="21.6" customHeight="1" thickBot="1" x14ac:dyDescent="0.3">
      <c r="A5" s="300" t="s">
        <v>122</v>
      </c>
      <c r="B5" s="448">
        <v>2019</v>
      </c>
      <c r="C5" s="449"/>
      <c r="D5" s="327"/>
      <c r="E5" s="293" t="s">
        <v>1371</v>
      </c>
      <c r="F5" s="447"/>
      <c r="H5" s="301"/>
      <c r="I5" s="301"/>
      <c r="J5" s="301"/>
      <c r="K5" s="301"/>
      <c r="L5" s="301"/>
      <c r="M5" s="299"/>
    </row>
    <row r="6" spans="1:13" ht="21.6" customHeight="1" x14ac:dyDescent="0.25">
      <c r="A6" s="456" t="s">
        <v>120</v>
      </c>
      <c r="B6" s="457"/>
      <c r="C6" s="458"/>
      <c r="D6" s="325"/>
      <c r="E6" s="293"/>
      <c r="F6" s="447"/>
      <c r="H6" s="301"/>
      <c r="I6" s="301"/>
      <c r="J6" s="301"/>
      <c r="K6" s="301"/>
      <c r="L6" s="301"/>
      <c r="M6" s="299"/>
    </row>
    <row r="7" spans="1:13" ht="21.6" customHeight="1" x14ac:dyDescent="0.25">
      <c r="A7" s="302" t="s">
        <v>117</v>
      </c>
      <c r="B7" s="448" t="s">
        <v>1870</v>
      </c>
      <c r="C7" s="449"/>
      <c r="D7" s="327"/>
      <c r="E7" s="293" t="s">
        <v>1372</v>
      </c>
      <c r="F7" s="447"/>
      <c r="H7" s="301"/>
      <c r="I7" s="301"/>
      <c r="J7" s="301"/>
      <c r="K7" s="301"/>
      <c r="L7" s="301"/>
      <c r="M7" s="299"/>
    </row>
    <row r="8" spans="1:13" ht="21.6" customHeight="1" x14ac:dyDescent="0.25">
      <c r="A8" s="298" t="s">
        <v>118</v>
      </c>
      <c r="B8" s="448" t="s">
        <v>1871</v>
      </c>
      <c r="C8" s="449"/>
      <c r="D8" s="327"/>
      <c r="E8" s="293" t="s">
        <v>1373</v>
      </c>
      <c r="H8" s="301"/>
      <c r="I8" s="301"/>
      <c r="J8" s="301"/>
      <c r="K8" s="301"/>
      <c r="L8" s="301"/>
      <c r="M8" s="299"/>
    </row>
    <row r="9" spans="1:13" ht="21.6" customHeight="1" x14ac:dyDescent="0.25">
      <c r="A9" s="298" t="s">
        <v>123</v>
      </c>
      <c r="B9" s="448" t="s">
        <v>1872</v>
      </c>
      <c r="C9" s="449"/>
      <c r="D9" s="327"/>
      <c r="E9" s="293" t="s">
        <v>1374</v>
      </c>
      <c r="H9" s="301"/>
      <c r="I9" s="301"/>
      <c r="J9" s="301"/>
      <c r="K9" s="301"/>
      <c r="L9" s="301"/>
      <c r="M9" s="299"/>
    </row>
    <row r="10" spans="1:13" ht="21.6" customHeight="1" x14ac:dyDescent="0.25">
      <c r="A10" s="298" t="s">
        <v>124</v>
      </c>
      <c r="B10" s="459" t="s">
        <v>1873</v>
      </c>
      <c r="C10" s="449"/>
      <c r="D10" s="327"/>
      <c r="E10" s="293" t="s">
        <v>1375</v>
      </c>
      <c r="H10" s="301"/>
      <c r="I10" s="301"/>
      <c r="J10" s="301"/>
      <c r="K10" s="301"/>
      <c r="L10" s="301"/>
      <c r="M10" s="299"/>
    </row>
    <row r="11" spans="1:13" ht="21.6" customHeight="1" thickBot="1" x14ac:dyDescent="0.3">
      <c r="A11" s="303" t="s">
        <v>125</v>
      </c>
      <c r="B11" s="448">
        <v>5107476854</v>
      </c>
      <c r="C11" s="449"/>
      <c r="D11" s="328"/>
      <c r="E11" s="293" t="s">
        <v>1376</v>
      </c>
      <c r="H11" s="301"/>
      <c r="I11" s="301"/>
      <c r="J11" s="301"/>
      <c r="K11" s="301"/>
      <c r="L11" s="301"/>
      <c r="M11" s="299"/>
    </row>
    <row r="12" spans="1:13" ht="21.6" customHeight="1" x14ac:dyDescent="0.25">
      <c r="A12" s="460" t="s">
        <v>119</v>
      </c>
      <c r="B12" s="461"/>
      <c r="C12" s="462"/>
      <c r="D12" s="329"/>
      <c r="E12" s="293"/>
      <c r="F12" s="364"/>
      <c r="H12" s="301"/>
      <c r="I12" s="301"/>
      <c r="J12" s="301"/>
      <c r="K12" s="301"/>
      <c r="L12" s="301"/>
      <c r="M12" s="299"/>
    </row>
    <row r="13" spans="1:13" ht="21.6" customHeight="1" x14ac:dyDescent="0.25">
      <c r="A13" s="304" t="s">
        <v>2</v>
      </c>
      <c r="B13" s="448" t="s">
        <v>1874</v>
      </c>
      <c r="C13" s="449"/>
      <c r="D13" s="322"/>
      <c r="E13" s="293" t="s">
        <v>1377</v>
      </c>
      <c r="H13" s="305"/>
      <c r="I13" s="305"/>
      <c r="J13" s="305"/>
      <c r="K13" s="305"/>
      <c r="L13" s="305"/>
      <c r="M13" s="299"/>
    </row>
    <row r="14" spans="1:13" ht="21.6" customHeight="1" x14ac:dyDescent="0.25">
      <c r="A14" s="306" t="s">
        <v>115</v>
      </c>
      <c r="B14" s="448" t="s">
        <v>1226</v>
      </c>
      <c r="C14" s="449"/>
      <c r="D14" s="323"/>
      <c r="E14" s="293" t="s">
        <v>1378</v>
      </c>
      <c r="H14" s="301"/>
      <c r="I14" s="301"/>
      <c r="J14" s="301"/>
      <c r="K14" s="301"/>
      <c r="L14" s="301"/>
      <c r="M14" s="299"/>
    </row>
    <row r="15" spans="1:13" ht="21.6" customHeight="1" x14ac:dyDescent="0.25">
      <c r="A15" s="306" t="s">
        <v>116</v>
      </c>
      <c r="B15" s="448">
        <v>94501</v>
      </c>
      <c r="C15" s="449"/>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86" priority="4">
      <formula>ISBLANK(B4)</formula>
    </cfRule>
  </conditionalFormatting>
  <conditionalFormatting sqref="B7:C11">
    <cfRule type="expression" dxfId="85" priority="3">
      <formula>ISBLANK(B7)</formula>
    </cfRule>
  </conditionalFormatting>
  <conditionalFormatting sqref="B13:C15">
    <cfRule type="expression" dxfId="84" priority="2">
      <formula>ISBLANK(B13)</formula>
    </cfRule>
  </conditionalFormatting>
  <conditionalFormatting sqref="B5:C5">
    <cfRule type="expression" dxfId="83"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1754</v>
      </c>
      <c r="F1" s="393"/>
      <c r="G1" s="385"/>
    </row>
    <row r="2" spans="2:7" ht="21.6" customHeight="1" x14ac:dyDescent="0.3">
      <c r="F2" s="463" t="s">
        <v>127</v>
      </c>
      <c r="G2" s="464"/>
    </row>
    <row r="3" spans="2:7" ht="52.5" customHeight="1" x14ac:dyDescent="0.25">
      <c r="C3" s="389" t="s">
        <v>1772</v>
      </c>
      <c r="F3" s="465" t="s">
        <v>1767</v>
      </c>
      <c r="G3" s="466"/>
    </row>
    <row r="4" spans="2:7" x14ac:dyDescent="0.25">
      <c r="F4" s="465"/>
      <c r="G4" s="466"/>
    </row>
    <row r="5" spans="2:7" x14ac:dyDescent="0.25">
      <c r="F5" s="465"/>
      <c r="G5" s="466"/>
    </row>
    <row r="6" spans="2:7" ht="26.25" customHeight="1" x14ac:dyDescent="0.25">
      <c r="C6" s="389" t="s">
        <v>1771</v>
      </c>
      <c r="F6" s="465"/>
      <c r="G6" s="466"/>
    </row>
    <row r="7" spans="2:7" x14ac:dyDescent="0.25">
      <c r="F7" s="465"/>
      <c r="G7" s="466"/>
    </row>
    <row r="8" spans="2:7" x14ac:dyDescent="0.25">
      <c r="F8" s="465"/>
      <c r="G8" s="466"/>
    </row>
    <row r="9" spans="2:7" x14ac:dyDescent="0.25">
      <c r="F9" s="465"/>
      <c r="G9" s="466"/>
    </row>
    <row r="10" spans="2:7" ht="26.25" x14ac:dyDescent="0.4">
      <c r="B10" s="393" t="s">
        <v>1742</v>
      </c>
      <c r="C10" s="385" t="s">
        <v>1743</v>
      </c>
      <c r="F10" s="465"/>
      <c r="G10" s="466"/>
    </row>
    <row r="11" spans="2:7" x14ac:dyDescent="0.25">
      <c r="F11" s="465"/>
      <c r="G11" s="466"/>
    </row>
    <row r="12" spans="2:7" x14ac:dyDescent="0.25">
      <c r="F12" s="465"/>
      <c r="G12" s="466"/>
    </row>
    <row r="13" spans="2:7" x14ac:dyDescent="0.25">
      <c r="F13" s="465"/>
      <c r="G13" s="466"/>
    </row>
    <row r="14" spans="2:7" ht="124.5" customHeight="1" thickBot="1" x14ac:dyDescent="0.3">
      <c r="F14" s="467"/>
      <c r="G14" s="468"/>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31" activePane="bottomLeft" state="frozen"/>
      <selection pane="bottomLeft" activeCell="S38" sqref="S38"/>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Alameda</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75" t="s">
        <v>102</v>
      </c>
      <c r="M2" s="476"/>
      <c r="N2" s="476"/>
      <c r="O2" s="477"/>
      <c r="P2" s="368"/>
      <c r="Q2" s="348"/>
      <c r="R2" s="348"/>
      <c r="S2" s="348"/>
      <c r="T2" s="348"/>
      <c r="U2" s="58"/>
      <c r="V2" s="58"/>
      <c r="W2" s="58"/>
    </row>
    <row r="3" spans="1:23" s="219" customFormat="1" ht="15" x14ac:dyDescent="0.2">
      <c r="A3" s="478" t="s">
        <v>1369</v>
      </c>
      <c r="B3" s="478"/>
      <c r="C3" s="478"/>
      <c r="D3" s="478"/>
      <c r="E3" s="478"/>
      <c r="F3" s="478"/>
      <c r="G3" s="478"/>
      <c r="H3" s="478"/>
      <c r="I3" s="478"/>
      <c r="J3" s="478"/>
      <c r="K3" s="478"/>
      <c r="L3" s="478"/>
      <c r="M3" s="478"/>
      <c r="N3" s="478"/>
      <c r="O3" s="478"/>
      <c r="P3" s="478"/>
      <c r="Q3" s="478"/>
      <c r="R3" s="478"/>
      <c r="S3" s="478"/>
      <c r="T3" s="478"/>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72" t="s">
        <v>0</v>
      </c>
      <c r="B7" s="473"/>
      <c r="C7" s="473"/>
      <c r="D7" s="473"/>
      <c r="E7" s="473"/>
      <c r="F7" s="473"/>
      <c r="G7" s="473"/>
      <c r="H7" s="473"/>
      <c r="I7" s="473"/>
      <c r="J7" s="473"/>
      <c r="K7" s="473"/>
      <c r="L7" s="473"/>
      <c r="M7" s="473"/>
      <c r="N7" s="473"/>
      <c r="O7" s="473"/>
      <c r="P7" s="473"/>
      <c r="Q7" s="473"/>
      <c r="R7" s="473"/>
      <c r="S7" s="473"/>
      <c r="T7" s="474"/>
    </row>
    <row r="8" spans="1:23" s="209" customFormat="1" ht="24" customHeight="1" x14ac:dyDescent="0.2">
      <c r="A8" s="469" t="s">
        <v>60</v>
      </c>
      <c r="B8" s="470"/>
      <c r="C8" s="470"/>
      <c r="D8" s="470"/>
      <c r="E8" s="470"/>
      <c r="F8" s="470"/>
      <c r="G8" s="470"/>
      <c r="H8" s="470"/>
      <c r="I8" s="470"/>
      <c r="J8" s="470"/>
      <c r="K8" s="470"/>
      <c r="L8" s="470"/>
      <c r="M8" s="470"/>
      <c r="N8" s="470"/>
      <c r="O8" s="470"/>
      <c r="P8" s="470"/>
      <c r="Q8" s="470"/>
      <c r="R8" s="470"/>
      <c r="S8" s="470"/>
      <c r="T8" s="471"/>
    </row>
    <row r="9" spans="1:23" s="209" customFormat="1" ht="63" customHeight="1" x14ac:dyDescent="0.2">
      <c r="A9" s="484" t="s">
        <v>43</v>
      </c>
      <c r="B9" s="485"/>
      <c r="C9" s="485"/>
      <c r="D9" s="485"/>
      <c r="E9" s="486"/>
      <c r="F9" s="484" t="s">
        <v>108</v>
      </c>
      <c r="G9" s="486"/>
      <c r="H9" s="193" t="s">
        <v>59</v>
      </c>
      <c r="I9" s="484" t="s">
        <v>1358</v>
      </c>
      <c r="J9" s="487"/>
      <c r="K9" s="487"/>
      <c r="L9" s="487"/>
      <c r="M9" s="487"/>
      <c r="N9" s="487"/>
      <c r="O9" s="487"/>
      <c r="P9" s="488"/>
      <c r="Q9" s="193" t="s">
        <v>1359</v>
      </c>
      <c r="R9" s="193" t="s">
        <v>1360</v>
      </c>
      <c r="S9" s="193" t="s">
        <v>109</v>
      </c>
      <c r="T9" s="193" t="s">
        <v>54</v>
      </c>
    </row>
    <row r="10" spans="1:23" s="77" customFormat="1" x14ac:dyDescent="0.2">
      <c r="A10" s="480">
        <v>1</v>
      </c>
      <c r="B10" s="481"/>
      <c r="C10" s="481"/>
      <c r="D10" s="482"/>
      <c r="E10" s="483"/>
      <c r="F10" s="190">
        <v>2</v>
      </c>
      <c r="G10" s="187">
        <v>3</v>
      </c>
      <c r="H10" s="192">
        <v>4</v>
      </c>
      <c r="I10" s="479">
        <v>5</v>
      </c>
      <c r="J10" s="479"/>
      <c r="K10" s="479"/>
      <c r="L10" s="479"/>
      <c r="M10" s="479"/>
      <c r="N10" s="479"/>
      <c r="O10" s="479"/>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31</v>
      </c>
      <c r="J12" s="158">
        <f>SUMPRODUCT((YEAR($H13:$H1001)='Start Here'!$B$5)*J13:J1001)</f>
        <v>0</v>
      </c>
      <c r="K12" s="158">
        <f>SUMPRODUCT((YEAR($H13:$H1001)='Start Here'!$B$5)*K13:K1001)</f>
        <v>24</v>
      </c>
      <c r="L12" s="158">
        <f>SUMPRODUCT((YEAR($H13:$H1001)='Start Here'!$B$5)*L13:L1001)</f>
        <v>0</v>
      </c>
      <c r="M12" s="158">
        <f>SUMPRODUCT((YEAR($H13:$H1001)='Start Here'!$B$5)*M13:M1001)</f>
        <v>42</v>
      </c>
      <c r="N12" s="158">
        <f>SUMPRODUCT((YEAR($H13:$H1001)='Start Here'!$B$5)*N13:N1001)</f>
        <v>0</v>
      </c>
      <c r="O12" s="158">
        <f>SUMPRODUCT((YEAR($H13:$H1001)='Start Here'!$B$5)*O13:O1001)</f>
        <v>641</v>
      </c>
      <c r="P12" s="158">
        <f>SUMPRODUCT((YEAR($H13:$H1001)='Start Here'!$B$5)*P13:P1001)</f>
        <v>738</v>
      </c>
      <c r="Q12" s="158">
        <f>SUMPRODUCT((YEAR($H13:$H1001)='Start Here'!$B$5)*Q13:Q1001)</f>
        <v>738</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5.5" x14ac:dyDescent="0.2">
      <c r="A13" s="131"/>
      <c r="B13" s="387" t="s">
        <v>1996</v>
      </c>
      <c r="C13" s="387" t="s">
        <v>2001</v>
      </c>
      <c r="D13" s="387" t="s">
        <v>2002</v>
      </c>
      <c r="E13" s="387" t="s">
        <v>2003</v>
      </c>
      <c r="F13" s="134" t="s">
        <v>1877</v>
      </c>
      <c r="G13" s="224" t="s">
        <v>1878</v>
      </c>
      <c r="H13" s="383">
        <v>43752</v>
      </c>
      <c r="I13" s="134">
        <v>16</v>
      </c>
      <c r="J13" s="134"/>
      <c r="K13" s="134">
        <v>12</v>
      </c>
      <c r="L13" s="134"/>
      <c r="M13" s="134">
        <v>21</v>
      </c>
      <c r="N13" s="134"/>
      <c r="O13" s="134">
        <v>308</v>
      </c>
      <c r="P13" s="225">
        <f>SUM($I13:$O13)</f>
        <v>357</v>
      </c>
      <c r="Q13" s="224">
        <v>357</v>
      </c>
      <c r="R13" s="224">
        <f>P13-Q13</f>
        <v>0</v>
      </c>
      <c r="S13" s="224" t="s">
        <v>2165</v>
      </c>
      <c r="T13" s="226"/>
    </row>
    <row r="14" spans="1:23" ht="38.25" x14ac:dyDescent="0.2">
      <c r="A14" s="131"/>
      <c r="B14" s="387" t="s">
        <v>2000</v>
      </c>
      <c r="C14" s="387" t="s">
        <v>1999</v>
      </c>
      <c r="D14" s="387" t="s">
        <v>1997</v>
      </c>
      <c r="E14" s="387" t="s">
        <v>1998</v>
      </c>
      <c r="F14" s="388" t="s">
        <v>1877</v>
      </c>
      <c r="G14" s="224" t="s">
        <v>1920</v>
      </c>
      <c r="H14" s="383">
        <v>43808</v>
      </c>
      <c r="I14" s="134">
        <v>15</v>
      </c>
      <c r="J14" s="134"/>
      <c r="K14" s="134">
        <v>12</v>
      </c>
      <c r="L14" s="134"/>
      <c r="M14" s="134">
        <v>21</v>
      </c>
      <c r="N14" s="134"/>
      <c r="O14" s="134">
        <v>309</v>
      </c>
      <c r="P14" s="225">
        <f t="shared" ref="P14:P77" si="0">SUM($I14:$O14)</f>
        <v>357</v>
      </c>
      <c r="Q14" s="224">
        <v>357</v>
      </c>
      <c r="R14" s="224">
        <f t="shared" ref="R14:R77" si="1">P14-Q14</f>
        <v>0</v>
      </c>
      <c r="S14" s="224" t="s">
        <v>2165</v>
      </c>
      <c r="T14" s="226"/>
    </row>
    <row r="15" spans="1:23" x14ac:dyDescent="0.2">
      <c r="A15" s="131"/>
      <c r="B15" s="387" t="s">
        <v>2004</v>
      </c>
      <c r="C15" s="387" t="s">
        <v>2005</v>
      </c>
      <c r="D15" s="387"/>
      <c r="E15" s="387" t="s">
        <v>2006</v>
      </c>
      <c r="F15" s="134" t="s">
        <v>1919</v>
      </c>
      <c r="G15" s="224" t="s">
        <v>1878</v>
      </c>
      <c r="H15" s="432">
        <v>43822</v>
      </c>
      <c r="I15" s="134"/>
      <c r="J15" s="134"/>
      <c r="K15" s="134"/>
      <c r="L15" s="134"/>
      <c r="M15" s="134"/>
      <c r="N15" s="134"/>
      <c r="O15" s="134">
        <v>1</v>
      </c>
      <c r="P15" s="225">
        <f t="shared" si="0"/>
        <v>1</v>
      </c>
      <c r="Q15" s="224">
        <v>1</v>
      </c>
      <c r="R15" s="224">
        <f t="shared" si="1"/>
        <v>0</v>
      </c>
      <c r="S15" s="224" t="s">
        <v>2165</v>
      </c>
      <c r="T15" s="226"/>
    </row>
    <row r="16" spans="1:23" ht="25.5" x14ac:dyDescent="0.2">
      <c r="A16" s="131"/>
      <c r="B16" s="387" t="s">
        <v>2007</v>
      </c>
      <c r="C16" s="387" t="s">
        <v>2008</v>
      </c>
      <c r="D16" s="387"/>
      <c r="E16" s="387" t="s">
        <v>2009</v>
      </c>
      <c r="F16" s="134" t="s">
        <v>1919</v>
      </c>
      <c r="G16" s="224" t="s">
        <v>1878</v>
      </c>
      <c r="H16" s="432">
        <v>43802</v>
      </c>
      <c r="I16" s="134"/>
      <c r="J16" s="134"/>
      <c r="K16" s="134"/>
      <c r="L16" s="134"/>
      <c r="M16" s="134"/>
      <c r="N16" s="134"/>
      <c r="O16" s="134">
        <v>1</v>
      </c>
      <c r="P16" s="225">
        <f t="shared" si="0"/>
        <v>1</v>
      </c>
      <c r="Q16" s="224">
        <v>1</v>
      </c>
      <c r="R16" s="224">
        <f t="shared" si="1"/>
        <v>0</v>
      </c>
      <c r="S16" s="224" t="s">
        <v>2165</v>
      </c>
      <c r="T16" s="226"/>
    </row>
    <row r="17" spans="1:20" x14ac:dyDescent="0.2">
      <c r="A17" s="388"/>
      <c r="B17" s="387" t="s">
        <v>2010</v>
      </c>
      <c r="C17" s="387" t="s">
        <v>2011</v>
      </c>
      <c r="D17" s="387"/>
      <c r="E17" s="387" t="s">
        <v>2012</v>
      </c>
      <c r="F17" s="134" t="s">
        <v>1919</v>
      </c>
      <c r="G17" s="224" t="s">
        <v>1878</v>
      </c>
      <c r="H17" s="433">
        <v>43795</v>
      </c>
      <c r="I17" s="134"/>
      <c r="J17" s="134"/>
      <c r="K17" s="134"/>
      <c r="L17" s="134"/>
      <c r="M17" s="134"/>
      <c r="N17" s="134"/>
      <c r="O17" s="134">
        <v>1</v>
      </c>
      <c r="P17" s="225">
        <f t="shared" si="0"/>
        <v>1</v>
      </c>
      <c r="Q17" s="224">
        <v>1</v>
      </c>
      <c r="R17" s="224">
        <v>0</v>
      </c>
      <c r="S17" s="224" t="s">
        <v>2165</v>
      </c>
      <c r="T17" s="226"/>
    </row>
    <row r="18" spans="1:20" ht="25.5" x14ac:dyDescent="0.2">
      <c r="A18" s="388"/>
      <c r="B18" s="387" t="s">
        <v>2013</v>
      </c>
      <c r="C18" s="387" t="s">
        <v>2014</v>
      </c>
      <c r="D18" s="387"/>
      <c r="E18" s="387" t="s">
        <v>2015</v>
      </c>
      <c r="F18" s="134" t="s">
        <v>1919</v>
      </c>
      <c r="G18" s="224" t="s">
        <v>1878</v>
      </c>
      <c r="H18" s="433">
        <v>43781</v>
      </c>
      <c r="I18" s="134"/>
      <c r="J18" s="134"/>
      <c r="K18" s="134"/>
      <c r="L18" s="134"/>
      <c r="M18" s="134"/>
      <c r="N18" s="134"/>
      <c r="O18" s="134">
        <v>1</v>
      </c>
      <c r="P18" s="225">
        <f t="shared" si="0"/>
        <v>1</v>
      </c>
      <c r="Q18" s="224">
        <v>1</v>
      </c>
      <c r="R18" s="224">
        <f t="shared" si="1"/>
        <v>0</v>
      </c>
      <c r="S18" s="224" t="s">
        <v>2165</v>
      </c>
      <c r="T18" s="226"/>
    </row>
    <row r="19" spans="1:20" ht="25.5" x14ac:dyDescent="0.2">
      <c r="A19" s="388"/>
      <c r="B19" s="387" t="s">
        <v>2016</v>
      </c>
      <c r="C19" s="387" t="s">
        <v>2017</v>
      </c>
      <c r="D19" s="387"/>
      <c r="E19" s="387" t="s">
        <v>2018</v>
      </c>
      <c r="F19" s="134" t="s">
        <v>1919</v>
      </c>
      <c r="G19" s="224" t="s">
        <v>1878</v>
      </c>
      <c r="H19" s="433">
        <v>43802</v>
      </c>
      <c r="I19" s="134"/>
      <c r="J19" s="134"/>
      <c r="K19" s="134"/>
      <c r="L19" s="134"/>
      <c r="M19" s="134"/>
      <c r="N19" s="134"/>
      <c r="O19" s="134">
        <v>1</v>
      </c>
      <c r="P19" s="225">
        <f t="shared" si="0"/>
        <v>1</v>
      </c>
      <c r="Q19" s="224">
        <v>1</v>
      </c>
      <c r="R19" s="224">
        <f t="shared" si="1"/>
        <v>0</v>
      </c>
      <c r="S19" s="224" t="s">
        <v>2165</v>
      </c>
      <c r="T19" s="226"/>
    </row>
    <row r="20" spans="1:20" ht="25.5" x14ac:dyDescent="0.2">
      <c r="A20" s="388"/>
      <c r="B20" s="387" t="s">
        <v>2019</v>
      </c>
      <c r="C20" s="387" t="s">
        <v>2020</v>
      </c>
      <c r="D20" s="387"/>
      <c r="E20" s="387" t="s">
        <v>2021</v>
      </c>
      <c r="F20" s="134" t="s">
        <v>1919</v>
      </c>
      <c r="G20" s="224" t="s">
        <v>1878</v>
      </c>
      <c r="H20" s="433">
        <v>43753</v>
      </c>
      <c r="I20" s="134"/>
      <c r="J20" s="134"/>
      <c r="K20" s="134"/>
      <c r="L20" s="134"/>
      <c r="M20" s="134"/>
      <c r="N20" s="134"/>
      <c r="O20" s="134">
        <v>1</v>
      </c>
      <c r="P20" s="225">
        <f t="shared" si="0"/>
        <v>1</v>
      </c>
      <c r="Q20" s="224">
        <v>1</v>
      </c>
      <c r="R20" s="224">
        <f t="shared" si="1"/>
        <v>0</v>
      </c>
      <c r="S20" s="224" t="s">
        <v>2165</v>
      </c>
      <c r="T20" s="226"/>
    </row>
    <row r="21" spans="1:20" s="228" customFormat="1" x14ac:dyDescent="0.2">
      <c r="A21" s="388"/>
      <c r="B21" s="387" t="s">
        <v>2022</v>
      </c>
      <c r="C21" s="387" t="s">
        <v>2023</v>
      </c>
      <c r="D21" s="387"/>
      <c r="E21" s="387" t="s">
        <v>2024</v>
      </c>
      <c r="F21" s="134" t="s">
        <v>1919</v>
      </c>
      <c r="G21" s="224" t="s">
        <v>1878</v>
      </c>
      <c r="H21" s="432">
        <v>43753</v>
      </c>
      <c r="I21" s="134"/>
      <c r="J21" s="134"/>
      <c r="K21" s="134"/>
      <c r="L21" s="134"/>
      <c r="M21" s="134"/>
      <c r="N21" s="134"/>
      <c r="O21" s="134">
        <v>1</v>
      </c>
      <c r="P21" s="225">
        <f t="shared" si="0"/>
        <v>1</v>
      </c>
      <c r="Q21" s="224">
        <v>1</v>
      </c>
      <c r="R21" s="224">
        <f t="shared" si="1"/>
        <v>0</v>
      </c>
      <c r="S21" s="224" t="s">
        <v>2165</v>
      </c>
      <c r="T21" s="226"/>
    </row>
    <row r="22" spans="1:20" s="228" customFormat="1" ht="25.5" x14ac:dyDescent="0.2">
      <c r="A22" s="388"/>
      <c r="B22" s="387" t="s">
        <v>2025</v>
      </c>
      <c r="C22" s="387" t="s">
        <v>2027</v>
      </c>
      <c r="D22" s="387"/>
      <c r="E22" s="387" t="s">
        <v>2026</v>
      </c>
      <c r="F22" s="134" t="s">
        <v>1919</v>
      </c>
      <c r="G22" s="224" t="s">
        <v>1878</v>
      </c>
      <c r="H22" s="432">
        <v>43787</v>
      </c>
      <c r="I22" s="134"/>
      <c r="J22" s="134"/>
      <c r="K22" s="134"/>
      <c r="L22" s="134"/>
      <c r="M22" s="134"/>
      <c r="N22" s="134"/>
      <c r="O22" s="134">
        <v>1</v>
      </c>
      <c r="P22" s="225">
        <f t="shared" si="0"/>
        <v>1</v>
      </c>
      <c r="Q22" s="224">
        <v>1</v>
      </c>
      <c r="R22" s="224">
        <f t="shared" si="1"/>
        <v>0</v>
      </c>
      <c r="S22" s="224" t="s">
        <v>2165</v>
      </c>
      <c r="T22" s="226"/>
    </row>
    <row r="23" spans="1:20" s="228" customFormat="1" x14ac:dyDescent="0.2">
      <c r="A23" s="388"/>
      <c r="B23" s="387" t="s">
        <v>2028</v>
      </c>
      <c r="C23" s="387" t="s">
        <v>2029</v>
      </c>
      <c r="D23" s="387"/>
      <c r="E23" s="387" t="s">
        <v>2030</v>
      </c>
      <c r="F23" s="134" t="s">
        <v>1919</v>
      </c>
      <c r="G23" s="224" t="s">
        <v>1878</v>
      </c>
      <c r="H23" s="432">
        <v>43718</v>
      </c>
      <c r="I23" s="134"/>
      <c r="J23" s="134"/>
      <c r="K23" s="134"/>
      <c r="L23" s="134"/>
      <c r="M23" s="134"/>
      <c r="N23" s="134"/>
      <c r="O23" s="134">
        <v>1</v>
      </c>
      <c r="P23" s="225">
        <f t="shared" si="0"/>
        <v>1</v>
      </c>
      <c r="Q23" s="224">
        <v>1</v>
      </c>
      <c r="R23" s="224">
        <f t="shared" si="1"/>
        <v>0</v>
      </c>
      <c r="S23" s="224" t="s">
        <v>2165</v>
      </c>
      <c r="T23" s="226"/>
    </row>
    <row r="24" spans="1:20" s="228" customFormat="1" ht="25.5" x14ac:dyDescent="0.2">
      <c r="A24" s="388"/>
      <c r="B24" s="387" t="s">
        <v>2031</v>
      </c>
      <c r="C24" s="387" t="s">
        <v>2032</v>
      </c>
      <c r="D24" s="387"/>
      <c r="E24" s="387" t="s">
        <v>2033</v>
      </c>
      <c r="F24" s="134" t="s">
        <v>1919</v>
      </c>
      <c r="G24" s="224" t="s">
        <v>1878</v>
      </c>
      <c r="H24" s="432">
        <v>43717</v>
      </c>
      <c r="I24" s="134"/>
      <c r="J24" s="134"/>
      <c r="K24" s="134"/>
      <c r="L24" s="134"/>
      <c r="M24" s="134"/>
      <c r="N24" s="134"/>
      <c r="O24" s="134">
        <v>1</v>
      </c>
      <c r="P24" s="225">
        <f t="shared" si="0"/>
        <v>1</v>
      </c>
      <c r="Q24" s="224">
        <v>1</v>
      </c>
      <c r="R24" s="224">
        <f t="shared" si="1"/>
        <v>0</v>
      </c>
      <c r="S24" s="224" t="s">
        <v>2165</v>
      </c>
      <c r="T24" s="226"/>
    </row>
    <row r="25" spans="1:20" s="228" customFormat="1" x14ac:dyDescent="0.2">
      <c r="A25" s="388"/>
      <c r="B25" s="387" t="s">
        <v>2034</v>
      </c>
      <c r="C25" s="387" t="s">
        <v>2035</v>
      </c>
      <c r="D25" s="387"/>
      <c r="E25" s="387" t="s">
        <v>2036</v>
      </c>
      <c r="F25" s="134" t="s">
        <v>1919</v>
      </c>
      <c r="G25" s="224" t="s">
        <v>1878</v>
      </c>
      <c r="H25" s="432">
        <v>43732</v>
      </c>
      <c r="I25" s="134"/>
      <c r="J25" s="134"/>
      <c r="K25" s="134"/>
      <c r="L25" s="134"/>
      <c r="M25" s="134"/>
      <c r="N25" s="134"/>
      <c r="O25" s="134">
        <v>1</v>
      </c>
      <c r="P25" s="225">
        <f t="shared" si="0"/>
        <v>1</v>
      </c>
      <c r="Q25" s="224">
        <v>1</v>
      </c>
      <c r="R25" s="224">
        <f t="shared" si="1"/>
        <v>0</v>
      </c>
      <c r="S25" s="224" t="s">
        <v>2165</v>
      </c>
      <c r="T25" s="226"/>
    </row>
    <row r="26" spans="1:20" s="228" customFormat="1" ht="25.5" x14ac:dyDescent="0.2">
      <c r="A26" s="388"/>
      <c r="B26" s="387" t="s">
        <v>2037</v>
      </c>
      <c r="C26" s="387" t="s">
        <v>2038</v>
      </c>
      <c r="D26" s="387"/>
      <c r="E26" s="387" t="s">
        <v>2039</v>
      </c>
      <c r="F26" s="134" t="s">
        <v>1919</v>
      </c>
      <c r="G26" s="224" t="s">
        <v>1878</v>
      </c>
      <c r="H26" s="432">
        <v>43711</v>
      </c>
      <c r="I26" s="134"/>
      <c r="J26" s="134"/>
      <c r="K26" s="134"/>
      <c r="L26" s="134"/>
      <c r="M26" s="134"/>
      <c r="N26" s="134"/>
      <c r="O26" s="134">
        <v>1</v>
      </c>
      <c r="P26" s="225">
        <f t="shared" si="0"/>
        <v>1</v>
      </c>
      <c r="Q26" s="224">
        <v>1</v>
      </c>
      <c r="R26" s="224">
        <f t="shared" si="1"/>
        <v>0</v>
      </c>
      <c r="S26" s="224" t="s">
        <v>2165</v>
      </c>
      <c r="T26" s="226"/>
    </row>
    <row r="27" spans="1:20" s="228" customFormat="1" ht="25.5" x14ac:dyDescent="0.2">
      <c r="A27" s="388"/>
      <c r="B27" s="387" t="s">
        <v>2040</v>
      </c>
      <c r="C27" s="387" t="s">
        <v>2041</v>
      </c>
      <c r="D27" s="387"/>
      <c r="E27" s="387" t="s">
        <v>2042</v>
      </c>
      <c r="F27" s="134" t="s">
        <v>1919</v>
      </c>
      <c r="G27" s="224" t="s">
        <v>1878</v>
      </c>
      <c r="H27" s="432">
        <v>43706</v>
      </c>
      <c r="I27" s="134"/>
      <c r="J27" s="134"/>
      <c r="K27" s="134"/>
      <c r="L27" s="134"/>
      <c r="M27" s="134"/>
      <c r="N27" s="134"/>
      <c r="O27" s="134">
        <v>1</v>
      </c>
      <c r="P27" s="225">
        <f t="shared" si="0"/>
        <v>1</v>
      </c>
      <c r="Q27" s="224">
        <v>1</v>
      </c>
      <c r="R27" s="224">
        <f t="shared" si="1"/>
        <v>0</v>
      </c>
      <c r="S27" s="224" t="s">
        <v>2165</v>
      </c>
      <c r="T27" s="226"/>
    </row>
    <row r="28" spans="1:20" s="228" customFormat="1" ht="25.5" x14ac:dyDescent="0.2">
      <c r="A28" s="388"/>
      <c r="B28" s="387" t="s">
        <v>2043</v>
      </c>
      <c r="C28" s="387" t="s">
        <v>2044</v>
      </c>
      <c r="D28" s="387"/>
      <c r="E28" s="387" t="s">
        <v>2045</v>
      </c>
      <c r="F28" s="134" t="s">
        <v>1919</v>
      </c>
      <c r="G28" s="224" t="s">
        <v>1878</v>
      </c>
      <c r="H28" s="432">
        <v>43676</v>
      </c>
      <c r="I28" s="134"/>
      <c r="J28" s="134"/>
      <c r="K28" s="134"/>
      <c r="L28" s="134"/>
      <c r="M28" s="134"/>
      <c r="N28" s="134"/>
      <c r="O28" s="134">
        <v>1</v>
      </c>
      <c r="P28" s="225">
        <f t="shared" si="0"/>
        <v>1</v>
      </c>
      <c r="Q28" s="224">
        <v>1</v>
      </c>
      <c r="R28" s="224">
        <f t="shared" si="1"/>
        <v>0</v>
      </c>
      <c r="S28" s="224" t="s">
        <v>2165</v>
      </c>
      <c r="T28" s="226"/>
    </row>
    <row r="29" spans="1:20" s="228" customFormat="1" ht="25.5" x14ac:dyDescent="0.2">
      <c r="A29" s="388"/>
      <c r="B29" s="387" t="s">
        <v>2046</v>
      </c>
      <c r="C29" s="387" t="s">
        <v>2049</v>
      </c>
      <c r="D29" s="387"/>
      <c r="E29" s="387" t="s">
        <v>2047</v>
      </c>
      <c r="F29" s="134" t="s">
        <v>1919</v>
      </c>
      <c r="G29" s="224" t="s">
        <v>1878</v>
      </c>
      <c r="H29" s="432">
        <v>43656</v>
      </c>
      <c r="I29" s="134"/>
      <c r="J29" s="134"/>
      <c r="K29" s="134"/>
      <c r="L29" s="134"/>
      <c r="M29" s="134"/>
      <c r="N29" s="134"/>
      <c r="O29" s="134">
        <v>1</v>
      </c>
      <c r="P29" s="225">
        <f t="shared" si="0"/>
        <v>1</v>
      </c>
      <c r="Q29" s="224">
        <v>1</v>
      </c>
      <c r="R29" s="224">
        <f t="shared" si="1"/>
        <v>0</v>
      </c>
      <c r="S29" s="224" t="s">
        <v>2165</v>
      </c>
      <c r="T29" s="226"/>
    </row>
    <row r="30" spans="1:20" s="228" customFormat="1" ht="25.5" x14ac:dyDescent="0.2">
      <c r="A30" s="388"/>
      <c r="B30" s="387" t="s">
        <v>2048</v>
      </c>
      <c r="C30" s="387" t="s">
        <v>2050</v>
      </c>
      <c r="D30" s="387"/>
      <c r="E30" s="387" t="s">
        <v>2051</v>
      </c>
      <c r="F30" s="134" t="s">
        <v>1919</v>
      </c>
      <c r="G30" s="224" t="s">
        <v>1878</v>
      </c>
      <c r="H30" s="432">
        <v>43662</v>
      </c>
      <c r="I30" s="134"/>
      <c r="J30" s="134"/>
      <c r="K30" s="134"/>
      <c r="L30" s="134"/>
      <c r="M30" s="134"/>
      <c r="N30" s="134"/>
      <c r="O30" s="134">
        <v>1</v>
      </c>
      <c r="P30" s="225">
        <f t="shared" si="0"/>
        <v>1</v>
      </c>
      <c r="Q30" s="224">
        <v>1</v>
      </c>
      <c r="R30" s="224">
        <f t="shared" si="1"/>
        <v>0</v>
      </c>
      <c r="S30" s="224" t="s">
        <v>2165</v>
      </c>
      <c r="T30" s="226"/>
    </row>
    <row r="31" spans="1:20" s="228" customFormat="1" ht="25.5" x14ac:dyDescent="0.2">
      <c r="A31" s="388"/>
      <c r="B31" s="387" t="s">
        <v>2052</v>
      </c>
      <c r="C31" s="387" t="s">
        <v>2055</v>
      </c>
      <c r="D31" s="387"/>
      <c r="E31" s="387" t="s">
        <v>2053</v>
      </c>
      <c r="F31" s="134" t="s">
        <v>1919</v>
      </c>
      <c r="G31" s="224" t="s">
        <v>1878</v>
      </c>
      <c r="H31" s="432">
        <v>43724</v>
      </c>
      <c r="I31" s="134"/>
      <c r="J31" s="134"/>
      <c r="K31" s="134"/>
      <c r="L31" s="134"/>
      <c r="M31" s="134"/>
      <c r="N31" s="134"/>
      <c r="O31" s="134">
        <v>1</v>
      </c>
      <c r="P31" s="225">
        <f t="shared" si="0"/>
        <v>1</v>
      </c>
      <c r="Q31" s="224">
        <v>1</v>
      </c>
      <c r="R31" s="224">
        <f t="shared" si="1"/>
        <v>0</v>
      </c>
      <c r="S31" s="224" t="s">
        <v>2165</v>
      </c>
      <c r="T31" s="226"/>
    </row>
    <row r="32" spans="1:20" s="228" customFormat="1" x14ac:dyDescent="0.2">
      <c r="A32" s="388"/>
      <c r="B32" s="387" t="s">
        <v>2054</v>
      </c>
      <c r="C32" s="387" t="s">
        <v>2056</v>
      </c>
      <c r="D32" s="387"/>
      <c r="E32" s="387" t="s">
        <v>2057</v>
      </c>
      <c r="F32" s="134" t="s">
        <v>1919</v>
      </c>
      <c r="G32" s="224" t="s">
        <v>1878</v>
      </c>
      <c r="H32" s="432">
        <v>43608</v>
      </c>
      <c r="I32" s="134"/>
      <c r="J32" s="134"/>
      <c r="K32" s="134"/>
      <c r="L32" s="134"/>
      <c r="M32" s="134"/>
      <c r="N32" s="134"/>
      <c r="O32" s="134">
        <v>1</v>
      </c>
      <c r="P32" s="225">
        <f t="shared" si="0"/>
        <v>1</v>
      </c>
      <c r="Q32" s="224">
        <v>1</v>
      </c>
      <c r="R32" s="224">
        <f t="shared" si="1"/>
        <v>0</v>
      </c>
      <c r="S32" s="224" t="s">
        <v>2165</v>
      </c>
      <c r="T32" s="226"/>
    </row>
    <row r="33" spans="1:20" s="228" customFormat="1" ht="25.5" x14ac:dyDescent="0.2">
      <c r="A33" s="388"/>
      <c r="B33" s="387" t="s">
        <v>2058</v>
      </c>
      <c r="C33" s="387" t="s">
        <v>2059</v>
      </c>
      <c r="D33" s="387"/>
      <c r="E33" s="387" t="s">
        <v>2060</v>
      </c>
      <c r="F33" s="134" t="s">
        <v>1919</v>
      </c>
      <c r="G33" s="224" t="s">
        <v>1878</v>
      </c>
      <c r="H33" s="432">
        <v>43577</v>
      </c>
      <c r="I33" s="134"/>
      <c r="J33" s="134"/>
      <c r="K33" s="134"/>
      <c r="L33" s="134"/>
      <c r="M33" s="134"/>
      <c r="N33" s="134"/>
      <c r="O33" s="134">
        <v>1</v>
      </c>
      <c r="P33" s="225">
        <f t="shared" si="0"/>
        <v>1</v>
      </c>
      <c r="Q33" s="224">
        <v>1</v>
      </c>
      <c r="R33" s="224">
        <f t="shared" si="1"/>
        <v>0</v>
      </c>
      <c r="S33" s="224" t="s">
        <v>2165</v>
      </c>
      <c r="T33" s="226"/>
    </row>
    <row r="34" spans="1:20" s="228" customFormat="1" ht="25.5" x14ac:dyDescent="0.2">
      <c r="A34" s="388"/>
      <c r="B34" s="387" t="s">
        <v>2061</v>
      </c>
      <c r="C34" s="387" t="s">
        <v>2062</v>
      </c>
      <c r="D34" s="387"/>
      <c r="E34" s="387" t="s">
        <v>2063</v>
      </c>
      <c r="F34" s="134" t="s">
        <v>1919</v>
      </c>
      <c r="G34" s="224" t="s">
        <v>1878</v>
      </c>
      <c r="H34" s="432">
        <v>43528</v>
      </c>
      <c r="I34" s="134"/>
      <c r="J34" s="134"/>
      <c r="K34" s="134"/>
      <c r="L34" s="134"/>
      <c r="M34" s="134"/>
      <c r="N34" s="134"/>
      <c r="O34" s="134">
        <v>1</v>
      </c>
      <c r="P34" s="225">
        <f t="shared" si="0"/>
        <v>1</v>
      </c>
      <c r="Q34" s="224">
        <v>1</v>
      </c>
      <c r="R34" s="224">
        <f t="shared" si="1"/>
        <v>0</v>
      </c>
      <c r="S34" s="224" t="s">
        <v>2165</v>
      </c>
      <c r="T34" s="226"/>
    </row>
    <row r="35" spans="1:20" s="228" customFormat="1" ht="25.5" x14ac:dyDescent="0.2">
      <c r="A35" s="388"/>
      <c r="B35" s="387" t="s">
        <v>2064</v>
      </c>
      <c r="C35" s="387" t="s">
        <v>2065</v>
      </c>
      <c r="D35" s="387"/>
      <c r="E35" s="387" t="s">
        <v>2066</v>
      </c>
      <c r="F35" s="134" t="s">
        <v>1919</v>
      </c>
      <c r="G35" s="224" t="s">
        <v>1878</v>
      </c>
      <c r="H35" s="432">
        <v>43537</v>
      </c>
      <c r="I35" s="134"/>
      <c r="J35" s="134"/>
      <c r="K35" s="134"/>
      <c r="L35" s="134"/>
      <c r="M35" s="134"/>
      <c r="N35" s="134"/>
      <c r="O35" s="134">
        <v>1</v>
      </c>
      <c r="P35" s="225">
        <f t="shared" si="0"/>
        <v>1</v>
      </c>
      <c r="Q35" s="224">
        <v>1</v>
      </c>
      <c r="R35" s="224">
        <f t="shared" si="1"/>
        <v>0</v>
      </c>
      <c r="S35" s="224" t="s">
        <v>2165</v>
      </c>
      <c r="T35" s="226"/>
    </row>
    <row r="36" spans="1:20" s="228" customFormat="1" x14ac:dyDescent="0.2">
      <c r="A36" s="131"/>
      <c r="B36" s="387" t="s">
        <v>2067</v>
      </c>
      <c r="C36" s="387" t="s">
        <v>2068</v>
      </c>
      <c r="D36" s="387"/>
      <c r="E36" s="387" t="s">
        <v>2069</v>
      </c>
      <c r="F36" s="134" t="s">
        <v>1919</v>
      </c>
      <c r="G36" s="224" t="s">
        <v>1878</v>
      </c>
      <c r="H36" s="432">
        <v>43544</v>
      </c>
      <c r="I36" s="134"/>
      <c r="J36" s="134"/>
      <c r="K36" s="134"/>
      <c r="L36" s="134"/>
      <c r="M36" s="134"/>
      <c r="N36" s="134"/>
      <c r="O36" s="134">
        <v>1</v>
      </c>
      <c r="P36" s="225">
        <f t="shared" si="0"/>
        <v>1</v>
      </c>
      <c r="Q36" s="224">
        <v>1</v>
      </c>
      <c r="R36" s="224">
        <f t="shared" si="1"/>
        <v>0</v>
      </c>
      <c r="S36" s="224" t="s">
        <v>2165</v>
      </c>
      <c r="T36" s="226"/>
    </row>
    <row r="37" spans="1:20" s="228" customFormat="1" x14ac:dyDescent="0.2">
      <c r="A37" s="131"/>
      <c r="B37" s="387" t="s">
        <v>2070</v>
      </c>
      <c r="C37" s="387" t="s">
        <v>2071</v>
      </c>
      <c r="D37" s="387"/>
      <c r="E37" s="387" t="s">
        <v>2072</v>
      </c>
      <c r="F37" s="134" t="s">
        <v>1919</v>
      </c>
      <c r="G37" s="224" t="s">
        <v>1878</v>
      </c>
      <c r="H37" s="432">
        <v>43671</v>
      </c>
      <c r="I37" s="134"/>
      <c r="J37" s="134"/>
      <c r="K37" s="134"/>
      <c r="L37" s="134"/>
      <c r="M37" s="134"/>
      <c r="N37" s="134"/>
      <c r="O37" s="134">
        <v>1</v>
      </c>
      <c r="P37" s="225">
        <f t="shared" si="0"/>
        <v>1</v>
      </c>
      <c r="Q37" s="224">
        <v>1</v>
      </c>
      <c r="R37" s="224">
        <f t="shared" si="1"/>
        <v>0</v>
      </c>
      <c r="S37" s="224" t="s">
        <v>2165</v>
      </c>
      <c r="T37" s="226"/>
    </row>
    <row r="38" spans="1:20" s="229" customFormat="1" x14ac:dyDescent="0.2">
      <c r="A38" s="131"/>
      <c r="B38" s="387" t="s">
        <v>2073</v>
      </c>
      <c r="C38" s="387" t="s">
        <v>2074</v>
      </c>
      <c r="D38" s="387"/>
      <c r="E38" s="387" t="s">
        <v>2075</v>
      </c>
      <c r="F38" s="134" t="s">
        <v>1919</v>
      </c>
      <c r="G38" s="224" t="s">
        <v>1878</v>
      </c>
      <c r="H38" s="432">
        <v>43516</v>
      </c>
      <c r="I38" s="134"/>
      <c r="J38" s="134"/>
      <c r="K38" s="134"/>
      <c r="L38" s="134"/>
      <c r="M38" s="134"/>
      <c r="N38" s="134"/>
      <c r="O38" s="134">
        <v>1</v>
      </c>
      <c r="P38" s="225">
        <f t="shared" si="0"/>
        <v>1</v>
      </c>
      <c r="Q38" s="224">
        <v>1</v>
      </c>
      <c r="R38" s="224">
        <f t="shared" si="1"/>
        <v>0</v>
      </c>
      <c r="S38" s="224" t="s">
        <v>2165</v>
      </c>
      <c r="T38" s="226"/>
    </row>
    <row r="39" spans="1:20" s="229" customFormat="1" x14ac:dyDescent="0.2">
      <c r="A39" s="131"/>
      <c r="B39" s="387"/>
      <c r="C39" s="387"/>
      <c r="D39" s="387"/>
      <c r="E39" s="387"/>
      <c r="F39" s="134"/>
      <c r="G39" s="224"/>
      <c r="H39" s="432"/>
      <c r="I39" s="134"/>
      <c r="J39" s="134"/>
      <c r="K39" s="134"/>
      <c r="L39" s="134"/>
      <c r="M39" s="134"/>
      <c r="N39" s="134"/>
      <c r="O39" s="134"/>
      <c r="P39" s="225">
        <f t="shared" si="0"/>
        <v>0</v>
      </c>
      <c r="Q39" s="224"/>
      <c r="R39" s="224">
        <f t="shared" si="1"/>
        <v>0</v>
      </c>
      <c r="S39" s="224"/>
      <c r="T39" s="226"/>
    </row>
    <row r="40" spans="1:20" s="229" customFormat="1" x14ac:dyDescent="0.2">
      <c r="A40" s="131"/>
      <c r="B40" s="387"/>
      <c r="C40" s="387"/>
      <c r="D40" s="387"/>
      <c r="E40" s="387"/>
      <c r="F40" s="134"/>
      <c r="G40" s="224"/>
      <c r="H40" s="432"/>
      <c r="I40" s="134"/>
      <c r="J40" s="134"/>
      <c r="K40" s="134"/>
      <c r="L40" s="134"/>
      <c r="M40" s="134"/>
      <c r="N40" s="134"/>
      <c r="O40" s="134"/>
      <c r="P40" s="225">
        <f t="shared" si="0"/>
        <v>0</v>
      </c>
      <c r="Q40" s="224"/>
      <c r="R40" s="224">
        <f t="shared" si="1"/>
        <v>0</v>
      </c>
      <c r="S40" s="224"/>
      <c r="T40" s="226"/>
    </row>
    <row r="41" spans="1:20" s="229" customFormat="1" x14ac:dyDescent="0.2">
      <c r="A41" s="131"/>
      <c r="B41" s="387"/>
      <c r="C41" s="387"/>
      <c r="D41" s="387"/>
      <c r="E41" s="387"/>
      <c r="F41" s="134"/>
      <c r="G41" s="224"/>
      <c r="H41" s="432"/>
      <c r="I41" s="134"/>
      <c r="J41" s="134"/>
      <c r="K41" s="134"/>
      <c r="L41" s="134"/>
      <c r="M41" s="134"/>
      <c r="N41" s="134"/>
      <c r="O41" s="134"/>
      <c r="P41" s="225">
        <f t="shared" si="0"/>
        <v>0</v>
      </c>
      <c r="Q41" s="224"/>
      <c r="R41" s="224">
        <f t="shared" si="1"/>
        <v>0</v>
      </c>
      <c r="S41" s="224"/>
      <c r="T41" s="226"/>
    </row>
    <row r="42" spans="1:20" s="229" customFormat="1" x14ac:dyDescent="0.2">
      <c r="A42" s="131"/>
      <c r="B42" s="387"/>
      <c r="C42" s="387"/>
      <c r="D42" s="387"/>
      <c r="E42" s="387"/>
      <c r="F42" s="134"/>
      <c r="G42" s="224"/>
      <c r="H42" s="432"/>
      <c r="I42" s="134"/>
      <c r="J42" s="134"/>
      <c r="K42" s="134"/>
      <c r="L42" s="134"/>
      <c r="M42" s="134"/>
      <c r="N42" s="134"/>
      <c r="O42" s="134"/>
      <c r="P42" s="225">
        <f t="shared" si="0"/>
        <v>0</v>
      </c>
      <c r="Q42" s="224"/>
      <c r="R42" s="224">
        <f t="shared" si="1"/>
        <v>0</v>
      </c>
      <c r="S42" s="224"/>
      <c r="T42" s="226"/>
    </row>
    <row r="43" spans="1:20" s="229" customFormat="1" x14ac:dyDescent="0.2">
      <c r="A43" s="131"/>
      <c r="B43" s="387"/>
      <c r="C43" s="387"/>
      <c r="D43" s="387"/>
      <c r="E43" s="387"/>
      <c r="F43" s="134"/>
      <c r="G43" s="224"/>
      <c r="H43" s="432"/>
      <c r="I43" s="134"/>
      <c r="J43" s="134"/>
      <c r="K43" s="134"/>
      <c r="L43" s="134"/>
      <c r="M43" s="134"/>
      <c r="N43" s="134"/>
      <c r="O43" s="134"/>
      <c r="P43" s="225">
        <f t="shared" si="0"/>
        <v>0</v>
      </c>
      <c r="Q43" s="224"/>
      <c r="R43" s="224">
        <f t="shared" si="1"/>
        <v>0</v>
      </c>
      <c r="S43" s="224"/>
      <c r="T43" s="226"/>
    </row>
    <row r="44" spans="1:20" s="229" customFormat="1" x14ac:dyDescent="0.2">
      <c r="A44" s="131"/>
      <c r="B44" s="387"/>
      <c r="C44" s="387"/>
      <c r="D44" s="387"/>
      <c r="E44" s="387"/>
      <c r="F44" s="134"/>
      <c r="G44" s="224"/>
      <c r="H44" s="432"/>
      <c r="I44" s="134"/>
      <c r="J44" s="134"/>
      <c r="K44" s="134"/>
      <c r="L44" s="134"/>
      <c r="M44" s="134"/>
      <c r="N44" s="134"/>
      <c r="O44" s="134"/>
      <c r="P44" s="225">
        <f t="shared" si="0"/>
        <v>0</v>
      </c>
      <c r="Q44" s="224"/>
      <c r="R44" s="224">
        <f t="shared" si="1"/>
        <v>0</v>
      </c>
      <c r="S44" s="224"/>
      <c r="T44" s="226"/>
    </row>
    <row r="45" spans="1:20" s="229" customFormat="1" x14ac:dyDescent="0.2">
      <c r="A45" s="131"/>
      <c r="B45" s="387"/>
      <c r="C45" s="387"/>
      <c r="D45" s="387"/>
      <c r="E45" s="387"/>
      <c r="F45" s="134"/>
      <c r="G45" s="224"/>
      <c r="H45" s="432"/>
      <c r="I45" s="134"/>
      <c r="J45" s="134"/>
      <c r="K45" s="134"/>
      <c r="L45" s="134"/>
      <c r="M45" s="134"/>
      <c r="N45" s="134"/>
      <c r="O45" s="134"/>
      <c r="P45" s="225">
        <f t="shared" si="0"/>
        <v>0</v>
      </c>
      <c r="Q45" s="224"/>
      <c r="R45" s="224">
        <f t="shared" si="1"/>
        <v>0</v>
      </c>
      <c r="S45" s="224"/>
      <c r="T45" s="226"/>
    </row>
    <row r="46" spans="1:20" s="229" customFormat="1" x14ac:dyDescent="0.2">
      <c r="A46" s="131"/>
      <c r="B46" s="387"/>
      <c r="C46" s="387"/>
      <c r="D46" s="387"/>
      <c r="E46" s="387"/>
      <c r="F46" s="134"/>
      <c r="G46" s="224"/>
      <c r="H46" s="432"/>
      <c r="I46" s="134"/>
      <c r="J46" s="134"/>
      <c r="K46" s="134"/>
      <c r="L46" s="134"/>
      <c r="M46" s="134"/>
      <c r="N46" s="134"/>
      <c r="O46" s="134"/>
      <c r="P46" s="225">
        <f t="shared" si="0"/>
        <v>0</v>
      </c>
      <c r="Q46" s="224"/>
      <c r="R46" s="224">
        <f t="shared" si="1"/>
        <v>0</v>
      </c>
      <c r="S46" s="224"/>
      <c r="T46" s="226"/>
    </row>
    <row r="47" spans="1:20" s="229" customFormat="1" x14ac:dyDescent="0.2">
      <c r="A47" s="131"/>
      <c r="B47" s="387"/>
      <c r="C47" s="387"/>
      <c r="D47" s="387"/>
      <c r="E47" s="387"/>
      <c r="F47" s="134"/>
      <c r="G47" s="224"/>
      <c r="H47" s="432"/>
      <c r="I47" s="134"/>
      <c r="J47" s="134"/>
      <c r="K47" s="134"/>
      <c r="L47" s="134"/>
      <c r="M47" s="134"/>
      <c r="N47" s="134"/>
      <c r="O47" s="134"/>
      <c r="P47" s="225">
        <f t="shared" si="0"/>
        <v>0</v>
      </c>
      <c r="Q47" s="224"/>
      <c r="R47" s="224">
        <f t="shared" si="1"/>
        <v>0</v>
      </c>
      <c r="S47" s="224"/>
      <c r="T47" s="226"/>
    </row>
    <row r="48" spans="1:20" s="229" customFormat="1" x14ac:dyDescent="0.2">
      <c r="A48" s="131"/>
      <c r="B48" s="387"/>
      <c r="C48" s="387"/>
      <c r="D48" s="387"/>
      <c r="E48" s="387"/>
      <c r="F48" s="134"/>
      <c r="G48" s="224"/>
      <c r="H48" s="432"/>
      <c r="I48" s="134"/>
      <c r="J48" s="134"/>
      <c r="K48" s="134"/>
      <c r="L48" s="134"/>
      <c r="M48" s="134"/>
      <c r="N48" s="134"/>
      <c r="O48" s="134"/>
      <c r="P48" s="225">
        <f t="shared" si="0"/>
        <v>0</v>
      </c>
      <c r="Q48" s="224"/>
      <c r="R48" s="224">
        <f t="shared" si="1"/>
        <v>0</v>
      </c>
      <c r="S48" s="224"/>
      <c r="T48" s="226"/>
    </row>
    <row r="49" spans="1:20" s="229" customFormat="1" x14ac:dyDescent="0.2">
      <c r="A49" s="131"/>
      <c r="B49" s="387"/>
      <c r="C49" s="387"/>
      <c r="D49" s="387"/>
      <c r="E49" s="387"/>
      <c r="F49" s="134"/>
      <c r="G49" s="224"/>
      <c r="H49" s="432"/>
      <c r="I49" s="134"/>
      <c r="J49" s="134"/>
      <c r="K49" s="134"/>
      <c r="L49" s="134"/>
      <c r="M49" s="134"/>
      <c r="N49" s="134"/>
      <c r="O49" s="134"/>
      <c r="P49" s="225">
        <f t="shared" si="0"/>
        <v>0</v>
      </c>
      <c r="Q49" s="224"/>
      <c r="R49" s="224">
        <f t="shared" si="1"/>
        <v>0</v>
      </c>
      <c r="S49" s="224"/>
      <c r="T49" s="226"/>
    </row>
    <row r="50" spans="1:20" s="229" customFormat="1" x14ac:dyDescent="0.2">
      <c r="A50" s="131"/>
      <c r="B50" s="387"/>
      <c r="C50" s="387"/>
      <c r="D50" s="387"/>
      <c r="E50" s="387"/>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387"/>
      <c r="C51" s="387"/>
      <c r="D51" s="387"/>
      <c r="E51" s="387"/>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387"/>
      <c r="C52" s="387"/>
      <c r="D52" s="387"/>
      <c r="E52" s="387"/>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387"/>
      <c r="C53" s="387"/>
      <c r="D53" s="387"/>
      <c r="E53" s="387"/>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387"/>
      <c r="C54" s="387"/>
      <c r="D54" s="387"/>
      <c r="E54" s="387"/>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387"/>
      <c r="C55" s="387"/>
      <c r="D55" s="387"/>
      <c r="E55" s="387"/>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387"/>
      <c r="C56" s="387"/>
      <c r="D56" s="387"/>
      <c r="E56" s="387"/>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387"/>
      <c r="C57" s="387"/>
      <c r="D57" s="387"/>
      <c r="E57" s="387"/>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387"/>
      <c r="C58" s="387"/>
      <c r="D58" s="387"/>
      <c r="E58" s="387"/>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387"/>
      <c r="C59" s="387"/>
      <c r="D59" s="387"/>
      <c r="E59" s="387"/>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387"/>
      <c r="C60" s="387"/>
      <c r="D60" s="387"/>
      <c r="E60" s="387"/>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387"/>
      <c r="C61" s="387"/>
      <c r="D61" s="387"/>
      <c r="E61" s="387"/>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387"/>
      <c r="C62" s="387"/>
      <c r="D62" s="387"/>
      <c r="E62" s="387"/>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387"/>
      <c r="C63" s="387"/>
      <c r="D63" s="387"/>
      <c r="E63" s="387"/>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388"/>
      <c r="C64" s="388"/>
      <c r="D64" s="388"/>
      <c r="E64" s="388"/>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388"/>
      <c r="C65" s="388"/>
      <c r="D65" s="388"/>
      <c r="E65" s="388"/>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388"/>
      <c r="C66" s="388"/>
      <c r="D66" s="388"/>
      <c r="E66" s="388"/>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388"/>
      <c r="C67" s="388"/>
      <c r="D67" s="388"/>
      <c r="E67" s="388"/>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388"/>
      <c r="C68" s="388"/>
      <c r="D68" s="388"/>
      <c r="E68" s="388"/>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388"/>
      <c r="C69" s="388"/>
      <c r="D69" s="388"/>
      <c r="E69" s="388"/>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388"/>
      <c r="C70" s="388"/>
      <c r="D70" s="388"/>
      <c r="E70" s="388"/>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388"/>
      <c r="C71" s="388"/>
      <c r="D71" s="388"/>
      <c r="E71" s="388"/>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388"/>
      <c r="C72" s="388"/>
      <c r="D72" s="388"/>
      <c r="E72" s="388"/>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388"/>
      <c r="C73" s="388"/>
      <c r="D73" s="388"/>
      <c r="E73" s="388"/>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388"/>
      <c r="C74" s="388"/>
      <c r="D74" s="388"/>
      <c r="E74" s="388"/>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388"/>
      <c r="C75" s="388"/>
      <c r="D75" s="388"/>
      <c r="E75" s="388"/>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388"/>
      <c r="C76" s="388"/>
      <c r="D76" s="388"/>
      <c r="E76" s="388"/>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388"/>
      <c r="C77" s="388"/>
      <c r="D77" s="388"/>
      <c r="E77" s="388"/>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388"/>
      <c r="C78" s="388"/>
      <c r="D78" s="388"/>
      <c r="E78" s="388"/>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388"/>
      <c r="C79" s="388"/>
      <c r="D79" s="388"/>
      <c r="E79" s="388"/>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388"/>
      <c r="C80" s="388"/>
      <c r="D80" s="388"/>
      <c r="E80" s="388"/>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388"/>
      <c r="C81" s="388"/>
      <c r="D81" s="388"/>
      <c r="E81" s="388"/>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388"/>
      <c r="C82" s="388"/>
      <c r="D82" s="388"/>
      <c r="E82" s="388"/>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388"/>
      <c r="C83" s="388"/>
      <c r="D83" s="388"/>
      <c r="E83" s="388"/>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388"/>
      <c r="C84" s="388"/>
      <c r="D84" s="388"/>
      <c r="E84" s="388"/>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388"/>
      <c r="C85" s="388"/>
      <c r="D85" s="388"/>
      <c r="E85" s="388"/>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388"/>
      <c r="C86" s="388"/>
      <c r="D86" s="388"/>
      <c r="E86" s="388"/>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388"/>
      <c r="C87" s="388"/>
      <c r="D87" s="388"/>
      <c r="E87" s="388"/>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388"/>
      <c r="C88" s="388"/>
      <c r="D88" s="388"/>
      <c r="E88" s="388"/>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388"/>
      <c r="C89" s="388"/>
      <c r="D89" s="388"/>
      <c r="E89" s="388"/>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388"/>
      <c r="C90" s="388"/>
      <c r="D90" s="388"/>
      <c r="E90" s="388"/>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388"/>
      <c r="C91" s="388"/>
      <c r="D91" s="388"/>
      <c r="E91" s="388"/>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388"/>
      <c r="C92" s="388"/>
      <c r="D92" s="388"/>
      <c r="E92" s="388"/>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388"/>
      <c r="C93" s="388"/>
      <c r="D93" s="388"/>
      <c r="E93" s="388"/>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388"/>
      <c r="C94" s="388"/>
      <c r="D94" s="388"/>
      <c r="E94" s="388"/>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388"/>
      <c r="C95" s="388"/>
      <c r="D95" s="388"/>
      <c r="E95" s="388"/>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 C17:C1001 C15">
    <cfRule type="expression" dxfId="82" priority="17">
      <formula>AND(ISBLANK(C13),SUM(COUNTIF(A13:O13,"&lt;&gt;"&amp;""),COUNTIF(Q13,"&lt;&gt;"&amp;""),COUNTIF(S13:T13,"&lt;&gt;"&amp;"")&gt;0))</formula>
    </cfRule>
  </conditionalFormatting>
  <conditionalFormatting sqref="F13 F15:F1001">
    <cfRule type="expression" dxfId="81" priority="39">
      <formula>AND(ISBLANK(F13),SUM(COUNTIF(A13:O13,"&lt;&gt;"&amp;""),COUNTIF(Q13,"&lt;&gt;"&amp;""),COUNTIF(S13:T13,"&lt;&gt;"&amp;"")&gt;0))</formula>
    </cfRule>
  </conditionalFormatting>
  <conditionalFormatting sqref="G13 G15:G1001">
    <cfRule type="expression" dxfId="80" priority="38">
      <formula>AND(ISBLANK(G13),SUM(COUNTIF(A13:O13,"&lt;&gt;"&amp;""),COUNTIF(Q13,"&lt;&gt;"&amp;""),COUNTIF(S13:T13,"&lt;&gt;"&amp;"")&gt;0))</formula>
    </cfRule>
  </conditionalFormatting>
  <conditionalFormatting sqref="H13 H15:H1001">
    <cfRule type="expression" dxfId="79" priority="19">
      <formula>AND(ISBLANK(H13),SUM(COUNTIF(A13:O13,"&lt;&gt;"&amp;""),COUNTIF(Q13,"&lt;&gt;"&amp;""),COUNTIF(S13:T13,"&lt;&gt;"&amp;"")&gt;0))</formula>
    </cfRule>
    <cfRule type="expression" dxfId="78" priority="37">
      <formula>ISTEXT(H13)</formula>
    </cfRule>
  </conditionalFormatting>
  <conditionalFormatting sqref="S13:S1001">
    <cfRule type="expression" dxfId="77" priority="36">
      <formula>AND(ISBLANK(S13),SUM(COUNTIF(A13:O13,"&lt;&gt;"&amp;""),COUNTIF(Q13,"&lt;&gt;"&amp;""),COUNTIF(S13:T13,"&lt;&gt;"&amp;"")&gt;0))</formula>
    </cfRule>
  </conditionalFormatting>
  <conditionalFormatting sqref="I13:O1001">
    <cfRule type="expression" dxfId="76" priority="34">
      <formula>AND(ISBLANK(I13),SUM(COUNTIF($A13:$O13,"&lt;&gt;"&amp;""),COUNTIF($Q13,"&lt;&gt;"&amp;""),COUNTIF($S13:$T13,"&lt;&gt;"&amp;"")&gt;0))</formula>
    </cfRule>
  </conditionalFormatting>
  <conditionalFormatting sqref="I13:O1001">
    <cfRule type="expression" priority="20" stopIfTrue="1">
      <formula>COUNTIF($I13:$O13,"&lt;&gt;"&amp;"")&gt;0</formula>
    </cfRule>
  </conditionalFormatting>
  <conditionalFormatting sqref="A13:B13 A16 A17:B1001 A15:B15 A14">
    <cfRule type="expression" dxfId="75" priority="18">
      <formula>LEN(A13)&gt;256</formula>
    </cfRule>
  </conditionalFormatting>
  <conditionalFormatting sqref="C13 C17:C1001 C15">
    <cfRule type="expression" dxfId="74" priority="40">
      <formula>LEN(C13)&gt;256</formula>
    </cfRule>
  </conditionalFormatting>
  <conditionalFormatting sqref="E13 E15:E1001">
    <cfRule type="expression" dxfId="73" priority="16">
      <formula>LEN(E13)&gt;256</formula>
    </cfRule>
  </conditionalFormatting>
  <conditionalFormatting sqref="T13:T1001">
    <cfRule type="expression" dxfId="72" priority="15">
      <formula>LEN(T13)&gt;4000</formula>
    </cfRule>
  </conditionalFormatting>
  <conditionalFormatting sqref="B13 B17:B1000 B15">
    <cfRule type="expression" dxfId="71" priority="14">
      <formula>AND(ISBLANK(B13),SUM(COUNTIF(A13:O13,"&lt;&gt;"&amp;""),COUNTIF(Q13,"&lt;&gt;"&amp;""),COUNTIF(S13:T13,"&lt;&gt;"&amp;"")&gt;0))</formula>
    </cfRule>
  </conditionalFormatting>
  <conditionalFormatting sqref="C16">
    <cfRule type="expression" dxfId="70" priority="11">
      <formula>AND(ISBLANK(C16),SUM(COUNTIF(A16:O16,"&lt;&gt;"&amp;""),COUNTIF(Q16,"&lt;&gt;"&amp;""),COUNTIF(S16:T16,"&lt;&gt;"&amp;"")&gt;0))</formula>
    </cfRule>
  </conditionalFormatting>
  <conditionalFormatting sqref="B16">
    <cfRule type="expression" dxfId="69" priority="12">
      <formula>LEN(B16)&gt;256</formula>
    </cfRule>
  </conditionalFormatting>
  <conditionalFormatting sqref="C16">
    <cfRule type="expression" dxfId="68" priority="13">
      <formula>LEN(C16)&gt;256</formula>
    </cfRule>
  </conditionalFormatting>
  <conditionalFormatting sqref="B16">
    <cfRule type="expression" dxfId="67" priority="10">
      <formula>AND(ISBLANK(B16),SUM(COUNTIF(A16:O16,"&lt;&gt;"&amp;""),COUNTIF(Q16,"&lt;&gt;"&amp;""),COUNTIF(S16:T16,"&lt;&gt;"&amp;"")&gt;0))</formula>
    </cfRule>
  </conditionalFormatting>
  <conditionalFormatting sqref="C14">
    <cfRule type="expression" dxfId="66" priority="3">
      <formula>AND(ISBLANK(C14),SUM(COUNTIF(A14:O14,"&lt;&gt;"&amp;""),COUNTIF(Q14,"&lt;&gt;"&amp;""),COUNTIF(S14:T14,"&lt;&gt;"&amp;"")&gt;0))</formula>
    </cfRule>
  </conditionalFormatting>
  <conditionalFormatting sqref="F14">
    <cfRule type="expression" dxfId="65" priority="8">
      <formula>AND(ISBLANK(F14),SUM(COUNTIF(A14:O14,"&lt;&gt;"&amp;""),COUNTIF(Q14,"&lt;&gt;"&amp;""),COUNTIF(S14:T14,"&lt;&gt;"&amp;"")&gt;0))</formula>
    </cfRule>
  </conditionalFormatting>
  <conditionalFormatting sqref="G14">
    <cfRule type="expression" dxfId="64" priority="7">
      <formula>AND(ISBLANK(G14),SUM(COUNTIF(A14:O14,"&lt;&gt;"&amp;""),COUNTIF(Q14,"&lt;&gt;"&amp;""),COUNTIF(S14:T14,"&lt;&gt;"&amp;"")&gt;0))</formula>
    </cfRule>
  </conditionalFormatting>
  <conditionalFormatting sqref="H14">
    <cfRule type="expression" dxfId="63" priority="5">
      <formula>AND(ISBLANK(H14),SUM(COUNTIF(A14:O14,"&lt;&gt;"&amp;""),COUNTIF(Q14,"&lt;&gt;"&amp;""),COUNTIF(S14:T14,"&lt;&gt;"&amp;"")&gt;0))</formula>
    </cfRule>
    <cfRule type="expression" dxfId="62" priority="6">
      <formula>ISTEXT(H14)</formula>
    </cfRule>
  </conditionalFormatting>
  <conditionalFormatting sqref="B14">
    <cfRule type="expression" dxfId="61" priority="4">
      <formula>LEN(B14)&gt;256</formula>
    </cfRule>
  </conditionalFormatting>
  <conditionalFormatting sqref="C14">
    <cfRule type="expression" dxfId="60" priority="9">
      <formula>LEN(C14)&gt;256</formula>
    </cfRule>
  </conditionalFormatting>
  <conditionalFormatting sqref="E14">
    <cfRule type="expression" dxfId="59" priority="2">
      <formula>LEN(E14)&gt;256</formula>
    </cfRule>
  </conditionalFormatting>
  <conditionalFormatting sqref="B14">
    <cfRule type="expression" dxfId="58" priority="1">
      <formula>AND(ISBLANK(B14),SUM(COUNTIF(A14:O14,"&lt;&gt;"&amp;""),COUNTIF(Q14,"&lt;&gt;"&amp;""),COUNTIF(S14:T14,"&lt;&gt;"&amp;"")&gt;0))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topLeftCell="N19" zoomScale="70" zoomScaleNormal="70" zoomScaleSheetLayoutView="50" zoomScalePageLayoutView="70" workbookViewId="0">
      <selection activeCell="AJ49" sqref="AJ49"/>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Alameda</v>
      </c>
      <c r="C1" s="278"/>
      <c r="D1" s="358"/>
      <c r="E1" s="358"/>
      <c r="F1" s="358"/>
      <c r="G1" s="358"/>
      <c r="H1" s="358"/>
      <c r="I1" s="358" t="s">
        <v>8</v>
      </c>
      <c r="J1" s="358"/>
      <c r="K1" s="358"/>
      <c r="L1" s="358"/>
      <c r="M1" s="358"/>
      <c r="N1" s="358"/>
      <c r="O1" s="358"/>
      <c r="P1" s="358"/>
      <c r="Q1" s="358"/>
      <c r="R1" s="489" t="s">
        <v>1766</v>
      </c>
      <c r="S1" s="490"/>
      <c r="T1" s="490"/>
      <c r="U1" s="491"/>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8" t="s">
        <v>1369</v>
      </c>
      <c r="B3" s="478"/>
      <c r="C3" s="478"/>
      <c r="D3" s="478"/>
      <c r="E3" s="478"/>
      <c r="F3" s="478"/>
      <c r="G3" s="478"/>
      <c r="H3" s="478"/>
      <c r="I3" s="478"/>
      <c r="J3" s="478"/>
      <c r="K3" s="478"/>
      <c r="L3" s="478"/>
      <c r="M3" s="478"/>
      <c r="N3" s="478"/>
      <c r="O3" s="478"/>
      <c r="P3" s="478"/>
      <c r="Q3" s="478"/>
      <c r="R3" s="478"/>
      <c r="S3" s="478"/>
      <c r="T3" s="478"/>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84" t="s">
        <v>43</v>
      </c>
      <c r="B9" s="487"/>
      <c r="C9" s="487"/>
      <c r="D9" s="487"/>
      <c r="E9" s="488"/>
      <c r="F9" s="484" t="s">
        <v>108</v>
      </c>
      <c r="G9" s="488"/>
      <c r="H9" s="484" t="s">
        <v>1291</v>
      </c>
      <c r="I9" s="487"/>
      <c r="J9" s="487"/>
      <c r="K9" s="487"/>
      <c r="L9" s="487"/>
      <c r="M9" s="487"/>
      <c r="N9" s="487"/>
      <c r="O9" s="488"/>
      <c r="P9" s="235"/>
      <c r="Q9" s="484" t="s">
        <v>64</v>
      </c>
      <c r="R9" s="487"/>
      <c r="S9" s="487"/>
      <c r="T9" s="487"/>
      <c r="U9" s="487"/>
      <c r="V9" s="487"/>
      <c r="W9" s="488"/>
      <c r="X9" s="235"/>
      <c r="Y9" s="235"/>
      <c r="Z9" s="484" t="s">
        <v>65</v>
      </c>
      <c r="AA9" s="487"/>
      <c r="AB9" s="487"/>
      <c r="AC9" s="487"/>
      <c r="AD9" s="487"/>
      <c r="AE9" s="487"/>
      <c r="AF9" s="487"/>
      <c r="AG9" s="487"/>
      <c r="AH9" s="488"/>
      <c r="AI9" s="236"/>
      <c r="AJ9" s="193" t="s">
        <v>109</v>
      </c>
      <c r="AK9" s="193" t="s">
        <v>110</v>
      </c>
      <c r="AL9" s="484" t="s">
        <v>6</v>
      </c>
      <c r="AM9" s="488"/>
      <c r="AN9" s="193" t="s">
        <v>7</v>
      </c>
      <c r="AO9" s="193" t="s">
        <v>111</v>
      </c>
      <c r="AP9" s="484" t="s">
        <v>114</v>
      </c>
      <c r="AQ9" s="487"/>
      <c r="AR9" s="488"/>
      <c r="AS9" s="67" t="s">
        <v>54</v>
      </c>
      <c r="AT9" s="64"/>
    </row>
    <row r="10" spans="1:46" s="8" customFormat="1" ht="23.25" customHeight="1" x14ac:dyDescent="0.25">
      <c r="A10" s="492">
        <v>1</v>
      </c>
      <c r="B10" s="493"/>
      <c r="C10" s="493"/>
      <c r="D10" s="493"/>
      <c r="E10" s="494"/>
      <c r="F10" s="187">
        <v>2</v>
      </c>
      <c r="G10" s="187">
        <v>3</v>
      </c>
      <c r="H10" s="480">
        <v>4</v>
      </c>
      <c r="I10" s="481"/>
      <c r="J10" s="481"/>
      <c r="K10" s="481"/>
      <c r="L10" s="481"/>
      <c r="M10" s="481"/>
      <c r="N10" s="495"/>
      <c r="O10" s="187">
        <v>5</v>
      </c>
      <c r="P10" s="187">
        <v>6</v>
      </c>
      <c r="Q10" s="480">
        <v>7</v>
      </c>
      <c r="R10" s="481"/>
      <c r="S10" s="481"/>
      <c r="T10" s="481"/>
      <c r="U10" s="481"/>
      <c r="V10" s="481"/>
      <c r="W10" s="495"/>
      <c r="X10" s="187">
        <v>8</v>
      </c>
      <c r="Y10" s="187">
        <v>9</v>
      </c>
      <c r="Z10" s="480">
        <v>10</v>
      </c>
      <c r="AA10" s="481"/>
      <c r="AB10" s="481"/>
      <c r="AC10" s="481"/>
      <c r="AD10" s="481"/>
      <c r="AE10" s="481"/>
      <c r="AF10" s="495"/>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31</v>
      </c>
      <c r="I12" s="240">
        <f>SUMPRODUCT((YEAR($O13:$O1000)='Start Here'!$B$5)*I13:I1000)</f>
        <v>0</v>
      </c>
      <c r="J12" s="240">
        <f>SUMPRODUCT((YEAR($O13:$O1000)='Start Here'!$B$5)*J13:J1000)</f>
        <v>28</v>
      </c>
      <c r="K12" s="240">
        <f>SUMPRODUCT((YEAR($O13:$O1000)='Start Here'!$B$5)*K13:K1000)</f>
        <v>0</v>
      </c>
      <c r="L12" s="240">
        <f>SUMPRODUCT((YEAR($O13:$O1000)='Start Here'!$B$5)*L13:L1000)</f>
        <v>24</v>
      </c>
      <c r="M12" s="240">
        <f>SUMPRODUCT((YEAR($O13:$O1000)='Start Here'!$B$5)*M13:M1000)</f>
        <v>0</v>
      </c>
      <c r="N12" s="240">
        <f>SUMPRODUCT((YEAR($O13:$O1000)='Start Here'!$B$5)*N13:N1000)</f>
        <v>598</v>
      </c>
      <c r="O12" s="240"/>
      <c r="P12" s="240">
        <f>SUMPRODUCT((YEAR($O13:$O1000)='Start Here'!$B$5)*P13:P1000)</f>
        <v>681</v>
      </c>
      <c r="Q12" s="240">
        <f>SUMPRODUCT((YEAR($X13:$X1000)='Start Here'!$B$5)*Q13:Q1000)</f>
        <v>31</v>
      </c>
      <c r="R12" s="240">
        <f>SUMPRODUCT((YEAR($X13:$X1000)='Start Here'!$B$5)*R13:R1000)</f>
        <v>0</v>
      </c>
      <c r="S12" s="240">
        <f>SUMPRODUCT((YEAR($X13:$X1000)='Start Here'!$B$5)*S13:S1000)</f>
        <v>28</v>
      </c>
      <c r="T12" s="240">
        <f>SUMPRODUCT((YEAR($X13:$X1000)='Start Here'!$B$5)*T13:T1000)</f>
        <v>0</v>
      </c>
      <c r="U12" s="240">
        <f>SUMPRODUCT((YEAR($X13:$X1000)='Start Here'!$B$5)*U13:U1000)</f>
        <v>24</v>
      </c>
      <c r="V12" s="240">
        <f>SUMPRODUCT((YEAR($X13:$X1000)='Start Here'!$B$5)*V13:V1000)</f>
        <v>0</v>
      </c>
      <c r="W12" s="240">
        <f>SUMPRODUCT((YEAR($X13:$X1000)='Start Here'!$B$5)*W13:W1000)</f>
        <v>598</v>
      </c>
      <c r="X12" s="240"/>
      <c r="Y12" s="240">
        <f>SUMPRODUCT((YEAR($X13:$X1000)='Start Here'!$B$5)*Y13:Y1000)</f>
        <v>681</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0</v>
      </c>
      <c r="AG12" s="240"/>
      <c r="AH12" s="240">
        <f>SUMPRODUCT((YEAR($AG13:$AG1000)='Start Here'!$B$5)*AH13:AH1000)</f>
        <v>0</v>
      </c>
      <c r="AI12" s="154">
        <f>SUM(AI13:AI1000)</f>
        <v>16</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25.5" x14ac:dyDescent="0.2">
      <c r="A13" s="131"/>
      <c r="B13" s="387" t="s">
        <v>1875</v>
      </c>
      <c r="C13" s="387" t="s">
        <v>1876</v>
      </c>
      <c r="D13" s="387" t="s">
        <v>1879</v>
      </c>
      <c r="E13" s="387" t="s">
        <v>1880</v>
      </c>
      <c r="F13" s="388" t="s">
        <v>1877</v>
      </c>
      <c r="G13" s="9" t="s">
        <v>1878</v>
      </c>
      <c r="H13" s="9">
        <v>31</v>
      </c>
      <c r="I13" s="9"/>
      <c r="J13" s="9">
        <v>28</v>
      </c>
      <c r="K13" s="9"/>
      <c r="L13" s="9"/>
      <c r="M13" s="9"/>
      <c r="N13" s="9">
        <v>1</v>
      </c>
      <c r="O13" s="383">
        <v>43528</v>
      </c>
      <c r="P13" s="242">
        <f>SUM($H13:$N13)</f>
        <v>60</v>
      </c>
      <c r="Q13" s="9">
        <v>31</v>
      </c>
      <c r="R13" s="9"/>
      <c r="S13" s="9">
        <v>28</v>
      </c>
      <c r="T13" s="9"/>
      <c r="U13" s="9"/>
      <c r="V13" s="9"/>
      <c r="W13" s="9">
        <v>1</v>
      </c>
      <c r="X13" s="383">
        <v>43528</v>
      </c>
      <c r="Y13" s="244">
        <f>SUM($Q13:$W13)</f>
        <v>60</v>
      </c>
      <c r="Z13" s="9"/>
      <c r="AA13" s="9"/>
      <c r="AB13" s="9"/>
      <c r="AC13" s="9"/>
      <c r="AD13" s="9"/>
      <c r="AE13" s="9"/>
      <c r="AF13" s="9"/>
      <c r="AG13" s="243"/>
      <c r="AH13" s="244">
        <f>SUM($Z13:$AF13)</f>
        <v>0</v>
      </c>
      <c r="AI13" s="245">
        <v>16</v>
      </c>
      <c r="AJ13" s="9" t="s">
        <v>2164</v>
      </c>
      <c r="AK13" s="9"/>
      <c r="AL13" s="9" t="s">
        <v>1253</v>
      </c>
      <c r="AM13" s="9" t="s">
        <v>1258</v>
      </c>
      <c r="AN13" s="9"/>
      <c r="AO13" s="9">
        <v>1000</v>
      </c>
      <c r="AP13" s="9"/>
      <c r="AQ13" s="9"/>
      <c r="AR13" s="9"/>
      <c r="AS13" s="246"/>
      <c r="AT13" s="195"/>
    </row>
    <row r="14" spans="1:46" s="1" customFormat="1" ht="25.5" x14ac:dyDescent="0.2">
      <c r="A14" s="131"/>
      <c r="B14" s="387" t="s">
        <v>1881</v>
      </c>
      <c r="C14" s="387" t="s">
        <v>1882</v>
      </c>
      <c r="D14" s="387" t="s">
        <v>1883</v>
      </c>
      <c r="E14" s="387" t="s">
        <v>1884</v>
      </c>
      <c r="F14" s="388" t="s">
        <v>1877</v>
      </c>
      <c r="G14" s="9" t="s">
        <v>1878</v>
      </c>
      <c r="H14" s="9"/>
      <c r="I14" s="9"/>
      <c r="J14" s="9"/>
      <c r="K14" s="9"/>
      <c r="L14" s="9"/>
      <c r="M14" s="9"/>
      <c r="N14" s="9">
        <v>70</v>
      </c>
      <c r="O14" s="432">
        <v>43643</v>
      </c>
      <c r="P14" s="242">
        <f t="shared" ref="P14:P18" si="0">SUM($H14:$N14)</f>
        <v>70</v>
      </c>
      <c r="Q14" s="9"/>
      <c r="R14" s="9"/>
      <c r="S14" s="9"/>
      <c r="T14" s="9"/>
      <c r="U14" s="9"/>
      <c r="V14" s="9"/>
      <c r="W14" s="9">
        <v>70</v>
      </c>
      <c r="X14" s="432">
        <v>43643</v>
      </c>
      <c r="Y14" s="244">
        <f t="shared" ref="Y14:Y18" si="1">SUM($Q14:$W14)</f>
        <v>70</v>
      </c>
      <c r="Z14" s="9"/>
      <c r="AA14" s="9"/>
      <c r="AB14" s="9"/>
      <c r="AC14" s="9"/>
      <c r="AD14" s="9"/>
      <c r="AE14" s="9"/>
      <c r="AF14" s="9"/>
      <c r="AG14" s="9"/>
      <c r="AH14" s="244">
        <f t="shared" ref="AH14:AH77" si="2">SUM($Z14:$AF14)</f>
        <v>0</v>
      </c>
      <c r="AI14" s="245"/>
      <c r="AJ14" s="9" t="s">
        <v>2164</v>
      </c>
      <c r="AK14" s="9"/>
      <c r="AL14" s="9"/>
      <c r="AM14" s="9"/>
      <c r="AN14" s="9"/>
      <c r="AO14" s="9"/>
      <c r="AP14" s="9"/>
      <c r="AQ14" s="9"/>
      <c r="AR14" s="9"/>
      <c r="AS14" s="246"/>
      <c r="AT14" s="195"/>
    </row>
    <row r="15" spans="1:46" s="1" customFormat="1" ht="25.5" x14ac:dyDescent="0.2">
      <c r="A15" s="131"/>
      <c r="B15" s="387" t="s">
        <v>1881</v>
      </c>
      <c r="C15" s="387" t="s">
        <v>1885</v>
      </c>
      <c r="D15" s="387" t="s">
        <v>1886</v>
      </c>
      <c r="E15" s="387" t="s">
        <v>1887</v>
      </c>
      <c r="F15" s="388" t="s">
        <v>1877</v>
      </c>
      <c r="G15" s="9" t="s">
        <v>1878</v>
      </c>
      <c r="H15" s="9"/>
      <c r="I15" s="9"/>
      <c r="J15" s="9"/>
      <c r="K15" s="9"/>
      <c r="L15" s="9"/>
      <c r="M15" s="9"/>
      <c r="N15" s="9">
        <v>76</v>
      </c>
      <c r="O15" s="432">
        <v>43643</v>
      </c>
      <c r="P15" s="242">
        <f t="shared" si="0"/>
        <v>76</v>
      </c>
      <c r="Q15" s="9"/>
      <c r="R15" s="9"/>
      <c r="S15" s="9"/>
      <c r="T15" s="9"/>
      <c r="U15" s="9"/>
      <c r="V15" s="9"/>
      <c r="W15" s="9">
        <v>76</v>
      </c>
      <c r="X15" s="432">
        <v>43643</v>
      </c>
      <c r="Y15" s="244">
        <f t="shared" si="1"/>
        <v>76</v>
      </c>
      <c r="Z15" s="9"/>
      <c r="AA15" s="9"/>
      <c r="AB15" s="9"/>
      <c r="AC15" s="9"/>
      <c r="AD15" s="9"/>
      <c r="AE15" s="9"/>
      <c r="AF15" s="9"/>
      <c r="AG15" s="9"/>
      <c r="AH15" s="244">
        <f t="shared" si="2"/>
        <v>0</v>
      </c>
      <c r="AI15" s="245"/>
      <c r="AJ15" s="9" t="s">
        <v>2164</v>
      </c>
      <c r="AK15" s="9"/>
      <c r="AL15" s="9"/>
      <c r="AM15" s="9"/>
      <c r="AN15" s="9"/>
      <c r="AO15" s="9"/>
      <c r="AP15" s="9"/>
      <c r="AQ15" s="9"/>
      <c r="AR15" s="9"/>
      <c r="AS15" s="246"/>
      <c r="AT15" s="195"/>
    </row>
    <row r="16" spans="1:46" s="1" customFormat="1" ht="25.5" x14ac:dyDescent="0.2">
      <c r="A16" s="131"/>
      <c r="B16" s="387" t="s">
        <v>1881</v>
      </c>
      <c r="C16" s="387" t="s">
        <v>1888</v>
      </c>
      <c r="D16" s="387" t="s">
        <v>1889</v>
      </c>
      <c r="E16" s="387" t="s">
        <v>1890</v>
      </c>
      <c r="F16" s="388" t="s">
        <v>1877</v>
      </c>
      <c r="G16" s="9" t="s">
        <v>1878</v>
      </c>
      <c r="H16" s="9"/>
      <c r="I16" s="9"/>
      <c r="J16" s="9"/>
      <c r="K16" s="9"/>
      <c r="L16" s="9"/>
      <c r="M16" s="9"/>
      <c r="N16" s="9">
        <v>54</v>
      </c>
      <c r="O16" s="432">
        <v>43643</v>
      </c>
      <c r="P16" s="242">
        <f t="shared" si="0"/>
        <v>54</v>
      </c>
      <c r="Q16" s="9"/>
      <c r="R16" s="9"/>
      <c r="S16" s="9"/>
      <c r="T16" s="9"/>
      <c r="U16" s="9"/>
      <c r="V16" s="9"/>
      <c r="W16" s="9">
        <v>54</v>
      </c>
      <c r="X16" s="432">
        <v>43643</v>
      </c>
      <c r="Y16" s="244">
        <f t="shared" si="1"/>
        <v>54</v>
      </c>
      <c r="Z16" s="9"/>
      <c r="AA16" s="9"/>
      <c r="AB16" s="9"/>
      <c r="AC16" s="9"/>
      <c r="AD16" s="9"/>
      <c r="AE16" s="9"/>
      <c r="AF16" s="9"/>
      <c r="AG16" s="9"/>
      <c r="AH16" s="244">
        <f t="shared" si="2"/>
        <v>0</v>
      </c>
      <c r="AI16" s="245"/>
      <c r="AJ16" s="9" t="s">
        <v>2164</v>
      </c>
      <c r="AK16" s="9"/>
      <c r="AL16" s="9"/>
      <c r="AM16" s="9"/>
      <c r="AN16" s="9"/>
      <c r="AO16" s="9"/>
      <c r="AP16" s="9"/>
      <c r="AQ16" s="9"/>
      <c r="AR16" s="9"/>
      <c r="AS16" s="246"/>
      <c r="AT16" s="195"/>
    </row>
    <row r="17" spans="1:46" s="1" customFormat="1" ht="25.5" x14ac:dyDescent="0.2">
      <c r="A17" s="388"/>
      <c r="B17" s="387" t="s">
        <v>1891</v>
      </c>
      <c r="C17" s="387" t="s">
        <v>1892</v>
      </c>
      <c r="D17" s="387" t="s">
        <v>1893</v>
      </c>
      <c r="E17" s="387" t="s">
        <v>1904</v>
      </c>
      <c r="F17" s="388" t="s">
        <v>1877</v>
      </c>
      <c r="G17" s="9" t="s">
        <v>1920</v>
      </c>
      <c r="H17" s="9"/>
      <c r="I17" s="9"/>
      <c r="J17" s="9"/>
      <c r="K17" s="9"/>
      <c r="L17" s="9"/>
      <c r="M17" s="9"/>
      <c r="N17" s="9">
        <v>6</v>
      </c>
      <c r="O17" s="433">
        <v>43752</v>
      </c>
      <c r="P17" s="242">
        <f t="shared" si="0"/>
        <v>6</v>
      </c>
      <c r="Q17" s="9"/>
      <c r="R17" s="9"/>
      <c r="S17" s="9"/>
      <c r="T17" s="9"/>
      <c r="U17" s="9"/>
      <c r="V17" s="9"/>
      <c r="W17" s="9">
        <v>6</v>
      </c>
      <c r="X17" s="433">
        <v>43752</v>
      </c>
      <c r="Y17" s="244">
        <f t="shared" si="1"/>
        <v>6</v>
      </c>
      <c r="Z17" s="9"/>
      <c r="AA17" s="9"/>
      <c r="AB17" s="9"/>
      <c r="AC17" s="9"/>
      <c r="AD17" s="9"/>
      <c r="AE17" s="9"/>
      <c r="AF17" s="9"/>
      <c r="AG17" s="9"/>
      <c r="AH17" s="244">
        <f t="shared" si="2"/>
        <v>0</v>
      </c>
      <c r="AI17" s="245"/>
      <c r="AJ17" s="9" t="s">
        <v>2164</v>
      </c>
      <c r="AK17" s="9"/>
      <c r="AL17" s="9"/>
      <c r="AM17" s="9"/>
      <c r="AN17" s="9"/>
      <c r="AO17" s="9"/>
      <c r="AP17" s="9"/>
      <c r="AQ17" s="9"/>
      <c r="AR17" s="9"/>
      <c r="AS17" s="246"/>
      <c r="AT17" s="195"/>
    </row>
    <row r="18" spans="1:46" s="1" customFormat="1" ht="25.5" x14ac:dyDescent="0.2">
      <c r="A18" s="388"/>
      <c r="B18" s="387" t="s">
        <v>1891</v>
      </c>
      <c r="C18" s="387" t="s">
        <v>1894</v>
      </c>
      <c r="D18" s="387" t="s">
        <v>1895</v>
      </c>
      <c r="E18" s="387" t="s">
        <v>1896</v>
      </c>
      <c r="F18" s="388" t="s">
        <v>1877</v>
      </c>
      <c r="G18" s="9" t="s">
        <v>1920</v>
      </c>
      <c r="H18" s="9"/>
      <c r="I18" s="9"/>
      <c r="J18" s="9"/>
      <c r="K18" s="9"/>
      <c r="L18" s="9"/>
      <c r="M18" s="9"/>
      <c r="N18" s="9">
        <v>8</v>
      </c>
      <c r="O18" s="433">
        <v>43762</v>
      </c>
      <c r="P18" s="242">
        <f t="shared" si="0"/>
        <v>8</v>
      </c>
      <c r="Q18" s="9"/>
      <c r="R18" s="9"/>
      <c r="S18" s="9"/>
      <c r="T18" s="9"/>
      <c r="U18" s="9"/>
      <c r="V18" s="9"/>
      <c r="W18" s="9">
        <v>8</v>
      </c>
      <c r="X18" s="433">
        <v>43762</v>
      </c>
      <c r="Y18" s="244">
        <f t="shared" si="1"/>
        <v>8</v>
      </c>
      <c r="Z18" s="9"/>
      <c r="AA18" s="9"/>
      <c r="AB18" s="9"/>
      <c r="AC18" s="9"/>
      <c r="AD18" s="9"/>
      <c r="AE18" s="9"/>
      <c r="AF18" s="9"/>
      <c r="AG18" s="9"/>
      <c r="AH18" s="244">
        <f t="shared" si="2"/>
        <v>0</v>
      </c>
      <c r="AI18" s="245"/>
      <c r="AJ18" s="9" t="s">
        <v>2164</v>
      </c>
      <c r="AK18" s="9"/>
      <c r="AL18" s="9"/>
      <c r="AM18" s="9"/>
      <c r="AN18" s="9"/>
      <c r="AO18" s="9"/>
      <c r="AP18" s="9"/>
      <c r="AQ18" s="9"/>
      <c r="AR18" s="9"/>
      <c r="AS18" s="246"/>
      <c r="AT18" s="195"/>
    </row>
    <row r="19" spans="1:46" s="1" customFormat="1" ht="25.5" x14ac:dyDescent="0.2">
      <c r="A19" s="388"/>
      <c r="B19" s="387" t="s">
        <v>1891</v>
      </c>
      <c r="C19" s="387" t="s">
        <v>1897</v>
      </c>
      <c r="D19" s="387" t="s">
        <v>1898</v>
      </c>
      <c r="E19" s="387" t="s">
        <v>1899</v>
      </c>
      <c r="F19" s="388" t="s">
        <v>1900</v>
      </c>
      <c r="G19" s="9" t="s">
        <v>1920</v>
      </c>
      <c r="H19" s="9"/>
      <c r="I19" s="9"/>
      <c r="J19" s="9"/>
      <c r="K19" s="9"/>
      <c r="L19" s="9"/>
      <c r="M19" s="9"/>
      <c r="N19" s="9">
        <v>4</v>
      </c>
      <c r="O19" s="433">
        <v>43762</v>
      </c>
      <c r="P19" s="242">
        <f>SUM($H19:$N19)</f>
        <v>4</v>
      </c>
      <c r="Q19" s="9"/>
      <c r="R19" s="9"/>
      <c r="S19" s="9"/>
      <c r="T19" s="9"/>
      <c r="U19" s="9"/>
      <c r="V19" s="9"/>
      <c r="W19" s="9">
        <v>4</v>
      </c>
      <c r="X19" s="433">
        <v>43762</v>
      </c>
      <c r="Y19" s="244">
        <f>SUM($Q19:$W19)</f>
        <v>4</v>
      </c>
      <c r="Z19" s="9"/>
      <c r="AA19" s="9"/>
      <c r="AB19" s="9"/>
      <c r="AC19" s="9"/>
      <c r="AD19" s="9"/>
      <c r="AE19" s="9"/>
      <c r="AF19" s="9"/>
      <c r="AG19" s="9"/>
      <c r="AH19" s="244">
        <f>SUM($Z19:$AF19)</f>
        <v>0</v>
      </c>
      <c r="AI19" s="245"/>
      <c r="AJ19" s="9" t="s">
        <v>2164</v>
      </c>
      <c r="AK19" s="9"/>
      <c r="AL19" s="9"/>
      <c r="AM19" s="9"/>
      <c r="AN19" s="9"/>
      <c r="AO19" s="9"/>
      <c r="AP19" s="9"/>
      <c r="AQ19" s="9"/>
      <c r="AR19" s="9"/>
      <c r="AS19" s="246"/>
      <c r="AT19" s="195"/>
    </row>
    <row r="20" spans="1:46" s="1" customFormat="1" ht="25.5" x14ac:dyDescent="0.2">
      <c r="A20" s="388"/>
      <c r="B20" s="387" t="s">
        <v>1891</v>
      </c>
      <c r="C20" s="387" t="s">
        <v>1901</v>
      </c>
      <c r="D20" s="387" t="s">
        <v>1902</v>
      </c>
      <c r="E20" s="387" t="s">
        <v>1903</v>
      </c>
      <c r="F20" s="388" t="s">
        <v>1877</v>
      </c>
      <c r="G20" s="9" t="s">
        <v>1920</v>
      </c>
      <c r="H20" s="9"/>
      <c r="I20" s="9"/>
      <c r="J20" s="9"/>
      <c r="K20" s="9"/>
      <c r="L20" s="9"/>
      <c r="M20" s="9"/>
      <c r="N20" s="9">
        <v>6</v>
      </c>
      <c r="O20" s="433">
        <v>43762</v>
      </c>
      <c r="P20" s="242">
        <f t="shared" ref="P20:P83" si="3">SUM($H20:$N20)</f>
        <v>6</v>
      </c>
      <c r="Q20" s="9"/>
      <c r="R20" s="9"/>
      <c r="S20" s="9"/>
      <c r="T20" s="9"/>
      <c r="U20" s="9"/>
      <c r="V20" s="9"/>
      <c r="W20" s="9">
        <v>6</v>
      </c>
      <c r="X20" s="433">
        <v>43762</v>
      </c>
      <c r="Y20" s="244">
        <f t="shared" ref="Y20:Y83" si="4">SUM($Q20:$W20)</f>
        <v>6</v>
      </c>
      <c r="Z20" s="9"/>
      <c r="AA20" s="9"/>
      <c r="AB20" s="9"/>
      <c r="AC20" s="9"/>
      <c r="AD20" s="9"/>
      <c r="AE20" s="9"/>
      <c r="AF20" s="9"/>
      <c r="AG20" s="9"/>
      <c r="AH20" s="244">
        <f t="shared" si="2"/>
        <v>0</v>
      </c>
      <c r="AI20" s="245"/>
      <c r="AJ20" s="9" t="s">
        <v>2164</v>
      </c>
      <c r="AK20" s="9"/>
      <c r="AL20" s="9"/>
      <c r="AM20" s="9"/>
      <c r="AN20" s="9"/>
      <c r="AO20" s="9"/>
      <c r="AP20" s="9"/>
      <c r="AQ20" s="9"/>
      <c r="AR20" s="9"/>
      <c r="AS20" s="246"/>
      <c r="AT20" s="195"/>
    </row>
    <row r="21" spans="1:46" s="1" customFormat="1" ht="25.5" x14ac:dyDescent="0.2">
      <c r="A21" s="388"/>
      <c r="B21" s="387" t="s">
        <v>1891</v>
      </c>
      <c r="C21" s="387" t="s">
        <v>1905</v>
      </c>
      <c r="D21" s="387" t="s">
        <v>1906</v>
      </c>
      <c r="E21" s="387" t="s">
        <v>1907</v>
      </c>
      <c r="F21" s="388" t="s">
        <v>1877</v>
      </c>
      <c r="G21" s="9" t="s">
        <v>1920</v>
      </c>
      <c r="H21" s="9"/>
      <c r="I21" s="9"/>
      <c r="J21" s="9"/>
      <c r="K21" s="9"/>
      <c r="L21" s="9"/>
      <c r="M21" s="9"/>
      <c r="N21" s="9">
        <v>8</v>
      </c>
      <c r="O21" s="432">
        <v>43705</v>
      </c>
      <c r="P21" s="242">
        <f t="shared" si="3"/>
        <v>8</v>
      </c>
      <c r="Q21" s="9"/>
      <c r="R21" s="9"/>
      <c r="S21" s="9"/>
      <c r="T21" s="9"/>
      <c r="U21" s="9"/>
      <c r="V21" s="9"/>
      <c r="W21" s="9">
        <v>8</v>
      </c>
      <c r="X21" s="432">
        <v>43705</v>
      </c>
      <c r="Y21" s="244">
        <f t="shared" si="4"/>
        <v>8</v>
      </c>
      <c r="Z21" s="9"/>
      <c r="AA21" s="9"/>
      <c r="AB21" s="9"/>
      <c r="AC21" s="9"/>
      <c r="AD21" s="9"/>
      <c r="AE21" s="9"/>
      <c r="AF21" s="9"/>
      <c r="AG21" s="9"/>
      <c r="AH21" s="244">
        <f t="shared" si="2"/>
        <v>0</v>
      </c>
      <c r="AI21" s="245"/>
      <c r="AJ21" s="9" t="s">
        <v>2164</v>
      </c>
      <c r="AK21" s="9"/>
      <c r="AL21" s="9"/>
      <c r="AM21" s="9"/>
      <c r="AN21" s="9"/>
      <c r="AO21" s="9"/>
      <c r="AP21" s="9"/>
      <c r="AQ21" s="9"/>
      <c r="AR21" s="9"/>
      <c r="AS21" s="246"/>
      <c r="AT21" s="195"/>
    </row>
    <row r="22" spans="1:46" s="1" customFormat="1" ht="25.5" x14ac:dyDescent="0.2">
      <c r="A22" s="388"/>
      <c r="B22" s="387" t="s">
        <v>1908</v>
      </c>
      <c r="C22" s="387" t="s">
        <v>1909</v>
      </c>
      <c r="D22" s="387" t="s">
        <v>1910</v>
      </c>
      <c r="E22" s="387" t="s">
        <v>1911</v>
      </c>
      <c r="F22" s="388" t="s">
        <v>1877</v>
      </c>
      <c r="G22" s="9" t="s">
        <v>1878</v>
      </c>
      <c r="H22" s="9"/>
      <c r="I22" s="9"/>
      <c r="J22" s="9"/>
      <c r="K22" s="9"/>
      <c r="L22" s="9">
        <v>24</v>
      </c>
      <c r="M22" s="9"/>
      <c r="N22" s="9">
        <v>338</v>
      </c>
      <c r="O22" s="432">
        <v>43615</v>
      </c>
      <c r="P22" s="242">
        <f t="shared" si="3"/>
        <v>362</v>
      </c>
      <c r="Q22" s="9"/>
      <c r="R22" s="9"/>
      <c r="S22" s="9"/>
      <c r="T22" s="9"/>
      <c r="U22" s="9">
        <v>24</v>
      </c>
      <c r="V22" s="9"/>
      <c r="W22" s="9">
        <v>338</v>
      </c>
      <c r="X22" s="432">
        <v>43615</v>
      </c>
      <c r="Y22" s="244">
        <f t="shared" si="4"/>
        <v>362</v>
      </c>
      <c r="Z22" s="9"/>
      <c r="AA22" s="9"/>
      <c r="AB22" s="9"/>
      <c r="AC22" s="9"/>
      <c r="AD22" s="9"/>
      <c r="AE22" s="9"/>
      <c r="AF22" s="9"/>
      <c r="AG22" s="9"/>
      <c r="AH22" s="244">
        <f t="shared" si="2"/>
        <v>0</v>
      </c>
      <c r="AI22" s="245"/>
      <c r="AJ22" s="9" t="s">
        <v>2164</v>
      </c>
      <c r="AK22" s="9"/>
      <c r="AL22" s="9" t="s">
        <v>1255</v>
      </c>
      <c r="AM22" s="9" t="s">
        <v>1258</v>
      </c>
      <c r="AN22" s="9"/>
      <c r="AO22" s="9">
        <v>1000</v>
      </c>
      <c r="AP22" s="9"/>
      <c r="AQ22" s="9"/>
      <c r="AR22" s="9"/>
      <c r="AS22" s="246"/>
      <c r="AT22" s="195"/>
    </row>
    <row r="23" spans="1:46" s="1" customFormat="1" ht="25.5" x14ac:dyDescent="0.2">
      <c r="A23" s="388"/>
      <c r="B23" s="387" t="s">
        <v>1912</v>
      </c>
      <c r="C23" s="387" t="s">
        <v>1913</v>
      </c>
      <c r="D23" s="387"/>
      <c r="E23" s="387" t="s">
        <v>1914</v>
      </c>
      <c r="F23" s="388" t="s">
        <v>1915</v>
      </c>
      <c r="G23" s="9" t="s">
        <v>1878</v>
      </c>
      <c r="H23" s="9"/>
      <c r="I23" s="9"/>
      <c r="J23" s="9"/>
      <c r="K23" s="9"/>
      <c r="L23" s="9"/>
      <c r="M23" s="9"/>
      <c r="N23" s="9">
        <v>1</v>
      </c>
      <c r="O23" s="432">
        <v>43488</v>
      </c>
      <c r="P23" s="242">
        <f t="shared" si="3"/>
        <v>1</v>
      </c>
      <c r="Q23" s="9"/>
      <c r="R23" s="9"/>
      <c r="S23" s="9"/>
      <c r="T23" s="9"/>
      <c r="U23" s="9"/>
      <c r="V23" s="9"/>
      <c r="W23" s="9">
        <v>1</v>
      </c>
      <c r="X23" s="432">
        <v>43488</v>
      </c>
      <c r="Y23" s="244">
        <f t="shared" si="4"/>
        <v>1</v>
      </c>
      <c r="Z23" s="9"/>
      <c r="AA23" s="9"/>
      <c r="AB23" s="9"/>
      <c r="AC23" s="9"/>
      <c r="AD23" s="9"/>
      <c r="AE23" s="9"/>
      <c r="AF23" s="9"/>
      <c r="AG23" s="9"/>
      <c r="AH23" s="244">
        <f t="shared" si="2"/>
        <v>0</v>
      </c>
      <c r="AI23" s="245"/>
      <c r="AJ23" s="9" t="s">
        <v>2164</v>
      </c>
      <c r="AK23" s="9"/>
      <c r="AL23" s="9"/>
      <c r="AM23" s="9"/>
      <c r="AN23" s="9"/>
      <c r="AO23" s="9"/>
      <c r="AP23" s="9"/>
      <c r="AQ23" s="9"/>
      <c r="AR23" s="9"/>
      <c r="AS23" s="246"/>
      <c r="AT23" s="195"/>
    </row>
    <row r="24" spans="1:46" s="1" customFormat="1" ht="25.5" x14ac:dyDescent="0.2">
      <c r="A24" s="388"/>
      <c r="B24" s="387" t="s">
        <v>1916</v>
      </c>
      <c r="C24" s="387" t="s">
        <v>1917</v>
      </c>
      <c r="D24" s="387"/>
      <c r="E24" s="387" t="s">
        <v>1918</v>
      </c>
      <c r="F24" s="388" t="s">
        <v>1919</v>
      </c>
      <c r="G24" s="9" t="s">
        <v>1878</v>
      </c>
      <c r="H24" s="9"/>
      <c r="I24" s="9"/>
      <c r="J24" s="9"/>
      <c r="K24" s="9"/>
      <c r="L24" s="9"/>
      <c r="M24" s="9"/>
      <c r="N24" s="9">
        <v>1</v>
      </c>
      <c r="O24" s="432">
        <v>43487</v>
      </c>
      <c r="P24" s="242">
        <f t="shared" si="3"/>
        <v>1</v>
      </c>
      <c r="Q24" s="9"/>
      <c r="R24" s="9"/>
      <c r="S24" s="9"/>
      <c r="T24" s="9"/>
      <c r="U24" s="9"/>
      <c r="V24" s="9"/>
      <c r="W24" s="9">
        <v>1</v>
      </c>
      <c r="X24" s="432">
        <v>43487</v>
      </c>
      <c r="Y24" s="244">
        <f t="shared" si="4"/>
        <v>1</v>
      </c>
      <c r="Z24" s="9"/>
      <c r="AA24" s="9"/>
      <c r="AB24" s="9"/>
      <c r="AC24" s="9"/>
      <c r="AD24" s="9"/>
      <c r="AE24" s="9"/>
      <c r="AF24" s="9"/>
      <c r="AG24" s="9"/>
      <c r="AH24" s="244">
        <f t="shared" si="2"/>
        <v>0</v>
      </c>
      <c r="AI24" s="245"/>
      <c r="AJ24" s="9" t="s">
        <v>2164</v>
      </c>
      <c r="AK24" s="9"/>
      <c r="AL24" s="9"/>
      <c r="AM24" s="9"/>
      <c r="AN24" s="9"/>
      <c r="AO24" s="9"/>
      <c r="AP24" s="9"/>
      <c r="AQ24" s="9"/>
      <c r="AR24" s="9"/>
      <c r="AS24" s="246"/>
      <c r="AT24" s="195"/>
    </row>
    <row r="25" spans="1:46" s="1" customFormat="1" x14ac:dyDescent="0.2">
      <c r="A25" s="388"/>
      <c r="B25" s="387" t="s">
        <v>1921</v>
      </c>
      <c r="C25" s="387" t="s">
        <v>1922</v>
      </c>
      <c r="D25" s="387"/>
      <c r="E25" s="387" t="s">
        <v>1923</v>
      </c>
      <c r="F25" s="388" t="s">
        <v>1919</v>
      </c>
      <c r="G25" s="9" t="s">
        <v>1878</v>
      </c>
      <c r="H25" s="9"/>
      <c r="I25" s="9"/>
      <c r="J25" s="9"/>
      <c r="K25" s="9"/>
      <c r="L25" s="9"/>
      <c r="M25" s="9"/>
      <c r="N25" s="9">
        <v>1</v>
      </c>
      <c r="O25" s="432">
        <v>43523</v>
      </c>
      <c r="P25" s="242">
        <f t="shared" si="3"/>
        <v>1</v>
      </c>
      <c r="Q25" s="9"/>
      <c r="R25" s="9"/>
      <c r="S25" s="9"/>
      <c r="T25" s="9"/>
      <c r="U25" s="9"/>
      <c r="V25" s="9"/>
      <c r="W25" s="9">
        <v>1</v>
      </c>
      <c r="X25" s="432">
        <v>43523</v>
      </c>
      <c r="Y25" s="244">
        <f t="shared" si="4"/>
        <v>1</v>
      </c>
      <c r="Z25" s="9"/>
      <c r="AA25" s="9"/>
      <c r="AB25" s="9"/>
      <c r="AC25" s="9"/>
      <c r="AD25" s="9"/>
      <c r="AE25" s="9"/>
      <c r="AF25" s="9"/>
      <c r="AG25" s="9"/>
      <c r="AH25" s="244">
        <f t="shared" si="2"/>
        <v>0</v>
      </c>
      <c r="AI25" s="245"/>
      <c r="AJ25" s="9" t="s">
        <v>2164</v>
      </c>
      <c r="AK25" s="9"/>
      <c r="AL25" s="9"/>
      <c r="AM25" s="9"/>
      <c r="AN25" s="9"/>
      <c r="AO25" s="9"/>
      <c r="AP25" s="9"/>
      <c r="AQ25" s="9"/>
      <c r="AR25" s="9"/>
      <c r="AS25" s="246"/>
      <c r="AT25" s="195"/>
    </row>
    <row r="26" spans="1:46" s="1" customFormat="1" ht="25.5" x14ac:dyDescent="0.2">
      <c r="A26" s="388"/>
      <c r="B26" s="387" t="s">
        <v>1924</v>
      </c>
      <c r="C26" s="387" t="s">
        <v>1925</v>
      </c>
      <c r="D26" s="387"/>
      <c r="E26" s="387" t="s">
        <v>1926</v>
      </c>
      <c r="F26" s="388" t="s">
        <v>1919</v>
      </c>
      <c r="G26" s="9" t="s">
        <v>1878</v>
      </c>
      <c r="H26" s="9"/>
      <c r="I26" s="9"/>
      <c r="J26" s="9"/>
      <c r="K26" s="9"/>
      <c r="L26" s="9"/>
      <c r="M26" s="9"/>
      <c r="N26" s="9">
        <v>1</v>
      </c>
      <c r="O26" s="432">
        <v>43523</v>
      </c>
      <c r="P26" s="242">
        <f t="shared" si="3"/>
        <v>1</v>
      </c>
      <c r="Q26" s="9"/>
      <c r="R26" s="9"/>
      <c r="S26" s="9"/>
      <c r="T26" s="9"/>
      <c r="U26" s="9"/>
      <c r="V26" s="9"/>
      <c r="W26" s="9">
        <v>1</v>
      </c>
      <c r="X26" s="432">
        <v>43523</v>
      </c>
      <c r="Y26" s="244">
        <f t="shared" si="4"/>
        <v>1</v>
      </c>
      <c r="Z26" s="9"/>
      <c r="AA26" s="9"/>
      <c r="AB26" s="9"/>
      <c r="AC26" s="9"/>
      <c r="AD26" s="9"/>
      <c r="AE26" s="9"/>
      <c r="AF26" s="9"/>
      <c r="AG26" s="9"/>
      <c r="AH26" s="244">
        <f t="shared" si="2"/>
        <v>0</v>
      </c>
      <c r="AI26" s="245"/>
      <c r="AJ26" s="9" t="s">
        <v>2164</v>
      </c>
      <c r="AK26" s="9"/>
      <c r="AL26" s="9"/>
      <c r="AM26" s="9"/>
      <c r="AN26" s="9"/>
      <c r="AO26" s="9"/>
      <c r="AP26" s="9"/>
      <c r="AQ26" s="9"/>
      <c r="AR26" s="9"/>
      <c r="AS26" s="246"/>
      <c r="AT26" s="195"/>
    </row>
    <row r="27" spans="1:46" s="1" customFormat="1" ht="25.5" x14ac:dyDescent="0.2">
      <c r="A27" s="388"/>
      <c r="B27" s="387" t="s">
        <v>1927</v>
      </c>
      <c r="C27" s="387" t="s">
        <v>1928</v>
      </c>
      <c r="D27" s="387"/>
      <c r="E27" s="387" t="s">
        <v>1929</v>
      </c>
      <c r="F27" s="388" t="s">
        <v>1919</v>
      </c>
      <c r="G27" s="9" t="s">
        <v>1878</v>
      </c>
      <c r="H27" s="9"/>
      <c r="I27" s="9"/>
      <c r="J27" s="9"/>
      <c r="K27" s="9"/>
      <c r="L27" s="9"/>
      <c r="M27" s="9"/>
      <c r="N27" s="9">
        <v>1</v>
      </c>
      <c r="O27" s="432">
        <v>43530</v>
      </c>
      <c r="P27" s="242">
        <f t="shared" si="3"/>
        <v>1</v>
      </c>
      <c r="Q27" s="9"/>
      <c r="R27" s="9"/>
      <c r="S27" s="9"/>
      <c r="T27" s="9"/>
      <c r="U27" s="9"/>
      <c r="V27" s="9"/>
      <c r="W27" s="9">
        <v>1</v>
      </c>
      <c r="X27" s="432">
        <v>43530</v>
      </c>
      <c r="Y27" s="244">
        <f t="shared" si="4"/>
        <v>1</v>
      </c>
      <c r="Z27" s="9"/>
      <c r="AA27" s="9"/>
      <c r="AB27" s="9"/>
      <c r="AC27" s="9"/>
      <c r="AD27" s="9"/>
      <c r="AE27" s="9"/>
      <c r="AF27" s="9"/>
      <c r="AG27" s="9"/>
      <c r="AH27" s="244">
        <f t="shared" si="2"/>
        <v>0</v>
      </c>
      <c r="AI27" s="245"/>
      <c r="AJ27" s="9" t="s">
        <v>2164</v>
      </c>
      <c r="AK27" s="9"/>
      <c r="AL27" s="9"/>
      <c r="AM27" s="9"/>
      <c r="AN27" s="9"/>
      <c r="AO27" s="9"/>
      <c r="AP27" s="9"/>
      <c r="AQ27" s="9"/>
      <c r="AR27" s="9"/>
      <c r="AS27" s="246"/>
      <c r="AT27" s="195"/>
    </row>
    <row r="28" spans="1:46" s="1" customFormat="1" ht="25.5" x14ac:dyDescent="0.2">
      <c r="A28" s="388"/>
      <c r="B28" s="387" t="s">
        <v>1930</v>
      </c>
      <c r="C28" s="387" t="s">
        <v>1931</v>
      </c>
      <c r="D28" s="387"/>
      <c r="E28" s="387" t="s">
        <v>1932</v>
      </c>
      <c r="F28" s="388" t="s">
        <v>1919</v>
      </c>
      <c r="G28" s="9" t="s">
        <v>1878</v>
      </c>
      <c r="H28" s="9"/>
      <c r="I28" s="9"/>
      <c r="J28" s="9"/>
      <c r="K28" s="9"/>
      <c r="L28" s="9"/>
      <c r="M28" s="9"/>
      <c r="N28" s="9">
        <v>1</v>
      </c>
      <c r="O28" s="432">
        <v>43543</v>
      </c>
      <c r="P28" s="242">
        <f t="shared" si="3"/>
        <v>1</v>
      </c>
      <c r="Q28" s="9"/>
      <c r="R28" s="9"/>
      <c r="S28" s="9"/>
      <c r="T28" s="9"/>
      <c r="U28" s="9"/>
      <c r="V28" s="9"/>
      <c r="W28" s="9">
        <v>1</v>
      </c>
      <c r="X28" s="432">
        <v>43543</v>
      </c>
      <c r="Y28" s="244">
        <f t="shared" si="4"/>
        <v>1</v>
      </c>
      <c r="Z28" s="9"/>
      <c r="AA28" s="9"/>
      <c r="AB28" s="9"/>
      <c r="AC28" s="9"/>
      <c r="AD28" s="9"/>
      <c r="AE28" s="9"/>
      <c r="AF28" s="9"/>
      <c r="AG28" s="9"/>
      <c r="AH28" s="244">
        <f t="shared" si="2"/>
        <v>0</v>
      </c>
      <c r="AI28" s="245"/>
      <c r="AJ28" s="9" t="s">
        <v>2164</v>
      </c>
      <c r="AK28" s="9"/>
      <c r="AL28" s="9"/>
      <c r="AM28" s="9"/>
      <c r="AN28" s="9"/>
      <c r="AO28" s="9"/>
      <c r="AP28" s="9"/>
      <c r="AQ28" s="9"/>
      <c r="AR28" s="9"/>
      <c r="AS28" s="246"/>
      <c r="AT28" s="195"/>
    </row>
    <row r="29" spans="1:46" s="1" customFormat="1" ht="25.5" x14ac:dyDescent="0.2">
      <c r="A29" s="388"/>
      <c r="B29" s="387" t="s">
        <v>1933</v>
      </c>
      <c r="C29" s="387" t="s">
        <v>1934</v>
      </c>
      <c r="D29" s="387"/>
      <c r="E29" s="387" t="s">
        <v>1935</v>
      </c>
      <c r="F29" s="388" t="s">
        <v>1919</v>
      </c>
      <c r="G29" s="9" t="s">
        <v>1878</v>
      </c>
      <c r="H29" s="9"/>
      <c r="I29" s="9"/>
      <c r="J29" s="9"/>
      <c r="K29" s="9"/>
      <c r="L29" s="9"/>
      <c r="M29" s="9"/>
      <c r="N29" s="9">
        <v>1</v>
      </c>
      <c r="O29" s="432">
        <v>43564</v>
      </c>
      <c r="P29" s="242">
        <f t="shared" si="3"/>
        <v>1</v>
      </c>
      <c r="Q29" s="9"/>
      <c r="R29" s="9"/>
      <c r="S29" s="9"/>
      <c r="T29" s="9"/>
      <c r="U29" s="9"/>
      <c r="V29" s="9"/>
      <c r="W29" s="9">
        <v>1</v>
      </c>
      <c r="X29" s="432">
        <v>43564</v>
      </c>
      <c r="Y29" s="244">
        <f t="shared" si="4"/>
        <v>1</v>
      </c>
      <c r="Z29" s="9"/>
      <c r="AA29" s="9"/>
      <c r="AB29" s="9"/>
      <c r="AC29" s="9"/>
      <c r="AD29" s="9"/>
      <c r="AE29" s="9"/>
      <c r="AF29" s="9"/>
      <c r="AG29" s="9"/>
      <c r="AH29" s="244">
        <f t="shared" si="2"/>
        <v>0</v>
      </c>
      <c r="AI29" s="245"/>
      <c r="AJ29" s="9" t="s">
        <v>2164</v>
      </c>
      <c r="AK29" s="9"/>
      <c r="AL29" s="9"/>
      <c r="AM29" s="9"/>
      <c r="AN29" s="9"/>
      <c r="AO29" s="9"/>
      <c r="AP29" s="9"/>
      <c r="AQ29" s="9"/>
      <c r="AR29" s="9"/>
      <c r="AS29" s="246"/>
      <c r="AT29" s="195"/>
    </row>
    <row r="30" spans="1:46" s="1" customFormat="1" ht="25.5" x14ac:dyDescent="0.2">
      <c r="A30" s="388"/>
      <c r="B30" s="387" t="s">
        <v>1936</v>
      </c>
      <c r="C30" s="387" t="s">
        <v>1937</v>
      </c>
      <c r="D30" s="387"/>
      <c r="E30" s="387" t="s">
        <v>1938</v>
      </c>
      <c r="F30" s="388" t="s">
        <v>1919</v>
      </c>
      <c r="G30" s="9" t="s">
        <v>1878</v>
      </c>
      <c r="H30" s="9"/>
      <c r="I30" s="9"/>
      <c r="J30" s="9"/>
      <c r="K30" s="9"/>
      <c r="L30" s="9"/>
      <c r="M30" s="9"/>
      <c r="N30" s="9">
        <v>1</v>
      </c>
      <c r="O30" s="432">
        <v>43570</v>
      </c>
      <c r="P30" s="242">
        <f t="shared" si="3"/>
        <v>1</v>
      </c>
      <c r="Q30" s="9"/>
      <c r="R30" s="9"/>
      <c r="S30" s="9"/>
      <c r="T30" s="9"/>
      <c r="U30" s="9"/>
      <c r="V30" s="9"/>
      <c r="W30" s="9">
        <v>1</v>
      </c>
      <c r="X30" s="432">
        <v>43570</v>
      </c>
      <c r="Y30" s="244">
        <f t="shared" si="4"/>
        <v>1</v>
      </c>
      <c r="Z30" s="9"/>
      <c r="AA30" s="9"/>
      <c r="AB30" s="9"/>
      <c r="AC30" s="9"/>
      <c r="AD30" s="9"/>
      <c r="AE30" s="9"/>
      <c r="AF30" s="9"/>
      <c r="AG30" s="9"/>
      <c r="AH30" s="244">
        <f t="shared" si="2"/>
        <v>0</v>
      </c>
      <c r="AI30" s="245"/>
      <c r="AJ30" s="9" t="s">
        <v>2164</v>
      </c>
      <c r="AK30" s="9"/>
      <c r="AL30" s="9"/>
      <c r="AM30" s="9"/>
      <c r="AN30" s="9"/>
      <c r="AO30" s="9"/>
      <c r="AP30" s="9"/>
      <c r="AQ30" s="9"/>
      <c r="AR30" s="9"/>
      <c r="AS30" s="246"/>
      <c r="AT30" s="195"/>
    </row>
    <row r="31" spans="1:46" s="1" customFormat="1" ht="25.5" x14ac:dyDescent="0.2">
      <c r="A31" s="388"/>
      <c r="B31" s="387" t="s">
        <v>1939</v>
      </c>
      <c r="C31" s="387" t="s">
        <v>1940</v>
      </c>
      <c r="D31" s="387"/>
      <c r="E31" s="387" t="s">
        <v>1941</v>
      </c>
      <c r="F31" s="388" t="s">
        <v>1919</v>
      </c>
      <c r="G31" s="9" t="s">
        <v>1878</v>
      </c>
      <c r="H31" s="9"/>
      <c r="I31" s="9"/>
      <c r="J31" s="9"/>
      <c r="K31" s="9"/>
      <c r="L31" s="9"/>
      <c r="M31" s="9"/>
      <c r="N31" s="9">
        <v>1</v>
      </c>
      <c r="O31" s="432">
        <v>43600</v>
      </c>
      <c r="P31" s="242">
        <f t="shared" si="3"/>
        <v>1</v>
      </c>
      <c r="Q31" s="9"/>
      <c r="R31" s="9"/>
      <c r="S31" s="9"/>
      <c r="T31" s="9"/>
      <c r="U31" s="9"/>
      <c r="V31" s="9"/>
      <c r="W31" s="9">
        <v>1</v>
      </c>
      <c r="X31" s="432">
        <v>43600</v>
      </c>
      <c r="Y31" s="244">
        <f t="shared" si="4"/>
        <v>1</v>
      </c>
      <c r="Z31" s="9"/>
      <c r="AA31" s="9"/>
      <c r="AB31" s="9"/>
      <c r="AC31" s="9"/>
      <c r="AD31" s="9"/>
      <c r="AE31" s="9"/>
      <c r="AF31" s="9"/>
      <c r="AG31" s="9"/>
      <c r="AH31" s="244">
        <f t="shared" si="2"/>
        <v>0</v>
      </c>
      <c r="AI31" s="245"/>
      <c r="AJ31" s="9" t="s">
        <v>2164</v>
      </c>
      <c r="AK31" s="9"/>
      <c r="AL31" s="9"/>
      <c r="AM31" s="9"/>
      <c r="AN31" s="9"/>
      <c r="AO31" s="9"/>
      <c r="AP31" s="9"/>
      <c r="AQ31" s="9"/>
      <c r="AR31" s="9"/>
      <c r="AS31" s="246"/>
      <c r="AT31" s="195"/>
    </row>
    <row r="32" spans="1:46" s="1" customFormat="1" ht="25.5" x14ac:dyDescent="0.2">
      <c r="A32" s="388"/>
      <c r="B32" s="387" t="s">
        <v>1942</v>
      </c>
      <c r="C32" s="387" t="s">
        <v>1943</v>
      </c>
      <c r="D32" s="387"/>
      <c r="E32" s="387" t="s">
        <v>1944</v>
      </c>
      <c r="F32" s="388" t="s">
        <v>1919</v>
      </c>
      <c r="G32" s="9" t="s">
        <v>1878</v>
      </c>
      <c r="H32" s="9"/>
      <c r="I32" s="9"/>
      <c r="J32" s="9"/>
      <c r="K32" s="9"/>
      <c r="L32" s="9"/>
      <c r="M32" s="9"/>
      <c r="N32" s="9">
        <v>1</v>
      </c>
      <c r="O32" s="432">
        <v>43634</v>
      </c>
      <c r="P32" s="242">
        <f t="shared" si="3"/>
        <v>1</v>
      </c>
      <c r="Q32" s="9"/>
      <c r="R32" s="9"/>
      <c r="S32" s="9"/>
      <c r="T32" s="9"/>
      <c r="U32" s="9"/>
      <c r="V32" s="9"/>
      <c r="W32" s="9">
        <v>1</v>
      </c>
      <c r="X32" s="432">
        <v>43634</v>
      </c>
      <c r="Y32" s="244">
        <f t="shared" si="4"/>
        <v>1</v>
      </c>
      <c r="Z32" s="9"/>
      <c r="AA32" s="9"/>
      <c r="AB32" s="9"/>
      <c r="AC32" s="9"/>
      <c r="AD32" s="9"/>
      <c r="AE32" s="9"/>
      <c r="AF32" s="9"/>
      <c r="AG32" s="9"/>
      <c r="AH32" s="244">
        <f t="shared" si="2"/>
        <v>0</v>
      </c>
      <c r="AI32" s="245"/>
      <c r="AJ32" s="9" t="s">
        <v>2164</v>
      </c>
      <c r="AK32" s="9"/>
      <c r="AL32" s="9"/>
      <c r="AM32" s="9"/>
      <c r="AN32" s="9"/>
      <c r="AO32" s="9"/>
      <c r="AP32" s="9"/>
      <c r="AQ32" s="9"/>
      <c r="AR32" s="9"/>
      <c r="AS32" s="246"/>
      <c r="AT32" s="195"/>
    </row>
    <row r="33" spans="1:132" s="247" customFormat="1" x14ac:dyDescent="0.2">
      <c r="A33" s="388"/>
      <c r="B33" s="387" t="s">
        <v>1945</v>
      </c>
      <c r="C33" s="387" t="s">
        <v>1946</v>
      </c>
      <c r="D33" s="387"/>
      <c r="E33" s="387" t="s">
        <v>1947</v>
      </c>
      <c r="F33" s="388" t="s">
        <v>1919</v>
      </c>
      <c r="G33" s="9" t="s">
        <v>1878</v>
      </c>
      <c r="H33" s="9"/>
      <c r="I33" s="9"/>
      <c r="J33" s="9"/>
      <c r="K33" s="9"/>
      <c r="L33" s="9"/>
      <c r="M33" s="9"/>
      <c r="N33" s="9">
        <v>1</v>
      </c>
      <c r="O33" s="432">
        <v>43640</v>
      </c>
      <c r="P33" s="242">
        <f t="shared" si="3"/>
        <v>1</v>
      </c>
      <c r="Q33" s="9"/>
      <c r="R33" s="9"/>
      <c r="S33" s="9"/>
      <c r="T33" s="9"/>
      <c r="U33" s="9"/>
      <c r="V33" s="9"/>
      <c r="W33" s="9">
        <v>1</v>
      </c>
      <c r="X33" s="432">
        <v>43640</v>
      </c>
      <c r="Y33" s="244">
        <f t="shared" si="4"/>
        <v>1</v>
      </c>
      <c r="Z33" s="9"/>
      <c r="AA33" s="9"/>
      <c r="AB33" s="9"/>
      <c r="AC33" s="9"/>
      <c r="AD33" s="9"/>
      <c r="AE33" s="9"/>
      <c r="AF33" s="9"/>
      <c r="AG33" s="9"/>
      <c r="AH33" s="244">
        <f t="shared" si="2"/>
        <v>0</v>
      </c>
      <c r="AI33" s="245"/>
      <c r="AJ33" s="9" t="s">
        <v>2164</v>
      </c>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388"/>
      <c r="B34" s="387" t="s">
        <v>1948</v>
      </c>
      <c r="C34" s="387" t="s">
        <v>1949</v>
      </c>
      <c r="D34" s="387"/>
      <c r="E34" s="387" t="s">
        <v>1950</v>
      </c>
      <c r="F34" s="388" t="s">
        <v>1919</v>
      </c>
      <c r="G34" s="9" t="s">
        <v>1878</v>
      </c>
      <c r="H34" s="9"/>
      <c r="I34" s="9"/>
      <c r="J34" s="9"/>
      <c r="K34" s="9"/>
      <c r="L34" s="9"/>
      <c r="M34" s="9"/>
      <c r="N34" s="9">
        <v>1</v>
      </c>
      <c r="O34" s="432">
        <v>43661</v>
      </c>
      <c r="P34" s="242">
        <f t="shared" si="3"/>
        <v>1</v>
      </c>
      <c r="Q34" s="9"/>
      <c r="R34" s="9"/>
      <c r="S34" s="9"/>
      <c r="T34" s="9"/>
      <c r="U34" s="9"/>
      <c r="V34" s="9"/>
      <c r="W34" s="9">
        <v>1</v>
      </c>
      <c r="X34" s="432">
        <v>43661</v>
      </c>
      <c r="Y34" s="244">
        <f t="shared" si="4"/>
        <v>1</v>
      </c>
      <c r="Z34" s="9"/>
      <c r="AA34" s="9"/>
      <c r="AB34" s="9"/>
      <c r="AC34" s="9"/>
      <c r="AD34" s="9"/>
      <c r="AE34" s="9"/>
      <c r="AF34" s="9"/>
      <c r="AG34" s="9"/>
      <c r="AH34" s="244">
        <f t="shared" si="2"/>
        <v>0</v>
      </c>
      <c r="AI34" s="245"/>
      <c r="AJ34" s="9" t="s">
        <v>2164</v>
      </c>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5.5" x14ac:dyDescent="0.2">
      <c r="A35" s="388"/>
      <c r="B35" s="387" t="s">
        <v>1951</v>
      </c>
      <c r="C35" s="387" t="s">
        <v>1952</v>
      </c>
      <c r="D35" s="387"/>
      <c r="E35" s="387" t="s">
        <v>1953</v>
      </c>
      <c r="F35" s="388" t="s">
        <v>1919</v>
      </c>
      <c r="G35" s="9" t="s">
        <v>1878</v>
      </c>
      <c r="H35" s="9"/>
      <c r="I35" s="9"/>
      <c r="J35" s="9"/>
      <c r="K35" s="9"/>
      <c r="L35" s="9"/>
      <c r="M35" s="9"/>
      <c r="N35" s="9">
        <v>1</v>
      </c>
      <c r="O35" s="432">
        <v>43661</v>
      </c>
      <c r="P35" s="242">
        <f t="shared" si="3"/>
        <v>1</v>
      </c>
      <c r="Q35" s="9"/>
      <c r="R35" s="9"/>
      <c r="S35" s="9"/>
      <c r="T35" s="9"/>
      <c r="U35" s="9"/>
      <c r="V35" s="9"/>
      <c r="W35" s="9">
        <v>1</v>
      </c>
      <c r="X35" s="432">
        <v>43661</v>
      </c>
      <c r="Y35" s="244">
        <f t="shared" si="4"/>
        <v>1</v>
      </c>
      <c r="Z35" s="9"/>
      <c r="AA35" s="9"/>
      <c r="AB35" s="9"/>
      <c r="AC35" s="9"/>
      <c r="AD35" s="9"/>
      <c r="AE35" s="9"/>
      <c r="AF35" s="9"/>
      <c r="AG35" s="9"/>
      <c r="AH35" s="244">
        <f t="shared" si="2"/>
        <v>0</v>
      </c>
      <c r="AI35" s="245"/>
      <c r="AJ35" s="9" t="s">
        <v>2164</v>
      </c>
      <c r="AK35" s="9"/>
      <c r="AL35" s="9"/>
      <c r="AM35" s="9"/>
      <c r="AN35" s="9"/>
      <c r="AO35" s="9"/>
      <c r="AP35" s="9"/>
      <c r="AQ35" s="9"/>
      <c r="AR35" s="9"/>
      <c r="AS35" s="246"/>
      <c r="AT35" s="268"/>
    </row>
    <row r="36" spans="1:132" s="70" customFormat="1" ht="16.899999999999999" customHeight="1" x14ac:dyDescent="0.2">
      <c r="A36" s="131"/>
      <c r="B36" s="387" t="s">
        <v>1954</v>
      </c>
      <c r="C36" s="387" t="s">
        <v>1955</v>
      </c>
      <c r="D36" s="387"/>
      <c r="E36" s="387" t="s">
        <v>1956</v>
      </c>
      <c r="F36" s="388" t="s">
        <v>1919</v>
      </c>
      <c r="G36" s="9" t="s">
        <v>1878</v>
      </c>
      <c r="H36" s="9"/>
      <c r="I36" s="9"/>
      <c r="J36" s="9"/>
      <c r="K36" s="9"/>
      <c r="L36" s="9"/>
      <c r="M36" s="9"/>
      <c r="N36" s="9">
        <v>1</v>
      </c>
      <c r="O36" s="432">
        <v>43713</v>
      </c>
      <c r="P36" s="242">
        <f t="shared" si="3"/>
        <v>1</v>
      </c>
      <c r="Q36" s="9"/>
      <c r="R36" s="9"/>
      <c r="S36" s="9"/>
      <c r="T36" s="9"/>
      <c r="U36" s="9"/>
      <c r="V36" s="9"/>
      <c r="W36" s="9">
        <v>1</v>
      </c>
      <c r="X36" s="432">
        <v>43713</v>
      </c>
      <c r="Y36" s="244">
        <f t="shared" si="4"/>
        <v>1</v>
      </c>
      <c r="Z36" s="9"/>
      <c r="AA36" s="9"/>
      <c r="AB36" s="9"/>
      <c r="AC36" s="9"/>
      <c r="AD36" s="9"/>
      <c r="AE36" s="9"/>
      <c r="AF36" s="9"/>
      <c r="AG36" s="9"/>
      <c r="AH36" s="244">
        <f t="shared" si="2"/>
        <v>0</v>
      </c>
      <c r="AI36" s="245"/>
      <c r="AJ36" s="9" t="s">
        <v>2164</v>
      </c>
      <c r="AK36" s="9"/>
      <c r="AL36" s="9"/>
      <c r="AM36" s="9"/>
      <c r="AN36" s="9"/>
      <c r="AO36" s="9"/>
      <c r="AP36" s="9"/>
      <c r="AQ36" s="9"/>
      <c r="AR36" s="9"/>
      <c r="AS36" s="246"/>
      <c r="AT36" s="268"/>
    </row>
    <row r="37" spans="1:132" s="70" customFormat="1" x14ac:dyDescent="0.2">
      <c r="A37" s="131"/>
      <c r="B37" s="387" t="s">
        <v>1957</v>
      </c>
      <c r="C37" s="387" t="s">
        <v>1958</v>
      </c>
      <c r="D37" s="387"/>
      <c r="E37" s="387" t="s">
        <v>1959</v>
      </c>
      <c r="F37" s="388" t="s">
        <v>1919</v>
      </c>
      <c r="G37" s="9" t="s">
        <v>1878</v>
      </c>
      <c r="H37" s="9"/>
      <c r="I37" s="9"/>
      <c r="J37" s="9"/>
      <c r="K37" s="9"/>
      <c r="L37" s="9"/>
      <c r="M37" s="9"/>
      <c r="N37" s="9">
        <v>1</v>
      </c>
      <c r="O37" s="432">
        <v>43718</v>
      </c>
      <c r="P37" s="242">
        <f t="shared" si="3"/>
        <v>1</v>
      </c>
      <c r="Q37" s="9"/>
      <c r="R37" s="9"/>
      <c r="S37" s="9"/>
      <c r="T37" s="9"/>
      <c r="U37" s="9"/>
      <c r="V37" s="9"/>
      <c r="W37" s="9">
        <v>1</v>
      </c>
      <c r="X37" s="432">
        <v>43718</v>
      </c>
      <c r="Y37" s="244">
        <f t="shared" si="4"/>
        <v>1</v>
      </c>
      <c r="Z37" s="9"/>
      <c r="AA37" s="9"/>
      <c r="AB37" s="9"/>
      <c r="AC37" s="9"/>
      <c r="AD37" s="9"/>
      <c r="AE37" s="9"/>
      <c r="AF37" s="9"/>
      <c r="AG37" s="9"/>
      <c r="AH37" s="244">
        <f t="shared" si="2"/>
        <v>0</v>
      </c>
      <c r="AI37" s="245"/>
      <c r="AJ37" s="9" t="s">
        <v>2164</v>
      </c>
      <c r="AK37" s="9"/>
      <c r="AL37" s="9"/>
      <c r="AM37" s="9"/>
      <c r="AN37" s="9"/>
      <c r="AO37" s="9"/>
      <c r="AP37" s="9"/>
      <c r="AQ37" s="9"/>
      <c r="AR37" s="9"/>
      <c r="AS37" s="246"/>
      <c r="AT37" s="268"/>
    </row>
    <row r="38" spans="1:132" s="70" customFormat="1" x14ac:dyDescent="0.2">
      <c r="A38" s="131"/>
      <c r="B38" s="387" t="s">
        <v>1960</v>
      </c>
      <c r="C38" s="387" t="s">
        <v>1961</v>
      </c>
      <c r="D38" s="387"/>
      <c r="E38" s="387" t="s">
        <v>1962</v>
      </c>
      <c r="F38" s="388" t="s">
        <v>1919</v>
      </c>
      <c r="G38" s="9" t="s">
        <v>1878</v>
      </c>
      <c r="H38" s="9"/>
      <c r="I38" s="9"/>
      <c r="J38" s="9"/>
      <c r="K38" s="9"/>
      <c r="L38" s="9"/>
      <c r="M38" s="9"/>
      <c r="N38" s="9">
        <v>1</v>
      </c>
      <c r="O38" s="432">
        <v>43731</v>
      </c>
      <c r="P38" s="242">
        <f t="shared" si="3"/>
        <v>1</v>
      </c>
      <c r="Q38" s="9"/>
      <c r="R38" s="9"/>
      <c r="S38" s="9"/>
      <c r="T38" s="9"/>
      <c r="U38" s="9"/>
      <c r="V38" s="9"/>
      <c r="W38" s="9">
        <v>1</v>
      </c>
      <c r="X38" s="432">
        <v>43731</v>
      </c>
      <c r="Y38" s="244">
        <f t="shared" si="4"/>
        <v>1</v>
      </c>
      <c r="Z38" s="9"/>
      <c r="AA38" s="9"/>
      <c r="AB38" s="9"/>
      <c r="AC38" s="9"/>
      <c r="AD38" s="9"/>
      <c r="AE38" s="9"/>
      <c r="AF38" s="9"/>
      <c r="AG38" s="9"/>
      <c r="AH38" s="244">
        <f t="shared" si="2"/>
        <v>0</v>
      </c>
      <c r="AI38" s="245"/>
      <c r="AJ38" s="9" t="s">
        <v>2164</v>
      </c>
      <c r="AK38" s="9"/>
      <c r="AL38" s="9"/>
      <c r="AM38" s="9"/>
      <c r="AN38" s="9"/>
      <c r="AO38" s="9"/>
      <c r="AP38" s="9"/>
      <c r="AQ38" s="9"/>
      <c r="AR38" s="9"/>
      <c r="AS38" s="246"/>
      <c r="AT38" s="268"/>
    </row>
    <row r="39" spans="1:132" s="70" customFormat="1" x14ac:dyDescent="0.2">
      <c r="A39" s="131"/>
      <c r="B39" s="387" t="s">
        <v>1963</v>
      </c>
      <c r="C39" s="387" t="s">
        <v>1964</v>
      </c>
      <c r="D39" s="387"/>
      <c r="E39" s="387" t="s">
        <v>1965</v>
      </c>
      <c r="F39" s="388" t="s">
        <v>1919</v>
      </c>
      <c r="G39" s="9" t="s">
        <v>1878</v>
      </c>
      <c r="H39" s="9"/>
      <c r="I39" s="9"/>
      <c r="J39" s="9"/>
      <c r="K39" s="9"/>
      <c r="L39" s="9"/>
      <c r="M39" s="9"/>
      <c r="N39" s="9">
        <v>1</v>
      </c>
      <c r="O39" s="432">
        <v>43732</v>
      </c>
      <c r="P39" s="242">
        <f t="shared" si="3"/>
        <v>1</v>
      </c>
      <c r="Q39" s="9"/>
      <c r="R39" s="9"/>
      <c r="S39" s="9"/>
      <c r="T39" s="9"/>
      <c r="U39" s="9"/>
      <c r="V39" s="9"/>
      <c r="W39" s="9">
        <v>1</v>
      </c>
      <c r="X39" s="432">
        <v>43732</v>
      </c>
      <c r="Y39" s="244">
        <f t="shared" si="4"/>
        <v>1</v>
      </c>
      <c r="Z39" s="9"/>
      <c r="AA39" s="9"/>
      <c r="AB39" s="9"/>
      <c r="AC39" s="9"/>
      <c r="AD39" s="9"/>
      <c r="AE39" s="9"/>
      <c r="AF39" s="9"/>
      <c r="AG39" s="9"/>
      <c r="AH39" s="244">
        <f t="shared" si="2"/>
        <v>0</v>
      </c>
      <c r="AI39" s="245"/>
      <c r="AJ39" s="9" t="s">
        <v>2164</v>
      </c>
      <c r="AK39" s="9"/>
      <c r="AL39" s="9"/>
      <c r="AM39" s="9"/>
      <c r="AN39" s="9"/>
      <c r="AO39" s="9"/>
      <c r="AP39" s="9"/>
      <c r="AQ39" s="9"/>
      <c r="AR39" s="9"/>
      <c r="AS39" s="246"/>
      <c r="AT39" s="268"/>
    </row>
    <row r="40" spans="1:132" s="70" customFormat="1" x14ac:dyDescent="0.2">
      <c r="A40" s="131"/>
      <c r="B40" s="387" t="s">
        <v>1966</v>
      </c>
      <c r="C40" s="387" t="s">
        <v>1967</v>
      </c>
      <c r="D40" s="387"/>
      <c r="E40" s="387" t="s">
        <v>1968</v>
      </c>
      <c r="F40" s="388" t="s">
        <v>1919</v>
      </c>
      <c r="G40" s="9" t="s">
        <v>1878</v>
      </c>
      <c r="H40" s="9"/>
      <c r="I40" s="9"/>
      <c r="J40" s="9"/>
      <c r="K40" s="9"/>
      <c r="L40" s="9"/>
      <c r="M40" s="9"/>
      <c r="N40" s="9">
        <v>1</v>
      </c>
      <c r="O40" s="432">
        <v>43734</v>
      </c>
      <c r="P40" s="242">
        <f t="shared" si="3"/>
        <v>1</v>
      </c>
      <c r="Q40" s="9"/>
      <c r="R40" s="9"/>
      <c r="S40" s="9"/>
      <c r="T40" s="9"/>
      <c r="U40" s="9"/>
      <c r="V40" s="9"/>
      <c r="W40" s="9">
        <v>1</v>
      </c>
      <c r="X40" s="432">
        <v>43734</v>
      </c>
      <c r="Y40" s="244">
        <f t="shared" si="4"/>
        <v>1</v>
      </c>
      <c r="Z40" s="9"/>
      <c r="AA40" s="9"/>
      <c r="AB40" s="9"/>
      <c r="AC40" s="9"/>
      <c r="AD40" s="9"/>
      <c r="AE40" s="9"/>
      <c r="AF40" s="9"/>
      <c r="AG40" s="9"/>
      <c r="AH40" s="244">
        <f t="shared" si="2"/>
        <v>0</v>
      </c>
      <c r="AI40" s="245"/>
      <c r="AJ40" s="9" t="s">
        <v>2164</v>
      </c>
      <c r="AK40" s="9"/>
      <c r="AL40" s="9"/>
      <c r="AM40" s="9"/>
      <c r="AN40" s="9"/>
      <c r="AO40" s="9"/>
      <c r="AP40" s="9"/>
      <c r="AQ40" s="9"/>
      <c r="AR40" s="9"/>
      <c r="AS40" s="246"/>
      <c r="AT40" s="268"/>
    </row>
    <row r="41" spans="1:132" s="70" customFormat="1" ht="25.5" x14ac:dyDescent="0.2">
      <c r="A41" s="131"/>
      <c r="B41" s="387" t="s">
        <v>1969</v>
      </c>
      <c r="C41" s="387" t="s">
        <v>1970</v>
      </c>
      <c r="D41" s="387"/>
      <c r="E41" s="387" t="s">
        <v>1971</v>
      </c>
      <c r="F41" s="388" t="s">
        <v>1919</v>
      </c>
      <c r="G41" s="9" t="s">
        <v>1878</v>
      </c>
      <c r="H41" s="9"/>
      <c r="I41" s="9"/>
      <c r="J41" s="9"/>
      <c r="K41" s="9"/>
      <c r="L41" s="9"/>
      <c r="M41" s="9"/>
      <c r="N41" s="9">
        <v>1</v>
      </c>
      <c r="O41" s="432">
        <v>43766</v>
      </c>
      <c r="P41" s="242">
        <f t="shared" si="3"/>
        <v>1</v>
      </c>
      <c r="Q41" s="9"/>
      <c r="R41" s="9"/>
      <c r="S41" s="9"/>
      <c r="T41" s="9"/>
      <c r="U41" s="9"/>
      <c r="V41" s="9"/>
      <c r="W41" s="9">
        <v>1</v>
      </c>
      <c r="X41" s="432">
        <v>43766</v>
      </c>
      <c r="Y41" s="244">
        <f t="shared" si="4"/>
        <v>1</v>
      </c>
      <c r="Z41" s="9"/>
      <c r="AA41" s="9"/>
      <c r="AB41" s="9"/>
      <c r="AC41" s="9"/>
      <c r="AD41" s="9"/>
      <c r="AE41" s="9"/>
      <c r="AF41" s="9"/>
      <c r="AG41" s="9"/>
      <c r="AH41" s="244">
        <f t="shared" si="2"/>
        <v>0</v>
      </c>
      <c r="AI41" s="245"/>
      <c r="AJ41" s="9" t="s">
        <v>2164</v>
      </c>
      <c r="AK41" s="9"/>
      <c r="AL41" s="9"/>
      <c r="AM41" s="9"/>
      <c r="AN41" s="9"/>
      <c r="AO41" s="9"/>
      <c r="AP41" s="9"/>
      <c r="AQ41" s="9"/>
      <c r="AR41" s="9"/>
      <c r="AS41" s="246"/>
      <c r="AT41" s="268"/>
    </row>
    <row r="42" spans="1:132" s="70" customFormat="1" ht="25.5" x14ac:dyDescent="0.2">
      <c r="A42" s="131"/>
      <c r="B42" s="387" t="s">
        <v>1972</v>
      </c>
      <c r="C42" s="387" t="s">
        <v>1973</v>
      </c>
      <c r="D42" s="387"/>
      <c r="E42" s="387" t="s">
        <v>1974</v>
      </c>
      <c r="F42" s="388" t="s">
        <v>1919</v>
      </c>
      <c r="G42" s="9" t="s">
        <v>1878</v>
      </c>
      <c r="H42" s="9"/>
      <c r="I42" s="9"/>
      <c r="J42" s="9"/>
      <c r="K42" s="9"/>
      <c r="L42" s="9"/>
      <c r="M42" s="9"/>
      <c r="N42" s="9">
        <v>1</v>
      </c>
      <c r="O42" s="432">
        <v>43565</v>
      </c>
      <c r="P42" s="242">
        <f t="shared" si="3"/>
        <v>1</v>
      </c>
      <c r="Q42" s="9"/>
      <c r="R42" s="9"/>
      <c r="S42" s="9"/>
      <c r="T42" s="9"/>
      <c r="U42" s="9"/>
      <c r="V42" s="9"/>
      <c r="W42" s="9">
        <v>1</v>
      </c>
      <c r="X42" s="432">
        <v>43565</v>
      </c>
      <c r="Y42" s="244">
        <f t="shared" si="4"/>
        <v>1</v>
      </c>
      <c r="Z42" s="9"/>
      <c r="AA42" s="9"/>
      <c r="AB42" s="9"/>
      <c r="AC42" s="9"/>
      <c r="AD42" s="9"/>
      <c r="AE42" s="9"/>
      <c r="AF42" s="9"/>
      <c r="AG42" s="9"/>
      <c r="AH42" s="244">
        <f t="shared" si="2"/>
        <v>0</v>
      </c>
      <c r="AI42" s="245"/>
      <c r="AJ42" s="9" t="s">
        <v>2164</v>
      </c>
      <c r="AK42" s="9"/>
      <c r="AL42" s="9"/>
      <c r="AM42" s="9"/>
      <c r="AN42" s="9"/>
      <c r="AO42" s="9"/>
      <c r="AP42" s="9"/>
      <c r="AQ42" s="9"/>
      <c r="AR42" s="9"/>
      <c r="AS42" s="246"/>
      <c r="AT42" s="268"/>
    </row>
    <row r="43" spans="1:132" s="70" customFormat="1" x14ac:dyDescent="0.2">
      <c r="A43" s="131"/>
      <c r="B43" s="387" t="s">
        <v>1975</v>
      </c>
      <c r="C43" s="387" t="s">
        <v>1976</v>
      </c>
      <c r="D43" s="387"/>
      <c r="E43" s="387" t="s">
        <v>1977</v>
      </c>
      <c r="F43" s="388" t="s">
        <v>1919</v>
      </c>
      <c r="G43" s="9" t="s">
        <v>1878</v>
      </c>
      <c r="H43" s="9"/>
      <c r="I43" s="9"/>
      <c r="J43" s="9"/>
      <c r="K43" s="9"/>
      <c r="L43" s="9"/>
      <c r="M43" s="9"/>
      <c r="N43" s="9">
        <v>1</v>
      </c>
      <c r="O43" s="432">
        <v>43573</v>
      </c>
      <c r="P43" s="242">
        <f t="shared" si="3"/>
        <v>1</v>
      </c>
      <c r="Q43" s="9"/>
      <c r="R43" s="9"/>
      <c r="S43" s="9"/>
      <c r="T43" s="9"/>
      <c r="U43" s="9"/>
      <c r="V43" s="9"/>
      <c r="W43" s="9">
        <v>1</v>
      </c>
      <c r="X43" s="432">
        <v>43573</v>
      </c>
      <c r="Y43" s="244">
        <f t="shared" si="4"/>
        <v>1</v>
      </c>
      <c r="Z43" s="9"/>
      <c r="AA43" s="9"/>
      <c r="AB43" s="9"/>
      <c r="AC43" s="9"/>
      <c r="AD43" s="9"/>
      <c r="AE43" s="9"/>
      <c r="AF43" s="9"/>
      <c r="AG43" s="9"/>
      <c r="AH43" s="244">
        <f t="shared" si="2"/>
        <v>0</v>
      </c>
      <c r="AI43" s="245"/>
      <c r="AJ43" s="9" t="s">
        <v>2164</v>
      </c>
      <c r="AK43" s="9"/>
      <c r="AL43" s="9"/>
      <c r="AM43" s="9"/>
      <c r="AN43" s="9"/>
      <c r="AO43" s="9"/>
      <c r="AP43" s="9"/>
      <c r="AQ43" s="9"/>
      <c r="AR43" s="9"/>
      <c r="AS43" s="246"/>
      <c r="AT43" s="268"/>
    </row>
    <row r="44" spans="1:132" s="70" customFormat="1" ht="25.5" x14ac:dyDescent="0.2">
      <c r="A44" s="131"/>
      <c r="B44" s="387" t="s">
        <v>1978</v>
      </c>
      <c r="C44" s="387" t="s">
        <v>1979</v>
      </c>
      <c r="D44" s="387"/>
      <c r="E44" s="387" t="s">
        <v>1980</v>
      </c>
      <c r="F44" s="388" t="s">
        <v>1919</v>
      </c>
      <c r="G44" s="9" t="s">
        <v>1878</v>
      </c>
      <c r="H44" s="9"/>
      <c r="I44" s="9"/>
      <c r="J44" s="9"/>
      <c r="K44" s="9"/>
      <c r="L44" s="9"/>
      <c r="M44" s="9"/>
      <c r="N44" s="9">
        <v>1</v>
      </c>
      <c r="O44" s="432">
        <v>43587</v>
      </c>
      <c r="P44" s="242">
        <f t="shared" si="3"/>
        <v>1</v>
      </c>
      <c r="Q44" s="9"/>
      <c r="R44" s="9"/>
      <c r="S44" s="9"/>
      <c r="T44" s="9"/>
      <c r="U44" s="9"/>
      <c r="V44" s="9"/>
      <c r="W44" s="9">
        <v>1</v>
      </c>
      <c r="X44" s="432">
        <v>43587</v>
      </c>
      <c r="Y44" s="244">
        <f t="shared" si="4"/>
        <v>1</v>
      </c>
      <c r="Z44" s="9"/>
      <c r="AA44" s="9"/>
      <c r="AB44" s="9"/>
      <c r="AC44" s="9"/>
      <c r="AD44" s="9"/>
      <c r="AE44" s="9"/>
      <c r="AF44" s="9"/>
      <c r="AG44" s="9"/>
      <c r="AH44" s="244">
        <f t="shared" si="2"/>
        <v>0</v>
      </c>
      <c r="AI44" s="245"/>
      <c r="AJ44" s="9" t="s">
        <v>2164</v>
      </c>
      <c r="AK44" s="9"/>
      <c r="AL44" s="9"/>
      <c r="AM44" s="9"/>
      <c r="AN44" s="9"/>
      <c r="AO44" s="9"/>
      <c r="AP44" s="9"/>
      <c r="AQ44" s="9"/>
      <c r="AR44" s="9"/>
      <c r="AS44" s="246"/>
      <c r="AT44" s="268"/>
    </row>
    <row r="45" spans="1:132" s="70" customFormat="1" ht="25.5" x14ac:dyDescent="0.2">
      <c r="A45" s="131"/>
      <c r="B45" s="387" t="s">
        <v>1981</v>
      </c>
      <c r="C45" s="387" t="s">
        <v>1982</v>
      </c>
      <c r="D45" s="387"/>
      <c r="E45" s="387" t="s">
        <v>1983</v>
      </c>
      <c r="F45" s="388" t="s">
        <v>1919</v>
      </c>
      <c r="G45" s="9" t="s">
        <v>1878</v>
      </c>
      <c r="H45" s="9"/>
      <c r="I45" s="9"/>
      <c r="J45" s="9"/>
      <c r="K45" s="9"/>
      <c r="L45" s="9"/>
      <c r="M45" s="9"/>
      <c r="N45" s="9">
        <v>1</v>
      </c>
      <c r="O45" s="432">
        <v>43592</v>
      </c>
      <c r="P45" s="242">
        <f t="shared" si="3"/>
        <v>1</v>
      </c>
      <c r="Q45" s="9"/>
      <c r="R45" s="9"/>
      <c r="S45" s="9"/>
      <c r="T45" s="9"/>
      <c r="U45" s="9"/>
      <c r="V45" s="9"/>
      <c r="W45" s="9">
        <v>1</v>
      </c>
      <c r="X45" s="432">
        <v>43592</v>
      </c>
      <c r="Y45" s="244">
        <f t="shared" si="4"/>
        <v>1</v>
      </c>
      <c r="Z45" s="9"/>
      <c r="AA45" s="9"/>
      <c r="AB45" s="9"/>
      <c r="AC45" s="9"/>
      <c r="AD45" s="9"/>
      <c r="AE45" s="9"/>
      <c r="AF45" s="9"/>
      <c r="AG45" s="9"/>
      <c r="AH45" s="244">
        <f t="shared" si="2"/>
        <v>0</v>
      </c>
      <c r="AI45" s="245"/>
      <c r="AJ45" s="9" t="s">
        <v>2164</v>
      </c>
      <c r="AK45" s="9"/>
      <c r="AL45" s="9"/>
      <c r="AM45" s="9"/>
      <c r="AN45" s="9"/>
      <c r="AO45" s="9"/>
      <c r="AP45" s="9"/>
      <c r="AQ45" s="9"/>
      <c r="AR45" s="9"/>
      <c r="AS45" s="246"/>
      <c r="AT45" s="268"/>
    </row>
    <row r="46" spans="1:132" s="70" customFormat="1" x14ac:dyDescent="0.2">
      <c r="A46" s="131"/>
      <c r="B46" s="387" t="s">
        <v>1984</v>
      </c>
      <c r="C46" s="387" t="s">
        <v>1985</v>
      </c>
      <c r="D46" s="387"/>
      <c r="E46" s="387" t="s">
        <v>1986</v>
      </c>
      <c r="F46" s="388" t="s">
        <v>1919</v>
      </c>
      <c r="G46" s="9" t="s">
        <v>1878</v>
      </c>
      <c r="H46" s="9"/>
      <c r="I46" s="9"/>
      <c r="J46" s="9"/>
      <c r="K46" s="9"/>
      <c r="L46" s="9"/>
      <c r="M46" s="9"/>
      <c r="N46" s="9">
        <v>1</v>
      </c>
      <c r="O46" s="432">
        <v>43661</v>
      </c>
      <c r="P46" s="242">
        <f t="shared" si="3"/>
        <v>1</v>
      </c>
      <c r="Q46" s="9"/>
      <c r="R46" s="9"/>
      <c r="S46" s="9"/>
      <c r="T46" s="9"/>
      <c r="U46" s="9"/>
      <c r="V46" s="9"/>
      <c r="W46" s="9">
        <v>1</v>
      </c>
      <c r="X46" s="432">
        <v>43661</v>
      </c>
      <c r="Y46" s="244">
        <f t="shared" si="4"/>
        <v>1</v>
      </c>
      <c r="Z46" s="9"/>
      <c r="AA46" s="9"/>
      <c r="AB46" s="9"/>
      <c r="AC46" s="9"/>
      <c r="AD46" s="9"/>
      <c r="AE46" s="9"/>
      <c r="AF46" s="9"/>
      <c r="AG46" s="9"/>
      <c r="AH46" s="244">
        <f t="shared" si="2"/>
        <v>0</v>
      </c>
      <c r="AI46" s="245"/>
      <c r="AJ46" s="9" t="s">
        <v>2164</v>
      </c>
      <c r="AK46" s="9"/>
      <c r="AL46" s="9"/>
      <c r="AM46" s="9"/>
      <c r="AN46" s="9"/>
      <c r="AO46" s="9"/>
      <c r="AP46" s="9"/>
      <c r="AQ46" s="9"/>
      <c r="AR46" s="9"/>
      <c r="AS46" s="246"/>
      <c r="AT46" s="268"/>
    </row>
    <row r="47" spans="1:132" s="70" customFormat="1" x14ac:dyDescent="0.2">
      <c r="A47" s="131"/>
      <c r="B47" s="387" t="s">
        <v>1987</v>
      </c>
      <c r="C47" s="387" t="s">
        <v>1988</v>
      </c>
      <c r="D47" s="387"/>
      <c r="E47" s="387" t="s">
        <v>1989</v>
      </c>
      <c r="F47" s="388" t="s">
        <v>1919</v>
      </c>
      <c r="G47" s="9" t="s">
        <v>1878</v>
      </c>
      <c r="H47" s="9"/>
      <c r="I47" s="9"/>
      <c r="J47" s="9"/>
      <c r="K47" s="9"/>
      <c r="L47" s="9"/>
      <c r="M47" s="9"/>
      <c r="N47" s="9">
        <v>1</v>
      </c>
      <c r="O47" s="432">
        <v>43661</v>
      </c>
      <c r="P47" s="242">
        <f t="shared" si="3"/>
        <v>1</v>
      </c>
      <c r="Q47" s="9"/>
      <c r="R47" s="9"/>
      <c r="S47" s="9"/>
      <c r="T47" s="9"/>
      <c r="U47" s="9"/>
      <c r="V47" s="9"/>
      <c r="W47" s="9">
        <v>1</v>
      </c>
      <c r="X47" s="432">
        <v>43661</v>
      </c>
      <c r="Y47" s="244">
        <f t="shared" si="4"/>
        <v>1</v>
      </c>
      <c r="Z47" s="9"/>
      <c r="AA47" s="9"/>
      <c r="AB47" s="9"/>
      <c r="AC47" s="9"/>
      <c r="AD47" s="9"/>
      <c r="AE47" s="9"/>
      <c r="AF47" s="9"/>
      <c r="AG47" s="9"/>
      <c r="AH47" s="244">
        <f t="shared" si="2"/>
        <v>0</v>
      </c>
      <c r="AI47" s="245"/>
      <c r="AJ47" s="9" t="s">
        <v>2164</v>
      </c>
      <c r="AK47" s="9"/>
      <c r="AL47" s="9"/>
      <c r="AM47" s="9"/>
      <c r="AN47" s="9"/>
      <c r="AO47" s="9"/>
      <c r="AP47" s="9"/>
      <c r="AQ47" s="9"/>
      <c r="AR47" s="9"/>
      <c r="AS47" s="246"/>
      <c r="AT47" s="268"/>
    </row>
    <row r="48" spans="1:132" s="231" customFormat="1" ht="16.5" customHeight="1" x14ac:dyDescent="0.2">
      <c r="A48" s="131"/>
      <c r="B48" s="387" t="s">
        <v>1990</v>
      </c>
      <c r="C48" s="387" t="s">
        <v>1991</v>
      </c>
      <c r="D48" s="387"/>
      <c r="E48" s="387" t="s">
        <v>1992</v>
      </c>
      <c r="F48" s="388" t="s">
        <v>1919</v>
      </c>
      <c r="G48" s="9" t="s">
        <v>1878</v>
      </c>
      <c r="H48" s="9"/>
      <c r="I48" s="9"/>
      <c r="J48" s="9"/>
      <c r="K48" s="9"/>
      <c r="L48" s="9"/>
      <c r="M48" s="9"/>
      <c r="N48" s="9">
        <v>1</v>
      </c>
      <c r="O48" s="432">
        <v>43727</v>
      </c>
      <c r="P48" s="242">
        <f t="shared" si="3"/>
        <v>1</v>
      </c>
      <c r="Q48" s="9"/>
      <c r="R48" s="9"/>
      <c r="S48" s="9"/>
      <c r="T48" s="9"/>
      <c r="U48" s="9"/>
      <c r="V48" s="9"/>
      <c r="W48" s="9">
        <v>1</v>
      </c>
      <c r="X48" s="432">
        <v>43727</v>
      </c>
      <c r="Y48" s="244">
        <f t="shared" si="4"/>
        <v>1</v>
      </c>
      <c r="Z48" s="9"/>
      <c r="AA48" s="9"/>
      <c r="AB48" s="9"/>
      <c r="AC48" s="9"/>
      <c r="AD48" s="9"/>
      <c r="AE48" s="9"/>
      <c r="AF48" s="9"/>
      <c r="AG48" s="9"/>
      <c r="AH48" s="244">
        <f t="shared" si="2"/>
        <v>0</v>
      </c>
      <c r="AI48" s="245"/>
      <c r="AJ48" s="9" t="s">
        <v>2164</v>
      </c>
      <c r="AK48" s="9"/>
      <c r="AL48" s="9"/>
      <c r="AM48" s="9"/>
      <c r="AN48" s="9"/>
      <c r="AO48" s="9"/>
      <c r="AP48" s="9"/>
      <c r="AQ48" s="9"/>
      <c r="AR48" s="9"/>
      <c r="AS48" s="246"/>
      <c r="AT48" s="269"/>
    </row>
    <row r="49" spans="1:46" s="231" customFormat="1" ht="25.5" x14ac:dyDescent="0.2">
      <c r="A49" s="131"/>
      <c r="B49" s="387" t="s">
        <v>1993</v>
      </c>
      <c r="C49" s="387" t="s">
        <v>1994</v>
      </c>
      <c r="D49" s="387"/>
      <c r="E49" s="387" t="s">
        <v>1995</v>
      </c>
      <c r="F49" s="388" t="s">
        <v>1919</v>
      </c>
      <c r="G49" s="9" t="s">
        <v>1878</v>
      </c>
      <c r="H49" s="9"/>
      <c r="I49" s="9"/>
      <c r="J49" s="9"/>
      <c r="K49" s="9"/>
      <c r="L49" s="9"/>
      <c r="M49" s="9"/>
      <c r="N49" s="9">
        <v>1</v>
      </c>
      <c r="O49" s="432">
        <v>43783</v>
      </c>
      <c r="P49" s="242">
        <f t="shared" si="3"/>
        <v>1</v>
      </c>
      <c r="Q49" s="9"/>
      <c r="R49" s="9"/>
      <c r="S49" s="9"/>
      <c r="T49" s="9"/>
      <c r="U49" s="9"/>
      <c r="V49" s="9"/>
      <c r="W49" s="9">
        <v>1</v>
      </c>
      <c r="X49" s="432">
        <v>43783</v>
      </c>
      <c r="Y49" s="244">
        <f t="shared" si="4"/>
        <v>1</v>
      </c>
      <c r="Z49" s="9"/>
      <c r="AA49" s="9"/>
      <c r="AB49" s="9"/>
      <c r="AC49" s="9"/>
      <c r="AD49" s="9"/>
      <c r="AE49" s="9"/>
      <c r="AF49" s="9"/>
      <c r="AG49" s="9"/>
      <c r="AH49" s="244">
        <f t="shared" si="2"/>
        <v>0</v>
      </c>
      <c r="AI49" s="245"/>
      <c r="AJ49" s="9" t="s">
        <v>2164</v>
      </c>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132"/>
      <c r="P50" s="242">
        <f t="shared" si="3"/>
        <v>0</v>
      </c>
      <c r="Q50" s="9"/>
      <c r="R50" s="9"/>
      <c r="S50" s="9"/>
      <c r="T50" s="9"/>
      <c r="U50" s="9"/>
      <c r="V50" s="9"/>
      <c r="W50" s="9"/>
      <c r="X50" s="132"/>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387"/>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387"/>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50:B1000">
    <cfRule type="expression" dxfId="57" priority="23">
      <formula>AND(ISBLANK(B50),SUM(COUNTIF($A50:$O50,"&lt;&gt;"&amp;""),COUNTIF($Q50:$X50,"&lt;&gt;"&amp;""),COUNTIF($Z50:$AG50,"&lt;&gt;"&amp;""),COUNTIF($AI50:$AS50,"&lt;&gt;"&amp;"")&gt;0))</formula>
    </cfRule>
  </conditionalFormatting>
  <conditionalFormatting sqref="C50:C1000">
    <cfRule type="expression" dxfId="56" priority="22">
      <formula>AND(ISBLANK(C50),SUM(COUNTIF($A50:$O50,"&lt;&gt;"&amp;""),COUNTIF($Q50:$X50,"&lt;&gt;"&amp;""),COUNTIF($Z50:$AG50,"&lt;&gt;"&amp;""),COUNTIF($AI50:$AS50,"&lt;&gt;"&amp;"")&gt;0))</formula>
    </cfRule>
  </conditionalFormatting>
  <conditionalFormatting sqref="F50:F1000">
    <cfRule type="expression" dxfId="55" priority="45">
      <formula>AND(ISBLANK(F50),SUM(COUNTIF($A50:$O50,"&lt;&gt;"&amp;""),COUNTIF($Q50:$X50,"&lt;&gt;"&amp;""),COUNTIF($Z50:$AG50,"&lt;&gt;"&amp;""),COUNTIF($AI50:$AS50,"&lt;&gt;"&amp;"")&gt;0))</formula>
    </cfRule>
  </conditionalFormatting>
  <conditionalFormatting sqref="G13:G1000">
    <cfRule type="expression" dxfId="54" priority="44">
      <formula>AND(ISBLANK(G13),SUM(COUNTIF($A13:$O13,"&lt;&gt;"&amp;""),COUNTIF($Q13:$X13,"&lt;&gt;"&amp;""),COUNTIF($Z13:$AG13,"&lt;&gt;"&amp;""),COUNTIF($AI13:$AS13,"&lt;&gt;"&amp;"")&gt;0))</formula>
    </cfRule>
  </conditionalFormatting>
  <conditionalFormatting sqref="Q13:W1000">
    <cfRule type="expression" dxfId="53" priority="42">
      <formula>AND(ISBLANK(Q13),SUM(COUNTIF($A13:$O13,"&lt;&gt;"&amp;""),COUNTIF($Q13:$X13,"&lt;&gt;"&amp;""),COUNTIF($Z13:$AG13,"&lt;&gt;"&amp;""),COUNTIF($AI13:$AS13,"&lt;&gt;"&amp;"")&gt;0))</formula>
    </cfRule>
  </conditionalFormatting>
  <conditionalFormatting sqref="Z13:AF1000">
    <cfRule type="expression" dxfId="52" priority="41">
      <formula>AND(ISBLANK(Z13),SUM(COUNTIF($A13:$O13,"&lt;&gt;"&amp;""),COUNTIF($Q13:$X13,"&lt;&gt;"&amp;""),COUNTIF($Z13:$AG13,"&lt;&gt;"&amp;""),COUNTIF($AI13:$AS13,"&lt;&gt;"&amp;"")&gt;0))</formula>
    </cfRule>
  </conditionalFormatting>
  <conditionalFormatting sqref="AJ13:AJ1000">
    <cfRule type="expression" dxfId="51" priority="40">
      <formula>AND(ISBLANK(AJ13),SUM(COUNTIF($A13:$O13,"&lt;&gt;"&amp;""),COUNTIF($Q13:$X13,"&lt;&gt;"&amp;""),COUNTIF($Z13:$AG13,"&lt;&gt;"&amp;""),COUNTIF($AI13:$AS13,"&lt;&gt;"&amp;"")&gt;0))</formula>
    </cfRule>
  </conditionalFormatting>
  <conditionalFormatting sqref="AL13:AL1000">
    <cfRule type="expression" dxfId="50" priority="39">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49" priority="38">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48" priority="18">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47" priority="17">
      <formula>AND(ISBLANK(AM13),SUM(COUNTIF($H13,"&lt;&gt;"&amp;""),COUNTIF($J13,"&lt;&gt;"&amp;""),COUNTIF($L13,"&lt;&gt;"&amp;""),COUNTIF($Q13,"&lt;&gt;"&amp;""),COUNTIF($S13,"&lt;&gt;"&amp;""),COUNTIF($U13,"&lt;&gt;"&amp;""),COUNTIF($Z13,"&lt;&gt;"&amp;""),COUNTIF($AB13,"&lt;&gt;"&amp;""),COUNTIF($AD13,"&lt;&gt;"&amp;"")&gt;0))</formula>
    </cfRule>
  </conditionalFormatting>
  <conditionalFormatting sqref="O51:O1000">
    <cfRule type="expression" dxfId="46" priority="27">
      <formula>AND(ISBLANK(O51),SUM(COUNTIF(H51:O51,"&lt;&gt;"&amp;"")&gt;0))</formula>
    </cfRule>
    <cfRule type="expression" dxfId="45" priority="43">
      <formula>ISTEXT(O51)</formula>
    </cfRule>
  </conditionalFormatting>
  <conditionalFormatting sqref="X53:X1000">
    <cfRule type="expression" dxfId="44" priority="34">
      <formula>ISTEXT(X53)</formula>
    </cfRule>
  </conditionalFormatting>
  <conditionalFormatting sqref="X53:X1000">
    <cfRule type="expression" dxfId="43" priority="26">
      <formula>AND(ISBLANK(X53),SUM(COUNTIF(Q53:X53,"&lt;&gt;"&amp;"")&gt;0))</formula>
    </cfRule>
  </conditionalFormatting>
  <conditionalFormatting sqref="AG13:AG1000">
    <cfRule type="expression" dxfId="42" priority="32">
      <formula>ISTEXT(AG13)</formula>
    </cfRule>
  </conditionalFormatting>
  <conditionalFormatting sqref="AG13:AG1000">
    <cfRule type="expression" dxfId="41" priority="25">
      <formula>AND(ISBLANK(AG13),SUM(COUNTIF(Z13:AG13,"&lt;&gt;"&amp;"")&gt;0))</formula>
    </cfRule>
  </conditionalFormatting>
  <conditionalFormatting sqref="H13:N1000">
    <cfRule type="expression" priority="30" stopIfTrue="1">
      <formula>COUNTIF($H13:$N13,"&lt;&gt;"&amp;"")&gt;0</formula>
    </cfRule>
    <cfRule type="expression" dxfId="40" priority="35">
      <formula>AND(ISBLANK(H13),SUM(COUNTIF($A13:$O13,"&lt;&gt;"&amp;""),COUNTIF($Q13:$X13,"&lt;&gt;"&amp;""),COUNTIF($Z13:$AG13,"&lt;&gt;"&amp;""),COUNTIF($AI13:$AS13,"&lt;&gt;"&amp;"")&gt;0))</formula>
    </cfRule>
  </conditionalFormatting>
  <conditionalFormatting sqref="Q13:W1000">
    <cfRule type="expression" priority="29" stopIfTrue="1">
      <formula>COUNTIF($Q13:$W13,"&lt;&gt;"&amp;"")&gt;0</formula>
    </cfRule>
  </conditionalFormatting>
  <conditionalFormatting sqref="Z13:AF1000">
    <cfRule type="expression" priority="28" stopIfTrue="1">
      <formula>COUNTIF($Z13:$AF13,"&lt;&gt;"&amp;"")&gt;0</formula>
    </cfRule>
  </conditionalFormatting>
  <conditionalFormatting sqref="A50:A1000">
    <cfRule type="expression" dxfId="39" priority="24">
      <formula>LEN(A50)&gt;256</formula>
    </cfRule>
  </conditionalFormatting>
  <conditionalFormatting sqref="B50:B1000">
    <cfRule type="expression" dxfId="38" priority="52">
      <formula>LEN(B50)&gt;256</formula>
    </cfRule>
  </conditionalFormatting>
  <conditionalFormatting sqref="C50:C1000">
    <cfRule type="expression" dxfId="37" priority="46">
      <formula>LEN(C50)&gt;256</formula>
    </cfRule>
  </conditionalFormatting>
  <conditionalFormatting sqref="D50:D1000">
    <cfRule type="expression" dxfId="36" priority="21">
      <formula>LEN(D50)&gt;256</formula>
    </cfRule>
  </conditionalFormatting>
  <conditionalFormatting sqref="E50:E1000">
    <cfRule type="expression" dxfId="35" priority="20">
      <formula>LEN($E$13)&gt;256</formula>
    </cfRule>
  </conditionalFormatting>
  <conditionalFormatting sqref="AS13:AS1000">
    <cfRule type="expression" dxfId="34" priority="19">
      <formula>LEN(AS13)&gt;4000</formula>
    </cfRule>
  </conditionalFormatting>
  <conditionalFormatting sqref="AN13:AN1000">
    <cfRule type="expression" dxfId="33" priority="37">
      <formula>LEN(AN13)&gt;256</formula>
    </cfRule>
  </conditionalFormatting>
  <conditionalFormatting sqref="AO13:AO1000">
    <cfRule type="expression" dxfId="32" priority="36">
      <formula>LEN(AO13)&gt;256</formula>
    </cfRule>
  </conditionalFormatting>
  <conditionalFormatting sqref="C13:C15 C17:C49">
    <cfRule type="expression" dxfId="31" priority="13">
      <formula>AND(ISBLANK(C13),SUM(COUNTIF(A13:O13,"&lt;&gt;"&amp;""),COUNTIF(Q13,"&lt;&gt;"&amp;""),COUNTIF(S13:T13,"&lt;&gt;"&amp;"")&gt;0))</formula>
    </cfRule>
  </conditionalFormatting>
  <conditionalFormatting sqref="F13:F49">
    <cfRule type="expression" dxfId="30" priority="15">
      <formula>AND(ISBLANK(F13),SUM(COUNTIF(A13:O13,"&lt;&gt;"&amp;""),COUNTIF(Q13,"&lt;&gt;"&amp;""),COUNTIF(S13:T13,"&lt;&gt;"&amp;"")&gt;0))</formula>
    </cfRule>
  </conditionalFormatting>
  <conditionalFormatting sqref="A13:B15 A16 A17:B49">
    <cfRule type="expression" dxfId="29" priority="14">
      <formula>LEN(A13)&gt;256</formula>
    </cfRule>
  </conditionalFormatting>
  <conditionalFormatting sqref="C13:C15 C17:C49">
    <cfRule type="expression" dxfId="28" priority="16">
      <formula>LEN(C13)&gt;256</formula>
    </cfRule>
  </conditionalFormatting>
  <conditionalFormatting sqref="E13:E49">
    <cfRule type="expression" dxfId="27" priority="12">
      <formula>LEN(E13)&gt;256</formula>
    </cfRule>
  </conditionalFormatting>
  <conditionalFormatting sqref="B13:B15 B17:B49">
    <cfRule type="expression" dxfId="26" priority="11">
      <formula>AND(ISBLANK(B13),SUM(COUNTIF(A13:O13,"&lt;&gt;"&amp;""),COUNTIF(Q13,"&lt;&gt;"&amp;""),COUNTIF(S13:T13,"&lt;&gt;"&amp;"")&gt;0))</formula>
    </cfRule>
  </conditionalFormatting>
  <conditionalFormatting sqref="C16">
    <cfRule type="expression" dxfId="25" priority="8">
      <formula>AND(ISBLANK(C16),SUM(COUNTIF(A16:O16,"&lt;&gt;"&amp;""),COUNTIF(Q16,"&lt;&gt;"&amp;""),COUNTIF(S16:T16,"&lt;&gt;"&amp;"")&gt;0))</formula>
    </cfRule>
  </conditionalFormatting>
  <conditionalFormatting sqref="B16">
    <cfRule type="expression" dxfId="24" priority="9">
      <formula>LEN(B16)&gt;256</formula>
    </cfRule>
  </conditionalFormatting>
  <conditionalFormatting sqref="C16">
    <cfRule type="expression" dxfId="23" priority="10">
      <formula>LEN(C16)&gt;256</formula>
    </cfRule>
  </conditionalFormatting>
  <conditionalFormatting sqref="B16">
    <cfRule type="expression" dxfId="22" priority="7">
      <formula>AND(ISBLANK(B16),SUM(COUNTIF(A16:O16,"&lt;&gt;"&amp;""),COUNTIF(Q16,"&lt;&gt;"&amp;""),COUNTIF(S16:T16,"&lt;&gt;"&amp;"")&gt;0))</formula>
    </cfRule>
  </conditionalFormatting>
  <conditionalFormatting sqref="O13:O50">
    <cfRule type="expression" dxfId="21" priority="5">
      <formula>AND(ISBLANK(O13),SUM(COUNTIF(H13:V13,"&lt;&gt;"&amp;""),COUNTIF(X13,"&lt;&gt;"&amp;""),COUNTIF(Z13:AA13,"&lt;&gt;"&amp;"")&gt;0))</formula>
    </cfRule>
    <cfRule type="expression" dxfId="20" priority="6">
      <formula>ISTEXT(O13)</formula>
    </cfRule>
  </conditionalFormatting>
  <conditionalFormatting sqref="X51:X52">
    <cfRule type="expression" dxfId="19" priority="3">
      <formula>AND(ISBLANK(X51),SUM(COUNTIF(Q51:X51,"&lt;&gt;"&amp;"")&gt;0))</formula>
    </cfRule>
    <cfRule type="expression" dxfId="18" priority="4">
      <formula>ISTEXT(X51)</formula>
    </cfRule>
  </conditionalFormatting>
  <conditionalFormatting sqref="X13:X50">
    <cfRule type="expression" dxfId="17" priority="1">
      <formula>AND(ISBLANK(X13),SUM(COUNTIF(Q13:AE13,"&lt;&gt;"&amp;""),COUNTIF(AG13,"&lt;&gt;"&amp;""),COUNTIF(AI13:AJ13,"&lt;&gt;"&amp;"")&gt;0))</formula>
    </cfRule>
    <cfRule type="expression" dxfId="16" priority="2">
      <formula>ISTEXT(X13)</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C15" sqref="C15:C16"/>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Alameda</v>
      </c>
      <c r="C1" s="280"/>
      <c r="D1" s="358"/>
      <c r="E1" s="360" t="s">
        <v>8</v>
      </c>
      <c r="F1" s="360"/>
      <c r="G1" s="360"/>
      <c r="H1" s="360"/>
      <c r="I1" s="504" t="s">
        <v>1365</v>
      </c>
      <c r="J1" s="505"/>
      <c r="K1" s="505"/>
      <c r="L1" s="505"/>
      <c r="M1" s="506"/>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8" t="s">
        <v>1286</v>
      </c>
      <c r="J2" s="509"/>
      <c r="K2" s="509"/>
      <c r="L2" s="509"/>
      <c r="M2" s="510"/>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12" t="s">
        <v>13</v>
      </c>
      <c r="B7" s="512"/>
      <c r="C7" s="512"/>
      <c r="D7" s="512"/>
      <c r="E7" s="512"/>
      <c r="F7" s="512"/>
      <c r="G7" s="512"/>
      <c r="H7" s="512"/>
      <c r="I7" s="512"/>
      <c r="J7" s="512"/>
      <c r="K7" s="512"/>
      <c r="L7" s="512"/>
      <c r="M7" s="512"/>
      <c r="N7" s="512"/>
    </row>
    <row r="8" spans="1:45" ht="18" x14ac:dyDescent="0.25">
      <c r="A8" s="512" t="s">
        <v>79</v>
      </c>
      <c r="B8" s="512"/>
      <c r="C8" s="512"/>
      <c r="D8" s="512"/>
      <c r="E8" s="512"/>
      <c r="F8" s="512"/>
      <c r="G8" s="512"/>
      <c r="H8" s="512"/>
      <c r="I8" s="512"/>
      <c r="J8" s="512"/>
      <c r="K8" s="512"/>
      <c r="L8" s="512"/>
      <c r="M8" s="512"/>
      <c r="N8" s="512"/>
    </row>
    <row r="9" spans="1:45" ht="18" x14ac:dyDescent="0.25">
      <c r="A9" s="512" t="s">
        <v>14</v>
      </c>
      <c r="B9" s="512"/>
      <c r="C9" s="512"/>
      <c r="D9" s="512"/>
      <c r="E9" s="512"/>
      <c r="F9" s="512"/>
      <c r="G9" s="512"/>
      <c r="H9" s="512"/>
      <c r="I9" s="512"/>
      <c r="J9" s="512"/>
      <c r="K9" s="512"/>
      <c r="L9" s="512"/>
      <c r="M9" s="512"/>
      <c r="N9" s="512"/>
    </row>
    <row r="10" spans="1:45" x14ac:dyDescent="0.2">
      <c r="A10" s="85"/>
      <c r="B10" s="85"/>
      <c r="C10" s="178">
        <v>1</v>
      </c>
      <c r="D10" s="511">
        <v>2</v>
      </c>
      <c r="E10" s="511"/>
      <c r="F10" s="511"/>
      <c r="G10" s="511"/>
      <c r="H10" s="511"/>
      <c r="I10" s="511"/>
      <c r="J10" s="511"/>
      <c r="K10" s="511"/>
      <c r="L10" s="511"/>
      <c r="M10" s="178">
        <v>3</v>
      </c>
      <c r="N10" s="178">
        <v>4</v>
      </c>
    </row>
    <row r="11" spans="1:45" ht="58.5" customHeight="1" thickBot="1" x14ac:dyDescent="0.25">
      <c r="A11" s="499" t="s">
        <v>15</v>
      </c>
      <c r="B11" s="499"/>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00" t="s">
        <v>16</v>
      </c>
      <c r="B13" s="175" t="s">
        <v>5</v>
      </c>
      <c r="C13" s="507">
        <f>VLOOKUP($B$1,'RHNA Allocations'!$C$2:$H$540,2,0)</f>
        <v>444</v>
      </c>
      <c r="D13" s="9">
        <f ca="1">IF(D$11=$B$2,'Table A2'!$Q$12+'Table F'!$F$16+'Table F'!$G$16,IF(D$11&lt;$B$2,(VLOOKUP($B$1,INDIRECT("'RHNA " &amp; D$11 &amp; "'!$A:$B"),2,FALSE)),0))</f>
        <v>19</v>
      </c>
      <c r="E13" s="9">
        <f ca="1">IF(E$11=$B$2,'Table A2'!$Q$12+'Table F'!$F$16+'Table F'!$G$16,IF(E$11&lt;$B$2,(VLOOKUP($B$1,INDIRECT("'RHNA " &amp; E$11 &amp; "'!$A:$B"),2,FALSE)),0))</f>
        <v>17</v>
      </c>
      <c r="F13" s="9">
        <f ca="1">IF(F$11=$B$2,'Table A2'!$Q$12+'Table F'!$F$16+'Table F'!$G$16,IF(F$11&lt;$B$2,(VLOOKUP($B$1,INDIRECT("'RHNA " &amp; F$11 &amp; "'!$A:$B"),2,FALSE)),0))</f>
        <v>18</v>
      </c>
      <c r="G13" s="9">
        <f ca="1">IF(G$11=$B$2,'Table A2'!$Q$12+'Table F'!$F$16+'Table F'!$G$16,IF(G$11&lt;$B$2,(VLOOKUP($B$1,INDIRECT("'RHNA " &amp; G$11 &amp; "'!$A:$B"),2,FALSE)),0))</f>
        <v>1</v>
      </c>
      <c r="H13" s="9">
        <f ca="1">IF(H$11=$B$2,'Table A2'!$Q$12+'Table F'!$F$16+'Table F'!$G$16,IF(H$11&lt;$B$2,(VLOOKUP($B$1,INDIRECT("'RHNA " &amp; H$11 &amp; "'!$A:$B"),2,FALSE)),0))</f>
        <v>31</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3">
        <f ca="1">SUM(D13:L13)+SUM(D14:L14)</f>
        <v>86</v>
      </c>
      <c r="N13" s="501">
        <f ca="1">MAX(0,C13-M13)</f>
        <v>358</v>
      </c>
      <c r="O13" s="293" t="s">
        <v>1515</v>
      </c>
    </row>
    <row r="14" spans="1:45" x14ac:dyDescent="0.2">
      <c r="A14" s="500"/>
      <c r="B14" s="175" t="s">
        <v>20</v>
      </c>
      <c r="C14" s="507"/>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2"/>
      <c r="N14" s="502"/>
      <c r="O14" s="293" t="s">
        <v>1516</v>
      </c>
    </row>
    <row r="15" spans="1:45" x14ac:dyDescent="0.2">
      <c r="A15" s="500" t="s">
        <v>17</v>
      </c>
      <c r="B15" s="175" t="s">
        <v>5</v>
      </c>
      <c r="C15" s="507">
        <f>VLOOKUP($B$1,'RHNA Allocations'!$C$2:$H$540,3,0)</f>
        <v>248</v>
      </c>
      <c r="D15" s="9">
        <f ca="1">IF(D$11=$B$2,'Table A2'!$S$12+'Table F'!$H$16,IF(D$11&lt;$B$2,(VLOOKUP($B$1,INDIRECT("'RHNA " &amp; D$11 &amp; "'!$A:$D"),4,FALSE)),0))</f>
        <v>22</v>
      </c>
      <c r="E15" s="9">
        <f ca="1">IF(E$11=$B$2,'Table A2'!$S$12+'Table F'!$H$16,IF(E$11&lt;$B$2,(VLOOKUP($B$1,INDIRECT("'RHNA " &amp; E$11 &amp; "'!$A:$D"),4,FALSE)),0))</f>
        <v>14</v>
      </c>
      <c r="F15" s="9">
        <f ca="1">IF(F$11=$B$2,'Table A2'!$S$12+'Table F'!$H$16,IF(F$11&lt;$B$2,(VLOOKUP($B$1,INDIRECT("'RHNA " &amp; F$11 &amp; "'!$A:$D"),4,FALSE)),0))</f>
        <v>4</v>
      </c>
      <c r="G15" s="9">
        <f ca="1">IF(G$11=$B$2,'Table A2'!$S$12+'Table F'!$H$16,IF(G$11&lt;$B$2,(VLOOKUP($B$1,INDIRECT("'RHNA " &amp; G$11 &amp; "'!$A:$D"),4,FALSE)),0))</f>
        <v>0</v>
      </c>
      <c r="H15" s="9">
        <f ca="1">IF(H$11=$B$2,'Table A2'!$S$12+'Table F'!$H$16,IF(H$11&lt;$B$2,(VLOOKUP($B$1,INDIRECT("'RHNA " &amp; H$11 &amp; "'!$A:$D"),4,FALSE)),0))</f>
        <v>28</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3">
        <f ca="1">SUM(D15:L15)+SUM(D16:L16)</f>
        <v>68</v>
      </c>
      <c r="N15" s="501">
        <f ca="1">MAX(0,C15-M15)</f>
        <v>180</v>
      </c>
      <c r="O15" s="293" t="s">
        <v>1517</v>
      </c>
    </row>
    <row r="16" spans="1:45" x14ac:dyDescent="0.2">
      <c r="A16" s="500"/>
      <c r="B16" s="175" t="s">
        <v>20</v>
      </c>
      <c r="C16" s="507"/>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2"/>
      <c r="N16" s="502"/>
      <c r="O16" s="293" t="s">
        <v>1518</v>
      </c>
    </row>
    <row r="17" spans="1:15" x14ac:dyDescent="0.2">
      <c r="A17" s="500" t="s">
        <v>18</v>
      </c>
      <c r="B17" s="175" t="s">
        <v>5</v>
      </c>
      <c r="C17" s="507">
        <f>VLOOKUP($B$1,'RHNA Allocations'!$C$2:$H$540,4,0)</f>
        <v>283</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24</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3">
        <f ca="1">SUM(D17:L17)+SUM(D18:L18)</f>
        <v>50</v>
      </c>
      <c r="N17" s="501">
        <f ca="1">MAX(0,C17-M17)</f>
        <v>233</v>
      </c>
      <c r="O17" s="293" t="s">
        <v>1519</v>
      </c>
    </row>
    <row r="18" spans="1:15" x14ac:dyDescent="0.2">
      <c r="A18" s="500"/>
      <c r="B18" s="175" t="s">
        <v>20</v>
      </c>
      <c r="C18" s="507"/>
      <c r="D18" s="9">
        <f ca="1">IF(D$11=$B$2,'Table A2'!$V$12,IF(D$11&lt;$B$2,(VLOOKUP($B$1,INDIRECT("'RHNA " &amp; D$11 &amp; "'!$A:$G"),7,FALSE)),0))</f>
        <v>14</v>
      </c>
      <c r="E18" s="9">
        <f ca="1">IF(E$11=$B$2,'Table A2'!$V$12,IF(E$11&lt;$B$2,(VLOOKUP($B$1,INDIRECT("'RHNA " &amp; E$11 &amp; "'!$A:$G"),7,FALSE)),0))</f>
        <v>7</v>
      </c>
      <c r="F18" s="9">
        <f ca="1">IF(F$11=$B$2,'Table A2'!$V$12,IF(F$11&lt;$B$2,(VLOOKUP($B$1,INDIRECT("'RHNA " &amp; F$11 &amp; "'!$A:$G"),7,FALSE)),0))</f>
        <v>5</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2"/>
      <c r="N18" s="502"/>
      <c r="O18" s="293" t="s">
        <v>1520</v>
      </c>
    </row>
    <row r="19" spans="1:15" ht="15" thickBot="1" x14ac:dyDescent="0.25">
      <c r="A19" s="163" t="s">
        <v>19</v>
      </c>
      <c r="B19" s="164"/>
      <c r="C19" s="165">
        <f>VLOOKUP($B$1,'RHNA Allocations'!$C$2:$H$540,5,0)</f>
        <v>748</v>
      </c>
      <c r="D19" s="10">
        <f ca="1">IF(D$11=$B$2,'Table A2'!$W$12,IF(D$11&lt;$B$2,(VLOOKUP($B$1,INDIRECT("'RHNA " &amp; D$11 &amp; "'!$A:$H"),8,FALSE)),0))</f>
        <v>192</v>
      </c>
      <c r="E19" s="10">
        <f ca="1">IF(E$11=$B$2,'Table A2'!$W$12,IF(E$11&lt;$B$2,(VLOOKUP($B$1,INDIRECT("'RHNA " &amp; E$11 &amp; "'!$A:$H"),8,FALSE)),0))</f>
        <v>61</v>
      </c>
      <c r="F19" s="10">
        <f ca="1">IF(F$11=$B$2,'Table A2'!$W$12,IF(F$11&lt;$B$2,(VLOOKUP($B$1,INDIRECT("'RHNA " &amp; F$11 &amp; "'!$A:$H"),8,FALSE)),0))</f>
        <v>66</v>
      </c>
      <c r="G19" s="10">
        <f ca="1">IF(G$11=$B$2,'Table A2'!$W$12,IF(G$11&lt;$B$2,(VLOOKUP($B$1,INDIRECT("'RHNA " &amp; G$11 &amp; "'!$A:$H"),8,FALSE)),0))</f>
        <v>180</v>
      </c>
      <c r="H19" s="10">
        <f ca="1">IF(H$11=$B$2,'Table A2'!$W$12,IF(H$11&lt;$B$2,(VLOOKUP($B$1,INDIRECT("'RHNA " &amp; H$11 &amp; "'!$A:$H"),8,FALSE)),0))</f>
        <v>598</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1097</v>
      </c>
      <c r="N19" s="167">
        <f ca="1">MAX(0,C19-M19)</f>
        <v>0</v>
      </c>
      <c r="O19" s="293" t="s">
        <v>1521</v>
      </c>
    </row>
    <row r="20" spans="1:15" ht="15" thickTop="1" x14ac:dyDescent="0.2">
      <c r="A20" s="496" t="s">
        <v>75</v>
      </c>
      <c r="B20" s="497"/>
      <c r="C20" s="168">
        <f>SUM(C13:C19)</f>
        <v>1723</v>
      </c>
      <c r="D20" s="169"/>
      <c r="E20" s="169"/>
      <c r="F20" s="169"/>
      <c r="G20" s="169"/>
      <c r="H20" s="169"/>
      <c r="I20" s="169"/>
      <c r="J20" s="169"/>
      <c r="K20" s="169"/>
      <c r="L20" s="169"/>
      <c r="M20" s="169"/>
      <c r="N20" s="170"/>
      <c r="O20" s="293" t="s">
        <v>1522</v>
      </c>
    </row>
    <row r="21" spans="1:15" x14ac:dyDescent="0.2">
      <c r="A21" s="498" t="s">
        <v>1750</v>
      </c>
      <c r="B21" s="498"/>
      <c r="C21" s="498"/>
      <c r="D21" s="171">
        <f t="shared" ref="D21:N21" ca="1" si="0">SUM(D13:D19)</f>
        <v>247</v>
      </c>
      <c r="E21" s="171">
        <f t="shared" ca="1" si="0"/>
        <v>99</v>
      </c>
      <c r="F21" s="171">
        <f t="shared" ca="1" si="0"/>
        <v>93</v>
      </c>
      <c r="G21" s="171">
        <f t="shared" ca="1" si="0"/>
        <v>181</v>
      </c>
      <c r="H21" s="171">
        <f t="shared" ca="1" si="0"/>
        <v>681</v>
      </c>
      <c r="I21" s="171">
        <f t="shared" ca="1" si="0"/>
        <v>0</v>
      </c>
      <c r="J21" s="171">
        <f t="shared" ca="1" si="0"/>
        <v>0</v>
      </c>
      <c r="K21" s="171">
        <f t="shared" ca="1" si="0"/>
        <v>0</v>
      </c>
      <c r="L21" s="171">
        <f t="shared" ca="1" si="0"/>
        <v>0</v>
      </c>
      <c r="M21" s="171">
        <f t="shared" ca="1" si="0"/>
        <v>1301</v>
      </c>
      <c r="N21" s="171">
        <f t="shared" ca="1" si="0"/>
        <v>771</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5" priority="1">
      <formula>$H2=$L2</formula>
    </cfRule>
    <cfRule type="expression" dxfId="14"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Alameda</v>
      </c>
      <c r="C1" s="280"/>
      <c r="D1" s="358"/>
      <c r="E1" s="358"/>
      <c r="F1" s="358"/>
      <c r="G1" s="358" t="s">
        <v>8</v>
      </c>
      <c r="H1" s="358"/>
      <c r="I1" s="358"/>
      <c r="J1" s="358"/>
      <c r="K1" s="358"/>
      <c r="L1" s="358"/>
      <c r="M1" s="489" t="s">
        <v>1766</v>
      </c>
      <c r="N1" s="490"/>
      <c r="O1" s="490"/>
      <c r="P1" s="491"/>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75" t="s">
        <v>102</v>
      </c>
      <c r="N2" s="476"/>
      <c r="O2" s="476"/>
      <c r="P2" s="477"/>
      <c r="Q2" s="358"/>
      <c r="R2" s="358"/>
      <c r="S2" s="358"/>
      <c r="T2" s="358"/>
      <c r="U2" s="58"/>
      <c r="V2" s="58"/>
      <c r="W2" s="58"/>
      <c r="X2" s="58"/>
      <c r="Y2" s="58"/>
    </row>
    <row r="3" spans="1:25" s="219" customFormat="1" ht="15" x14ac:dyDescent="0.2">
      <c r="A3" s="478" t="s">
        <v>1369</v>
      </c>
      <c r="B3" s="478"/>
      <c r="C3" s="478"/>
      <c r="D3" s="478"/>
      <c r="E3" s="478"/>
      <c r="F3" s="478"/>
      <c r="G3" s="478"/>
      <c r="H3" s="478"/>
      <c r="I3" s="478"/>
      <c r="J3" s="478"/>
      <c r="K3" s="478"/>
      <c r="L3" s="478"/>
      <c r="M3" s="478"/>
      <c r="N3" s="478"/>
      <c r="O3" s="478"/>
      <c r="P3" s="478"/>
      <c r="Q3" s="478"/>
      <c r="R3" s="478"/>
      <c r="S3" s="478"/>
      <c r="T3" s="478"/>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24" t="s">
        <v>21</v>
      </c>
      <c r="B7" s="524"/>
      <c r="C7" s="524"/>
      <c r="D7" s="524"/>
      <c r="E7" s="524"/>
      <c r="F7" s="524"/>
      <c r="G7" s="524"/>
      <c r="H7" s="524"/>
      <c r="I7" s="524"/>
      <c r="J7" s="524"/>
      <c r="K7" s="524"/>
      <c r="L7" s="524"/>
      <c r="M7" s="524"/>
      <c r="N7" s="524"/>
      <c r="O7" s="524"/>
      <c r="P7" s="524"/>
      <c r="Q7" s="524"/>
      <c r="R7" s="525"/>
    </row>
    <row r="8" spans="1:25" s="209" customFormat="1" ht="15.75" x14ac:dyDescent="0.25">
      <c r="A8" s="521" t="s">
        <v>46</v>
      </c>
      <c r="B8" s="522"/>
      <c r="C8" s="522"/>
      <c r="D8" s="522"/>
      <c r="E8" s="522"/>
      <c r="F8" s="522"/>
      <c r="G8" s="522"/>
      <c r="H8" s="522"/>
      <c r="I8" s="522"/>
      <c r="J8" s="522"/>
      <c r="K8" s="522"/>
      <c r="L8" s="522"/>
      <c r="M8" s="522"/>
      <c r="N8" s="522"/>
      <c r="O8" s="522"/>
      <c r="P8" s="522"/>
      <c r="Q8" s="522"/>
      <c r="R8" s="523"/>
    </row>
    <row r="9" spans="1:25" s="251" customFormat="1" ht="39.75" customHeight="1" x14ac:dyDescent="0.25">
      <c r="A9" s="479" t="s">
        <v>43</v>
      </c>
      <c r="B9" s="518"/>
      <c r="C9" s="518"/>
      <c r="D9" s="518"/>
      <c r="E9" s="173" t="s">
        <v>49</v>
      </c>
      <c r="F9" s="479" t="s">
        <v>1739</v>
      </c>
      <c r="G9" s="518"/>
      <c r="H9" s="518"/>
      <c r="I9" s="518"/>
      <c r="J9" s="173" t="s">
        <v>112</v>
      </c>
      <c r="K9" s="479" t="s">
        <v>113</v>
      </c>
      <c r="L9" s="519"/>
      <c r="M9" s="519"/>
      <c r="N9" s="519"/>
      <c r="O9" s="519"/>
      <c r="P9" s="519"/>
      <c r="Q9" s="519"/>
      <c r="R9" s="519"/>
    </row>
    <row r="10" spans="1:25" s="77" customFormat="1" x14ac:dyDescent="0.2">
      <c r="A10" s="515">
        <v>1</v>
      </c>
      <c r="B10" s="520"/>
      <c r="C10" s="520"/>
      <c r="D10" s="517"/>
      <c r="E10" s="179">
        <v>2</v>
      </c>
      <c r="F10" s="515">
        <v>3</v>
      </c>
      <c r="G10" s="516"/>
      <c r="H10" s="516"/>
      <c r="I10" s="517"/>
      <c r="J10" s="74">
        <v>4</v>
      </c>
      <c r="K10" s="178">
        <v>5</v>
      </c>
      <c r="L10" s="178">
        <v>6</v>
      </c>
      <c r="M10" s="178">
        <v>7</v>
      </c>
      <c r="N10" s="511">
        <v>8</v>
      </c>
      <c r="O10" s="511"/>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13" t="s">
        <v>132</v>
      </c>
      <c r="B12" s="514"/>
      <c r="C12" s="514"/>
      <c r="D12" s="514"/>
      <c r="E12" s="514"/>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3" priority="4">
      <formula>AND(ISBLANK(A13),SUM(COUNTIF($A13:$R13,"&lt;&gt;"&amp;"")&gt;0))</formula>
    </cfRule>
  </conditionalFormatting>
  <conditionalFormatting sqref="B13:B499">
    <cfRule type="expression" dxfId="12" priority="3">
      <formula>AND(ISBLANK(B13),SUM(COUNTIF($A13:$R13,"&lt;&gt;"&amp;"")&gt;0))</formula>
    </cfRule>
  </conditionalFormatting>
  <conditionalFormatting sqref="E13:E499">
    <cfRule type="expression" dxfId="11" priority="6">
      <formula>AND(ISBLANK(E13),SUM(COUNTIF($A13:$R13,"&lt;&gt;"&amp;"")&gt;0))</formula>
    </cfRule>
  </conditionalFormatting>
  <conditionalFormatting sqref="J13:Q499">
    <cfRule type="expression" dxfId="10" priority="5">
      <formula>AND(ISBLANK(J13),SUM(COUNTIF($A13:$R13,"&lt;&gt;"&amp;"")&gt;0))</formula>
    </cfRule>
  </conditionalFormatting>
  <conditionalFormatting sqref="A13:A499">
    <cfRule type="expression" dxfId="9" priority="8">
      <formula>LEN(A13)&gt;40</formula>
    </cfRule>
  </conditionalFormatting>
  <conditionalFormatting sqref="B13:D499">
    <cfRule type="expression" dxfId="8" priority="7">
      <formula>LEN(B13)&gt;256</formula>
    </cfRule>
  </conditionalFormatting>
  <conditionalFormatting sqref="R13:R499">
    <cfRule type="expression" dxfId="7" priority="2">
      <formula>LEN(R13)&gt;256</formula>
    </cfRule>
  </conditionalFormatting>
  <conditionalFormatting sqref="F13:G13">
    <cfRule type="expression" dxfId="6"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89" zoomScaleNormal="89" zoomScaleSheetLayoutView="90" workbookViewId="0">
      <selection activeCell="A13" sqref="A13"/>
    </sheetView>
  </sheetViews>
  <sheetFormatPr defaultColWidth="0" defaultRowHeight="14.25" x14ac:dyDescent="0.2"/>
  <cols>
    <col min="1" max="1" width="23.42578125" style="14" customWidth="1"/>
    <col min="2" max="2" width="54.710937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9" t="s">
        <v>8</v>
      </c>
      <c r="B1" s="539"/>
      <c r="C1" s="539"/>
      <c r="D1" s="539"/>
      <c r="E1" s="539"/>
      <c r="F1" s="539"/>
      <c r="G1" s="539"/>
      <c r="H1" s="539"/>
      <c r="I1" s="539"/>
      <c r="J1" s="539"/>
      <c r="K1" s="539"/>
      <c r="L1" s="539"/>
      <c r="M1" s="539"/>
      <c r="N1" s="539"/>
      <c r="O1" s="539"/>
      <c r="P1" s="539"/>
      <c r="Q1" s="539"/>
      <c r="R1" s="539"/>
      <c r="S1" s="539"/>
      <c r="T1" s="539"/>
      <c r="U1" s="2"/>
      <c r="V1" s="2"/>
    </row>
    <row r="2" spans="1:16384" s="248" customFormat="1" ht="23.25" x14ac:dyDescent="0.35">
      <c r="A2" s="539" t="s">
        <v>9</v>
      </c>
      <c r="B2" s="539"/>
      <c r="C2" s="539"/>
      <c r="D2" s="539"/>
      <c r="E2" s="539"/>
      <c r="F2" s="539"/>
      <c r="G2" s="539"/>
      <c r="H2" s="539"/>
      <c r="I2" s="539"/>
      <c r="J2" s="539"/>
      <c r="K2" s="539"/>
      <c r="L2" s="539"/>
      <c r="M2" s="539"/>
      <c r="N2" s="539"/>
      <c r="O2" s="539"/>
      <c r="P2" s="539"/>
      <c r="Q2" s="539"/>
      <c r="R2" s="539"/>
      <c r="S2" s="539"/>
      <c r="T2" s="539"/>
      <c r="U2" s="3"/>
      <c r="V2" s="3"/>
    </row>
    <row r="3" spans="1:16384" s="248" customFormat="1" ht="15" x14ac:dyDescent="0.2">
      <c r="A3" s="478" t="s">
        <v>1369</v>
      </c>
      <c r="B3" s="478"/>
      <c r="C3" s="478"/>
      <c r="D3" s="478"/>
      <c r="E3" s="478"/>
      <c r="F3" s="478"/>
      <c r="G3" s="478"/>
      <c r="H3" s="478"/>
      <c r="I3" s="478"/>
      <c r="J3" s="478"/>
      <c r="K3" s="478"/>
      <c r="L3" s="478"/>
      <c r="M3" s="478"/>
      <c r="N3" s="478"/>
      <c r="O3" s="478"/>
      <c r="P3" s="478"/>
      <c r="Q3" s="478"/>
      <c r="R3" s="478"/>
      <c r="S3" s="478"/>
      <c r="T3" s="478"/>
      <c r="U3" s="16"/>
      <c r="V3" s="16"/>
    </row>
    <row r="4" spans="1:16384" s="1" customFormat="1" ht="12.75" x14ac:dyDescent="0.2">
      <c r="A4" s="283" t="s">
        <v>10</v>
      </c>
      <c r="B4" s="206" t="str">
        <f>'Start Here'!B4:E4</f>
        <v>Alameda</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38" t="s">
        <v>26</v>
      </c>
      <c r="B7" s="538"/>
      <c r="C7" s="538"/>
      <c r="D7" s="538"/>
    </row>
    <row r="8" spans="1:16384" ht="15.75" x14ac:dyDescent="0.2">
      <c r="A8" s="538" t="s">
        <v>41</v>
      </c>
      <c r="B8" s="538"/>
      <c r="C8" s="538"/>
      <c r="D8" s="538"/>
    </row>
    <row r="9" spans="1:16384" s="15" customFormat="1" ht="52.5" customHeight="1" x14ac:dyDescent="0.2">
      <c r="A9" s="535" t="s">
        <v>42</v>
      </c>
      <c r="B9" s="536"/>
      <c r="C9" s="536"/>
      <c r="D9" s="537"/>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390" x14ac:dyDescent="0.2">
      <c r="A12" s="438" t="s">
        <v>2076</v>
      </c>
      <c r="B12" s="438" t="s">
        <v>2078</v>
      </c>
      <c r="C12" s="439" t="s">
        <v>2077</v>
      </c>
      <c r="D12" s="438" t="s">
        <v>2148</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30" x14ac:dyDescent="0.2">
      <c r="A13" s="440" t="s">
        <v>2081</v>
      </c>
      <c r="B13" s="440" t="s">
        <v>2079</v>
      </c>
      <c r="C13" s="434" t="s">
        <v>2080</v>
      </c>
      <c r="D13" s="434" t="s">
        <v>2162</v>
      </c>
      <c r="E13" s="318"/>
      <c r="F13" s="318"/>
      <c r="G13" s="318"/>
      <c r="H13" s="318"/>
    </row>
    <row r="14" spans="1:16384" s="258" customFormat="1" ht="51" x14ac:dyDescent="0.2">
      <c r="A14" s="434" t="s">
        <v>2082</v>
      </c>
      <c r="B14" s="441" t="s">
        <v>2083</v>
      </c>
      <c r="C14" s="441" t="s">
        <v>2080</v>
      </c>
      <c r="D14" s="444" t="s">
        <v>2152</v>
      </c>
      <c r="E14" s="318"/>
      <c r="F14" s="318"/>
      <c r="G14" s="318"/>
      <c r="H14" s="318"/>
    </row>
    <row r="15" spans="1:16384" s="258" customFormat="1" ht="30" x14ac:dyDescent="0.2">
      <c r="A15" s="434" t="s">
        <v>2084</v>
      </c>
      <c r="B15" s="437" t="s">
        <v>2085</v>
      </c>
      <c r="C15" s="441" t="s">
        <v>2080</v>
      </c>
      <c r="D15" s="442" t="s">
        <v>2146</v>
      </c>
      <c r="E15" s="318"/>
      <c r="F15" s="318"/>
      <c r="G15" s="318"/>
      <c r="H15" s="318"/>
    </row>
    <row r="16" spans="1:16384" s="258" customFormat="1" ht="225" x14ac:dyDescent="0.2">
      <c r="A16" s="434" t="s">
        <v>2143</v>
      </c>
      <c r="B16" s="437" t="s">
        <v>2144</v>
      </c>
      <c r="C16" s="441" t="s">
        <v>2080</v>
      </c>
      <c r="D16" s="434" t="s">
        <v>2145</v>
      </c>
      <c r="E16" s="318"/>
      <c r="F16" s="318"/>
      <c r="G16" s="318"/>
      <c r="H16" s="318"/>
    </row>
    <row r="17" spans="1:8" s="258" customFormat="1" ht="30" x14ac:dyDescent="0.2">
      <c r="A17" s="434" t="s">
        <v>2086</v>
      </c>
      <c r="B17" s="437" t="s">
        <v>2087</v>
      </c>
      <c r="C17" s="441" t="s">
        <v>2080</v>
      </c>
      <c r="D17" s="444" t="s">
        <v>2153</v>
      </c>
      <c r="E17" s="318"/>
      <c r="F17" s="318"/>
      <c r="G17" s="318"/>
      <c r="H17" s="318"/>
    </row>
    <row r="18" spans="1:8" s="258" customFormat="1" ht="30" x14ac:dyDescent="0.2">
      <c r="A18" s="434" t="s">
        <v>2088</v>
      </c>
      <c r="B18" s="436" t="s">
        <v>2089</v>
      </c>
      <c r="C18" s="441" t="s">
        <v>2080</v>
      </c>
      <c r="D18" s="434" t="s">
        <v>2090</v>
      </c>
      <c r="E18" s="318"/>
      <c r="F18" s="318"/>
      <c r="G18" s="318"/>
      <c r="H18" s="318"/>
    </row>
    <row r="19" spans="1:8" s="258" customFormat="1" ht="102" x14ac:dyDescent="0.2">
      <c r="A19" s="434" t="s">
        <v>2091</v>
      </c>
      <c r="B19" s="437" t="s">
        <v>2092</v>
      </c>
      <c r="C19" s="441" t="s">
        <v>2080</v>
      </c>
      <c r="D19" s="445" t="s">
        <v>2154</v>
      </c>
      <c r="E19" s="318"/>
      <c r="F19" s="318"/>
      <c r="G19" s="318"/>
      <c r="H19" s="318"/>
    </row>
    <row r="20" spans="1:8" s="258" customFormat="1" ht="30" x14ac:dyDescent="0.2">
      <c r="A20" s="434" t="s">
        <v>2093</v>
      </c>
      <c r="B20" s="436" t="s">
        <v>2094</v>
      </c>
      <c r="C20" s="441" t="s">
        <v>2080</v>
      </c>
      <c r="D20" s="434" t="s">
        <v>2095</v>
      </c>
    </row>
    <row r="21" spans="1:8" s="258" customFormat="1" ht="60" x14ac:dyDescent="0.2">
      <c r="A21" s="434" t="s">
        <v>2096</v>
      </c>
      <c r="B21" s="436" t="s">
        <v>2097</v>
      </c>
      <c r="C21" s="441" t="s">
        <v>2080</v>
      </c>
      <c r="D21" s="434" t="s">
        <v>2149</v>
      </c>
    </row>
    <row r="22" spans="1:8" s="258" customFormat="1" ht="45" x14ac:dyDescent="0.2">
      <c r="A22" s="434" t="s">
        <v>2098</v>
      </c>
      <c r="B22" s="436" t="s">
        <v>2099</v>
      </c>
      <c r="C22" s="441" t="s">
        <v>2080</v>
      </c>
      <c r="D22" s="434" t="s">
        <v>2100</v>
      </c>
      <c r="E22" s="318"/>
      <c r="F22" s="318"/>
      <c r="G22" s="318"/>
      <c r="H22" s="318"/>
    </row>
    <row r="23" spans="1:8" s="258" customFormat="1" ht="90" x14ac:dyDescent="0.2">
      <c r="A23" s="434" t="s">
        <v>2101</v>
      </c>
      <c r="B23" s="436" t="s">
        <v>2102</v>
      </c>
      <c r="C23" s="441" t="s">
        <v>2080</v>
      </c>
      <c r="D23" s="443" t="s">
        <v>2147</v>
      </c>
      <c r="E23" s="318"/>
      <c r="F23" s="318"/>
      <c r="G23" s="318"/>
      <c r="H23" s="318"/>
    </row>
    <row r="24" spans="1:8" s="258" customFormat="1" ht="90" x14ac:dyDescent="0.2">
      <c r="A24" s="434" t="s">
        <v>2103</v>
      </c>
      <c r="B24" s="436" t="s">
        <v>2104</v>
      </c>
      <c r="C24" s="441" t="s">
        <v>2080</v>
      </c>
      <c r="D24" s="443" t="s">
        <v>2147</v>
      </c>
      <c r="E24" s="318"/>
      <c r="F24" s="318"/>
      <c r="G24" s="318"/>
      <c r="H24" s="318"/>
    </row>
    <row r="25" spans="1:8" s="258" customFormat="1" ht="120" x14ac:dyDescent="0.2">
      <c r="A25" s="434" t="s">
        <v>2105</v>
      </c>
      <c r="B25" s="436" t="s">
        <v>2106</v>
      </c>
      <c r="C25" s="441" t="s">
        <v>2080</v>
      </c>
      <c r="D25" s="434" t="s">
        <v>2107</v>
      </c>
      <c r="E25" s="318"/>
      <c r="F25" s="318"/>
      <c r="G25" s="318"/>
      <c r="H25" s="318"/>
    </row>
    <row r="26" spans="1:8" s="258" customFormat="1" ht="45" x14ac:dyDescent="0.2">
      <c r="A26" s="434" t="s">
        <v>2108</v>
      </c>
      <c r="B26" s="436" t="s">
        <v>2102</v>
      </c>
      <c r="C26" s="441" t="s">
        <v>2080</v>
      </c>
      <c r="D26" s="434" t="s">
        <v>2109</v>
      </c>
      <c r="E26" s="318"/>
      <c r="F26" s="318"/>
      <c r="G26" s="318"/>
      <c r="H26" s="318"/>
    </row>
    <row r="27" spans="1:8" s="258" customFormat="1" ht="30" x14ac:dyDescent="0.2">
      <c r="A27" s="434" t="s">
        <v>2110</v>
      </c>
      <c r="B27" s="436" t="s">
        <v>2111</v>
      </c>
      <c r="C27" s="441" t="s">
        <v>2080</v>
      </c>
      <c r="D27" s="434" t="s">
        <v>2125</v>
      </c>
      <c r="E27" s="318"/>
      <c r="F27" s="318"/>
      <c r="G27" s="318"/>
      <c r="H27" s="318"/>
    </row>
    <row r="28" spans="1:8" s="258" customFormat="1" ht="90" x14ac:dyDescent="0.25">
      <c r="A28" s="434" t="s">
        <v>2112</v>
      </c>
      <c r="B28" s="434" t="s">
        <v>2113</v>
      </c>
      <c r="C28" s="434" t="s">
        <v>2080</v>
      </c>
      <c r="D28" s="434" t="s">
        <v>2151</v>
      </c>
      <c r="E28" s="318"/>
      <c r="F28" s="318"/>
      <c r="G28" s="318"/>
      <c r="H28" s="318"/>
    </row>
    <row r="29" spans="1:8" s="258" customFormat="1" ht="75" x14ac:dyDescent="0.25">
      <c r="A29" s="434" t="s">
        <v>2114</v>
      </c>
      <c r="B29" s="434" t="s">
        <v>2115</v>
      </c>
      <c r="C29" s="434" t="s">
        <v>2080</v>
      </c>
      <c r="D29" s="434" t="s">
        <v>2150</v>
      </c>
      <c r="E29" s="318"/>
      <c r="F29" s="318"/>
      <c r="G29" s="318"/>
      <c r="H29" s="318"/>
    </row>
    <row r="30" spans="1:8" s="258" customFormat="1" ht="30" x14ac:dyDescent="0.2">
      <c r="A30" s="440" t="s">
        <v>2116</v>
      </c>
      <c r="B30" s="434" t="s">
        <v>2117</v>
      </c>
      <c r="C30" s="434" t="s">
        <v>2080</v>
      </c>
      <c r="D30" s="434" t="s">
        <v>2118</v>
      </c>
      <c r="E30" s="318"/>
      <c r="F30" s="318"/>
      <c r="G30" s="318"/>
      <c r="H30" s="318"/>
    </row>
    <row r="31" spans="1:8" s="258" customFormat="1" ht="45" x14ac:dyDescent="0.2">
      <c r="A31" s="440" t="s">
        <v>2119</v>
      </c>
      <c r="B31" s="434" t="s">
        <v>2120</v>
      </c>
      <c r="C31" s="434" t="s">
        <v>2080</v>
      </c>
      <c r="D31" s="434" t="s">
        <v>2155</v>
      </c>
      <c r="E31" s="318"/>
      <c r="F31" s="318"/>
      <c r="G31" s="318"/>
      <c r="H31" s="318"/>
    </row>
    <row r="32" spans="1:8" s="258" customFormat="1" ht="60" x14ac:dyDescent="0.25">
      <c r="A32" s="434" t="s">
        <v>2121</v>
      </c>
      <c r="B32" s="434" t="s">
        <v>2122</v>
      </c>
      <c r="C32" s="434" t="s">
        <v>2080</v>
      </c>
      <c r="D32" s="434" t="s">
        <v>2156</v>
      </c>
      <c r="E32" s="318"/>
      <c r="F32" s="318"/>
      <c r="G32" s="318"/>
      <c r="H32" s="318"/>
    </row>
    <row r="33" spans="1:8" s="258" customFormat="1" ht="45" x14ac:dyDescent="0.2">
      <c r="A33" s="434" t="s">
        <v>2123</v>
      </c>
      <c r="B33" s="434" t="s">
        <v>2124</v>
      </c>
      <c r="C33" s="435" t="s">
        <v>2129</v>
      </c>
      <c r="D33" s="434" t="s">
        <v>2126</v>
      </c>
      <c r="E33" s="318"/>
      <c r="F33" s="318"/>
      <c r="G33" s="318"/>
      <c r="H33" s="318"/>
    </row>
    <row r="34" spans="1:8" s="258" customFormat="1" ht="45" x14ac:dyDescent="0.25">
      <c r="A34" s="434" t="s">
        <v>2127</v>
      </c>
      <c r="B34" s="434" t="s">
        <v>2128</v>
      </c>
      <c r="C34" s="434" t="s">
        <v>2080</v>
      </c>
      <c r="D34" s="434" t="s">
        <v>2130</v>
      </c>
      <c r="E34" s="318"/>
      <c r="F34" s="318"/>
      <c r="G34" s="318"/>
      <c r="H34" s="318"/>
    </row>
    <row r="35" spans="1:8" s="258" customFormat="1" ht="45" x14ac:dyDescent="0.25">
      <c r="A35" s="434" t="s">
        <v>2131</v>
      </c>
      <c r="B35" s="434" t="s">
        <v>2132</v>
      </c>
      <c r="C35" s="434" t="s">
        <v>2080</v>
      </c>
      <c r="D35" s="434" t="s">
        <v>2163</v>
      </c>
      <c r="E35" s="318"/>
      <c r="F35" s="318"/>
      <c r="G35" s="318"/>
      <c r="H35" s="318"/>
    </row>
    <row r="36" spans="1:8" s="258" customFormat="1" ht="60" x14ac:dyDescent="0.25">
      <c r="A36" s="434" t="s">
        <v>2133</v>
      </c>
      <c r="B36" s="434" t="s">
        <v>2134</v>
      </c>
      <c r="C36" s="434" t="s">
        <v>2080</v>
      </c>
      <c r="D36" s="434" t="s">
        <v>2135</v>
      </c>
      <c r="E36" s="318"/>
      <c r="F36" s="318"/>
      <c r="G36" s="318"/>
      <c r="H36" s="318"/>
    </row>
    <row r="37" spans="1:8" s="258" customFormat="1" ht="45" x14ac:dyDescent="0.25">
      <c r="A37" s="434" t="s">
        <v>2136</v>
      </c>
      <c r="B37" s="434" t="s">
        <v>2137</v>
      </c>
      <c r="C37" s="434" t="s">
        <v>2080</v>
      </c>
      <c r="D37" s="434" t="s">
        <v>2138</v>
      </c>
      <c r="E37" s="318"/>
      <c r="F37" s="318"/>
      <c r="G37" s="318"/>
      <c r="H37" s="318"/>
    </row>
    <row r="38" spans="1:8" s="258" customFormat="1" ht="60" x14ac:dyDescent="0.25">
      <c r="A38" s="434" t="s">
        <v>2139</v>
      </c>
      <c r="B38" s="434" t="s">
        <v>2140</v>
      </c>
      <c r="C38" s="434" t="s">
        <v>2080</v>
      </c>
      <c r="D38" s="443" t="s">
        <v>2157</v>
      </c>
      <c r="E38" s="318"/>
      <c r="F38" s="318"/>
      <c r="G38" s="318"/>
      <c r="H38" s="318"/>
    </row>
    <row r="39" spans="1:8" s="258" customFormat="1" ht="150" x14ac:dyDescent="0.25">
      <c r="A39" s="434" t="s">
        <v>2141</v>
      </c>
      <c r="B39" s="434" t="s">
        <v>2142</v>
      </c>
      <c r="C39" s="434" t="s">
        <v>2080</v>
      </c>
      <c r="D39" s="446" t="s">
        <v>2158</v>
      </c>
      <c r="E39" s="318"/>
      <c r="F39" s="318"/>
      <c r="G39" s="318"/>
      <c r="H39" s="318"/>
    </row>
    <row r="40" spans="1:8" s="258" customFormat="1" ht="150" x14ac:dyDescent="0.25">
      <c r="A40" s="442" t="s">
        <v>2160</v>
      </c>
      <c r="B40" s="434" t="s">
        <v>2161</v>
      </c>
      <c r="C40" s="434" t="s">
        <v>2080</v>
      </c>
      <c r="D40" s="434" t="s">
        <v>2159</v>
      </c>
      <c r="E40" s="318"/>
      <c r="F40" s="318"/>
      <c r="G40" s="318"/>
      <c r="H40" s="318"/>
    </row>
    <row r="41" spans="1:8" s="258" customFormat="1" ht="15" x14ac:dyDescent="0.25">
      <c r="A41" s="434"/>
      <c r="B41" s="434"/>
      <c r="C41" s="434"/>
      <c r="D41" s="363"/>
      <c r="E41" s="318"/>
      <c r="F41" s="318"/>
      <c r="G41" s="318"/>
      <c r="H41" s="318"/>
    </row>
    <row r="42" spans="1:8" s="258" customFormat="1" ht="15" x14ac:dyDescent="0.25">
      <c r="A42" s="434"/>
      <c r="B42" s="434"/>
      <c r="C42" s="434"/>
      <c r="D42" s="363"/>
      <c r="E42" s="318"/>
      <c r="F42" s="318"/>
      <c r="G42" s="318"/>
      <c r="H42" s="318"/>
    </row>
    <row r="43" spans="1:8" s="258" customFormat="1" ht="15" x14ac:dyDescent="0.25">
      <c r="A43" s="363"/>
      <c r="B43" s="363"/>
      <c r="C43" s="434"/>
      <c r="D43" s="363"/>
      <c r="E43" s="318"/>
      <c r="F43" s="318"/>
      <c r="G43" s="318"/>
      <c r="H43" s="318"/>
    </row>
    <row r="44" spans="1:8" s="258" customFormat="1" ht="15" x14ac:dyDescent="0.25">
      <c r="A44" s="363"/>
      <c r="B44" s="363"/>
      <c r="C44" s="434"/>
      <c r="D44" s="363"/>
      <c r="E44" s="318"/>
      <c r="F44" s="318"/>
      <c r="G44" s="318"/>
      <c r="H44" s="318"/>
    </row>
    <row r="45" spans="1:8" s="258" customFormat="1" ht="15" x14ac:dyDescent="0.25">
      <c r="A45" s="363"/>
      <c r="B45" s="363"/>
      <c r="C45" s="434"/>
      <c r="D45" s="363"/>
      <c r="E45" s="318"/>
      <c r="F45" s="318"/>
      <c r="G45" s="318"/>
      <c r="H45" s="318"/>
    </row>
    <row r="46" spans="1:8" s="258" customFormat="1" ht="15" x14ac:dyDescent="0.25">
      <c r="A46" s="363"/>
      <c r="B46" s="363"/>
      <c r="C46" s="434"/>
      <c r="D46" s="363"/>
      <c r="E46" s="318"/>
      <c r="F46" s="318"/>
      <c r="G46" s="318"/>
      <c r="H46" s="318"/>
    </row>
    <row r="47" spans="1:8" s="258" customFormat="1" ht="15" x14ac:dyDescent="0.25">
      <c r="A47" s="363"/>
      <c r="B47" s="363"/>
      <c r="C47" s="434"/>
      <c r="D47" s="363"/>
      <c r="E47" s="318"/>
      <c r="F47" s="318"/>
      <c r="G47" s="318"/>
      <c r="H47" s="318"/>
    </row>
    <row r="48" spans="1:8" s="258" customFormat="1" ht="15" x14ac:dyDescent="0.25">
      <c r="A48" s="363"/>
      <c r="B48" s="363"/>
      <c r="C48" s="434"/>
      <c r="D48" s="363"/>
      <c r="E48" s="318"/>
      <c r="F48" s="318"/>
      <c r="G48" s="318"/>
      <c r="H48" s="318"/>
    </row>
    <row r="49" spans="1:8" s="258" customFormat="1" ht="12.75" x14ac:dyDescent="0.25">
      <c r="A49" s="363"/>
      <c r="B49" s="363"/>
      <c r="C49" s="363"/>
      <c r="D49" s="363"/>
      <c r="E49" s="318"/>
      <c r="F49" s="318"/>
      <c r="G49" s="318"/>
      <c r="H49" s="318"/>
    </row>
    <row r="50" spans="1:8" s="258" customFormat="1" ht="12.75" x14ac:dyDescent="0.25">
      <c r="A50" s="363"/>
      <c r="B50" s="363"/>
      <c r="C50" s="363"/>
      <c r="D50" s="363"/>
      <c r="E50" s="318"/>
      <c r="F50" s="318"/>
      <c r="G50" s="318"/>
      <c r="H50" s="318"/>
    </row>
    <row r="51" spans="1:8" s="258" customFormat="1" ht="12.75" x14ac:dyDescent="0.25">
      <c r="A51" s="363"/>
      <c r="B51" s="363"/>
      <c r="C51" s="363"/>
      <c r="D51" s="363"/>
      <c r="E51" s="318"/>
      <c r="F51" s="318"/>
      <c r="G51" s="318"/>
      <c r="H51" s="318"/>
    </row>
    <row r="52" spans="1:8" s="258" customFormat="1" ht="12.75" x14ac:dyDescent="0.25">
      <c r="A52" s="363"/>
      <c r="B52" s="363"/>
      <c r="C52" s="363"/>
      <c r="D52" s="363"/>
      <c r="E52" s="318"/>
      <c r="F52" s="318"/>
      <c r="G52" s="318"/>
      <c r="H52" s="318"/>
    </row>
    <row r="53" spans="1:8" s="258" customFormat="1" ht="12.75" x14ac:dyDescent="0.25">
      <c r="A53" s="363"/>
      <c r="B53" s="363"/>
      <c r="C53" s="363"/>
      <c r="D53" s="363"/>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40" t="s">
        <v>39</v>
      </c>
      <c r="B101" s="541"/>
      <c r="C101" s="541"/>
      <c r="D101" s="542"/>
      <c r="E101" s="318"/>
      <c r="F101" s="318"/>
      <c r="G101" s="318"/>
      <c r="H101" s="318"/>
    </row>
    <row r="102" spans="1:8" s="258" customFormat="1" ht="12.75" x14ac:dyDescent="0.2">
      <c r="A102" s="526"/>
      <c r="B102" s="527"/>
      <c r="C102" s="527"/>
      <c r="D102" s="528"/>
      <c r="E102" s="319" t="s">
        <v>1467</v>
      </c>
      <c r="F102" s="318"/>
      <c r="G102" s="318"/>
      <c r="H102" s="318"/>
    </row>
    <row r="103" spans="1:8" s="258" customFormat="1" ht="12.75" x14ac:dyDescent="0.25">
      <c r="A103" s="529"/>
      <c r="B103" s="530"/>
      <c r="C103" s="530"/>
      <c r="D103" s="531"/>
      <c r="E103" s="318"/>
      <c r="F103" s="318"/>
      <c r="G103" s="318"/>
      <c r="H103" s="318"/>
    </row>
    <row r="104" spans="1:8" s="258" customFormat="1" ht="12.75" x14ac:dyDescent="0.25">
      <c r="A104" s="529"/>
      <c r="B104" s="530"/>
      <c r="C104" s="530"/>
      <c r="D104" s="531"/>
      <c r="E104" s="318"/>
      <c r="F104" s="318"/>
      <c r="G104" s="318"/>
      <c r="H104" s="318"/>
    </row>
    <row r="105" spans="1:8" s="258" customFormat="1" ht="12.75" x14ac:dyDescent="0.25">
      <c r="A105" s="529"/>
      <c r="B105" s="530"/>
      <c r="C105" s="530"/>
      <c r="D105" s="531"/>
      <c r="E105" s="318"/>
      <c r="F105" s="318"/>
      <c r="G105" s="318"/>
      <c r="H105" s="318"/>
    </row>
    <row r="106" spans="1:8" s="258" customFormat="1" ht="12.75" x14ac:dyDescent="0.25">
      <c r="A106" s="529"/>
      <c r="B106" s="530"/>
      <c r="C106" s="530"/>
      <c r="D106" s="531"/>
      <c r="E106" s="318"/>
      <c r="F106" s="318"/>
      <c r="G106" s="318"/>
      <c r="H106" s="318"/>
    </row>
    <row r="107" spans="1:8" s="258" customFormat="1" ht="12.75" x14ac:dyDescent="0.25">
      <c r="A107" s="529"/>
      <c r="B107" s="530"/>
      <c r="C107" s="530"/>
      <c r="D107" s="531"/>
      <c r="E107" s="318"/>
      <c r="F107" s="318"/>
      <c r="G107" s="318"/>
      <c r="H107" s="318"/>
    </row>
    <row r="108" spans="1:8" s="258" customFormat="1" ht="12.75" x14ac:dyDescent="0.25">
      <c r="A108" s="529"/>
      <c r="B108" s="530"/>
      <c r="C108" s="530"/>
      <c r="D108" s="531"/>
      <c r="E108" s="318"/>
      <c r="F108" s="318"/>
      <c r="G108" s="318"/>
      <c r="H108" s="318"/>
    </row>
    <row r="109" spans="1:8" s="258" customFormat="1" ht="12.75" x14ac:dyDescent="0.25">
      <c r="A109" s="532"/>
      <c r="B109" s="533"/>
      <c r="C109" s="533"/>
      <c r="D109" s="534"/>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elXlL3B1HdUsJilKQcy9MyGMkJ30o8xdfe7H64FRgMIOZDuIbtDUbNMifdRuiReTYXzjGjHaghvdCFEk2tKJTQ==" saltValue="Li/E+QXh67MTlEUR2/8GSg=="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4:A27 D13:D14 A28:D29 A32:D32 B30:D31 A33:B33 D33 A34:D37 D16:D22 D25:D27 A41:D100 A38:C39 B40:D40">
    <cfRule type="expression" dxfId="5" priority="4">
      <formula>AND(ISBLANK(A13),SUM(COUNTIF($A13:$D13,"&lt;&gt;"&amp;"")&gt;0))</formula>
    </cfRule>
  </conditionalFormatting>
  <conditionalFormatting sqref="A14:A27 D13:D14 A28:D29 A32:D32 B30:D31 A33:B33 D33 A34:D37 D16:D22 D25:D27 A41:D100 A38:C39 B40:D40">
    <cfRule type="expression" dxfId="4" priority="10">
      <formula>LEN(A13)&gt;5000</formula>
    </cfRule>
  </conditionalFormatting>
  <conditionalFormatting sqref="A102">
    <cfRule type="expression" dxfId="3" priority="3">
      <formula>LEN($A$102)&gt;10000</formula>
    </cfRule>
  </conditionalFormatting>
  <conditionalFormatting sqref="C13">
    <cfRule type="expression" dxfId="2" priority="1">
      <formula>AND(ISBLANK(C13),SUM(COUNTIF($A13:$D13,"&lt;&gt;"&amp;"")&gt;0))</formula>
    </cfRule>
  </conditionalFormatting>
  <conditionalFormatting sqref="C13">
    <cfRule type="expression" dxfId="1" priority="2">
      <formula>LEN(C13)&gt;5000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32 C34:C100"/>
  </dataValidations>
  <printOptions horizontalCentered="1"/>
  <pageMargins left="0.7" right="0.7" top="0.75" bottom="0.75" header="0.3" footer="0.3"/>
  <pageSetup paperSize="5" scale="93"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Alameda</v>
      </c>
      <c r="C1" s="280"/>
      <c r="D1" s="358"/>
      <c r="E1" s="358"/>
      <c r="F1" s="358" t="s">
        <v>8</v>
      </c>
      <c r="G1" s="358"/>
      <c r="H1" s="358"/>
      <c r="I1" s="358"/>
      <c r="J1" s="548" t="s">
        <v>1766</v>
      </c>
      <c r="K1" s="549"/>
      <c r="L1" s="550"/>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53" t="s">
        <v>102</v>
      </c>
      <c r="K2" s="554"/>
      <c r="L2" s="259"/>
      <c r="M2" s="358"/>
      <c r="N2" s="358"/>
      <c r="O2" s="358"/>
      <c r="P2" s="358"/>
      <c r="Q2" s="358"/>
      <c r="R2" s="358"/>
      <c r="S2" s="358"/>
      <c r="T2" s="358"/>
      <c r="U2" s="58"/>
      <c r="V2" s="58"/>
    </row>
    <row r="3" spans="1:22" s="219" customFormat="1" ht="15" x14ac:dyDescent="0.2">
      <c r="A3" s="478" t="s">
        <v>1369</v>
      </c>
      <c r="B3" s="478"/>
      <c r="C3" s="478"/>
      <c r="D3" s="478"/>
      <c r="E3" s="478"/>
      <c r="F3" s="478"/>
      <c r="G3" s="478"/>
      <c r="H3" s="478"/>
      <c r="I3" s="478"/>
      <c r="J3" s="478"/>
      <c r="K3" s="478"/>
      <c r="L3" s="478"/>
      <c r="M3" s="478"/>
      <c r="N3" s="478"/>
      <c r="O3" s="478"/>
      <c r="P3" s="478"/>
      <c r="Q3" s="478"/>
      <c r="R3" s="478"/>
      <c r="S3" s="478"/>
      <c r="T3" s="478"/>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47" t="s">
        <v>30</v>
      </c>
      <c r="B7" s="547"/>
      <c r="C7" s="547"/>
      <c r="D7" s="547"/>
      <c r="E7" s="547"/>
      <c r="F7" s="547"/>
      <c r="G7" s="547"/>
      <c r="H7" s="547"/>
      <c r="I7" s="547"/>
      <c r="J7" s="525"/>
    </row>
    <row r="8" spans="1:22" s="209" customFormat="1" ht="15.75" x14ac:dyDescent="0.2">
      <c r="A8" s="547" t="s">
        <v>37</v>
      </c>
      <c r="B8" s="547"/>
      <c r="C8" s="547"/>
      <c r="D8" s="547"/>
      <c r="E8" s="547"/>
      <c r="F8" s="547"/>
      <c r="G8" s="547"/>
      <c r="H8" s="547"/>
      <c r="I8" s="547"/>
      <c r="J8" s="525"/>
    </row>
    <row r="9" spans="1:22" s="209" customFormat="1" ht="45" customHeight="1" x14ac:dyDescent="0.2">
      <c r="A9" s="492" t="s">
        <v>43</v>
      </c>
      <c r="B9" s="551"/>
      <c r="C9" s="551"/>
      <c r="D9" s="552"/>
      <c r="E9" s="546" t="s">
        <v>31</v>
      </c>
      <c r="F9" s="546"/>
      <c r="G9" s="546"/>
      <c r="H9" s="546"/>
      <c r="I9" s="181" t="s">
        <v>32</v>
      </c>
      <c r="J9" s="181" t="s">
        <v>33</v>
      </c>
    </row>
    <row r="10" spans="1:22" s="209" customFormat="1" ht="14.25" customHeight="1" x14ac:dyDescent="0.2">
      <c r="A10" s="480">
        <v>1</v>
      </c>
      <c r="B10" s="481"/>
      <c r="C10" s="481"/>
      <c r="D10" s="483"/>
      <c r="E10" s="480">
        <v>2</v>
      </c>
      <c r="F10" s="482"/>
      <c r="G10" s="482"/>
      <c r="H10" s="483"/>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43" t="s">
        <v>132</v>
      </c>
      <c r="B12" s="544"/>
      <c r="C12" s="545"/>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65"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topLeftCell="A4"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Alameda</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55"/>
      <c r="N4" s="555"/>
      <c r="O4" s="555"/>
      <c r="P4" s="555"/>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84" t="s">
        <v>40</v>
      </c>
      <c r="B7" s="487"/>
      <c r="C7" s="487"/>
      <c r="D7" s="487"/>
      <c r="E7" s="487"/>
      <c r="F7" s="487"/>
      <c r="G7" s="487"/>
      <c r="H7" s="487"/>
      <c r="I7" s="487"/>
      <c r="J7" s="488"/>
    </row>
    <row r="8" spans="1:45" ht="15.75" customHeight="1" x14ac:dyDescent="0.2">
      <c r="A8" s="484" t="s">
        <v>1356</v>
      </c>
      <c r="B8" s="487"/>
      <c r="C8" s="487"/>
      <c r="D8" s="487"/>
      <c r="E8" s="487"/>
      <c r="F8" s="487"/>
      <c r="G8" s="487"/>
      <c r="H8" s="487"/>
      <c r="I8" s="487"/>
      <c r="J8" s="488"/>
    </row>
    <row r="9" spans="1:45" ht="58.5" customHeight="1" x14ac:dyDescent="0.2">
      <c r="A9" s="556" t="s">
        <v>1357</v>
      </c>
      <c r="B9" s="557"/>
      <c r="C9" s="557"/>
      <c r="D9" s="557"/>
      <c r="E9" s="557"/>
      <c r="F9" s="557"/>
      <c r="G9" s="557"/>
      <c r="H9" s="557"/>
      <c r="I9" s="557"/>
      <c r="J9" s="558"/>
    </row>
    <row r="10" spans="1:45" ht="77.25" customHeight="1" x14ac:dyDescent="0.2">
      <c r="A10" s="559" t="s">
        <v>34</v>
      </c>
      <c r="B10" s="560" t="s">
        <v>1348</v>
      </c>
      <c r="C10" s="561"/>
      <c r="D10" s="561"/>
      <c r="E10" s="562"/>
      <c r="F10" s="559" t="s">
        <v>1850</v>
      </c>
      <c r="G10" s="559"/>
      <c r="H10" s="559"/>
      <c r="I10" s="559"/>
      <c r="J10" s="559" t="s">
        <v>1353</v>
      </c>
    </row>
    <row r="11" spans="1:45" ht="60" customHeight="1" thickBot="1" x14ac:dyDescent="0.25">
      <c r="A11" s="559"/>
      <c r="B11" s="431" t="s">
        <v>1349</v>
      </c>
      <c r="C11" s="431" t="s">
        <v>1350</v>
      </c>
      <c r="D11" s="431" t="s">
        <v>1351</v>
      </c>
      <c r="E11" s="431" t="s">
        <v>1352</v>
      </c>
      <c r="F11" s="431" t="s">
        <v>1349</v>
      </c>
      <c r="G11" s="431" t="s">
        <v>1350</v>
      </c>
      <c r="H11" s="431" t="s">
        <v>1351</v>
      </c>
      <c r="I11" s="431" t="s">
        <v>1352</v>
      </c>
      <c r="J11" s="559"/>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scale="60"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S1384"/>
  <sheetViews>
    <sheetView workbookViewId="0">
      <selection activeCell="E16" sqref="E16"/>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Alameda</v>
      </c>
      <c r="C1" s="280"/>
      <c r="D1" s="564" t="s">
        <v>1780</v>
      </c>
      <c r="E1" s="565"/>
      <c r="F1" s="566"/>
      <c r="G1" s="548" t="s">
        <v>1766</v>
      </c>
      <c r="H1" s="549"/>
      <c r="I1" s="550"/>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64"/>
      <c r="E2" s="565"/>
      <c r="F2" s="566"/>
      <c r="G2" s="553" t="s">
        <v>102</v>
      </c>
      <c r="H2" s="554"/>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78" t="s">
        <v>1369</v>
      </c>
      <c r="B5" s="478"/>
      <c r="C5" s="478"/>
      <c r="D5" s="478"/>
      <c r="E5" s="478"/>
      <c r="F5" s="478"/>
      <c r="G5" s="478"/>
      <c r="H5" s="478"/>
      <c r="I5" s="478"/>
      <c r="J5" s="478"/>
      <c r="K5" s="478"/>
      <c r="L5" s="478"/>
      <c r="M5" s="478"/>
      <c r="N5" s="478"/>
      <c r="O5" s="478"/>
      <c r="P5" s="478"/>
      <c r="Q5" s="478"/>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1468</v>
      </c>
      <c r="B8" s="292" t="s">
        <v>1469</v>
      </c>
      <c r="C8" s="292" t="s">
        <v>1470</v>
      </c>
      <c r="D8" s="292" t="s">
        <v>1471</v>
      </c>
      <c r="F8" s="292" t="s">
        <v>1475</v>
      </c>
      <c r="G8" s="412" t="s">
        <v>1477</v>
      </c>
    </row>
    <row r="9" spans="1:19" s="209" customFormat="1" ht="15.75" x14ac:dyDescent="0.2">
      <c r="A9" s="547" t="s">
        <v>1775</v>
      </c>
      <c r="B9" s="547"/>
      <c r="C9" s="547"/>
      <c r="D9" s="547"/>
      <c r="E9" s="547"/>
      <c r="F9" s="547"/>
      <c r="G9" s="525"/>
    </row>
    <row r="10" spans="1:19" s="209" customFormat="1" x14ac:dyDescent="0.2">
      <c r="A10" s="479" t="s">
        <v>1770</v>
      </c>
      <c r="B10" s="479"/>
      <c r="C10" s="479"/>
      <c r="D10" s="479"/>
      <c r="E10" s="479"/>
      <c r="F10" s="479"/>
      <c r="G10" s="563"/>
    </row>
    <row r="11" spans="1:19" s="209" customFormat="1" ht="45" customHeight="1" x14ac:dyDescent="0.2">
      <c r="A11" s="492" t="s">
        <v>43</v>
      </c>
      <c r="B11" s="551"/>
      <c r="C11" s="551"/>
      <c r="D11" s="552"/>
      <c r="E11" s="402"/>
      <c r="F11" s="395"/>
      <c r="G11" s="401"/>
    </row>
    <row r="12" spans="1:19" s="209" customFormat="1" ht="14.25" customHeight="1" x14ac:dyDescent="0.2">
      <c r="A12" s="480">
        <v>1</v>
      </c>
      <c r="B12" s="481"/>
      <c r="C12" s="481"/>
      <c r="D12" s="483"/>
      <c r="E12" s="400"/>
      <c r="F12" s="394"/>
      <c r="G12" s="399">
        <v>4</v>
      </c>
    </row>
    <row r="13" spans="1:19" s="209" customFormat="1" ht="66.75" customHeight="1" x14ac:dyDescent="0.2">
      <c r="A13" s="396" t="s">
        <v>1</v>
      </c>
      <c r="B13" s="396" t="s">
        <v>2</v>
      </c>
      <c r="C13" s="396" t="s">
        <v>129</v>
      </c>
      <c r="D13" s="396" t="s">
        <v>1288</v>
      </c>
      <c r="E13" s="403" t="s">
        <v>1774</v>
      </c>
      <c r="F13" s="396" t="s">
        <v>1773</v>
      </c>
      <c r="G13" s="403" t="s">
        <v>1769</v>
      </c>
    </row>
    <row r="14" spans="1:19" s="262" customFormat="1" x14ac:dyDescent="0.2">
      <c r="A14" s="543" t="s">
        <v>132</v>
      </c>
      <c r="B14" s="544"/>
      <c r="C14" s="545"/>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abSelected="1" zoomScale="92" zoomScaleNormal="100" zoomScaleSheetLayoutView="100" workbookViewId="0">
      <selection activeCell="B44" sqref="B44"/>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Alameda</v>
      </c>
      <c r="C3" s="288"/>
    </row>
    <row r="4" spans="1:5" ht="18" customHeight="1" x14ac:dyDescent="0.25">
      <c r="A4" s="289" t="s">
        <v>36</v>
      </c>
      <c r="B4" s="207">
        <f>'Start Here'!B5</f>
        <v>2019</v>
      </c>
      <c r="C4" s="290" t="s">
        <v>48</v>
      </c>
    </row>
    <row r="7" spans="1:5" ht="16.5" thickBot="1" x14ac:dyDescent="0.3">
      <c r="A7" s="574"/>
      <c r="B7" s="574"/>
      <c r="C7" s="574"/>
    </row>
    <row r="8" spans="1:5" ht="15" customHeight="1" x14ac:dyDescent="0.25">
      <c r="A8" s="586" t="s">
        <v>1763</v>
      </c>
      <c r="B8" s="587"/>
      <c r="C8" s="587"/>
      <c r="D8" s="587"/>
    </row>
    <row r="9" spans="1:5" x14ac:dyDescent="0.25">
      <c r="A9" s="562" t="s">
        <v>15</v>
      </c>
      <c r="B9" s="559"/>
      <c r="C9" s="559"/>
      <c r="D9" s="78" t="s">
        <v>56</v>
      </c>
      <c r="E9" s="295"/>
    </row>
    <row r="10" spans="1:5" x14ac:dyDescent="0.25">
      <c r="A10" s="588" t="s">
        <v>16</v>
      </c>
      <c r="B10" s="589"/>
      <c r="C10" s="296" t="s">
        <v>5</v>
      </c>
      <c r="D10" s="79">
        <f>'Table A2'!H12</f>
        <v>31</v>
      </c>
      <c r="E10" s="295" t="s">
        <v>1507</v>
      </c>
    </row>
    <row r="11" spans="1:5" x14ac:dyDescent="0.25">
      <c r="A11" s="590"/>
      <c r="B11" s="591"/>
      <c r="C11" s="210" t="s">
        <v>20</v>
      </c>
      <c r="D11" s="79">
        <f>'Table A2'!I12</f>
        <v>0</v>
      </c>
      <c r="E11" s="295" t="s">
        <v>1508</v>
      </c>
    </row>
    <row r="12" spans="1:5" x14ac:dyDescent="0.25">
      <c r="A12" s="588" t="s">
        <v>17</v>
      </c>
      <c r="B12" s="589"/>
      <c r="C12" s="210" t="s">
        <v>5</v>
      </c>
      <c r="D12" s="79">
        <f>'Table A2'!J12</f>
        <v>28</v>
      </c>
      <c r="E12" s="295" t="s">
        <v>1509</v>
      </c>
    </row>
    <row r="13" spans="1:5" x14ac:dyDescent="0.25">
      <c r="A13" s="592"/>
      <c r="B13" s="593"/>
      <c r="C13" s="210" t="s">
        <v>20</v>
      </c>
      <c r="D13" s="79">
        <f>'Table A2'!K12</f>
        <v>0</v>
      </c>
      <c r="E13" s="295" t="s">
        <v>1510</v>
      </c>
    </row>
    <row r="14" spans="1:5" x14ac:dyDescent="0.25">
      <c r="A14" s="588" t="s">
        <v>18</v>
      </c>
      <c r="B14" s="589"/>
      <c r="C14" s="210" t="s">
        <v>5</v>
      </c>
      <c r="D14" s="79">
        <f>'Table A2'!L12</f>
        <v>24</v>
      </c>
      <c r="E14" s="295" t="s">
        <v>1511</v>
      </c>
    </row>
    <row r="15" spans="1:5" x14ac:dyDescent="0.25">
      <c r="A15" s="592"/>
      <c r="B15" s="593"/>
      <c r="C15" s="210" t="s">
        <v>20</v>
      </c>
      <c r="D15" s="79">
        <f>'Table A2'!M12</f>
        <v>0</v>
      </c>
      <c r="E15" s="295" t="s">
        <v>1512</v>
      </c>
    </row>
    <row r="16" spans="1:5" ht="28.5" customHeight="1" thickBot="1" x14ac:dyDescent="0.3">
      <c r="A16" s="567" t="s">
        <v>19</v>
      </c>
      <c r="B16" s="568"/>
      <c r="C16" s="211"/>
      <c r="D16" s="80">
        <f>'Table A2'!N12</f>
        <v>598</v>
      </c>
      <c r="E16" s="295" t="s">
        <v>1513</v>
      </c>
    </row>
    <row r="17" spans="1:10" ht="16.5" thickTop="1" thickBot="1" x14ac:dyDescent="0.3">
      <c r="A17" s="581" t="s">
        <v>1750</v>
      </c>
      <c r="B17" s="582"/>
      <c r="C17" s="294"/>
      <c r="D17" s="81">
        <f>SUM(D10:D16)</f>
        <v>681</v>
      </c>
      <c r="E17" s="291" t="s">
        <v>1514</v>
      </c>
    </row>
    <row r="18" spans="1:10" ht="29.25" customHeight="1" x14ac:dyDescent="0.25">
      <c r="A18" s="447" t="s">
        <v>1761</v>
      </c>
      <c r="B18" s="447"/>
      <c r="C18" s="447"/>
      <c r="D18" s="447"/>
    </row>
    <row r="20" spans="1:10" ht="15.75" thickBot="1" x14ac:dyDescent="0.3"/>
    <row r="21" spans="1:10" ht="15" customHeight="1" x14ac:dyDescent="0.25">
      <c r="A21" s="583" t="s">
        <v>1764</v>
      </c>
      <c r="B21" s="584"/>
      <c r="C21" s="584"/>
      <c r="D21" s="186"/>
    </row>
    <row r="22" spans="1:10" ht="15" customHeight="1" x14ac:dyDescent="0.25">
      <c r="A22" s="572" t="s">
        <v>83</v>
      </c>
      <c r="B22" s="577"/>
      <c r="C22" s="578"/>
      <c r="D22" s="212">
        <f>COUNTA(P13:P3001)</f>
        <v>0</v>
      </c>
      <c r="E22" s="291" t="s">
        <v>1492</v>
      </c>
    </row>
    <row r="23" spans="1:10" ht="17.25" customHeight="1" x14ac:dyDescent="0.25">
      <c r="A23" s="572" t="s">
        <v>66</v>
      </c>
      <c r="B23" s="577"/>
      <c r="C23" s="578"/>
      <c r="D23" s="212">
        <f>'Table A'!P12</f>
        <v>738</v>
      </c>
      <c r="E23" s="291" t="s">
        <v>1493</v>
      </c>
    </row>
    <row r="24" spans="1:10" ht="15" customHeight="1" x14ac:dyDescent="0.25">
      <c r="A24" s="572" t="s">
        <v>67</v>
      </c>
      <c r="B24" s="577"/>
      <c r="C24" s="578"/>
      <c r="D24" s="212">
        <f>'Table A'!Q12</f>
        <v>738</v>
      </c>
      <c r="E24" s="291" t="s">
        <v>1494</v>
      </c>
    </row>
    <row r="25" spans="1:10" ht="15.75" customHeight="1" thickBot="1" x14ac:dyDescent="0.3">
      <c r="A25" s="575" t="s">
        <v>68</v>
      </c>
      <c r="B25" s="579"/>
      <c r="C25" s="580"/>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83" t="s">
        <v>69</v>
      </c>
      <c r="B28" s="584"/>
      <c r="C28" s="584"/>
      <c r="D28" s="585"/>
      <c r="H28" s="82"/>
      <c r="I28" s="82"/>
      <c r="J28" s="82"/>
    </row>
    <row r="29" spans="1:10" x14ac:dyDescent="0.25">
      <c r="A29" s="572" t="s">
        <v>70</v>
      </c>
      <c r="B29" s="573"/>
      <c r="C29" s="573"/>
      <c r="D29" s="215">
        <f>'Table A'!S12</f>
        <v>0</v>
      </c>
      <c r="E29" s="291" t="s">
        <v>1496</v>
      </c>
    </row>
    <row r="30" spans="1:10" x14ac:dyDescent="0.25">
      <c r="A30" s="572" t="s">
        <v>71</v>
      </c>
      <c r="B30" s="573"/>
      <c r="C30" s="573"/>
      <c r="D30" s="215">
        <f>SUMPRODUCT((YEAR('Table A'!$H13:$H1001)='Start Here'!$B$5)*('Table A'!$S13:$S1001="Yes-Approved")*('Table A'!$Q13:$Q1001))</f>
        <v>0</v>
      </c>
      <c r="E30" s="291" t="s">
        <v>1497</v>
      </c>
    </row>
    <row r="31" spans="1:10" x14ac:dyDescent="0.25">
      <c r="A31" s="572" t="s">
        <v>72</v>
      </c>
      <c r="B31" s="573"/>
      <c r="C31" s="573"/>
      <c r="D31" s="216">
        <f>SUMPRODUCT((YEAR('Table A'!$H13:$H1001)='Start Here'!$B$5)*('Table A'!$S13:$S1001="Yes-Approved"))</f>
        <v>0</v>
      </c>
      <c r="E31" s="291" t="s">
        <v>1498</v>
      </c>
    </row>
    <row r="32" spans="1:10" ht="15.75" thickBot="1" x14ac:dyDescent="0.3">
      <c r="A32" s="575" t="s">
        <v>73</v>
      </c>
      <c r="B32" s="576"/>
      <c r="C32" s="576"/>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69" t="s">
        <v>107</v>
      </c>
      <c r="B36" s="570"/>
      <c r="C36" s="570"/>
      <c r="D36" s="571"/>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algorithmName="SHA-512" hashValue="beOGh2WM7OJMcJzVllmi3RcXtwU6t7Djvgqq7T06YRcz4uERrXzNw08q0fBlWaI4Baidq7Zc4hNXaXYRoG+9+g==" saltValue="y58jmkEeE6jOR5jvRGp4Hg==" spinCount="100000" sheet="1" objects="1" scenarios="1"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6D9E6666-252F-4812-9D29-66E372C3D492}"/>
</file>

<file path=customXml/itemProps2.xml><?xml version="1.0" encoding="utf-8"?>
<ds:datastoreItem xmlns:ds="http://schemas.openxmlformats.org/officeDocument/2006/customXml" ds:itemID="{333E3001-0C85-46D8-BCA2-E60BB4A6AE05}"/>
</file>

<file path=customXml/itemProps3.xml><?xml version="1.0" encoding="utf-8"?>
<ds:datastoreItem xmlns:ds="http://schemas.openxmlformats.org/officeDocument/2006/customXml" ds:itemID="{B7F48021-AA9A-4749-BFDF-A84E3F64C16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NANCY McPeak</cp:lastModifiedBy>
  <cp:lastPrinted>2020-02-05T23:30:29Z</cp:lastPrinted>
  <dcterms:created xsi:type="dcterms:W3CDTF">2018-09-27T21:13:30Z</dcterms:created>
  <dcterms:modified xsi:type="dcterms:W3CDTF">2020-02-18T21:57:57Z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