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Nancy\Desktop\"/>
    </mc:Choice>
  </mc:AlternateContent>
  <workbookProtection workbookAlgorithmName="SHA-512" workbookHashValue="6fhtLCn8ONBgX7KwUgdeuzyJ/0tHKxJn51fVygBsamM02M4TkL4WbqD3u0NF5YZxOk/zRFpeziHUQzWqcqwIlg==" workbookSaltValue="qZqIpSiaOWSOsRJ4Qn1Vow==" workbookSpinCount="100000" lockStructure="1"/>
  <bookViews>
    <workbookView xWindow="-120" yWindow="-120" windowWidth="24240" windowHeight="13140" tabRatio="729" firstSheet="1" activeTab="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D19" i="13"/>
  <c r="D14" i="13"/>
  <c r="D17" i="13"/>
  <c r="D15" i="13"/>
  <c r="D18" i="13"/>
  <c r="E13" i="13"/>
  <c r="D13" i="13"/>
  <c r="F11" i="13" l="1"/>
  <c r="D42" i="11"/>
  <c r="D21" i="13"/>
  <c r="E15" i="13"/>
  <c r="E14" i="13"/>
  <c r="E17" i="13"/>
  <c r="E16" i="13"/>
  <c r="E18" i="13"/>
  <c r="F13" i="13"/>
  <c r="E19" i="13"/>
  <c r="G11" i="13" l="1"/>
  <c r="E21" i="13"/>
  <c r="F19" i="13"/>
  <c r="F16" i="13"/>
  <c r="F18" i="13"/>
  <c r="F17" i="13"/>
  <c r="F14" i="13"/>
  <c r="F15" i="13"/>
  <c r="H11" i="13" l="1"/>
  <c r="F21" i="13"/>
  <c r="G14" i="13"/>
  <c r="G13" i="13"/>
  <c r="G15" i="13"/>
  <c r="G16" i="13"/>
  <c r="G19" i="13"/>
  <c r="G17"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<sst xmlns="http://schemas.openxmlformats.org/spreadsheetml/2006/main" count="75632" uniqueCount="1967">
  <si>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</si>
  <si>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</si>
  <si>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</si>
  <si>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</si>
  <si>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</si>
  <si>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</si>
  <si>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</si>
  <si>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</si>
  <si>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</si>
  <si>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</si>
  <si>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</si>
  <si>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</si>
  <si>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</si>
  <si>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</si>
  <si>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</si>
  <si>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</si>
  <si>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</si>
  <si>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</si>
  <si>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</si>
  <si>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</si>
  <si>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</si>
  <si>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</si>
  <si>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</si>
  <si>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</si>
  <si>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</si>
  <si>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</si>
  <si>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</si>
  <si>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</si>
  <si>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</si>
  <si>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</si>
  <si>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</si>
  <si>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</si>
  <si>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</si>
  <si>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</si>
  <si>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</si>
  <si>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</si>
  <si>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</si>
  <si>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</si>
  <si>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</si>
  <si>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</si>
  <si>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</si>
  <si>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</si>
  <si>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</si>
  <si>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</si>
  <si>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</si>
  <si>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</si>
  <si>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</si>
  <si>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</si>
  <si>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</si>
  <si>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</si>
  <si>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</si>
  <si>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</si>
  <si>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</si>
  <si>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</si>
  <si>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</si>
  <si>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</si>
  <si>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</si>
  <si>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</si>
  <si>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</si>
  <si>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</si>
  <si>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</si>
  <si>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</si>
  <si>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</si>
  <si>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</si>
  <si>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</si>
  <si>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</si>
  <si>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</si>
  <si>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</si>
  <si>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</si>
  <si>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</si>
  <si>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</si>
  <si>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</si>
  <si>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</si>
  <si>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</si>
  <si>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</si>
  <si>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</si>
  <si>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</si>
  <si>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</si>
  <si>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</si>
  <si>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</si>
  <si>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</si>
  <si>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</si>
  <si>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</si>
  <si>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</si>
  <si>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</si>
  <si>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</si>
  <si>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</si>
  <si>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</si>
  <si>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</si>
  <si>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</si>
  <si>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</si>
  <si>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</si>
  <si>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</si>
  <si>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</si>
  <si>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</si>
  <si>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</si>
  <si>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</si>
  <si>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</si>
  <si>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</si>
  <si>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</si>
  <si>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</si>
  <si>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</si>
  <si>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</si>
  <si>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</si>
  <si>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</si>
  <si>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</si>
  <si>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</si>
  <si>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</si>
  <si>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</si>
  <si>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</si>
  <si>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</si>
  <si>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</si>
  <si>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</si>
  <si>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</si>
  <si>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</si>
  <si>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</si>
  <si>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</si>
  <si>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</si>
  <si>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</si>
  <si>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</si>
  <si>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</si>
  <si>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</si>
  <si>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</si>
  <si>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</si>
  <si>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</si>
  <si>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</si>
  <si>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</si>
  <si>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</si>
  <si>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</si>
  <si>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</si>
  <si>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</si>
  <si>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</si>
  <si>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</si>
  <si>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</si>
  <si>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</si>
  <si>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</si>
  <si>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</si>
  <si>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</si>
  <si>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</si>
  <si>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</si>
  <si>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</si>
  <si>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</si>
  <si>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</si>
  <si>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</si>
  <si>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</si>
  <si>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</si>
  <si>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</si>
  <si>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</si>
  <si>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</si>
  <si>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</si>
  <si>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</si>
  <si>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</si>
  <si>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</si>
  <si>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</si>
  <si>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</si>
  <si>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</si>
  <si>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</si>
  <si>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</si>
  <si>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</si>
  <si>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</si>
  <si>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</si>
  <si>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</si>
  <si>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</si>
  <si>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</si>
  <si>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</si>
  <si>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</si>
  <si>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</si>
  <si>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</si>
  <si>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</si>
  <si>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</si>
  <si>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</si>
  <si>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</si>
  <si>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</si>
  <si>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</si>
  <si>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</si>
  <si>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</si>
  <si>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</si>
  <si>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</si>
  <si>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</si>
  <si>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</si>
  <si>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</si>
  <si>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</si>
  <si>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</si>
  <si>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</si>
  <si>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</si>
  <si>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</si>
  <si>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</si>
  <si>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</si>
  <si>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</si>
  <si>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</si>
  <si>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</si>
  <si>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</si>
  <si>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</si>
  <si>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</si>
  <si>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</si>
  <si>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</si>
  <si>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</si>
  <si>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</si>
  <si>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</si>
  <si>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</si>
  <si>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</si>
  <si>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</si>
  <si>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</si>
  <si>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</si>
  <si>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</si>
  <si>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</si>
  <si>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</si>
  <si>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</si>
  <si>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</si>
  <si>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</si>
  <si>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</si>
  <si>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</si>
  <si>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</si>
  <si>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</si>
  <si>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</si>
  <si>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</si>
  <si>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</si>
  <si>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</si>
  <si>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</si>
  <si>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</si>
  <si>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</si>
  <si>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</si>
  <si>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</si>
  <si>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</si>
  <si>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</si>
  <si>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</si>
  <si>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</si>
  <si>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</si>
  <si>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</si>
  <si>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</si>
  <si>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</si>
  <si>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</si>
  <si>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</si>
  <si>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</si>
  <si>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</si>
  <si>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</si>
  <si>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</si>
  <si>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</si>
  <si>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</si>
  <si>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</si>
  <si>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</si>
  <si>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</si>
  <si>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</si>
  <si>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</si>
  <si>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</si>
  <si>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</si>
  <si>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</si>
  <si>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</si>
  <si>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</si>
  <si>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</si>
  <si>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</si>
  <si>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</si>
  <si>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</si>
  <si>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</si>
  <si>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</si>
  <si>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</si>
  <si>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</si>
  <si>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</si>
  <si>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</si>
  <si>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</si>
  <si>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</si>
  <si>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</si>
  <si>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</si>
  <si>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</si>
  <si>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</si>
  <si>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</si>
  <si>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</si>
  <si>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</si>
  <si>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</si>
  <si>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</si>
  <si>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</si>
  <si>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</si>
  <si>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</si>
  <si>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</si>
  <si>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</si>
  <si>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</si>
  <si>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</si>
  <si>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</si>
  <si>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</si>
  <si>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</si>
  <si>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</si>
  <si>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</si>
  <si>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</si>
  <si>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</si>
  <si>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</si>
  <si>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</si>
  <si>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</si>
  <si>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</si>
  <si>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</si>
  <si>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</si>
  <si>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</si>
  <si>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</si>
  <si>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</si>
  <si>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</si>
  <si>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</si>
  <si>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</si>
  <si>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</si>
  <si>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</si>
  <si>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</si>
  <si>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</si>
  <si>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</si>
  <si>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</si>
  <si>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</si>
  <si>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</si>
  <si>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</si>
  <si>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</si>
  <si>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</si>
  <si>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</si>
  <si>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</si>
  <si>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</si>
  <si>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</si>
  <si>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</si>
  <si>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</si>
  <si>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</si>
  <si>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</si>
  <si>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</si>
  <si>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</si>
  <si>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</si>
  <si>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</si>
  <si>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</si>
  <si>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</si>
  <si>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</si>
  <si>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</si>
  <si>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</si>
  <si>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</si>
  <si>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</si>
  <si>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</si>
  <si>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</si>
  <si>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</si>
  <si>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</si>
  <si>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</si>
  <si>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</si>
  <si>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</si>
  <si>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</si>
  <si>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</si>
  <si>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</si>
  <si>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</si>
  <si>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</si>
  <si>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</si>
  <si>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</si>
  <si>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</si>
  <si>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</si>
  <si>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</si>
  <si>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</si>
  <si>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</si>
  <si>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</si>
  <si>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</si>
  <si>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</si>
  <si>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</si>
  <si>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</si>
  <si>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</si>
  <si>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</si>
  <si>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</si>
  <si>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</si>
  <si>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</si>
  <si>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</si>
  <si>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</si>
  <si>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</si>
  <si>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</si>
  <si>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</si>
  <si>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</si>
  <si>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</si>
  <si>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</si>
  <si>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</si>
  <si>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</si>
  <si>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</si>
  <si>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</si>
  <si>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</si>
  <si>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</si>
  <si>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</si>
  <si>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</si>
  <si>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</si>
  <si>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</si>
  <si>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</si>
  <si>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</si>
  <si>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</si>
  <si>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</si>
  <si>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</si>
  <si>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</si>
  <si>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</si>
  <si>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</si>
  <si>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</si>
  <si>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</si>
  <si>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</si>
  <si>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</si>
  <si>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</si>
  <si>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</si>
  <si>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</si>
  <si>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</si>
  <si>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</si>
  <si>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</si>
  <si>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</si>
  <si>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</si>
  <si>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</si>
  <si>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</si>
  <si>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</si>
  <si>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</si>
  <si>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</si>
  <si>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</si>
  <si>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</si>
  <si>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</si>
  <si>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</si>
  <si>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</si>
  <si>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</si>
  <si>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</si>
  <si>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</si>
  <si>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</si>
  <si>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</si>
  <si>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</si>
  <si>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</si>
  <si>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</si>
  <si>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</si>
  <si>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</si>
  <si>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</si>
  <si>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</si>
  <si>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</si>
  <si>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</si>
  <si>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</si>
  <si>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</si>
  <si>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</si>
  <si>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</si>
  <si>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</si>
  <si>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</si>
  <si>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</si>
  <si>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</si>
  <si>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</si>
  <si>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</si>
  <si>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</si>
  <si>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</si>
  <si>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</si>
  <si>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</si>
  <si>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</si>
  <si>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</si>
  <si>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</si>
  <si>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</si>
  <si>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</si>
  <si>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</si>
  <si>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</si>
  <si>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</si>
  <si>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</si>
  <si>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</si>
  <si>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</si>
  <si>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</si>
  <si>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</si>
  <si>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</si>
  <si>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</si>
  <si>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</si>
  <si>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</si>
  <si>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</si>
  <si>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</si>
  <si>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</si>
  <si>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</si>
  <si>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</si>
  <si>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</si>
  <si>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</si>
  <si>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</si>
  <si>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</si>
  <si>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</si>
  <si>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</si>
  <si>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</si>
  <si>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</si>
  <si>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</si>
  <si>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</si>
  <si>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</si>
  <si>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</si>
  <si>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</si>
  <si>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</si>
  <si>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</si>
  <si>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</si>
  <si>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</si>
  <si>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</si>
  <si>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</si>
  <si>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</si>
  <si>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</si>
  <si>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</si>
  <si>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</si>
  <si>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</si>
  <si>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</si>
  <si>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</si>
  <si>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</si>
  <si>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</si>
  <si>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</si>
  <si>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</si>
  <si>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</si>
  <si>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</si>
  <si>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</si>
  <si>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</si>
  <si>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</si>
  <si>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</si>
  <si>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</si>
  <si>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</si>
  <si>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</si>
  <si>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</si>
  <si>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</si>
  <si>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</si>
  <si>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</si>
  <si>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</si>
  <si>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</si>
  <si>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</si>
  <si>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</si>
  <si>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</si>
  <si>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</si>
  <si>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</si>
  <si>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</si>
  <si>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</si>
  <si>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</si>
  <si>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</si>
  <si>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</si>
  <si>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</si>
  <si>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</si>
  <si>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</si>
  <si>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</si>
  <si>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</si>
  <si>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</si>
  <si>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</si>
  <si>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</si>
  <si>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</si>
  <si>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</si>
  <si>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</si>
  <si>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</si>
  <si>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</si>
  <si>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</si>
  <si>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</si>
  <si>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</si>
  <si>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</si>
  <si>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</si>
  <si>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</si>
  <si>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</si>
  <si>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</si>
  <si>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</si>
  <si>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</si>
  <si>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</si>
  <si>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</si>
  <si>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</si>
  <si>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</si>
  <si>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</si>
  <si>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</si>
  <si>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</si>
  <si>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</si>
  <si>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</si>
  <si>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</si>
  <si>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</si>
  <si>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</si>
  <si>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</si>
  <si>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</si>
  <si>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</si>
  <si>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</si>
  <si>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</si>
  <si>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</si>
  <si>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</si>
  <si>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</si>
  <si>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</si>
  <si>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</si>
  <si>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</si>
  <si>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</si>
  <si>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</si>
  <si>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</si>
  <si>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</si>
  <si>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</si>
  <si>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</si>
  <si>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</si>
  <si>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</si>
  <si>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</si>
  <si>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</si>
  <si>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</si>
  <si>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</si>
  <si>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</si>
  <si>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</si>
  <si>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</si>
  <si>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</si>
  <si>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</si>
  <si>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</si>
  <si>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</si>
  <si>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</si>
  <si>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</si>
  <si>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</si>
  <si>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</si>
  <si>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</si>
  <si>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</si>
  <si>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</si>
  <si>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</si>
  <si>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</si>
  <si>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</si>
  <si>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</si>
  <si>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</si>
  <si>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</si>
  <si>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</si>
  <si>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</si>
  <si>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</si>
  <si>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</si>
  <si>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</si>
  <si>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</si>
  <si>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</si>
  <si>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</si>
  <si>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</si>
  <si>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</si>
  <si>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</si>
  <si>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</si>
  <si>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</si>
  <si>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</si>
  <si>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</si>
  <si>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</si>
  <si>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</si>
  <si>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</si>
  <si>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</si>
  <si>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</si>
  <si>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</si>
  <si>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</si>
  <si>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</si>
  <si>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</si>
  <si>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</si>
  <si>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</si>
  <si>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</si>
  <si>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</si>
  <si>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</si>
  <si>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</si>
  <si>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</si>
  <si>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</si>
  <si>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</si>
  <si>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</si>
  <si>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</si>
  <si>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</si>
  <si>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</si>
  <si>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</si>
  <si>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</si>
  <si>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</si>
  <si>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</si>
  <si>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</si>
  <si>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</si>
  <si>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</si>
  <si>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</si>
  <si>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</si>
  <si>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</si>
  <si>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</si>
  <si>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</si>
  <si>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</si>
  <si>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</si>
  <si>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</si>
  <si>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</si>
  <si>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</si>
  <si>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</si>
  <si>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</si>
  <si>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</si>
  <si>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</si>
  <si>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</si>
  <si>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</si>
  <si>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</si>
  <si>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</si>
  <si>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</si>
  <si>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</si>
  <si>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</si>
  <si>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</si>
  <si>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</si>
  <si>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</si>
  <si>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</si>
  <si>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</si>
  <si>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</si>
  <si>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</si>
  <si>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</si>
  <si>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</si>
  <si>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</si>
  <si>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</si>
  <si>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</si>
  <si>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</si>
  <si>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</si>
  <si>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</si>
  <si>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</si>
  <si>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</si>
  <si>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</si>
  <si>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</si>
  <si>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</si>
  <si>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</si>
  <si>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</si>
  <si>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</si>
  <si>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</si>
  <si>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</si>
  <si>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</si>
  <si>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</si>
  <si>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</si>
  <si>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</si>
  <si>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</si>
  <si>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</si>
  <si>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</si>
  <si>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</si>
  <si>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</si>
  <si>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</si>
  <si>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</si>
  <si>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</si>
  <si>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</si>
  <si>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</si>
  <si>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</si>
  <si>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</si>
  <si>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</si>
  <si>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</si>
  <si>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</si>
  <si>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</si>
  <si>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</si>
  <si>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</si>
  <si>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</si>
  <si>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</si>
  <si>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</si>
  <si>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</si>
  <si>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</si>
  <si>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</si>
  <si>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</si>
  <si>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</si>
  <si>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</si>
  <si>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</si>
  <si>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</si>
  <si>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</si>
  <si>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</si>
  <si>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</si>
  <si>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</si>
  <si>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</si>
  <si>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</si>
  <si>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</si>
  <si>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</si>
  <si>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</si>
  <si>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</si>
  <si>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</si>
  <si>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</si>
  <si>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</si>
  <si>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</si>
  <si>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</si>
  <si>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</si>
  <si>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</si>
  <si>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</si>
  <si>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</si>
  <si>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</si>
  <si>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</si>
  <si>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</si>
  <si>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</si>
  <si>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</si>
  <si>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</si>
  <si>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</si>
  <si>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</si>
  <si>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</si>
  <si>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</si>
  <si>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</si>
  <si>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</si>
  <si>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</si>
  <si>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</si>
  <si>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</si>
  <si>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</si>
  <si>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</si>
  <si>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</si>
  <si>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</si>
  <si>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</si>
  <si>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</si>
  <si>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</si>
  <si>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</si>
  <si>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</si>
  <si>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</si>
  <si>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</si>
  <si>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</si>
  <si>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</si>
  <si>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</si>
  <si>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</si>
  <si>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</si>
  <si>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</si>
  <si>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</si>
  <si>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</si>
  <si>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</si>
  <si>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</si>
  <si>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</si>
  <si>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</si>
  <si>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</si>
  <si>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</si>
  <si>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</si>
  <si>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</si>
  <si>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</si>
  <si>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</si>
  <si>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</si>
  <si>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</si>
  <si>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</si>
  <si>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</si>
  <si>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</si>
  <si>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</si>
  <si>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</si>
  <si>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</si>
  <si>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</si>
  <si>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</si>
  <si>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</si>
  <si>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</si>
  <si>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</si>
  <si>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</si>
  <si>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</si>
  <si>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</si>
  <si>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</si>
  <si>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</si>
  <si>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</si>
  <si>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</si>
  <si>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</si>
  <si>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</si>
  <si>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</si>
  <si>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</si>
  <si>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</si>
  <si>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</si>
  <si>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</si>
  <si>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</si>
  <si>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</si>
  <si>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</si>
  <si>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</si>
  <si>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</si>
  <si>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</si>
  <si>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</si>
  <si>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</si>
  <si>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</si>
  <si>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</si>
  <si>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</si>
  <si>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</si>
  <si>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</si>
  <si>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</si>
  <si>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</si>
  <si>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</si>
  <si>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</si>
  <si>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</si>
  <si>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</si>
  <si>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</si>
  <si>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</si>
  <si>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</si>
  <si>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</si>
  <si>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</si>
  <si>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</si>
  <si>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</si>
  <si>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</si>
  <si>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</si>
  <si>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</si>
  <si>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</si>
  <si>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</si>
  <si>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</si>
  <si>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</si>
  <si>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</si>
  <si>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</si>
  <si>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</si>
  <si>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</si>
  <si>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</si>
  <si>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</si>
  <si>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</si>
  <si>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</si>
  <si>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</si>
  <si>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</si>
  <si>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</si>
  <si>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</si>
  <si>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</si>
  <si>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</si>
  <si>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</si>
  <si>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</si>
  <si>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</si>
  <si>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</si>
  <si>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</si>
  <si>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</si>
  <si>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</si>
  <si>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</si>
  <si>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</si>
  <si>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</si>
  <si>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</si>
  <si>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</si>
  <si>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</si>
  <si>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</si>
  <si>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</si>
  <si>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</si>
  <si>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</si>
  <si>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</si>
  <si>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</si>
  <si>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</si>
  <si>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</si>
  <si>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</si>
  <si>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</si>
  <si>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</si>
  <si>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</si>
  <si>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</si>
  <si>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</si>
  <si>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</si>
  <si>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</si>
  <si>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</si>
  <si>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</si>
  <si>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</si>
  <si>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</si>
  <si>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</si>
  <si>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</si>
  <si>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</si>
  <si>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</si>
  <si>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</si>
  <si>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</si>
  <si>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</si>
  <si>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</si>
  <si>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</si>
  <si>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</si>
  <si>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</si>
  <si>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</si>
  <si>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</si>
  <si>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</si>
  <si>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</si>
  <si>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</si>
  <si>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</si>
  <si>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</si>
  <si>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</si>
  <si>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</si>
  <si>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</si>
  <si>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</si>
  <si>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</si>
  <si>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</si>
  <si>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</si>
  <si>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</si>
  <si>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</si>
  <si>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</si>
  <si>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</si>
  <si>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</si>
  <si>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</si>
  <si>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</si>
  <si>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</si>
  <si>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</si>
  <si>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</si>
  <si>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</si>
  <si>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</si>
  <si>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</si>
  <si>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</si>
  <si>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</si>
  <si>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</si>
  <si>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</si>
  <si>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</si>
  <si>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</si>
  <si>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</si>
  <si>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</si>
  <si>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</si>
  <si>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</si>
  <si>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</si>
  <si>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</si>
  <si>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</si>
  <si>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</si>
  <si>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</si>
  <si>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</si>
  <si>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</si>
  <si>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</si>
  <si>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</si>
  <si>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</si>
  <si>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</si>
  <si>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</si>
  <si>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</si>
  <si>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</si>
  <si>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</si>
  <si>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</si>
  <si>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</si>
  <si>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</si>
  <si>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</si>
  <si>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</si>
  <si>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</si>
  <si>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</si>
  <si>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</si>
  <si>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</si>
  <si>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</si>
  <si>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</si>
  <si>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</si>
  <si>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</si>
  <si>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</si>
  <si>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</si>
  <si>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</si>
  <si>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</si>
  <si>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</si>
  <si>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</si>
  <si>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</si>
  <si>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</si>
  <si>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</si>
  <si>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</si>
  <si>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</si>
  <si>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</si>
  <si>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</si>
  <si>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</si>
  <si>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</si>
  <si>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</si>
  <si>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</si>
  <si>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</si>
  <si>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</si>
  <si>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</si>
  <si>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</si>
  <si>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</si>
  <si>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</si>
  <si>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</si>
  <si>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</si>
  <si>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</si>
  <si>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</si>
  <si>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</si>
  <si>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</si>
  <si>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</si>
  <si>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</si>
  <si>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</si>
  <si>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</si>
  <si>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</si>
  <si>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</si>
  <si>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</si>
  <si>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</si>
  <si>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</si>
  <si>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</si>
  <si>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</si>
  <si>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</si>
  <si>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</si>
  <si>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</si>
  <si>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</si>
  <si>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</si>
  <si>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</si>
  <si>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</si>
  <si>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</si>
  <si>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</si>
  <si>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</si>
  <si>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</si>
  <si>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</si>
  <si>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</si>
  <si>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</si>
  <si>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</si>
  <si>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</si>
  <si>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</si>
  <si>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</si>
  <si>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</si>
  <si>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</si>
  <si>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</si>
  <si>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</si>
  <si>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</si>
  <si>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</si>
  <si>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</si>
  <si>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</si>
  <si>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</si>
  <si>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</si>
  <si>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</si>
  <si>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</si>
  <si>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</si>
  <si>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</si>
  <si>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</si>
  <si>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</si>
  <si>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</si>
  <si>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</si>
  <si>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</si>
  <si>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</si>
  <si>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</si>
  <si>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</si>
  <si>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</si>
  <si>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</si>
  <si>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</si>
  <si>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</si>
  <si>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</si>
  <si>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</si>
  <si>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</si>
  <si>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</si>
  <si>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</si>
  <si>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</si>
  <si>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</si>
  <si>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</si>
  <si>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</si>
  <si>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</si>
  <si>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</si>
  <si>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</si>
  <si>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</si>
  <si>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</si>
  <si>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</si>
  <si>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</si>
  <si>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</si>
  <si>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</si>
  <si>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</si>
  <si>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</si>
  <si>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</si>
  <si>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</si>
  <si>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</si>
  <si>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</si>
  <si>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</si>
  <si>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</si>
  <si>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</si>
  <si>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</si>
  <si>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</si>
  <si>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</si>
  <si>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</si>
  <si>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</si>
  <si>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</si>
  <si>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</si>
  <si>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</si>
  <si>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</si>
  <si>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</si>
  <si>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</si>
  <si>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</si>
  <si>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</si>
  <si>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</si>
  <si>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</si>
  <si>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</si>
  <si>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</si>
  <si>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</si>
  <si>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</si>
  <si>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</si>
  <si>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</si>
  <si>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</si>
  <si>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</si>
  <si>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</si>
  <si>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</si>
  <si>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</si>
  <si>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</si>
  <si>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</si>
  <si>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</si>
  <si>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</si>
  <si>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</si>
  <si>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</si>
  <si>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</si>
  <si>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</si>
  <si>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</si>
  <si>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</si>
  <si>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</si>
  <si>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</si>
  <si>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</si>
  <si>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</si>
  <si>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</si>
  <si>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</si>
  <si>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</si>
  <si>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</si>
  <si>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</si>
  <si>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</si>
  <si>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</si>
  <si>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</si>
  <si>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</si>
  <si>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</si>
  <si>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</si>
  <si>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</si>
  <si>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</si>
  <si>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</si>
  <si>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</si>
  <si>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</si>
  <si>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</si>
  <si>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</si>
  <si>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</si>
  <si>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</si>
  <si>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</si>
  <si>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</si>
  <si>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</si>
  <si>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</si>
  <si>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</si>
  <si>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</si>
  <si>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</si>
  <si>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</si>
  <si>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</si>
  <si>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</si>
  <si>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</si>
  <si>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</si>
  <si>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</si>
  <si>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</si>
  <si>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</si>
  <si>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</si>
  <si>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</si>
  <si>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</si>
  <si>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</si>
  <si>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</si>
  <si>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</si>
  <si>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</si>
  <si>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</si>
  <si>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</si>
  <si>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</si>
  <si>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</si>
  <si>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</si>
  <si>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</si>
  <si>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</si>
  <si>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</si>
  <si>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</si>
  <si>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</si>
  <si>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</si>
  <si>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</si>
  <si>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</si>
  <si>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</si>
  <si>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</si>
  <si>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</si>
  <si>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</si>
  <si>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</si>
  <si>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</si>
  <si>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</si>
  <si>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</si>
  <si>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</si>
  <si>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</si>
  <si>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</si>
  <si>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</si>
  <si>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</si>
  <si>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</si>
  <si>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</si>
  <si>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</si>
  <si>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</si>
  <si>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</si>
  <si>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</si>
  <si>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</si>
  <si>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</si>
  <si>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</si>
  <si>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</si>
  <si>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</si>
  <si>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</si>
  <si>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</si>
  <si>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</si>
  <si>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</si>
  <si>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</si>
  <si>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</si>
  <si>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</si>
  <si>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</si>
  <si>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</si>
  <si>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</si>
  <si>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</si>
  <si>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</si>
  <si>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</si>
  <si>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</si>
  <si>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</si>
  <si>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</si>
  <si>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</si>
  <si>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</si>
  <si>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</si>
  <si>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</si>
  <si>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</si>
  <si>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</si>
  <si>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</si>
  <si>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</si>
  <si>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</si>
  <si>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</si>
  <si>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</si>
  <si>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</si>
  <si>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</si>
  <si>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</si>
  <si>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</si>
  <si>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</si>
  <si>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</si>
  <si>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</si>
  <si>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</si>
  <si>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</si>
  <si>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</si>
  <si>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</si>
  <si>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</si>
  <si>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</si>
  <si>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</si>
  <si>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</si>
  <si>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</si>
  <si>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</si>
  <si>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</si>
  <si>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</si>
  <si>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</si>
  <si>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</si>
  <si>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</si>
  <si>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</si>
  <si>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</si>
  <si>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</si>
  <si>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</si>
  <si>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</si>
  <si>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</si>
  <si>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</si>
  <si>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</si>
  <si>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</si>
  <si>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</si>
  <si>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</si>
  <si>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</si>
  <si>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</si>
  <si>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</si>
  <si>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</si>
  <si>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</si>
  <si>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</si>
  <si>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</si>
  <si>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</si>
  <si>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</si>
  <si>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</si>
  <si>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</si>
  <si>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</si>
  <si>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</si>
  <si>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</si>
  <si>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</si>
  <si>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</si>
  <si>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</si>
  <si>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</si>
  <si>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</si>
  <si>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</si>
  <si>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</si>
  <si>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</si>
  <si>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</si>
  <si>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</si>
  <si>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</si>
  <si>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</si>
  <si>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</si>
  <si>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</si>
  <si>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</si>
  <si>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</si>
  <si>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</si>
  <si>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</si>
  <si>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</si>
  <si>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</si>
  <si>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</si>
  <si>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</si>
  <si>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</si>
  <si>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</si>
  <si>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</si>
  <si>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</si>
  <si>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</si>
  <si>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</si>
  <si>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</si>
  <si>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</si>
  <si>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</si>
  <si>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</si>
  <si>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</si>
  <si>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</si>
  <si>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</si>
  <si>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</si>
  <si>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</si>
  <si>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</si>
  <si>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</si>
  <si>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</si>
  <si>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</si>
  <si>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</si>
  <si>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</si>
  <si>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</si>
  <si>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</si>
  <si>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</si>
  <si>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</si>
  <si>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</si>
  <si>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</si>
  <si>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</si>
  <si>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</si>
  <si>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</si>
  <si>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</si>
  <si>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</si>
  <si>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</si>
  <si>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</si>
  <si>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</si>
  <si>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</si>
  <si>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</si>
  <si>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</si>
  <si>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</si>
  <si>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</si>
  <si>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</si>
  <si>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</si>
  <si>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</si>
  <si>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</si>
  <si>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</si>
  <si>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</si>
  <si>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</si>
  <si>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</si>
  <si>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</si>
  <si>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</si>
  <si>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</si>
  <si>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</si>
  <si>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</si>
  <si>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</si>
  <si>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</si>
  <si>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</si>
  <si>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</si>
  <si>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</si>
  <si>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</si>
  <si>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</si>
  <si>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</si>
  <si>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</si>
  <si>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</si>
  <si>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</si>
  <si>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</si>
  <si>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</si>
  <si>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</si>
  <si>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</si>
  <si>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</si>
  <si>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</si>
  <si>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</si>
  <si>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</si>
  <si>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</si>
  <si>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</si>
  <si>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</si>
  <si>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</si>
  <si>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</si>
  <si>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</si>
  <si>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</si>
  <si>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</si>
  <si>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</si>
  <si>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</si>
  <si>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</si>
  <si>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</si>
  <si>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</si>
  <si>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</si>
  <si>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</si>
  <si>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</si>
  <si>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</si>
  <si>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</si>
  <si>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</si>
  <si>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</si>
  <si>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</si>
  <si>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</si>
  <si>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</si>
  <si>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</si>
  <si>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</si>
  <si>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</si>
  <si>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</si>
  <si>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</si>
  <si>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</si>
  <si>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</si>
  <si>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</si>
  <si>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</si>
  <si>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</si>
  <si>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</si>
  <si>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</si>
  <si>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</si>
  <si>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</si>
  <si>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</si>
  <si>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</si>
  <si>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</si>
  <si>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</si>
  <si>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</si>
  <si>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</si>
  <si>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</si>
  <si>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</si>
  <si>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</si>
  <si>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</si>
  <si>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</si>
  <si>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</si>
  <si>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</si>
  <si>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</si>
  <si>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</si>
  <si>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</si>
  <si>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</si>
  <si>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</si>
  <si>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</si>
  <si>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</si>
  <si>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</si>
  <si>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</si>
  <si>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</si>
  <si>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</si>
  <si>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</si>
  <si>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</si>
  <si>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</si>
  <si>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</si>
  <si>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</si>
  <si>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</si>
  <si>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</si>
  <si>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</si>
  <si>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</si>
  <si>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</si>
  <si>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</si>
  <si>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</si>
  <si>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</si>
  <si>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</si>
  <si>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</si>
  <si>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</si>
  <si>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</si>
  <si>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</si>
  <si>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</si>
  <si>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</si>
  <si>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</si>
  <si>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</si>
  <si>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</si>
  <si>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</si>
  <si>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</si>
  <si>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</si>
  <si>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</si>
  <si>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</si>
  <si>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</si>
  <si>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</si>
  <si>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</si>
  <si>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</si>
  <si>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</si>
  <si>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</si>
  <si>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</si>
  <si>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</si>
  <si>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</si>
  <si>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</si>
  <si>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</si>
  <si>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</si>
  <si>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</si>
  <si>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</si>
  <si>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</si>
  <si>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</si>
  <si>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</si>
  <si>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</si>
  <si>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</si>
  <si>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</si>
  <si>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</si>
  <si>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</si>
  <si>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</si>
  <si>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</si>
  <si>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</si>
  <si>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</si>
  <si>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</si>
  <si>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</si>
  <si>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</si>
  <si>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</si>
  <si>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</si>
  <si>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</si>
  <si>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</si>
  <si>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</si>
  <si>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</si>
  <si>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</si>
  <si>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</si>
  <si>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</si>
  <si>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</si>
  <si>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</si>
  <si>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</si>
  <si>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</si>
  <si>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</si>
  <si>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</si>
  <si>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</si>
  <si>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</si>
  <si>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</si>
  <si>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</si>
  <si>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</si>
  <si>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</si>
  <si>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</si>
  <si>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</si>
  <si>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</si>
  <si>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</si>
  <si>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</si>
  <si>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</si>
  <si>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</si>
  <si>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</si>
  <si>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</si>
  <si>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</si>
  <si>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</si>
  <si>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</si>
  <si>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</si>
  <si>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</si>
  <si>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</si>
  <si>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</si>
  <si>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</si>
  <si>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</si>
  <si>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</si>
  <si>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</si>
  <si>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</si>
  <si>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</si>
  <si>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</si>
  <si>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</si>
  <si>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</si>
  <si>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</si>
  <si>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</si>
  <si>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</si>
  <si>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</si>
  <si>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</si>
  <si>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</si>
  <si>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</si>
  <si>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</si>
  <si>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</si>
  <si>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</si>
  <si>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</si>
  <si>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</si>
  <si>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</si>
  <si>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</si>
  <si>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</si>
  <si>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</si>
  <si>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</si>
  <si>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</si>
  <si>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</si>
  <si>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</si>
  <si>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</si>
  <si>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</si>
  <si>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</si>
  <si>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</si>
  <si>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</si>
  <si>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</si>
  <si>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</si>
  <si>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</si>
  <si>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</si>
  <si>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</si>
  <si>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</si>
  <si>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</si>
  <si>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</si>
  <si>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</si>
  <si>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</si>
  <si>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</si>
  <si>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</si>
  <si>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</si>
  <si>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</si>
  <si>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</si>
  <si>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</si>
  <si>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</si>
  <si>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</si>
  <si>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</si>
  <si>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</si>
  <si>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</si>
  <si>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</si>
  <si>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</si>
  <si>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</si>
  <si>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</si>
  <si>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</si>
  <si>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</si>
  <si>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</si>
  <si>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</si>
  <si>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</si>
  <si>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</si>
  <si>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</si>
  <si>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</si>
  <si>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</si>
  <si>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</si>
  <si>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</si>
  <si>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</si>
  <si>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</si>
  <si>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</si>
  <si>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</si>
  <si>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</si>
  <si>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</si>
  <si>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</si>
  <si>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</si>
  <si>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</si>
  <si>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</si>
  <si>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</si>
  <si>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</si>
  <si>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</si>
  <si>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</si>
  <si>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</si>
  <si>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</si>
  <si>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</si>
  <si>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</si>
  <si>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</si>
  <si>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</si>
  <si>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</si>
  <si>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</si>
  <si>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</si>
  <si>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</si>
  <si>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</si>
  <si>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</si>
  <si>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</si>
  <si>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</si>
  <si>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</si>
  <si>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</si>
  <si>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</si>
  <si>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</si>
  <si>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</si>
  <si>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</si>
  <si>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</si>
  <si>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</si>
  <si>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</si>
  <si>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</si>
  <si>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</si>
  <si>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</si>
  <si>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</si>
  <si>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</si>
  <si>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</si>
  <si>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</si>
  <si>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</si>
  <si>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</si>
  <si>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</si>
  <si>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</si>
  <si>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</si>
  <si>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</si>
  <si>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</si>
  <si>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</si>
  <si>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</si>
  <si>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</si>
  <si>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</si>
  <si>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</si>
  <si>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</si>
  <si>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</si>
  <si>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</si>
  <si>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</si>
  <si>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</si>
  <si>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</si>
  <si>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</si>
  <si>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</si>
  <si>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</si>
  <si>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</si>
  <si>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</si>
  <si>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</si>
  <si>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</si>
  <si>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</si>
  <si>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</si>
  <si>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</si>
  <si>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</si>
  <si>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</si>
  <si>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</si>
  <si>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</si>
  <si>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</si>
  <si>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</si>
  <si>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</si>
  <si>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</si>
  <si>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</si>
  <si>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</si>
  <si>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</si>
  <si>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</si>
  <si>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</si>
  <si>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</si>
  <si>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</si>
  <si>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</si>
  <si>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</si>
  <si>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</si>
  <si>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</si>
  <si>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</si>
  <si>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</si>
  <si>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</si>
  <si>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</si>
  <si>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</si>
  <si>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</si>
  <si>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</si>
  <si>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</si>
  <si>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</si>
  <si>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</si>
  <si>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</si>
  <si>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</si>
  <si>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</si>
  <si>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</si>
  <si>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</si>
  <si>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</si>
  <si>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</si>
  <si>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</si>
  <si>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</si>
  <si>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</si>
  <si>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</si>
  <si>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</si>
  <si>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</si>
  <si>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</si>
  <si>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</si>
  <si>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</si>
  <si>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</si>
  <si>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</si>
  <si>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</si>
  <si>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</si>
  <si>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</si>
  <si>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</si>
  <si>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</si>
  <si>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</si>
  <si>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</si>
  <si>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</si>
  <si>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</si>
  <si>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</si>
  <si>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</si>
  <si>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</si>
  <si>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</si>
  <si>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</si>
  <si>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</si>
  <si>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</si>
  <si>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</si>
  <si>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</si>
  <si>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</si>
  <si>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</si>
  <si>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</si>
  <si>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</si>
  <si>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</si>
  <si>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</si>
  <si>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</si>
  <si>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</si>
  <si>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</si>
  <si>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</si>
  <si>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</si>
  <si>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</si>
  <si>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</si>
  <si>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</si>
  <si>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</si>
  <si>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</si>
  <si>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</si>
  <si>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</si>
  <si>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</si>
  <si>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</si>
  <si>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</si>
  <si>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</si>
  <si>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</si>
  <si>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</si>
  <si>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</si>
  <si>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</si>
  <si>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</si>
  <si>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</si>
  <si>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</si>
  <si>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</si>
  <si>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</si>
  <si>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</si>
  <si>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</si>
  <si>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</si>
  <si>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</si>
  <si>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</si>
  <si>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</si>
  <si>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</si>
  <si>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</si>
  <si>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</si>
  <si>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</si>
  <si>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</si>
  <si>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</si>
  <si>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</si>
  <si>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</si>
  <si>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</si>
  <si>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</si>
  <si>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</si>
  <si>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</si>
  <si>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</si>
  <si>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</si>
  <si>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</si>
  <si>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</si>
  <si>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</si>
  <si>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</si>
  <si>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</si>
  <si>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</si>
  <si>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</si>
  <si>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</si>
  <si>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</si>
  <si>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</si>
  <si>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</si>
  <si>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</si>
  <si>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</si>
  <si>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</si>
  <si>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</si>
  <si>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</si>
  <si>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</si>
  <si>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</si>
  <si>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</si>
  <si>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</si>
  <si>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</si>
  <si>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</si>
  <si>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</si>
  <si>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</si>
  <si>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</si>
  <si>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</si>
  <si>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</si>
  <si>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</si>
  <si>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</si>
  <si>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</si>
  <si>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</si>
  <si>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</si>
  <si>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</si>
  <si>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</si>
  <si>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</si>
  <si>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</si>
  <si>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</si>
  <si>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</si>
  <si>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</si>
  <si>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</si>
  <si>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</si>
  <si>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</si>
  <si>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</si>
  <si>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</si>
  <si>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</si>
  <si>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</si>
  <si>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</si>
  <si>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</si>
  <si>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</si>
  <si>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</si>
  <si>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</si>
  <si>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</si>
  <si>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</si>
  <si>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</si>
  <si>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</si>
  <si>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</si>
  <si>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</si>
  <si>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</si>
  <si>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</si>
  <si>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</si>
  <si>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</si>
  <si>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</si>
  <si>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</si>
  <si>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</si>
  <si>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</si>
  <si>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</si>
  <si>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</si>
  <si>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</si>
  <si>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</si>
  <si>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</si>
  <si>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</si>
  <si>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</si>
  <si>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</si>
  <si>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</si>
  <si>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</si>
  <si>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</si>
  <si>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</si>
  <si>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</si>
  <si>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</si>
  <si>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</si>
  <si>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</si>
  <si>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</si>
  <si>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</si>
  <si>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</si>
  <si>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</si>
  <si>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</si>
  <si>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</si>
  <si>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</si>
  <si>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</si>
  <si>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</si>
  <si>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</si>
  <si>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</si>
  <si>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</si>
  <si>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</si>
  <si>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</si>
  <si>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</si>
  <si>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</si>
  <si>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</si>
  <si>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</si>
  <si>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</si>
  <si>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</si>
  <si>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</si>
  <si>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</si>
  <si>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Irene</t>
  </si>
  <si>
    <t>Borba</t>
  </si>
  <si>
    <t>Director of Planning and Building</t>
  </si>
  <si>
    <t>Iborba@cityofbelvedere.org</t>
  </si>
  <si>
    <t>450 San Rafael Avenue</t>
  </si>
  <si>
    <t>300 Bella Vista Ave</t>
  </si>
  <si>
    <t>ADU</t>
  </si>
  <si>
    <t>R</t>
  </si>
  <si>
    <t>No</t>
  </si>
  <si>
    <t>Program 1.1: Collaborate on inter-jurisdictional Efforts to Plan for and Provide housing</t>
  </si>
  <si>
    <t xml:space="preserve">Program 1.2:  Identify Existing Employee Housing Opportunities
</t>
  </si>
  <si>
    <t>Program 1.3: Work with the Marin Housing Authority</t>
  </si>
  <si>
    <t>Program 1.4: Conduct an Annual Housing Element Review</t>
  </si>
  <si>
    <t>Program 2.1: Enforce Condominium Conversion Ordinance</t>
  </si>
  <si>
    <t>Program 2.2: Preserve Rental Housing</t>
  </si>
  <si>
    <t>Program 2.3: Conduct Home Presale Inspections</t>
  </si>
  <si>
    <t>Program 3.1: Provision of Adequate Sites for Afordable Housing</t>
  </si>
  <si>
    <t>Program 3.2: Public Education on Second Units</t>
  </si>
  <si>
    <t>Program 3.3: Junior Second Units</t>
  </si>
  <si>
    <t>Program 3.4: Financial Assistance for Second Units</t>
  </si>
  <si>
    <t>Program 3.5: Incentivize Deed-Restricted Second Units</t>
  </si>
  <si>
    <t>Program 3.6: Prepare information and Conduct Outreach on Housing Issues</t>
  </si>
  <si>
    <t>Program 3.7: Establish an Affordable Housing Fee for New Market Rate Housing, Remodeling and Additions.</t>
  </si>
  <si>
    <t>Program 3.8: Adopt a Housing Trust Fund Ordinance and Operating Procedures</t>
  </si>
  <si>
    <t>Program 3.9: Seek Federal and State Funds for Qualifying Deveopment Projects.</t>
  </si>
  <si>
    <t>Program 4.1: Engage in Countywide Efforts to Address Homeless Needs</t>
  </si>
  <si>
    <t>Program 4.2: Assure Good Neighborhood Relations Involving Emergency Shelters and Residential Care Facilities.</t>
  </si>
  <si>
    <t>Program 4.3: Create Home Sharing and Tenant Matching Opportunities</t>
  </si>
  <si>
    <t>Program 4.4: Parking Reductions</t>
  </si>
  <si>
    <t>Program 4.5: Fee Reductions for Affordable Housing</t>
  </si>
  <si>
    <t>Program 4.6  Assist in Effective Use of Available Rental Assistance Programs</t>
  </si>
  <si>
    <t>Program 4.7: Streamline Permit Processing for Multi-family Rental Projects</t>
  </si>
  <si>
    <t>Program 4.8: Modify Parking Requirement for Emergency Housing</t>
  </si>
  <si>
    <t>Program 5.1: Energy Conservations, Smart Growth and Sustainable Design</t>
  </si>
  <si>
    <t>Program 6.1: Respond to Housing Discrimiation Complaints</t>
  </si>
  <si>
    <t>Participate in interjurisdictional efforts as opportuities arise</t>
  </si>
  <si>
    <t>Continue efforts to provide employee housing, continue contributing to high-level Staff housing costs</t>
  </si>
  <si>
    <t>Continue to implement the City's agreement with the Marin Housing Authority (MHA)</t>
  </si>
  <si>
    <t>Annual Housing Element review</t>
  </si>
  <si>
    <t>Regulate the conversion of for-rent apartments to for-sale condominiums through continued implementation of the ordinance</t>
  </si>
  <si>
    <t>Monitor the rental stock</t>
  </si>
  <si>
    <t>Inspect all residential units prior to resale</t>
  </si>
  <si>
    <t>Facilitate the development of at least three new housing units affordable to lower income households on the 7 Beach Road site.  Take specific actions to faciltate the redevelopment of the site.</t>
  </si>
  <si>
    <t>Facilitate the creation of sixteen (16) second units during the planning period through increased public outreach.</t>
  </si>
  <si>
    <t>Amend the Zoning Ordinance to create development standards for junior second units. Facilitate the creation of sixteen (16) second units during the planning period</t>
  </si>
  <si>
    <t>Facilitate the creation of sixteen (16) second units during the planning period by identifying funding sources to subsidize new units dedicated to those with extremely low, very low, or low incomes.</t>
  </si>
  <si>
    <t>Amend the Zoning Ordinance to create development incentives, such as a floor area bonus, to encourage the development of deed-restircted units affordable to very low and exceptionally low income households. Facilitate the creation of sixteen (16) second units during the planning period.</t>
  </si>
  <si>
    <t>Update outreach materials such as handouts, material for posting on City websie, and presentation material. Revise City website to make information more easily accessible.</t>
  </si>
  <si>
    <t>Evaluate establishement of fee for residential projects involving one or more units and fees based on square foot basis for major remodels and additions.</t>
  </si>
  <si>
    <t>Adopt a Housing Trust Fund Ordinance that includes the requirement to utilize a certain percentage of the Affordable Housing Fee to meet the housing needs of extremely low income households.</t>
  </si>
  <si>
    <t>Identify and secure State and/or Federal funding to supplement local support for the creation of new units affordable to extremely low income households.</t>
  </si>
  <si>
    <t>Assist in addressing emergency shelter needs in a comprehensive, countywide manner under the leadreship of Marin County.</t>
  </si>
  <si>
    <t>Facilitate interaction between the operators of special needs facilites and the neighbors whenever necessary.</t>
  </si>
  <si>
    <t>Continue City's relationship with the Marin Housing Authority to promote this effot.</t>
  </si>
  <si>
    <t>Utilize the SC-H overlay as a mechanism to relax parking standards for units dedicated for use by seniors or disabled individuals. Provide parking reduction for affordable projects through State density bonus provisions.</t>
  </si>
  <si>
    <t>Consider formal amendment to City Fee Schedule to reduce fee amounts for new units dedicated to lower income households, including a commitment from the City to waive 100 percent of the application processing (planning) fees for developments in which at least five percent of units are affordable to extremely low-income households.</t>
  </si>
  <si>
    <t>Continued use of rental housing programs at current funding levels</t>
  </si>
  <si>
    <t>Expedite the permit processing timeframe for new multi-family rental projects (those that do not involved the subdivision of land) and aim to reduce the typical processing time from 48 to 24 weeks.</t>
  </si>
  <si>
    <t>Adopt and Ordinance as appropriate to modify the existing parking requirement of one off-street parking space for every shelter bed.</t>
  </si>
  <si>
    <t>Coordinate with the Marin Housing Authority and PG&amp;E to make available loan programs to eleigible owner- and renter-occupied housing.</t>
  </si>
  <si>
    <t>Continue to refer discrimination complaints to the appropriate legal service, county, or state agency.</t>
  </si>
  <si>
    <t>2015-2023</t>
  </si>
  <si>
    <t>Annually in March of each year, prior to the budget cycle</t>
  </si>
  <si>
    <t>Initiate discussions with property owners by 2015, redevelopment by 2023</t>
  </si>
  <si>
    <t>High-level employee housing is currently supported by the City.</t>
  </si>
  <si>
    <t>City financially supports the work of MHA</t>
  </si>
  <si>
    <t>Completed herein.</t>
  </si>
  <si>
    <t>City continutes to enforce the Condominium Conversion Ordinance</t>
  </si>
  <si>
    <t>Staff continues to pursue measures to preserve rental housing and monitors existing rental units.</t>
  </si>
  <si>
    <t>Staff continues to inspect residences at time of sale and to identify hazards and to require their correction</t>
  </si>
  <si>
    <t>Information posted on City website in 2014; public outreach upon Implementation of Programs 3.3 and 3.4</t>
  </si>
  <si>
    <t xml:space="preserve">Establish subsidy program within two years of Housing Element adoption. </t>
  </si>
  <si>
    <t>Consider amendments to the Zoning Ordinance within one year of Housing Element adoption.</t>
  </si>
  <si>
    <t>Update housing materials and website by 2023.</t>
  </si>
  <si>
    <t>Conduct fee nexus study and explore feasiblity of Ordinance adoption by 2018.</t>
  </si>
  <si>
    <t>Adopt Ordinance and operating procedures by 2018</t>
  </si>
  <si>
    <t>2015-2023 as new applications for multi-family units are received.</t>
  </si>
  <si>
    <t>Staff continues to work with Marin County on housing issues, including emergency housing.</t>
  </si>
  <si>
    <t>on-going</t>
  </si>
  <si>
    <t>Staff continues to work with MHA and supports its homesharing and tenant matching programs.</t>
  </si>
  <si>
    <t>Staff continues to make  available the SC-H Zoning Overlay for parking reductions for affordable housing and senior housing.</t>
  </si>
  <si>
    <t>Consider adoption of resolution and amendment to Fee Schedule within one year of Housing Element Adoption.</t>
  </si>
  <si>
    <t>not completed at this time</t>
  </si>
  <si>
    <t>Adopt ordinance by May 2016</t>
  </si>
  <si>
    <t>Staff continues to implement CC Resolutions 2010-15 &amp; 2010-16.</t>
  </si>
  <si>
    <t>On-going as needed</t>
  </si>
  <si>
    <t>Quantifiable 2015-2023 Objectives: Housing Construction 16 units (Four Very Low -- includes two Extremely Low, three Low, four Moderate, and five Above-Moderate income units) Housing Rehabilitation: As needed.  There has not been a documentable need in Belvedere in the past, but the City is committed to continuing the program and promoting it during the next Housing Element cycle.  Housing Conservation: As Initiated by homeowners.</t>
  </si>
  <si>
    <t>213 San Rafael Ave</t>
  </si>
  <si>
    <t>N</t>
  </si>
  <si>
    <t>Comperable rental prices</t>
  </si>
  <si>
    <t>46 Cliff Rd</t>
  </si>
  <si>
    <t>SFD</t>
  </si>
  <si>
    <t>Yes-Approved</t>
  </si>
  <si>
    <t>431 Golden Gate Ave</t>
  </si>
  <si>
    <t>Will be continued as program in current Housing Element.  Applied for and received approval of SB grant .  Working with county and other Marin Jurisdictions   to develop ODDS guidelines and information regarding ADU's &amp; JADU's</t>
  </si>
  <si>
    <t>Staff continues to follow Ord. 2011-4  permitting building size for multi-family sites. Adopted Urgency Ordinance - Ordinance No. 2019-11 to comply with New State Requirements for ADU's &amp; JADU's</t>
  </si>
  <si>
    <t>Adopted Ordinance 2016-5 on 7/11/16 to adopt Junior Second Unit permit process, standards and procedures; Adopted Ordinance 2016-8 on 10/10/16 amending BMC Chapter 3.28 to exempt Junior Second Units from the City Fire service tax.  Reso 2017-1 adopted 8/14/17 to encourage JDUs and make development requirements consistent with CA laws. Reso 2018-4 had 1st reading Dec 2017 for same purpose (Adopted March 2018)  Adopted Urgency Ordinance - Orinance No. 2019-11 to comply with New State Requirements for ADU's &amp; JADU's</t>
  </si>
  <si>
    <t>81 Belvedere Ave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</si>
</sst>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14" fontId="3" fillId="0" borderId="1" xfId="0" applyNumberFormat="1" applyFont="1" applyBorder="1" applyAlignment="1" applyProtection="1">
      <alignment horizontal="right" vertical="top" wrapText="1"/>
      <protection locked="0"/>
    </xf>
    <xf numFmtId="0" fontId="2" fillId="4" borderId="1" xfId="0" applyFont="1" applyFill="1" applyBorder="1" applyAlignment="1" applyProtection="1">
      <alignment vertical="top" wrapText="1"/>
      <protection locked="0"/>
    </xf>
    <xf numFmtId="0" fontId="9" fillId="0" borderId="0" xfId="0" applyFont="1" applyAlignment="1" applyProtection="1">
      <alignment vertical="top"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14" fontId="3" fillId="0" borderId="1" xfId="0" applyNumberFormat="1" applyFont="1" applyFill="1" applyBorder="1" applyAlignment="1" applyProtection="1">
      <alignment horizontal="right" vertical="top" wrapText="1"/>
      <protection locked="0"/>
    </xf>
    <xf numFmtId="14" fontId="3" fillId="0" borderId="0" xfId="0" applyNumberFormat="1" applyFont="1" applyFill="1" applyProtection="1">
      <protection locked="0"/>
    </xf>
    <xf numFmtId="14" fontId="3" fillId="0" borderId="1" xfId="0" applyNumberFormat="1"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right" vertical="center" wrapText="1"/>
      <protection locked="0"/>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xmlns=""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xmlns=""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xmlns=""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xmlns=""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xmlns=""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xmlns=""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IBORBA@CITYOFBELVEDERE.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312" zoomScaleNormal="100" workbookViewId="0">
      <selection activeCell="A250" sqref="A250"/>
    </sheetView>
  </sheetViews>
  <sheetFormatPr defaultRowHeight="15" x14ac:dyDescent="0.25"/>
  <cols>
    <col min="1" max="1" width="106.28515625" style="12" customWidth="1"/>
  </cols>
  <sheetData>
    <row r="1" spans="1:1" ht="18" x14ac:dyDescent="0.25">
      <c r="A1" s="418" t="s">
        <v>1554</v>
      </c>
    </row>
    <row r="3" spans="1:1" ht="18" x14ac:dyDescent="0.25">
      <c r="A3" s="415" t="s">
        <v>1555</v>
      </c>
    </row>
    <row r="4" spans="1:1" ht="18" x14ac:dyDescent="0.25">
      <c r="A4" s="415" t="s">
        <v>1556</v>
      </c>
    </row>
    <row r="5" spans="1:1" ht="18.75" x14ac:dyDescent="0.25">
      <c r="A5" s="371" t="s">
        <v>1557</v>
      </c>
    </row>
    <row r="6" spans="1:1" x14ac:dyDescent="0.25">
      <c r="A6" s="383"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9"/>
    </row>
    <row r="15" spans="1:1" ht="18.75" x14ac:dyDescent="0.25">
      <c r="A15" s="416" t="s">
        <v>1561</v>
      </c>
    </row>
    <row r="16" spans="1:1" x14ac:dyDescent="0.25">
      <c r="A16" s="420" t="s">
        <v>1557</v>
      </c>
    </row>
    <row r="17" spans="1:1" x14ac:dyDescent="0.25">
      <c r="A17" s="420" t="s">
        <v>1562</v>
      </c>
    </row>
    <row r="18" spans="1:1" x14ac:dyDescent="0.25">
      <c r="A18" s="420" t="s">
        <v>1563</v>
      </c>
    </row>
    <row r="19" spans="1:1" x14ac:dyDescent="0.25">
      <c r="A19" s="420" t="s">
        <v>1564</v>
      </c>
    </row>
    <row r="20" spans="1:1" x14ac:dyDescent="0.25">
      <c r="A20" s="420" t="s">
        <v>1565</v>
      </c>
    </row>
    <row r="21" spans="1:1" x14ac:dyDescent="0.25">
      <c r="A21" s="420" t="s">
        <v>1566</v>
      </c>
    </row>
    <row r="22" spans="1:1" x14ac:dyDescent="0.25">
      <c r="A22" s="420" t="s">
        <v>1567</v>
      </c>
    </row>
    <row r="23" spans="1:1" x14ac:dyDescent="0.25">
      <c r="A23" s="420" t="s">
        <v>1568</v>
      </c>
    </row>
    <row r="24" spans="1:1" x14ac:dyDescent="0.25">
      <c r="A24" s="420" t="s">
        <v>1569</v>
      </c>
    </row>
    <row r="25" spans="1:1" x14ac:dyDescent="0.25">
      <c r="A25" s="420" t="s">
        <v>1570</v>
      </c>
    </row>
    <row r="26" spans="1:1" x14ac:dyDescent="0.25">
      <c r="A26" s="420" t="s">
        <v>1571</v>
      </c>
    </row>
    <row r="27" spans="1:1" ht="30" x14ac:dyDescent="0.25">
      <c r="A27" s="421" t="s">
        <v>1572</v>
      </c>
    </row>
    <row r="28" spans="1:1" ht="30" x14ac:dyDescent="0.25">
      <c r="A28" s="421" t="s">
        <v>1849</v>
      </c>
    </row>
    <row r="29" spans="1:1" ht="18.75" x14ac:dyDescent="0.25">
      <c r="A29" s="419"/>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9"/>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2"/>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3" t="s">
        <v>1850</v>
      </c>
    </row>
    <row r="84" spans="1:1" ht="37.5" x14ac:dyDescent="0.3">
      <c r="A84" s="424"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5"/>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5"/>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5"/>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5"/>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6"/>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5"/>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7"/>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7"/>
    </row>
    <row r="322" spans="1:1" x14ac:dyDescent="0.2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9" t="s">
        <v>1743</v>
      </c>
      <c r="B2" s="390" t="s">
        <v>1747</v>
      </c>
    </row>
    <row r="3" spans="1:2" ht="60" x14ac:dyDescent="0.25">
      <c r="A3" s="389" t="s">
        <v>1553</v>
      </c>
      <c r="B3" s="391" t="s">
        <v>1748</v>
      </c>
    </row>
    <row r="4" spans="1:2" ht="51" customHeight="1" x14ac:dyDescent="0.25">
      <c r="A4" s="389" t="s">
        <v>1551</v>
      </c>
      <c r="B4" s="391" t="s">
        <v>1767</v>
      </c>
    </row>
    <row r="5" spans="1:2" ht="162.75" customHeight="1" x14ac:dyDescent="0.25">
      <c r="A5" s="389" t="s">
        <v>1744</v>
      </c>
      <c r="B5" s="391" t="s">
        <v>1745</v>
      </c>
    </row>
    <row r="6" spans="1:2" ht="162.75" customHeight="1" x14ac:dyDescent="0.25">
      <c r="A6" s="389" t="s">
        <v>1737</v>
      </c>
      <c r="B6" s="391" t="s">
        <v>1847</v>
      </c>
    </row>
    <row r="7" spans="1:2" ht="95.25" customHeight="1" x14ac:dyDescent="0.25">
      <c r="A7" s="389" t="s">
        <v>1739</v>
      </c>
      <c r="B7" s="390" t="s">
        <v>1758</v>
      </c>
    </row>
    <row r="8" spans="1:2" ht="60" x14ac:dyDescent="0.25">
      <c r="A8" s="389" t="s">
        <v>1740</v>
      </c>
      <c r="B8" s="390" t="s">
        <v>1750</v>
      </c>
    </row>
    <row r="9" spans="1:2" ht="60" x14ac:dyDescent="0.25">
      <c r="A9" s="389" t="s">
        <v>1746</v>
      </c>
      <c r="B9" s="390" t="s">
        <v>1751</v>
      </c>
    </row>
    <row r="10" spans="1:2" ht="57" customHeight="1" x14ac:dyDescent="0.25">
      <c r="A10" s="389" t="s">
        <v>1754</v>
      </c>
      <c r="B10" s="391" t="s">
        <v>1752</v>
      </c>
    </row>
    <row r="11" spans="1:2" ht="75" x14ac:dyDescent="0.25">
      <c r="A11" s="389" t="s">
        <v>1755</v>
      </c>
      <c r="B11" s="390" t="s">
        <v>1756</v>
      </c>
    </row>
    <row r="12" spans="1:2" ht="75" x14ac:dyDescent="0.25">
      <c r="A12" s="389" t="s">
        <v>1757</v>
      </c>
      <c r="B12" s="390" t="s">
        <v>1864</v>
      </c>
    </row>
    <row r="13" spans="1:2" ht="60" customHeight="1" x14ac:dyDescent="0.25">
      <c r="A13" s="428" t="s">
        <v>1866</v>
      </c>
      <c r="B13" s="429"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topLeftCell="A1048576" zoomScaleNormal="100" workbookViewId="0">
      <selection activeCell="F4" sqref="F4:F7"/>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2" t="s">
        <v>125</v>
      </c>
      <c r="B1" s="443"/>
      <c r="C1" s="443"/>
      <c r="D1" s="443"/>
      <c r="E1" s="443"/>
      <c r="F1" s="443"/>
      <c r="G1" s="444"/>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5" t="s">
        <v>46</v>
      </c>
      <c r="B3" s="446"/>
      <c r="C3" s="447"/>
      <c r="D3" s="323"/>
      <c r="F3" s="75"/>
    </row>
    <row r="4" spans="1:13" ht="21.6" customHeight="1" x14ac:dyDescent="0.25">
      <c r="A4" s="296" t="s">
        <v>120</v>
      </c>
      <c r="B4" s="440" t="s">
        <v>1038</v>
      </c>
      <c r="C4" s="441"/>
      <c r="D4" s="324"/>
      <c r="E4" s="291" t="s">
        <v>1369</v>
      </c>
      <c r="F4" s="439" t="s">
        <v>1764</v>
      </c>
      <c r="H4" s="75"/>
      <c r="I4" s="75"/>
      <c r="J4" s="75"/>
      <c r="K4" s="75"/>
      <c r="L4" s="75"/>
      <c r="M4" s="297"/>
    </row>
    <row r="5" spans="1:13" ht="21.6" customHeight="1" thickBot="1" x14ac:dyDescent="0.3">
      <c r="A5" s="298" t="s">
        <v>121</v>
      </c>
      <c r="B5" s="440">
        <v>2019</v>
      </c>
      <c r="C5" s="441"/>
      <c r="D5" s="325"/>
      <c r="E5" s="291" t="s">
        <v>1370</v>
      </c>
      <c r="F5" s="439"/>
      <c r="H5" s="299"/>
      <c r="I5" s="299"/>
      <c r="J5" s="299"/>
      <c r="K5" s="299"/>
      <c r="L5" s="299"/>
      <c r="M5" s="297"/>
    </row>
    <row r="6" spans="1:13" ht="21.6" customHeight="1" x14ac:dyDescent="0.25">
      <c r="A6" s="448" t="s">
        <v>119</v>
      </c>
      <c r="B6" s="449"/>
      <c r="C6" s="450"/>
      <c r="D6" s="323"/>
      <c r="E6" s="291"/>
      <c r="F6" s="439"/>
      <c r="H6" s="299"/>
      <c r="I6" s="299"/>
      <c r="J6" s="299"/>
      <c r="K6" s="299"/>
      <c r="L6" s="299"/>
      <c r="M6" s="297"/>
    </row>
    <row r="7" spans="1:13" ht="21.6" customHeight="1" x14ac:dyDescent="0.25">
      <c r="A7" s="300" t="s">
        <v>116</v>
      </c>
      <c r="B7" s="440" t="s">
        <v>1869</v>
      </c>
      <c r="C7" s="441"/>
      <c r="D7" s="325"/>
      <c r="E7" s="291" t="s">
        <v>1371</v>
      </c>
      <c r="F7" s="439"/>
      <c r="H7" s="299"/>
      <c r="I7" s="299"/>
      <c r="J7" s="299"/>
      <c r="K7" s="299"/>
      <c r="L7" s="299"/>
      <c r="M7" s="297"/>
    </row>
    <row r="8" spans="1:13" ht="21.6" customHeight="1" x14ac:dyDescent="0.25">
      <c r="A8" s="296" t="s">
        <v>117</v>
      </c>
      <c r="B8" s="440" t="s">
        <v>1870</v>
      </c>
      <c r="C8" s="441"/>
      <c r="D8" s="325"/>
      <c r="E8" s="291" t="s">
        <v>1372</v>
      </c>
      <c r="H8" s="299"/>
      <c r="I8" s="299"/>
      <c r="J8" s="299"/>
      <c r="K8" s="299"/>
      <c r="L8" s="299"/>
      <c r="M8" s="297"/>
    </row>
    <row r="9" spans="1:13" ht="21.6" customHeight="1" x14ac:dyDescent="0.25">
      <c r="A9" s="296" t="s">
        <v>122</v>
      </c>
      <c r="B9" s="440" t="s">
        <v>1871</v>
      </c>
      <c r="C9" s="441"/>
      <c r="D9" s="325"/>
      <c r="E9" s="291" t="s">
        <v>1373</v>
      </c>
      <c r="H9" s="299"/>
      <c r="I9" s="299"/>
      <c r="J9" s="299"/>
      <c r="K9" s="299"/>
      <c r="L9" s="299"/>
      <c r="M9" s="297"/>
    </row>
    <row r="10" spans="1:13" ht="21.6" customHeight="1" x14ac:dyDescent="0.25">
      <c r="A10" s="296" t="s">
        <v>123</v>
      </c>
      <c r="B10" s="451" t="s">
        <v>1872</v>
      </c>
      <c r="C10" s="441"/>
      <c r="D10" s="325"/>
      <c r="E10" s="291" t="s">
        <v>1374</v>
      </c>
      <c r="H10" s="299"/>
      <c r="I10" s="299"/>
      <c r="J10" s="299"/>
      <c r="K10" s="299"/>
      <c r="L10" s="299"/>
      <c r="M10" s="297"/>
    </row>
    <row r="11" spans="1:13" ht="21.6" customHeight="1" thickBot="1" x14ac:dyDescent="0.3">
      <c r="A11" s="301" t="s">
        <v>124</v>
      </c>
      <c r="B11" s="440">
        <v>4154353838</v>
      </c>
      <c r="C11" s="441"/>
      <c r="D11" s="326"/>
      <c r="E11" s="291" t="s">
        <v>1375</v>
      </c>
      <c r="H11" s="299"/>
      <c r="I11" s="299"/>
      <c r="J11" s="299"/>
      <c r="K11" s="299"/>
      <c r="L11" s="299"/>
      <c r="M11" s="297"/>
    </row>
    <row r="12" spans="1:13" ht="21.6" customHeight="1" x14ac:dyDescent="0.25">
      <c r="A12" s="452" t="s">
        <v>118</v>
      </c>
      <c r="B12" s="453"/>
      <c r="C12" s="454"/>
      <c r="D12" s="327"/>
      <c r="E12" s="291"/>
      <c r="F12" s="362"/>
      <c r="H12" s="299"/>
      <c r="I12" s="299"/>
      <c r="J12" s="299"/>
      <c r="K12" s="299"/>
      <c r="L12" s="299"/>
      <c r="M12" s="297"/>
    </row>
    <row r="13" spans="1:13" ht="21.6" customHeight="1" x14ac:dyDescent="0.25">
      <c r="A13" s="302" t="s">
        <v>2</v>
      </c>
      <c r="B13" s="440" t="s">
        <v>1873</v>
      </c>
      <c r="C13" s="441"/>
      <c r="D13" s="320"/>
      <c r="E13" s="291" t="s">
        <v>1376</v>
      </c>
      <c r="H13" s="303"/>
      <c r="I13" s="303"/>
      <c r="J13" s="303"/>
      <c r="K13" s="303"/>
      <c r="L13" s="303"/>
      <c r="M13" s="297"/>
    </row>
    <row r="14" spans="1:13" ht="21.6" customHeight="1" x14ac:dyDescent="0.25">
      <c r="A14" s="304" t="s">
        <v>114</v>
      </c>
      <c r="B14" s="440" t="s">
        <v>1038</v>
      </c>
      <c r="C14" s="441"/>
      <c r="D14" s="321"/>
      <c r="E14" s="291" t="s">
        <v>1377</v>
      </c>
      <c r="H14" s="299"/>
      <c r="I14" s="299"/>
      <c r="J14" s="299"/>
      <c r="K14" s="299"/>
      <c r="L14" s="299"/>
      <c r="M14" s="297"/>
    </row>
    <row r="15" spans="1:13" ht="21.6" customHeight="1" x14ac:dyDescent="0.25">
      <c r="A15" s="304" t="s">
        <v>115</v>
      </c>
      <c r="B15" s="440">
        <v>94920</v>
      </c>
      <c r="C15" s="441"/>
      <c r="D15" s="322"/>
      <c r="E15" s="291" t="s">
        <v>1378</v>
      </c>
      <c r="H15" s="75"/>
      <c r="I15" s="305"/>
      <c r="J15" s="305"/>
      <c r="K15" s="305"/>
      <c r="L15" s="305"/>
      <c r="M15" s="297"/>
    </row>
    <row r="16" spans="1:13" ht="14.45" customHeight="1" x14ac:dyDescent="0.2">
      <c r="E16" s="306"/>
      <c r="F16" s="307" t="s">
        <v>1868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display="IBORBA@CITYOFBELVEDERE.ORG"/>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abSelected="1"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5" t="s">
        <v>1753</v>
      </c>
      <c r="F1" s="392"/>
      <c r="G1" s="384"/>
    </row>
    <row r="2" spans="2:7" ht="21.6" customHeight="1" x14ac:dyDescent="0.3">
      <c r="F2" s="455" t="s">
        <v>126</v>
      </c>
      <c r="G2" s="456"/>
    </row>
    <row r="3" spans="2:7" ht="52.5" customHeight="1" x14ac:dyDescent="0.25">
      <c r="C3" s="388" t="s">
        <v>1771</v>
      </c>
      <c r="F3" s="457" t="s">
        <v>1766</v>
      </c>
      <c r="G3" s="458"/>
    </row>
    <row r="4" spans="2:7" x14ac:dyDescent="0.25">
      <c r="F4" s="457"/>
      <c r="G4" s="458"/>
    </row>
    <row r="5" spans="2:7" x14ac:dyDescent="0.25">
      <c r="F5" s="457"/>
      <c r="G5" s="458"/>
    </row>
    <row r="6" spans="2:7" ht="26.25" customHeight="1" x14ac:dyDescent="0.25">
      <c r="C6" s="388" t="s">
        <v>1770</v>
      </c>
      <c r="F6" s="457"/>
      <c r="G6" s="458"/>
    </row>
    <row r="7" spans="2:7" x14ac:dyDescent="0.25">
      <c r="F7" s="457"/>
      <c r="G7" s="458"/>
    </row>
    <row r="8" spans="2:7" x14ac:dyDescent="0.25">
      <c r="F8" s="457"/>
      <c r="G8" s="458"/>
    </row>
    <row r="9" spans="2:7" x14ac:dyDescent="0.25">
      <c r="F9" s="457"/>
      <c r="G9" s="458"/>
    </row>
    <row r="10" spans="2:7" ht="26.25" x14ac:dyDescent="0.4">
      <c r="B10" s="392" t="s">
        <v>1741</v>
      </c>
      <c r="C10" s="384" t="s">
        <v>1742</v>
      </c>
      <c r="F10" s="457"/>
      <c r="G10" s="458"/>
    </row>
    <row r="11" spans="2:7" x14ac:dyDescent="0.25">
      <c r="F11" s="457"/>
      <c r="G11" s="458"/>
    </row>
    <row r="12" spans="2:7" x14ac:dyDescent="0.25">
      <c r="F12" s="457"/>
      <c r="G12" s="458"/>
    </row>
    <row r="13" spans="2:7" x14ac:dyDescent="0.25">
      <c r="F13" s="457"/>
      <c r="G13" s="458"/>
    </row>
    <row r="14" spans="2:7" ht="124.5" customHeight="1" thickBot="1" x14ac:dyDescent="0.3">
      <c r="F14" s="459"/>
      <c r="G14" s="460"/>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H17" sqref="H17"/>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Belvedere</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67" t="s">
        <v>101</v>
      </c>
      <c r="M2" s="468"/>
      <c r="N2" s="468"/>
      <c r="O2" s="469"/>
      <c r="P2" s="366"/>
      <c r="Q2" s="346"/>
      <c r="R2" s="346"/>
      <c r="S2" s="346"/>
      <c r="T2" s="346"/>
      <c r="U2" s="58"/>
      <c r="V2" s="58"/>
      <c r="W2" s="58"/>
    </row>
    <row r="3" spans="1:23" s="219" customFormat="1" ht="15" x14ac:dyDescent="0.2">
      <c r="A3" s="470" t="s">
        <v>1368</v>
      </c>
      <c r="B3" s="470"/>
      <c r="C3" s="470"/>
      <c r="D3" s="470"/>
      <c r="E3" s="470"/>
      <c r="F3" s="470"/>
      <c r="G3" s="470"/>
      <c r="H3" s="470"/>
      <c r="I3" s="470"/>
      <c r="J3" s="470"/>
      <c r="K3" s="470"/>
      <c r="L3" s="470"/>
      <c r="M3" s="470"/>
      <c r="N3" s="470"/>
      <c r="O3" s="470"/>
      <c r="P3" s="470"/>
      <c r="Q3" s="470"/>
      <c r="R3" s="470"/>
      <c r="S3" s="470"/>
      <c r="T3" s="470"/>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8" x14ac:dyDescent="0.25">
      <c r="A7" s="464" t="s">
        <v>0</v>
      </c>
      <c r="B7" s="465"/>
      <c r="C7" s="465"/>
      <c r="D7" s="465"/>
      <c r="E7" s="465"/>
      <c r="F7" s="465"/>
      <c r="G7" s="465"/>
      <c r="H7" s="465"/>
      <c r="I7" s="465"/>
      <c r="J7" s="465"/>
      <c r="K7" s="465"/>
      <c r="L7" s="465"/>
      <c r="M7" s="465"/>
      <c r="N7" s="465"/>
      <c r="O7" s="465"/>
      <c r="P7" s="465"/>
      <c r="Q7" s="465"/>
      <c r="R7" s="465"/>
      <c r="S7" s="465"/>
      <c r="T7" s="466"/>
    </row>
    <row r="8" spans="1:23" s="209" customFormat="1" ht="24" customHeight="1" x14ac:dyDescent="0.2">
      <c r="A8" s="461" t="s">
        <v>59</v>
      </c>
      <c r="B8" s="462"/>
      <c r="C8" s="462"/>
      <c r="D8" s="462"/>
      <c r="E8" s="462"/>
      <c r="F8" s="462"/>
      <c r="G8" s="462"/>
      <c r="H8" s="462"/>
      <c r="I8" s="462"/>
      <c r="J8" s="462"/>
      <c r="K8" s="462"/>
      <c r="L8" s="462"/>
      <c r="M8" s="462"/>
      <c r="N8" s="462"/>
      <c r="O8" s="462"/>
      <c r="P8" s="462"/>
      <c r="Q8" s="462"/>
      <c r="R8" s="462"/>
      <c r="S8" s="462"/>
      <c r="T8" s="463"/>
    </row>
    <row r="9" spans="1:23" s="209" customFormat="1" ht="63" customHeight="1" x14ac:dyDescent="0.2">
      <c r="A9" s="476" t="s">
        <v>42</v>
      </c>
      <c r="B9" s="477"/>
      <c r="C9" s="477"/>
      <c r="D9" s="477"/>
      <c r="E9" s="478"/>
      <c r="F9" s="476" t="s">
        <v>107</v>
      </c>
      <c r="G9" s="478"/>
      <c r="H9" s="193" t="s">
        <v>58</v>
      </c>
      <c r="I9" s="476" t="s">
        <v>1357</v>
      </c>
      <c r="J9" s="479"/>
      <c r="K9" s="479"/>
      <c r="L9" s="479"/>
      <c r="M9" s="479"/>
      <c r="N9" s="479"/>
      <c r="O9" s="479"/>
      <c r="P9" s="480"/>
      <c r="Q9" s="193" t="s">
        <v>1358</v>
      </c>
      <c r="R9" s="193" t="s">
        <v>1359</v>
      </c>
      <c r="S9" s="193" t="s">
        <v>108</v>
      </c>
      <c r="T9" s="193" t="s">
        <v>53</v>
      </c>
    </row>
    <row r="10" spans="1:23" s="77" customFormat="1" x14ac:dyDescent="0.2">
      <c r="A10" s="472">
        <v>1</v>
      </c>
      <c r="B10" s="473"/>
      <c r="C10" s="473"/>
      <c r="D10" s="474"/>
      <c r="E10" s="475"/>
      <c r="F10" s="190">
        <v>2</v>
      </c>
      <c r="G10" s="187">
        <v>3</v>
      </c>
      <c r="H10" s="192">
        <v>4</v>
      </c>
      <c r="I10" s="471">
        <v>5</v>
      </c>
      <c r="J10" s="471"/>
      <c r="K10" s="471"/>
      <c r="L10" s="471"/>
      <c r="M10" s="471"/>
      <c r="N10" s="471"/>
      <c r="O10" s="471"/>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3"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1</v>
      </c>
      <c r="N12" s="158">
        <f>SUMPRODUCT((YEAR($H13:$H1001)='Start Here'!$B$5)*N13:N1001)</f>
        <v>2</v>
      </c>
      <c r="O12" s="158">
        <f>SUMPRODUCT((YEAR($H13:$H1001)='Start Here'!$B$5)*O13:O1001)</f>
        <v>0</v>
      </c>
      <c r="P12" s="158">
        <f>SUMPRODUCT((YEAR($H13:$H1001)='Start Here'!$B$5)*P13:P1001)</f>
        <v>3</v>
      </c>
      <c r="Q12" s="158">
        <f>SUMPRODUCT((YEAR($H13:$H1001)='Start Here'!$B$5)*Q13:Q1001)</f>
        <v>3</v>
      </c>
      <c r="R12" s="158">
        <f>SUMPRODUCT((YEAR($H13:$H1001)='Start Here'!$B$5)*R13:R1001)</f>
        <v>0</v>
      </c>
      <c r="S12" s="159">
        <f>SUMPRODUCT((YEAR($H13:$H1001)='Start Here'!$B$5)*(($S13:$S1001)="Yes-But no action taken"))+SUMPRODUCT((YEAR($H13:$H1001)='Start Here'!$B$5)*(($S13:$S1001)="Yes-Approved"))+SUMPRODUCT((YEAR($H13:$H1001)='Start Here'!$B$5)*(($S13:$S1001)="Yes-Denied"))</f>
        <v>1</v>
      </c>
      <c r="T12" s="223"/>
    </row>
    <row r="13" spans="1:23" x14ac:dyDescent="0.2">
      <c r="A13" s="131"/>
      <c r="B13" s="387"/>
      <c r="C13" s="386"/>
      <c r="D13" s="386"/>
      <c r="E13" s="386"/>
      <c r="F13" s="134"/>
      <c r="G13" s="224"/>
      <c r="H13" s="381"/>
      <c r="I13" s="134"/>
      <c r="J13" s="134"/>
      <c r="K13" s="134"/>
      <c r="L13" s="134"/>
      <c r="M13" s="134"/>
      <c r="N13" s="134"/>
      <c r="O13" s="134"/>
      <c r="P13" s="225">
        <f>SUM($I13:$O13)</f>
        <v>0</v>
      </c>
      <c r="Q13" s="224"/>
      <c r="R13" s="224"/>
      <c r="S13" s="224"/>
      <c r="T13" s="226"/>
    </row>
    <row r="14" spans="1:23" x14ac:dyDescent="0.2">
      <c r="A14" s="131"/>
      <c r="B14" s="387"/>
      <c r="C14" s="386"/>
      <c r="D14" s="386"/>
      <c r="E14" s="386"/>
      <c r="F14" s="134"/>
      <c r="G14" s="224"/>
      <c r="H14" s="433"/>
      <c r="I14" s="134"/>
      <c r="J14" s="134"/>
      <c r="K14" s="134"/>
      <c r="L14" s="134"/>
      <c r="M14" s="134"/>
      <c r="N14" s="134"/>
      <c r="O14" s="134"/>
      <c r="P14" s="225">
        <f t="shared" ref="P14:P77" si="0">SUM($I14:$O14)</f>
        <v>0</v>
      </c>
      <c r="Q14" s="224"/>
      <c r="R14" s="224"/>
      <c r="S14" s="224"/>
      <c r="T14" s="226"/>
    </row>
    <row r="15" spans="1:23" ht="25.5" x14ac:dyDescent="0.2">
      <c r="A15" s="131"/>
      <c r="B15" s="387">
        <v>6011305</v>
      </c>
      <c r="C15" s="386" t="s">
        <v>1956</v>
      </c>
      <c r="D15" s="386"/>
      <c r="E15" s="386"/>
      <c r="F15" s="134" t="s">
        <v>1875</v>
      </c>
      <c r="G15" s="224" t="s">
        <v>1876</v>
      </c>
      <c r="H15" s="586">
        <v>43641</v>
      </c>
      <c r="I15" s="134"/>
      <c r="J15" s="134"/>
      <c r="K15" s="134"/>
      <c r="L15" s="134"/>
      <c r="M15" s="134"/>
      <c r="N15" s="134">
        <v>1</v>
      </c>
      <c r="O15" s="134"/>
      <c r="P15" s="225">
        <f t="shared" si="0"/>
        <v>1</v>
      </c>
      <c r="Q15" s="224">
        <v>1</v>
      </c>
      <c r="R15" s="224">
        <f t="shared" ref="R15:R77" si="1">P15-Q15</f>
        <v>0</v>
      </c>
      <c r="S15" s="224" t="s">
        <v>1961</v>
      </c>
      <c r="T15" s="226"/>
    </row>
    <row r="16" spans="1:23" ht="25.5" x14ac:dyDescent="0.2">
      <c r="A16" s="131"/>
      <c r="B16" s="387">
        <v>6023207</v>
      </c>
      <c r="C16" s="387" t="s">
        <v>1962</v>
      </c>
      <c r="D16" s="131"/>
      <c r="E16" s="131"/>
      <c r="F16" s="134" t="s">
        <v>1875</v>
      </c>
      <c r="G16" s="224" t="s">
        <v>1876</v>
      </c>
      <c r="H16" s="586">
        <v>43628</v>
      </c>
      <c r="I16" s="134"/>
      <c r="J16" s="134"/>
      <c r="K16" s="134"/>
      <c r="L16" s="134"/>
      <c r="M16" s="134">
        <v>1</v>
      </c>
      <c r="N16" s="134"/>
      <c r="O16" s="134"/>
      <c r="P16" s="225">
        <f t="shared" si="0"/>
        <v>1</v>
      </c>
      <c r="Q16" s="224">
        <v>1</v>
      </c>
      <c r="R16" s="224">
        <f t="shared" si="1"/>
        <v>0</v>
      </c>
      <c r="S16" s="224" t="s">
        <v>1877</v>
      </c>
      <c r="T16" s="226"/>
    </row>
    <row r="17" spans="1:20" x14ac:dyDescent="0.2">
      <c r="A17" s="131"/>
      <c r="B17" s="387">
        <v>6016121</v>
      </c>
      <c r="C17" s="387" t="s">
        <v>1966</v>
      </c>
      <c r="D17" s="131"/>
      <c r="E17" s="131"/>
      <c r="F17" s="134" t="s">
        <v>1875</v>
      </c>
      <c r="G17" s="224" t="s">
        <v>1876</v>
      </c>
      <c r="H17" s="587">
        <v>43707</v>
      </c>
      <c r="I17" s="134"/>
      <c r="J17" s="134"/>
      <c r="K17" s="134"/>
      <c r="L17" s="134"/>
      <c r="M17" s="134"/>
      <c r="N17" s="134">
        <v>1</v>
      </c>
      <c r="O17" s="134"/>
      <c r="P17" s="225">
        <f t="shared" si="0"/>
        <v>1</v>
      </c>
      <c r="Q17" s="224">
        <v>1</v>
      </c>
      <c r="R17" s="224">
        <f t="shared" si="1"/>
        <v>0</v>
      </c>
      <c r="S17" s="224" t="s">
        <v>1877</v>
      </c>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u4OphHjK5Wty6BWSqHll6IehgxRIOtSnbpEC7kPXtcNB3z6Yd9QIN5EjysQpg7zkGK1zl+FiNS43pDyzYXcQtw==" saltValue="sxhSYm+J+VvBrB6D8vkQB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WhiteSpace="0" zoomScale="70" zoomScaleNormal="70" zoomScaleSheetLayoutView="50" zoomScalePageLayoutView="70" workbookViewId="0">
      <selection activeCell="X14" sqref="X14"/>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Belvedere</v>
      </c>
      <c r="C1" s="276"/>
      <c r="D1" s="356"/>
      <c r="E1" s="356"/>
      <c r="F1" s="356"/>
      <c r="G1" s="356"/>
      <c r="H1" s="356"/>
      <c r="I1" s="356" t="s">
        <v>8</v>
      </c>
      <c r="J1" s="356"/>
      <c r="K1" s="356"/>
      <c r="L1" s="356"/>
      <c r="M1" s="356"/>
      <c r="N1" s="356"/>
      <c r="O1" s="356"/>
      <c r="P1" s="356"/>
      <c r="Q1" s="356"/>
      <c r="R1" s="481" t="s">
        <v>1765</v>
      </c>
      <c r="S1" s="482"/>
      <c r="T1" s="482"/>
      <c r="U1" s="483"/>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0" t="s">
        <v>1368</v>
      </c>
      <c r="B3" s="470"/>
      <c r="C3" s="470"/>
      <c r="D3" s="470"/>
      <c r="E3" s="470"/>
      <c r="F3" s="470"/>
      <c r="G3" s="470"/>
      <c r="H3" s="470"/>
      <c r="I3" s="470"/>
      <c r="J3" s="470"/>
      <c r="K3" s="470"/>
      <c r="L3" s="470"/>
      <c r="M3" s="470"/>
      <c r="N3" s="470"/>
      <c r="O3" s="470"/>
      <c r="P3" s="470"/>
      <c r="Q3" s="470"/>
      <c r="R3" s="470"/>
      <c r="S3" s="470"/>
      <c r="T3" s="470"/>
      <c r="U3" s="172"/>
      <c r="V3" s="172"/>
      <c r="W3" s="172"/>
      <c r="X3" s="172"/>
      <c r="Y3" s="437"/>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6"/>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6" t="s">
        <v>42</v>
      </c>
      <c r="B9" s="479"/>
      <c r="C9" s="479"/>
      <c r="D9" s="479"/>
      <c r="E9" s="480"/>
      <c r="F9" s="476" t="s">
        <v>107</v>
      </c>
      <c r="G9" s="480"/>
      <c r="H9" s="476" t="s">
        <v>1290</v>
      </c>
      <c r="I9" s="479"/>
      <c r="J9" s="479"/>
      <c r="K9" s="479"/>
      <c r="L9" s="479"/>
      <c r="M9" s="479"/>
      <c r="N9" s="479"/>
      <c r="O9" s="480"/>
      <c r="P9" s="235"/>
      <c r="Q9" s="476" t="s">
        <v>63</v>
      </c>
      <c r="R9" s="479"/>
      <c r="S9" s="479"/>
      <c r="T9" s="479"/>
      <c r="U9" s="479"/>
      <c r="V9" s="479"/>
      <c r="W9" s="480"/>
      <c r="X9" s="235"/>
      <c r="Y9" s="235"/>
      <c r="Z9" s="476" t="s">
        <v>64</v>
      </c>
      <c r="AA9" s="479"/>
      <c r="AB9" s="479"/>
      <c r="AC9" s="479"/>
      <c r="AD9" s="479"/>
      <c r="AE9" s="479"/>
      <c r="AF9" s="479"/>
      <c r="AG9" s="479"/>
      <c r="AH9" s="480"/>
      <c r="AI9" s="236"/>
      <c r="AJ9" s="193" t="s">
        <v>108</v>
      </c>
      <c r="AK9" s="193" t="s">
        <v>109</v>
      </c>
      <c r="AL9" s="476" t="s">
        <v>6</v>
      </c>
      <c r="AM9" s="480"/>
      <c r="AN9" s="193" t="s">
        <v>7</v>
      </c>
      <c r="AO9" s="193" t="s">
        <v>110</v>
      </c>
      <c r="AP9" s="476" t="s">
        <v>113</v>
      </c>
      <c r="AQ9" s="479"/>
      <c r="AR9" s="480"/>
      <c r="AS9" s="67" t="s">
        <v>53</v>
      </c>
      <c r="AT9" s="64"/>
    </row>
    <row r="10" spans="1:46" s="8" customFormat="1" ht="23.25" customHeight="1" x14ac:dyDescent="0.25">
      <c r="A10" s="484">
        <v>1</v>
      </c>
      <c r="B10" s="485"/>
      <c r="C10" s="485"/>
      <c r="D10" s="485"/>
      <c r="E10" s="486"/>
      <c r="F10" s="187">
        <v>2</v>
      </c>
      <c r="G10" s="187">
        <v>3</v>
      </c>
      <c r="H10" s="472">
        <v>4</v>
      </c>
      <c r="I10" s="473"/>
      <c r="J10" s="473"/>
      <c r="K10" s="473"/>
      <c r="L10" s="473"/>
      <c r="M10" s="473"/>
      <c r="N10" s="487"/>
      <c r="O10" s="187">
        <v>5</v>
      </c>
      <c r="P10" s="187">
        <v>6</v>
      </c>
      <c r="Q10" s="472">
        <v>7</v>
      </c>
      <c r="R10" s="473"/>
      <c r="S10" s="473"/>
      <c r="T10" s="473"/>
      <c r="U10" s="473"/>
      <c r="V10" s="473"/>
      <c r="W10" s="487"/>
      <c r="X10" s="187">
        <v>8</v>
      </c>
      <c r="Y10" s="438">
        <v>9</v>
      </c>
      <c r="Z10" s="472">
        <v>10</v>
      </c>
      <c r="AA10" s="473"/>
      <c r="AB10" s="473"/>
      <c r="AC10" s="473"/>
      <c r="AD10" s="473"/>
      <c r="AE10" s="473"/>
      <c r="AF10" s="487"/>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1</v>
      </c>
      <c r="N12" s="240">
        <f>SUMPRODUCT((YEAR($O13:$O1000)='Start Here'!$B$5)*N13:N1000)</f>
        <v>1</v>
      </c>
      <c r="O12" s="240"/>
      <c r="P12" s="240">
        <f>SUMPRODUCT((YEAR($O13:$O1000)='Start Here'!$B$5)*P13:P1000)</f>
        <v>2</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1</v>
      </c>
      <c r="W12" s="240">
        <f>SUMPRODUCT((YEAR($X13:$X1000)='Start Here'!$B$5)*W13:W1000)</f>
        <v>1</v>
      </c>
      <c r="X12" s="240"/>
      <c r="Y12" s="240">
        <f>SUMPRODUCT((YEAR($X13:$X1000)='Start Here'!$B$5)*Y13:Y1000)</f>
        <v>2</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25.5" x14ac:dyDescent="0.2">
      <c r="A13" s="386"/>
      <c r="B13" s="386">
        <v>6021404</v>
      </c>
      <c r="C13" s="386" t="s">
        <v>1874</v>
      </c>
      <c r="D13" s="386"/>
      <c r="E13" s="386"/>
      <c r="F13" s="386" t="s">
        <v>1875</v>
      </c>
      <c r="G13" s="386" t="s">
        <v>1876</v>
      </c>
      <c r="H13" s="386"/>
      <c r="I13" s="386"/>
      <c r="J13" s="386"/>
      <c r="K13" s="386"/>
      <c r="L13" s="386"/>
      <c r="M13" s="386">
        <v>1</v>
      </c>
      <c r="N13" s="386"/>
      <c r="O13" s="588">
        <v>43642</v>
      </c>
      <c r="P13" s="431">
        <f>SUM($H13:$N13)</f>
        <v>1</v>
      </c>
      <c r="Q13" s="386"/>
      <c r="R13" s="386"/>
      <c r="S13" s="386"/>
      <c r="T13" s="386"/>
      <c r="U13" s="386"/>
      <c r="V13" s="386">
        <v>1</v>
      </c>
      <c r="W13" s="386"/>
      <c r="X13" s="587">
        <v>43642</v>
      </c>
      <c r="Y13" s="432">
        <f>SUM($Q13:$W13)</f>
        <v>1</v>
      </c>
      <c r="Z13" s="386"/>
      <c r="AA13" s="386"/>
      <c r="AB13" s="386"/>
      <c r="AC13" s="386"/>
      <c r="AD13" s="386"/>
      <c r="AE13" s="386"/>
      <c r="AF13" s="386"/>
      <c r="AG13" s="242"/>
      <c r="AH13" s="432">
        <f>SUM($Z13:$AF13)</f>
        <v>0</v>
      </c>
      <c r="AI13" s="243"/>
      <c r="AJ13" s="386" t="s">
        <v>1957</v>
      </c>
      <c r="AK13" s="386"/>
      <c r="AL13" s="386"/>
      <c r="AM13" s="386"/>
      <c r="AN13" s="386" t="s">
        <v>1958</v>
      </c>
      <c r="AO13" s="386"/>
      <c r="AP13" s="386"/>
      <c r="AQ13" s="386"/>
      <c r="AR13" s="386"/>
      <c r="AS13" s="244"/>
      <c r="AT13" s="195"/>
    </row>
    <row r="14" spans="1:46" s="1" customFormat="1" ht="12.75" x14ac:dyDescent="0.2">
      <c r="A14" s="386"/>
      <c r="B14" s="386">
        <v>6020111</v>
      </c>
      <c r="C14" s="386" t="s">
        <v>1959</v>
      </c>
      <c r="D14" s="386"/>
      <c r="E14" s="386"/>
      <c r="F14" s="386" t="s">
        <v>1960</v>
      </c>
      <c r="G14" s="386" t="s">
        <v>1876</v>
      </c>
      <c r="H14" s="386"/>
      <c r="I14" s="386"/>
      <c r="J14" s="386"/>
      <c r="K14" s="386"/>
      <c r="L14" s="386"/>
      <c r="M14" s="386"/>
      <c r="N14" s="386">
        <v>1</v>
      </c>
      <c r="O14" s="588">
        <v>43811</v>
      </c>
      <c r="P14" s="431">
        <f t="shared" ref="P14:P18" si="0">SUM($H14:$N14)</f>
        <v>1</v>
      </c>
      <c r="Q14" s="386"/>
      <c r="R14" s="386"/>
      <c r="S14" s="386"/>
      <c r="T14" s="386"/>
      <c r="U14" s="386"/>
      <c r="V14" s="386"/>
      <c r="W14" s="386">
        <v>1</v>
      </c>
      <c r="X14" s="589">
        <v>43811</v>
      </c>
      <c r="Y14" s="432">
        <f t="shared" ref="Y14:Y18" si="1">SUM($Q14:$W14)</f>
        <v>1</v>
      </c>
      <c r="Z14" s="386"/>
      <c r="AA14" s="386"/>
      <c r="AB14" s="386"/>
      <c r="AC14" s="386"/>
      <c r="AD14" s="386"/>
      <c r="AE14" s="386"/>
      <c r="AF14" s="386"/>
      <c r="AG14" s="386"/>
      <c r="AH14" s="432">
        <f t="shared" ref="AH14:AH77" si="2">SUM($Z14:$AF14)</f>
        <v>0</v>
      </c>
      <c r="AI14" s="243"/>
      <c r="AJ14" s="386" t="s">
        <v>1957</v>
      </c>
      <c r="AK14" s="386"/>
      <c r="AL14" s="386"/>
      <c r="AM14" s="386"/>
      <c r="AN14" s="386"/>
      <c r="AO14" s="386"/>
      <c r="AP14" s="386"/>
      <c r="AQ14" s="386"/>
      <c r="AR14" s="386"/>
      <c r="AS14" s="244"/>
      <c r="AT14" s="195"/>
    </row>
    <row r="15" spans="1:46" s="1" customFormat="1" ht="12.75" x14ac:dyDescent="0.2">
      <c r="A15" s="386"/>
      <c r="B15" s="386"/>
      <c r="C15" s="386"/>
      <c r="D15" s="386"/>
      <c r="E15" s="386"/>
      <c r="F15" s="386"/>
      <c r="G15" s="386"/>
      <c r="H15" s="386"/>
      <c r="I15" s="386"/>
      <c r="J15" s="386"/>
      <c r="K15" s="386"/>
      <c r="L15" s="386"/>
      <c r="M15" s="386"/>
      <c r="N15" s="386"/>
      <c r="O15" s="386"/>
      <c r="P15" s="431">
        <f t="shared" si="0"/>
        <v>0</v>
      </c>
      <c r="Q15" s="386"/>
      <c r="R15" s="386"/>
      <c r="S15" s="386"/>
      <c r="T15" s="386"/>
      <c r="U15" s="386"/>
      <c r="V15" s="386"/>
      <c r="W15" s="386"/>
      <c r="X15" s="382"/>
      <c r="Y15" s="432">
        <f t="shared" si="1"/>
        <v>0</v>
      </c>
      <c r="Z15" s="386"/>
      <c r="AA15" s="386"/>
      <c r="AB15" s="386"/>
      <c r="AC15" s="386"/>
      <c r="AD15" s="386"/>
      <c r="AE15" s="386"/>
      <c r="AF15" s="386"/>
      <c r="AG15" s="386"/>
      <c r="AH15" s="432">
        <f t="shared" si="2"/>
        <v>0</v>
      </c>
      <c r="AI15" s="243"/>
      <c r="AJ15" s="386"/>
      <c r="AK15" s="386"/>
      <c r="AL15" s="386"/>
      <c r="AM15" s="386"/>
      <c r="AN15" s="386"/>
      <c r="AO15" s="386"/>
      <c r="AP15" s="386"/>
      <c r="AQ15" s="386"/>
      <c r="AR15" s="386"/>
      <c r="AS15" s="244"/>
      <c r="AT15" s="195"/>
    </row>
    <row r="16" spans="1:46" s="1" customFormat="1" ht="12.75" x14ac:dyDescent="0.2">
      <c r="A16" s="386"/>
      <c r="B16" s="386"/>
      <c r="C16" s="386"/>
      <c r="D16" s="386"/>
      <c r="E16" s="386"/>
      <c r="F16" s="386"/>
      <c r="G16" s="386"/>
      <c r="H16" s="386"/>
      <c r="I16" s="386"/>
      <c r="J16" s="386"/>
      <c r="K16" s="386"/>
      <c r="L16" s="386"/>
      <c r="M16" s="386"/>
      <c r="N16" s="386"/>
      <c r="O16" s="386"/>
      <c r="P16" s="431">
        <f t="shared" si="0"/>
        <v>0</v>
      </c>
      <c r="Q16" s="386"/>
      <c r="R16" s="386"/>
      <c r="S16" s="386"/>
      <c r="T16" s="386"/>
      <c r="U16" s="386"/>
      <c r="V16" s="386"/>
      <c r="W16" s="386"/>
      <c r="X16" s="242"/>
      <c r="Y16" s="432">
        <f t="shared" si="1"/>
        <v>0</v>
      </c>
      <c r="Z16" s="386"/>
      <c r="AA16" s="386"/>
      <c r="AB16" s="386"/>
      <c r="AC16" s="386"/>
      <c r="AD16" s="386"/>
      <c r="AE16" s="386"/>
      <c r="AF16" s="386"/>
      <c r="AG16" s="386"/>
      <c r="AH16" s="432">
        <f t="shared" si="2"/>
        <v>0</v>
      </c>
      <c r="AI16" s="243"/>
      <c r="AJ16" s="386"/>
      <c r="AK16" s="386"/>
      <c r="AL16" s="386"/>
      <c r="AM16" s="386"/>
      <c r="AN16" s="386"/>
      <c r="AO16" s="386"/>
      <c r="AP16" s="386"/>
      <c r="AQ16" s="386"/>
      <c r="AR16" s="386"/>
      <c r="AS16" s="244"/>
      <c r="AT16" s="195"/>
    </row>
    <row r="17" spans="1:46" s="1" customFormat="1" ht="12.75" x14ac:dyDescent="0.2">
      <c r="A17" s="386"/>
      <c r="B17" s="386"/>
      <c r="C17" s="386"/>
      <c r="D17" s="386"/>
      <c r="E17" s="386"/>
      <c r="F17" s="386"/>
      <c r="G17" s="386"/>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c r="AG17" s="386"/>
      <c r="AH17" s="432">
        <f t="shared" si="2"/>
        <v>0</v>
      </c>
      <c r="AI17" s="243"/>
      <c r="AJ17" s="386"/>
      <c r="AK17" s="386"/>
      <c r="AL17" s="386"/>
      <c r="AM17" s="386"/>
      <c r="AN17" s="386"/>
      <c r="AO17" s="386"/>
      <c r="AP17" s="386"/>
      <c r="AQ17" s="386"/>
      <c r="AR17" s="386"/>
      <c r="AS17" s="244"/>
      <c r="AT17" s="195"/>
    </row>
    <row r="18" spans="1:46" s="1" customFormat="1" ht="12.75" x14ac:dyDescent="0.2">
      <c r="A18" s="386"/>
      <c r="B18" s="386"/>
      <c r="C18" s="386"/>
      <c r="D18" s="386"/>
      <c r="E18" s="386"/>
      <c r="F18" s="386"/>
      <c r="G18" s="386"/>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c r="AG18" s="386"/>
      <c r="AH18" s="432">
        <f t="shared" si="2"/>
        <v>0</v>
      </c>
      <c r="AI18" s="243"/>
      <c r="AJ18" s="386"/>
      <c r="AK18" s="386"/>
      <c r="AL18" s="386"/>
      <c r="AM18" s="386"/>
      <c r="AN18" s="386"/>
      <c r="AO18" s="386"/>
      <c r="AP18" s="386"/>
      <c r="AQ18" s="386"/>
      <c r="AR18" s="386"/>
      <c r="AS18" s="244"/>
      <c r="AT18" s="195"/>
    </row>
    <row r="19" spans="1:46" s="1" customFormat="1" ht="12.75" x14ac:dyDescent="0.2">
      <c r="A19" s="386"/>
      <c r="B19" s="386"/>
      <c r="C19" s="386"/>
      <c r="D19" s="386"/>
      <c r="E19" s="386"/>
      <c r="F19" s="386"/>
      <c r="G19" s="386"/>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c r="AG19" s="386"/>
      <c r="AH19" s="432">
        <f>SUM($Z19:$AF19)</f>
        <v>0</v>
      </c>
      <c r="AI19" s="243"/>
      <c r="AJ19" s="386"/>
      <c r="AK19" s="386"/>
      <c r="AL19" s="386"/>
      <c r="AM19" s="386"/>
      <c r="AN19" s="386"/>
      <c r="AO19" s="386"/>
      <c r="AP19" s="386"/>
      <c r="AQ19" s="386"/>
      <c r="AR19" s="386"/>
      <c r="AS19" s="244"/>
      <c r="AT19" s="195"/>
    </row>
    <row r="20" spans="1:46" s="1" customFormat="1" ht="12.75" x14ac:dyDescent="0.2">
      <c r="A20" s="386"/>
      <c r="B20" s="386"/>
      <c r="C20" s="386"/>
      <c r="D20" s="386"/>
      <c r="E20" s="386"/>
      <c r="F20" s="386"/>
      <c r="G20" s="386"/>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c r="AG20" s="386"/>
      <c r="AH20" s="432">
        <f t="shared" si="2"/>
        <v>0</v>
      </c>
      <c r="AI20" s="243"/>
      <c r="AJ20" s="386"/>
      <c r="AK20" s="386"/>
      <c r="AL20" s="386"/>
      <c r="AM20" s="386"/>
      <c r="AN20" s="386"/>
      <c r="AO20" s="386"/>
      <c r="AP20" s="386"/>
      <c r="AQ20" s="386"/>
      <c r="AR20" s="386"/>
      <c r="AS20" s="244"/>
      <c r="AT20" s="195"/>
    </row>
    <row r="21" spans="1:46" s="1" customFormat="1" ht="12.75" x14ac:dyDescent="0.2">
      <c r="A21" s="386"/>
      <c r="B21" s="386"/>
      <c r="C21" s="386"/>
      <c r="D21" s="386"/>
      <c r="E21" s="386"/>
      <c r="F21" s="386"/>
      <c r="G21" s="386"/>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c r="AG21" s="386"/>
      <c r="AH21" s="432">
        <f t="shared" si="2"/>
        <v>0</v>
      </c>
      <c r="AI21" s="243"/>
      <c r="AJ21" s="386"/>
      <c r="AK21" s="386"/>
      <c r="AL21" s="386"/>
      <c r="AM21" s="386"/>
      <c r="AN21" s="386"/>
      <c r="AO21" s="386"/>
      <c r="AP21" s="386"/>
      <c r="AQ21" s="386"/>
      <c r="AR21" s="386"/>
      <c r="AS21" s="244"/>
      <c r="AT21" s="195"/>
    </row>
    <row r="22" spans="1:46" s="1" customFormat="1" ht="12.75" x14ac:dyDescent="0.2">
      <c r="A22" s="386"/>
      <c r="B22" s="386"/>
      <c r="C22" s="386"/>
      <c r="D22" s="386"/>
      <c r="E22" s="386"/>
      <c r="F22" s="386"/>
      <c r="G22" s="386"/>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c r="AG22" s="386"/>
      <c r="AH22" s="432">
        <f t="shared" si="2"/>
        <v>0</v>
      </c>
      <c r="AI22" s="243"/>
      <c r="AJ22" s="386"/>
      <c r="AK22" s="386"/>
      <c r="AL22" s="386"/>
      <c r="AM22" s="386"/>
      <c r="AN22" s="386"/>
      <c r="AO22" s="386"/>
      <c r="AP22" s="386"/>
      <c r="AQ22" s="386"/>
      <c r="AR22" s="386"/>
      <c r="AS22" s="244"/>
      <c r="AT22" s="195"/>
    </row>
    <row r="23" spans="1:46" s="1" customFormat="1" ht="12.75" x14ac:dyDescent="0.2">
      <c r="A23" s="386"/>
      <c r="B23" s="386"/>
      <c r="C23" s="386"/>
      <c r="D23" s="386"/>
      <c r="E23" s="386"/>
      <c r="F23" s="386"/>
      <c r="G23" s="386"/>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c r="AG23" s="386"/>
      <c r="AH23" s="432">
        <f t="shared" si="2"/>
        <v>0</v>
      </c>
      <c r="AI23" s="243"/>
      <c r="AJ23" s="386"/>
      <c r="AK23" s="386"/>
      <c r="AL23" s="386"/>
      <c r="AM23" s="386"/>
      <c r="AN23" s="386"/>
      <c r="AO23" s="386"/>
      <c r="AP23" s="386"/>
      <c r="AQ23" s="386"/>
      <c r="AR23" s="386"/>
      <c r="AS23" s="244"/>
      <c r="AT23" s="195"/>
    </row>
    <row r="24" spans="1:46" s="1" customFormat="1" ht="12.75" x14ac:dyDescent="0.2">
      <c r="A24" s="386"/>
      <c r="B24" s="386"/>
      <c r="C24" s="386"/>
      <c r="D24" s="386"/>
      <c r="E24" s="386"/>
      <c r="F24" s="386"/>
      <c r="G24" s="386"/>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c r="AG24" s="386"/>
      <c r="AH24" s="432">
        <f t="shared" si="2"/>
        <v>0</v>
      </c>
      <c r="AI24" s="243"/>
      <c r="AJ24" s="386"/>
      <c r="AK24" s="386"/>
      <c r="AL24" s="386"/>
      <c r="AM24" s="386"/>
      <c r="AN24" s="386"/>
      <c r="AO24" s="386"/>
      <c r="AP24" s="386"/>
      <c r="AQ24" s="386"/>
      <c r="AR24" s="386"/>
      <c r="AS24" s="244"/>
      <c r="AT24" s="195"/>
    </row>
    <row r="25" spans="1:46" s="1" customFormat="1" ht="12.75" x14ac:dyDescent="0.2">
      <c r="A25" s="386"/>
      <c r="B25" s="386"/>
      <c r="C25" s="386"/>
      <c r="D25" s="386"/>
      <c r="E25" s="386"/>
      <c r="F25" s="386"/>
      <c r="G25" s="386"/>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c r="AG25" s="386"/>
      <c r="AH25" s="432">
        <f t="shared" si="2"/>
        <v>0</v>
      </c>
      <c r="AI25" s="243"/>
      <c r="AJ25" s="386"/>
      <c r="AK25" s="386"/>
      <c r="AL25" s="386"/>
      <c r="AM25" s="386"/>
      <c r="AN25" s="386"/>
      <c r="AO25" s="386"/>
      <c r="AP25" s="386"/>
      <c r="AQ25" s="386"/>
      <c r="AR25" s="386"/>
      <c r="AS25" s="244"/>
      <c r="AT25" s="195"/>
    </row>
    <row r="26" spans="1:46" s="1" customFormat="1" ht="12.75" x14ac:dyDescent="0.2">
      <c r="A26" s="386"/>
      <c r="B26" s="386"/>
      <c r="C26" s="386"/>
      <c r="D26" s="386"/>
      <c r="E26" s="386"/>
      <c r="F26" s="386"/>
      <c r="G26" s="386"/>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c r="AG26" s="386"/>
      <c r="AH26" s="432">
        <f t="shared" si="2"/>
        <v>0</v>
      </c>
      <c r="AI26" s="243"/>
      <c r="AJ26" s="386"/>
      <c r="AK26" s="386"/>
      <c r="AL26" s="386"/>
      <c r="AM26" s="386"/>
      <c r="AN26" s="386"/>
      <c r="AO26" s="386"/>
      <c r="AP26" s="386"/>
      <c r="AQ26" s="386"/>
      <c r="AR26" s="386"/>
      <c r="AS26" s="244"/>
      <c r="AT26" s="195"/>
    </row>
    <row r="27" spans="1:46" s="1" customFormat="1" ht="12.75" x14ac:dyDescent="0.2">
      <c r="A27" s="386"/>
      <c r="B27" s="386"/>
      <c r="C27" s="386"/>
      <c r="D27" s="386"/>
      <c r="E27" s="386"/>
      <c r="F27" s="386"/>
      <c r="G27" s="386"/>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c r="AG27" s="386"/>
      <c r="AH27" s="432">
        <f t="shared" si="2"/>
        <v>0</v>
      </c>
      <c r="AI27" s="243"/>
      <c r="AJ27" s="386"/>
      <c r="AK27" s="386"/>
      <c r="AL27" s="386"/>
      <c r="AM27" s="386"/>
      <c r="AN27" s="386"/>
      <c r="AO27" s="386"/>
      <c r="AP27" s="386"/>
      <c r="AQ27" s="386"/>
      <c r="AR27" s="386"/>
      <c r="AS27" s="244"/>
      <c r="AT27" s="195"/>
    </row>
    <row r="28" spans="1:46" s="1" customFormat="1" ht="12.75" x14ac:dyDescent="0.2">
      <c r="A28" s="386"/>
      <c r="B28" s="386"/>
      <c r="C28" s="386"/>
      <c r="D28" s="386"/>
      <c r="E28" s="386"/>
      <c r="F28" s="386"/>
      <c r="G28" s="386"/>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c r="AG28" s="386"/>
      <c r="AH28" s="432">
        <f t="shared" si="2"/>
        <v>0</v>
      </c>
      <c r="AI28" s="243"/>
      <c r="AJ28" s="386"/>
      <c r="AK28" s="386"/>
      <c r="AL28" s="386"/>
      <c r="AM28" s="386"/>
      <c r="AN28" s="386"/>
      <c r="AO28" s="386"/>
      <c r="AP28" s="386"/>
      <c r="AQ28" s="386"/>
      <c r="AR28" s="386"/>
      <c r="AS28" s="244"/>
      <c r="AT28" s="195"/>
    </row>
    <row r="29" spans="1:46" s="1" customFormat="1" ht="12.75" x14ac:dyDescent="0.2">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2.75" x14ac:dyDescent="0.2">
      <c r="A30" s="386"/>
      <c r="B30" s="386"/>
      <c r="C30" s="386"/>
      <c r="D30" s="386"/>
      <c r="E30" s="386"/>
      <c r="F30" s="386"/>
      <c r="G30" s="386"/>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c r="AG30" s="386"/>
      <c r="AH30" s="432">
        <f t="shared" si="2"/>
        <v>0</v>
      </c>
      <c r="AI30" s="243"/>
      <c r="AJ30" s="386"/>
      <c r="AK30" s="386"/>
      <c r="AL30" s="386"/>
      <c r="AM30" s="386"/>
      <c r="AN30" s="386"/>
      <c r="AO30" s="386"/>
      <c r="AP30" s="386"/>
      <c r="AQ30" s="386"/>
      <c r="AR30" s="386"/>
      <c r="AS30" s="244"/>
      <c r="AT30" s="195"/>
    </row>
    <row r="31" spans="1:46" s="1" customFormat="1" ht="12.75" x14ac:dyDescent="0.2">
      <c r="A31" s="386"/>
      <c r="B31" s="386"/>
      <c r="C31" s="386"/>
      <c r="D31" s="386"/>
      <c r="E31" s="386"/>
      <c r="F31" s="386"/>
      <c r="G31" s="386"/>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c r="AG31" s="386"/>
      <c r="AH31" s="432">
        <f t="shared" si="2"/>
        <v>0</v>
      </c>
      <c r="AI31" s="243"/>
      <c r="AJ31" s="386"/>
      <c r="AK31" s="386"/>
      <c r="AL31" s="386"/>
      <c r="AM31" s="386"/>
      <c r="AN31" s="386"/>
      <c r="AO31" s="386"/>
      <c r="AP31" s="386"/>
      <c r="AQ31" s="386"/>
      <c r="AR31" s="386"/>
      <c r="AS31" s="244"/>
      <c r="AT31" s="195"/>
    </row>
    <row r="32" spans="1:46" s="1" customFormat="1" ht="12.75" x14ac:dyDescent="0.2">
      <c r="A32" s="386"/>
      <c r="B32" s="386"/>
      <c r="C32" s="386"/>
      <c r="D32" s="386"/>
      <c r="E32" s="386"/>
      <c r="F32" s="386"/>
      <c r="G32" s="386"/>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c r="AG32" s="386"/>
      <c r="AH32" s="432">
        <f t="shared" si="2"/>
        <v>0</v>
      </c>
      <c r="AI32" s="243"/>
      <c r="AJ32" s="386"/>
      <c r="AK32" s="386"/>
      <c r="AL32" s="386"/>
      <c r="AM32" s="386"/>
      <c r="AN32" s="386"/>
      <c r="AO32" s="386"/>
      <c r="AP32" s="386"/>
      <c r="AQ32" s="386"/>
      <c r="AR32" s="386"/>
      <c r="AS32" s="244"/>
      <c r="AT32" s="195"/>
    </row>
    <row r="33" spans="1:132" s="245" customFormat="1" ht="12.75" x14ac:dyDescent="0.2">
      <c r="A33" s="386"/>
      <c r="B33" s="386"/>
      <c r="C33" s="386"/>
      <c r="D33" s="386"/>
      <c r="E33" s="386"/>
      <c r="F33" s="386"/>
      <c r="G33" s="386"/>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c r="AG33" s="386"/>
      <c r="AH33" s="432">
        <f t="shared" si="2"/>
        <v>0</v>
      </c>
      <c r="AI33" s="243"/>
      <c r="AJ33" s="386"/>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386"/>
      <c r="B34" s="386"/>
      <c r="C34" s="386"/>
      <c r="D34" s="386"/>
      <c r="E34" s="386"/>
      <c r="F34" s="386"/>
      <c r="G34" s="386"/>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c r="AG34" s="386"/>
      <c r="AH34" s="432">
        <f t="shared" si="2"/>
        <v>0</v>
      </c>
      <c r="AI34" s="243"/>
      <c r="AJ34" s="386"/>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386"/>
      <c r="B35" s="386"/>
      <c r="C35" s="386"/>
      <c r="D35" s="386"/>
      <c r="E35" s="386"/>
      <c r="F35" s="386"/>
      <c r="G35" s="386"/>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c r="AG35" s="386"/>
      <c r="AH35" s="432">
        <f t="shared" si="2"/>
        <v>0</v>
      </c>
      <c r="AI35" s="243"/>
      <c r="AJ35" s="386"/>
      <c r="AK35" s="386"/>
      <c r="AL35" s="386"/>
      <c r="AM35" s="386"/>
      <c r="AN35" s="386"/>
      <c r="AO35" s="386"/>
      <c r="AP35" s="386"/>
      <c r="AQ35" s="386"/>
      <c r="AR35" s="386"/>
      <c r="AS35" s="244"/>
      <c r="AT35" s="266"/>
    </row>
    <row r="36" spans="1:132" s="70" customFormat="1" ht="12.75" x14ac:dyDescent="0.2">
      <c r="A36" s="386"/>
      <c r="B36" s="386"/>
      <c r="C36" s="386"/>
      <c r="D36" s="386"/>
      <c r="E36" s="386"/>
      <c r="F36" s="386"/>
      <c r="G36" s="386"/>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c r="AG36" s="386"/>
      <c r="AH36" s="432">
        <f t="shared" si="2"/>
        <v>0</v>
      </c>
      <c r="AI36" s="243"/>
      <c r="AJ36" s="386"/>
      <c r="AK36" s="386"/>
      <c r="AL36" s="386"/>
      <c r="AM36" s="386"/>
      <c r="AN36" s="386"/>
      <c r="AO36" s="386"/>
      <c r="AP36" s="386"/>
      <c r="AQ36" s="386"/>
      <c r="AR36" s="386"/>
      <c r="AS36" s="244"/>
      <c r="AT36" s="266"/>
    </row>
    <row r="37" spans="1:132" s="70" customFormat="1" ht="12.75" x14ac:dyDescent="0.2">
      <c r="A37" s="386"/>
      <c r="B37" s="386"/>
      <c r="C37" s="386"/>
      <c r="D37" s="386"/>
      <c r="E37" s="386"/>
      <c r="F37" s="386"/>
      <c r="G37" s="386"/>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c r="AG37" s="386"/>
      <c r="AH37" s="432">
        <f t="shared" si="2"/>
        <v>0</v>
      </c>
      <c r="AI37" s="243"/>
      <c r="AJ37" s="386"/>
      <c r="AK37" s="386"/>
      <c r="AL37" s="386"/>
      <c r="AM37" s="386"/>
      <c r="AN37" s="386"/>
      <c r="AO37" s="386"/>
      <c r="AP37" s="386"/>
      <c r="AQ37" s="386"/>
      <c r="AR37" s="386"/>
      <c r="AS37" s="244"/>
      <c r="AT37" s="266"/>
    </row>
    <row r="38" spans="1:132" s="70" customFormat="1" ht="12.75" x14ac:dyDescent="0.2">
      <c r="A38" s="386"/>
      <c r="B38" s="386"/>
      <c r="C38" s="386"/>
      <c r="D38" s="386"/>
      <c r="E38" s="386"/>
      <c r="F38" s="386"/>
      <c r="G38" s="386"/>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c r="AG38" s="386"/>
      <c r="AH38" s="432">
        <f t="shared" si="2"/>
        <v>0</v>
      </c>
      <c r="AI38" s="243"/>
      <c r="AJ38" s="386"/>
      <c r="AK38" s="386"/>
      <c r="AL38" s="386"/>
      <c r="AM38" s="386"/>
      <c r="AN38" s="386"/>
      <c r="AO38" s="386"/>
      <c r="AP38" s="386"/>
      <c r="AQ38" s="386"/>
      <c r="AR38" s="386"/>
      <c r="AS38" s="244"/>
      <c r="AT38" s="266"/>
    </row>
    <row r="39" spans="1:132" s="70" customFormat="1" ht="12.75" x14ac:dyDescent="0.2">
      <c r="A39" s="386"/>
      <c r="B39" s="386"/>
      <c r="C39" s="386"/>
      <c r="D39" s="386"/>
      <c r="E39" s="386"/>
      <c r="F39" s="386"/>
      <c r="G39" s="386"/>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c r="AG39" s="386"/>
      <c r="AH39" s="432">
        <f t="shared" si="2"/>
        <v>0</v>
      </c>
      <c r="AI39" s="243"/>
      <c r="AJ39" s="386"/>
      <c r="AK39" s="386"/>
      <c r="AL39" s="386"/>
      <c r="AM39" s="386"/>
      <c r="AN39" s="386"/>
      <c r="AO39" s="386"/>
      <c r="AP39" s="386"/>
      <c r="AQ39" s="386"/>
      <c r="AR39" s="386"/>
      <c r="AS39" s="244"/>
      <c r="AT39" s="266"/>
    </row>
    <row r="40" spans="1:132" s="70" customFormat="1" ht="12.75" x14ac:dyDescent="0.2">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2.75" x14ac:dyDescent="0.2">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2.75" x14ac:dyDescent="0.2">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2.75" x14ac:dyDescent="0.2">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2.75" x14ac:dyDescent="0.2">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2.75" x14ac:dyDescent="0.2">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2.75" x14ac:dyDescent="0.2">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2.75" x14ac:dyDescent="0.2">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2">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2">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75" x14ac:dyDescent="0.25">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75" x14ac:dyDescent="0.25">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2">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2.75" x14ac:dyDescent="0.2">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2.75" x14ac:dyDescent="0.2">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2">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2">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2">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2">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2">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2">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2">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2">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2">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2">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2">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75" x14ac:dyDescent="0.25">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75" x14ac:dyDescent="0.25">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2.75" x14ac:dyDescent="0.2">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2.75" x14ac:dyDescent="0.2">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2.75" x14ac:dyDescent="0.2">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2.75" x14ac:dyDescent="0.2">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2.75" x14ac:dyDescent="0.2">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2.75" x14ac:dyDescent="0.2">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2.75" x14ac:dyDescent="0.2">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2.75" x14ac:dyDescent="0.2">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2.75" x14ac:dyDescent="0.2">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75" x14ac:dyDescent="0.2">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2.75" x14ac:dyDescent="0.2">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2.75" x14ac:dyDescent="0.2">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75" x14ac:dyDescent="0.2">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75" x14ac:dyDescent="0.2">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2">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2">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2">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2">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2">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2">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2">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2">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75" x14ac:dyDescent="0.2">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75" x14ac:dyDescent="0.2">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2.75" x14ac:dyDescent="0.2">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2.75" x14ac:dyDescent="0.2">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2.75" x14ac:dyDescent="0.2">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2">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2">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2">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2">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2">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2">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2">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2">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2">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2">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75" x14ac:dyDescent="0.2">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75" x14ac:dyDescent="0.2">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2">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2.75" x14ac:dyDescent="0.2">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2.75" x14ac:dyDescent="0.2">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2.75" x14ac:dyDescent="0.2">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2.75" x14ac:dyDescent="0.2">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2.75" x14ac:dyDescent="0.2">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2.75" x14ac:dyDescent="0.2">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2.75" x14ac:dyDescent="0.2">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2">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2">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2">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2">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2">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2">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2">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2">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2">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2">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2">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2">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2">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2">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2">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2">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2">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2">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2">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2">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2">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2">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2">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2">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2">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2">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2">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2">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2">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2">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2">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2">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2">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2">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2">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2">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2">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2">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2">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2">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2">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2">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2">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2">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2">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2">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2">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2">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2">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2">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2">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2">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2">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2">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2">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2">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2">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2">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2">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2">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2">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sheet="1" objects="1" scenarios="1" formatCells="0" formatColumns="0" format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I2" sqref="I2:M2"/>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Belvedere</v>
      </c>
      <c r="C1" s="278"/>
      <c r="D1" s="356"/>
      <c r="E1" s="358" t="s">
        <v>8</v>
      </c>
      <c r="F1" s="358"/>
      <c r="G1" s="358"/>
      <c r="H1" s="358"/>
      <c r="I1" s="496" t="s">
        <v>1364</v>
      </c>
      <c r="J1" s="497"/>
      <c r="K1" s="497"/>
      <c r="L1" s="497"/>
      <c r="M1" s="498"/>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500" t="s">
        <v>1285</v>
      </c>
      <c r="J2" s="501"/>
      <c r="K2" s="501"/>
      <c r="L2" s="501"/>
      <c r="M2" s="502"/>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504" t="s">
        <v>13</v>
      </c>
      <c r="B7" s="504"/>
      <c r="C7" s="504"/>
      <c r="D7" s="504"/>
      <c r="E7" s="504"/>
      <c r="F7" s="504"/>
      <c r="G7" s="504"/>
      <c r="H7" s="504"/>
      <c r="I7" s="504"/>
      <c r="J7" s="504"/>
      <c r="K7" s="504"/>
      <c r="L7" s="504"/>
      <c r="M7" s="504"/>
      <c r="N7" s="504"/>
    </row>
    <row r="8" spans="1:45" ht="18" x14ac:dyDescent="0.25">
      <c r="A8" s="504" t="s">
        <v>78</v>
      </c>
      <c r="B8" s="504"/>
      <c r="C8" s="504"/>
      <c r="D8" s="504"/>
      <c r="E8" s="504"/>
      <c r="F8" s="504"/>
      <c r="G8" s="504"/>
      <c r="H8" s="504"/>
      <c r="I8" s="504"/>
      <c r="J8" s="504"/>
      <c r="K8" s="504"/>
      <c r="L8" s="504"/>
      <c r="M8" s="504"/>
      <c r="N8" s="504"/>
    </row>
    <row r="9" spans="1:45" ht="18" x14ac:dyDescent="0.25">
      <c r="A9" s="504" t="s">
        <v>14</v>
      </c>
      <c r="B9" s="504"/>
      <c r="C9" s="504"/>
      <c r="D9" s="504"/>
      <c r="E9" s="504"/>
      <c r="F9" s="504"/>
      <c r="G9" s="504"/>
      <c r="H9" s="504"/>
      <c r="I9" s="504"/>
      <c r="J9" s="504"/>
      <c r="K9" s="504"/>
      <c r="L9" s="504"/>
      <c r="M9" s="504"/>
      <c r="N9" s="504"/>
    </row>
    <row r="10" spans="1:45" x14ac:dyDescent="0.2">
      <c r="A10" s="85"/>
      <c r="B10" s="85"/>
      <c r="C10" s="178">
        <v>1</v>
      </c>
      <c r="D10" s="503">
        <v>2</v>
      </c>
      <c r="E10" s="503"/>
      <c r="F10" s="503"/>
      <c r="G10" s="503"/>
      <c r="H10" s="503"/>
      <c r="I10" s="503"/>
      <c r="J10" s="503"/>
      <c r="K10" s="503"/>
      <c r="L10" s="503"/>
      <c r="M10" s="178">
        <v>3</v>
      </c>
      <c r="N10" s="178">
        <v>4</v>
      </c>
    </row>
    <row r="11" spans="1:45" ht="58.5" customHeight="1" thickBot="1" x14ac:dyDescent="0.25">
      <c r="A11" s="491" t="s">
        <v>15</v>
      </c>
      <c r="B11" s="491"/>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92" t="s">
        <v>16</v>
      </c>
      <c r="B13" s="175" t="s">
        <v>5</v>
      </c>
      <c r="C13" s="499">
        <f>VLOOKUP($B$1,'RHNA Allocations'!$C$2:$H$540,2,0)</f>
        <v>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5">
        <f ca="1">SUM(D13:L13)+SUM(D14:L14)</f>
        <v>0</v>
      </c>
      <c r="N13" s="493">
        <f ca="1">MAX(0,C13-M13)</f>
        <v>4</v>
      </c>
      <c r="O13" s="291" t="s">
        <v>1514</v>
      </c>
    </row>
    <row r="14" spans="1:45" x14ac:dyDescent="0.2">
      <c r="A14" s="492"/>
      <c r="B14" s="175" t="s">
        <v>20</v>
      </c>
      <c r="C14" s="49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4"/>
      <c r="N14" s="494"/>
      <c r="O14" s="291" t="s">
        <v>1515</v>
      </c>
    </row>
    <row r="15" spans="1:45" x14ac:dyDescent="0.2">
      <c r="A15" s="492" t="s">
        <v>17</v>
      </c>
      <c r="B15" s="175" t="s">
        <v>5</v>
      </c>
      <c r="C15" s="499">
        <f>VLOOKUP($B$1,'RHNA Allocations'!$C$2:$H$540,3,0)</f>
        <v>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5">
        <f ca="1">SUM(D15:L15)+SUM(D16:L16)</f>
        <v>0</v>
      </c>
      <c r="N15" s="493">
        <f ca="1">MAX(0,C15-M15)</f>
        <v>3</v>
      </c>
      <c r="O15" s="291" t="s">
        <v>1516</v>
      </c>
    </row>
    <row r="16" spans="1:45" x14ac:dyDescent="0.2">
      <c r="A16" s="492"/>
      <c r="B16" s="175" t="s">
        <v>20</v>
      </c>
      <c r="C16" s="49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4"/>
      <c r="N16" s="494"/>
      <c r="O16" s="291" t="s">
        <v>1517</v>
      </c>
    </row>
    <row r="17" spans="1:15" x14ac:dyDescent="0.2">
      <c r="A17" s="492" t="s">
        <v>18</v>
      </c>
      <c r="B17" s="175" t="s">
        <v>5</v>
      </c>
      <c r="C17" s="499">
        <f>VLOOKUP($B$1,'RHNA Allocations'!$C$2:$H$540,4,0)</f>
        <v>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5">
        <f ca="1">SUM(D17:L17)+SUM(D18:L18)</f>
        <v>3</v>
      </c>
      <c r="N17" s="493">
        <f ca="1">MAX(0,C17-M17)</f>
        <v>1</v>
      </c>
      <c r="O17" s="291" t="s">
        <v>1518</v>
      </c>
    </row>
    <row r="18" spans="1:15" x14ac:dyDescent="0.2">
      <c r="A18" s="492"/>
      <c r="B18" s="175" t="s">
        <v>20</v>
      </c>
      <c r="C18" s="499"/>
      <c r="D18" s="9">
        <f ca="1">IF(D$11=$B$2,'Table A2'!$V$12,IF(D$11&lt;$B$2,(VLOOKUP($B$1,INDIRECT("'RHNA " &amp; D$11 &amp; "'!$A:$G"),7,FALSE)),0))</f>
        <v>0</v>
      </c>
      <c r="E18" s="9">
        <f ca="1">IF(E$11=$B$2,'Table A2'!$V$12,IF(E$11&lt;$B$2,(VLOOKUP($B$1,INDIRECT("'RHNA " &amp; E$11 &amp; "'!$A:$G"),7,FALSE)),0))</f>
        <v>0</v>
      </c>
      <c r="F18" s="9">
        <f ca="1">IF(F$11=$B$2,'Table A2'!$V$12,IF(F$11&lt;$B$2,(VLOOKUP($B$1,INDIRECT("'RHNA " &amp; F$11 &amp; "'!$A:$G"),7,FALSE)),0))</f>
        <v>2</v>
      </c>
      <c r="G18" s="9">
        <f ca="1">IF(G$11=$B$2,'Table A2'!$V$12,IF(G$11&lt;$B$2,(VLOOKUP($B$1,INDIRECT("'RHNA " &amp; G$11 &amp; "'!$A:$G"),7,FALSE)),0))</f>
        <v>0</v>
      </c>
      <c r="H18" s="9">
        <f ca="1">IF(H$11=$B$2,'Table A2'!$V$12,IF(H$11&lt;$B$2,(VLOOKUP($B$1,INDIRECT("'RHNA " &amp; H$11 &amp; "'!$A:$G"),7,FALSE)),0))</f>
        <v>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4"/>
      <c r="N18" s="494"/>
      <c r="O18" s="291" t="s">
        <v>1519</v>
      </c>
    </row>
    <row r="19" spans="1:15" ht="15" thickBot="1" x14ac:dyDescent="0.25">
      <c r="A19" s="163" t="s">
        <v>19</v>
      </c>
      <c r="B19" s="164"/>
      <c r="C19" s="165">
        <f>VLOOKUP($B$1,'RHNA Allocations'!$C$2:$H$540,5,0)</f>
        <v>5</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0</v>
      </c>
      <c r="H19" s="10">
        <f ca="1">IF(H$11=$B$2,'Table A2'!$W$12,IF(H$11&lt;$B$2,(VLOOKUP($B$1,INDIRECT("'RHNA " &amp; H$11 &amp; "'!$A:$H"),8,FALSE)),0))</f>
        <v>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v>
      </c>
      <c r="N19" s="167">
        <f ca="1">MAX(0,C19-M19)</f>
        <v>4</v>
      </c>
      <c r="O19" s="291" t="s">
        <v>1520</v>
      </c>
    </row>
    <row r="20" spans="1:15" ht="15" thickTop="1" x14ac:dyDescent="0.2">
      <c r="A20" s="488" t="s">
        <v>74</v>
      </c>
      <c r="B20" s="489"/>
      <c r="C20" s="168">
        <f>SUM(C13:C19)</f>
        <v>16</v>
      </c>
      <c r="D20" s="169"/>
      <c r="E20" s="169"/>
      <c r="F20" s="169"/>
      <c r="G20" s="169"/>
      <c r="H20" s="169"/>
      <c r="I20" s="169"/>
      <c r="J20" s="169"/>
      <c r="K20" s="169"/>
      <c r="L20" s="169"/>
      <c r="M20" s="169"/>
      <c r="N20" s="170"/>
      <c r="O20" s="291" t="s">
        <v>1521</v>
      </c>
    </row>
    <row r="21" spans="1:15" x14ac:dyDescent="0.2">
      <c r="A21" s="490" t="s">
        <v>1749</v>
      </c>
      <c r="B21" s="490"/>
      <c r="C21" s="490"/>
      <c r="D21" s="171">
        <f t="shared" ref="D21:N21" ca="1" si="0">SUM(D13:D19)</f>
        <v>0</v>
      </c>
      <c r="E21" s="171">
        <f t="shared" ca="1" si="0"/>
        <v>0</v>
      </c>
      <c r="F21" s="171">
        <f t="shared" ca="1" si="0"/>
        <v>2</v>
      </c>
      <c r="G21" s="171">
        <f t="shared" ca="1" si="0"/>
        <v>0</v>
      </c>
      <c r="H21" s="171">
        <f t="shared" ca="1" si="0"/>
        <v>2</v>
      </c>
      <c r="I21" s="171">
        <f t="shared" ca="1" si="0"/>
        <v>0</v>
      </c>
      <c r="J21" s="171">
        <f t="shared" ca="1" si="0"/>
        <v>0</v>
      </c>
      <c r="K21" s="171">
        <f t="shared" ca="1" si="0"/>
        <v>0</v>
      </c>
      <c r="L21" s="171">
        <f t="shared" ca="1" si="0"/>
        <v>0</v>
      </c>
      <c r="M21" s="171">
        <f t="shared" ca="1" si="0"/>
        <v>4</v>
      </c>
      <c r="N21" s="171">
        <f t="shared" ca="1" si="0"/>
        <v>12</v>
      </c>
      <c r="O21" s="291" t="s">
        <v>1522</v>
      </c>
    </row>
    <row r="22" spans="1:15" x14ac:dyDescent="0.2">
      <c r="A22" s="87" t="s">
        <v>73</v>
      </c>
      <c r="B22" s="248"/>
      <c r="C22" s="248"/>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F25" sqref="F2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Belvedere</v>
      </c>
      <c r="C1" s="278"/>
      <c r="D1" s="356"/>
      <c r="E1" s="356"/>
      <c r="F1" s="356"/>
      <c r="G1" s="356" t="s">
        <v>8</v>
      </c>
      <c r="H1" s="356"/>
      <c r="I1" s="356"/>
      <c r="J1" s="356"/>
      <c r="K1" s="356"/>
      <c r="L1" s="356"/>
      <c r="M1" s="481" t="s">
        <v>1765</v>
      </c>
      <c r="N1" s="482"/>
      <c r="O1" s="482"/>
      <c r="P1" s="483"/>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67" t="s">
        <v>101</v>
      </c>
      <c r="N2" s="468"/>
      <c r="O2" s="468"/>
      <c r="P2" s="469"/>
      <c r="Q2" s="356"/>
      <c r="R2" s="356"/>
      <c r="S2" s="356"/>
      <c r="T2" s="356"/>
      <c r="U2" s="58"/>
      <c r="V2" s="58"/>
      <c r="W2" s="58"/>
      <c r="X2" s="58"/>
      <c r="Y2" s="58"/>
    </row>
    <row r="3" spans="1:25" s="219" customFormat="1" ht="15" x14ac:dyDescent="0.2">
      <c r="A3" s="470" t="s">
        <v>1368</v>
      </c>
      <c r="B3" s="470"/>
      <c r="C3" s="470"/>
      <c r="D3" s="470"/>
      <c r="E3" s="470"/>
      <c r="F3" s="470"/>
      <c r="G3" s="470"/>
      <c r="H3" s="470"/>
      <c r="I3" s="470"/>
      <c r="J3" s="470"/>
      <c r="K3" s="470"/>
      <c r="L3" s="470"/>
      <c r="M3" s="470"/>
      <c r="N3" s="470"/>
      <c r="O3" s="470"/>
      <c r="P3" s="470"/>
      <c r="Q3" s="470"/>
      <c r="R3" s="470"/>
      <c r="S3" s="470"/>
      <c r="T3" s="470"/>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75" x14ac:dyDescent="0.25">
      <c r="A7" s="516" t="s">
        <v>21</v>
      </c>
      <c r="B7" s="516"/>
      <c r="C7" s="516"/>
      <c r="D7" s="516"/>
      <c r="E7" s="516"/>
      <c r="F7" s="516"/>
      <c r="G7" s="516"/>
      <c r="H7" s="516"/>
      <c r="I7" s="516"/>
      <c r="J7" s="516"/>
      <c r="K7" s="516"/>
      <c r="L7" s="516"/>
      <c r="M7" s="516"/>
      <c r="N7" s="516"/>
      <c r="O7" s="516"/>
      <c r="P7" s="516"/>
      <c r="Q7" s="516"/>
      <c r="R7" s="517"/>
    </row>
    <row r="8" spans="1:25" s="209" customFormat="1" ht="15.75" x14ac:dyDescent="0.25">
      <c r="A8" s="513" t="s">
        <v>45</v>
      </c>
      <c r="B8" s="514"/>
      <c r="C8" s="514"/>
      <c r="D8" s="514"/>
      <c r="E8" s="514"/>
      <c r="F8" s="514"/>
      <c r="G8" s="514"/>
      <c r="H8" s="514"/>
      <c r="I8" s="514"/>
      <c r="J8" s="514"/>
      <c r="K8" s="514"/>
      <c r="L8" s="514"/>
      <c r="M8" s="514"/>
      <c r="N8" s="514"/>
      <c r="O8" s="514"/>
      <c r="P8" s="514"/>
      <c r="Q8" s="514"/>
      <c r="R8" s="515"/>
    </row>
    <row r="9" spans="1:25" s="249" customFormat="1" ht="39.75" customHeight="1" x14ac:dyDescent="0.25">
      <c r="A9" s="471" t="s">
        <v>42</v>
      </c>
      <c r="B9" s="510"/>
      <c r="C9" s="510"/>
      <c r="D9" s="510"/>
      <c r="E9" s="173" t="s">
        <v>48</v>
      </c>
      <c r="F9" s="471" t="s">
        <v>1738</v>
      </c>
      <c r="G9" s="510"/>
      <c r="H9" s="510"/>
      <c r="I9" s="510"/>
      <c r="J9" s="173" t="s">
        <v>111</v>
      </c>
      <c r="K9" s="471" t="s">
        <v>112</v>
      </c>
      <c r="L9" s="511"/>
      <c r="M9" s="511"/>
      <c r="N9" s="511"/>
      <c r="O9" s="511"/>
      <c r="P9" s="511"/>
      <c r="Q9" s="511"/>
      <c r="R9" s="511"/>
    </row>
    <row r="10" spans="1:25" s="77" customFormat="1" x14ac:dyDescent="0.2">
      <c r="A10" s="507">
        <v>1</v>
      </c>
      <c r="B10" s="512"/>
      <c r="C10" s="512"/>
      <c r="D10" s="509"/>
      <c r="E10" s="179">
        <v>2</v>
      </c>
      <c r="F10" s="507">
        <v>3</v>
      </c>
      <c r="G10" s="508"/>
      <c r="H10" s="508"/>
      <c r="I10" s="509"/>
      <c r="J10" s="74">
        <v>4</v>
      </c>
      <c r="K10" s="178">
        <v>5</v>
      </c>
      <c r="L10" s="178">
        <v>6</v>
      </c>
      <c r="M10" s="178">
        <v>7</v>
      </c>
      <c r="N10" s="503">
        <v>8</v>
      </c>
      <c r="O10" s="503"/>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05" t="s">
        <v>131</v>
      </c>
      <c r="B12" s="506"/>
      <c r="C12" s="506"/>
      <c r="D12" s="506"/>
      <c r="E12" s="506"/>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5"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d3URjZ2q8NhK/jkEq6qfqgcA9bCcgeHVCcHCw0QU19gsmv+AUF5tYDGVhZJkRsAqGZdZa3XxsUTZDS8nGpj0GA==" saltValue="+P4E6NexuhsDaMGDFTiG6Q=="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21"/>
  <sheetViews>
    <sheetView showZeros="0" topLeftCell="A17" zoomScale="75" zoomScaleNormal="75" zoomScaleSheetLayoutView="90" workbookViewId="0">
      <selection activeCell="D21" sqref="D21"/>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31" t="s">
        <v>8</v>
      </c>
      <c r="B1" s="531"/>
      <c r="C1" s="531"/>
      <c r="D1" s="531"/>
      <c r="E1" s="531"/>
      <c r="F1" s="531"/>
      <c r="G1" s="531"/>
      <c r="H1" s="531"/>
      <c r="I1" s="531"/>
      <c r="J1" s="531"/>
      <c r="K1" s="531"/>
      <c r="L1" s="531"/>
      <c r="M1" s="531"/>
      <c r="N1" s="531"/>
      <c r="O1" s="531"/>
      <c r="P1" s="531"/>
      <c r="Q1" s="531"/>
      <c r="R1" s="531"/>
      <c r="S1" s="531"/>
      <c r="T1" s="531"/>
      <c r="U1" s="2"/>
      <c r="V1" s="2"/>
    </row>
    <row r="2" spans="1:16384" s="246" customFormat="1" ht="23.25" x14ac:dyDescent="0.35">
      <c r="A2" s="531" t="s">
        <v>9</v>
      </c>
      <c r="B2" s="531"/>
      <c r="C2" s="531"/>
      <c r="D2" s="531"/>
      <c r="E2" s="531"/>
      <c r="F2" s="531"/>
      <c r="G2" s="531"/>
      <c r="H2" s="531"/>
      <c r="I2" s="531"/>
      <c r="J2" s="531"/>
      <c r="K2" s="531"/>
      <c r="L2" s="531"/>
      <c r="M2" s="531"/>
      <c r="N2" s="531"/>
      <c r="O2" s="531"/>
      <c r="P2" s="531"/>
      <c r="Q2" s="531"/>
      <c r="R2" s="531"/>
      <c r="S2" s="531"/>
      <c r="T2" s="531"/>
      <c r="U2" s="3"/>
      <c r="V2" s="3"/>
    </row>
    <row r="3" spans="1:16384" s="246" customFormat="1" ht="15" x14ac:dyDescent="0.2">
      <c r="A3" s="470" t="s">
        <v>1368</v>
      </c>
      <c r="B3" s="470"/>
      <c r="C3" s="470"/>
      <c r="D3" s="470"/>
      <c r="E3" s="470"/>
      <c r="F3" s="470"/>
      <c r="G3" s="470"/>
      <c r="H3" s="470"/>
      <c r="I3" s="470"/>
      <c r="J3" s="470"/>
      <c r="K3" s="470"/>
      <c r="L3" s="470"/>
      <c r="M3" s="470"/>
      <c r="N3" s="470"/>
      <c r="O3" s="470"/>
      <c r="P3" s="470"/>
      <c r="Q3" s="470"/>
      <c r="R3" s="470"/>
      <c r="S3" s="470"/>
      <c r="T3" s="470"/>
      <c r="U3" s="16"/>
      <c r="V3" s="16"/>
    </row>
    <row r="4" spans="1:16384" s="1" customFormat="1" ht="12.75" x14ac:dyDescent="0.2">
      <c r="A4" s="281" t="s">
        <v>10</v>
      </c>
      <c r="B4" s="206" t="str">
        <f>'Start Here'!B4:E4</f>
        <v>Belvedere</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30" t="s">
        <v>26</v>
      </c>
      <c r="B7" s="530"/>
      <c r="C7" s="530"/>
      <c r="D7" s="530"/>
    </row>
    <row r="8" spans="1:16384" ht="15.75" x14ac:dyDescent="0.2">
      <c r="A8" s="530" t="s">
        <v>40</v>
      </c>
      <c r="B8" s="530"/>
      <c r="C8" s="530"/>
      <c r="D8" s="530"/>
    </row>
    <row r="9" spans="1:16384" s="15" customFormat="1" ht="52.5" customHeight="1" x14ac:dyDescent="0.2">
      <c r="A9" s="527" t="s">
        <v>41</v>
      </c>
      <c r="B9" s="528"/>
      <c r="C9" s="528"/>
      <c r="D9" s="529"/>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63.75" customHeight="1" x14ac:dyDescent="0.2">
      <c r="A12" s="434" t="s">
        <v>1878</v>
      </c>
      <c r="B12" s="434" t="s">
        <v>1904</v>
      </c>
      <c r="C12" s="434" t="s">
        <v>1930</v>
      </c>
      <c r="D12" s="435" t="s">
        <v>1963</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80.099999999999994" customHeight="1" x14ac:dyDescent="0.25">
      <c r="A13" s="434" t="s">
        <v>1879</v>
      </c>
      <c r="B13" s="434" t="s">
        <v>1905</v>
      </c>
      <c r="C13" s="434" t="s">
        <v>1930</v>
      </c>
      <c r="D13" s="434" t="s">
        <v>1933</v>
      </c>
      <c r="E13" s="316"/>
      <c r="F13" s="316"/>
      <c r="G13" s="316"/>
      <c r="H13" s="316"/>
    </row>
    <row r="14" spans="1:16384" s="256" customFormat="1" ht="80.099999999999994" customHeight="1" x14ac:dyDescent="0.25">
      <c r="A14" s="434" t="s">
        <v>1880</v>
      </c>
      <c r="B14" s="434" t="s">
        <v>1906</v>
      </c>
      <c r="C14" s="434" t="s">
        <v>1930</v>
      </c>
      <c r="D14" s="434" t="s">
        <v>1934</v>
      </c>
      <c r="E14" s="316"/>
      <c r="F14" s="316"/>
      <c r="G14" s="316"/>
      <c r="H14" s="316"/>
    </row>
    <row r="15" spans="1:16384" s="256" customFormat="1" ht="80.099999999999994" customHeight="1" x14ac:dyDescent="0.25">
      <c r="A15" s="434" t="s">
        <v>1881</v>
      </c>
      <c r="B15" s="434" t="s">
        <v>1907</v>
      </c>
      <c r="C15" s="434" t="s">
        <v>1931</v>
      </c>
      <c r="D15" s="434" t="s">
        <v>1935</v>
      </c>
      <c r="E15" s="316"/>
      <c r="F15" s="316"/>
      <c r="G15" s="316"/>
      <c r="H15" s="316"/>
    </row>
    <row r="16" spans="1:16384" s="256" customFormat="1" ht="80.099999999999994" customHeight="1" x14ac:dyDescent="0.25">
      <c r="A16" s="434" t="s">
        <v>1882</v>
      </c>
      <c r="B16" s="434" t="s">
        <v>1908</v>
      </c>
      <c r="C16" s="434" t="s">
        <v>1930</v>
      </c>
      <c r="D16" s="434" t="s">
        <v>1936</v>
      </c>
      <c r="E16" s="316"/>
      <c r="F16" s="316"/>
      <c r="G16" s="316"/>
      <c r="H16" s="316"/>
    </row>
    <row r="17" spans="1:8" s="256" customFormat="1" ht="47.25" customHeight="1" x14ac:dyDescent="0.25">
      <c r="A17" s="434" t="s">
        <v>1883</v>
      </c>
      <c r="B17" s="434" t="s">
        <v>1909</v>
      </c>
      <c r="C17" s="434" t="s">
        <v>1930</v>
      </c>
      <c r="D17" s="434" t="s">
        <v>1937</v>
      </c>
      <c r="E17" s="316"/>
      <c r="F17" s="316"/>
      <c r="G17" s="316"/>
      <c r="H17" s="316"/>
    </row>
    <row r="18" spans="1:8" s="256" customFormat="1" ht="54.75" customHeight="1" x14ac:dyDescent="0.25">
      <c r="A18" s="434" t="s">
        <v>1884</v>
      </c>
      <c r="B18" s="434" t="s">
        <v>1910</v>
      </c>
      <c r="C18" s="434" t="s">
        <v>1930</v>
      </c>
      <c r="D18" s="434" t="s">
        <v>1938</v>
      </c>
      <c r="E18" s="316"/>
      <c r="F18" s="316"/>
      <c r="G18" s="316"/>
      <c r="H18" s="316"/>
    </row>
    <row r="19" spans="1:8" s="256" customFormat="1" ht="99" customHeight="1" x14ac:dyDescent="0.25">
      <c r="A19" s="434" t="s">
        <v>1885</v>
      </c>
      <c r="B19" s="434" t="s">
        <v>1911</v>
      </c>
      <c r="C19" s="434" t="s">
        <v>1932</v>
      </c>
      <c r="D19" s="435" t="s">
        <v>1964</v>
      </c>
      <c r="E19" s="316"/>
      <c r="F19" s="316"/>
      <c r="G19" s="316"/>
      <c r="H19" s="316"/>
    </row>
    <row r="20" spans="1:8" s="256" customFormat="1" ht="80.099999999999994" customHeight="1" x14ac:dyDescent="0.25">
      <c r="A20" s="434" t="s">
        <v>1886</v>
      </c>
      <c r="B20" s="434" t="s">
        <v>1912</v>
      </c>
      <c r="C20" s="434" t="s">
        <v>1930</v>
      </c>
      <c r="D20" s="434" t="s">
        <v>1939</v>
      </c>
    </row>
    <row r="21" spans="1:8" s="256" customFormat="1" ht="126.75" customHeight="1" x14ac:dyDescent="0.25">
      <c r="A21" s="434" t="s">
        <v>1887</v>
      </c>
      <c r="B21" s="434" t="s">
        <v>1913</v>
      </c>
      <c r="C21" s="434">
        <v>2016</v>
      </c>
      <c r="D21" s="435" t="s">
        <v>1965</v>
      </c>
    </row>
    <row r="22" spans="1:8" s="256" customFormat="1" ht="80.099999999999994" customHeight="1" x14ac:dyDescent="0.25">
      <c r="A22" s="434" t="s">
        <v>1888</v>
      </c>
      <c r="B22" s="434" t="s">
        <v>1914</v>
      </c>
      <c r="C22" s="434">
        <v>2017</v>
      </c>
      <c r="D22" s="434" t="s">
        <v>1940</v>
      </c>
      <c r="E22" s="316"/>
      <c r="F22" s="316"/>
      <c r="G22" s="316"/>
      <c r="H22" s="316"/>
    </row>
    <row r="23" spans="1:8" s="256" customFormat="1" ht="80.099999999999994" customHeight="1" x14ac:dyDescent="0.25">
      <c r="A23" s="434" t="s">
        <v>1889</v>
      </c>
      <c r="B23" s="434" t="s">
        <v>1915</v>
      </c>
      <c r="C23" s="434">
        <v>2016</v>
      </c>
      <c r="D23" s="434" t="s">
        <v>1941</v>
      </c>
      <c r="E23" s="316"/>
      <c r="F23" s="316"/>
      <c r="G23" s="316"/>
      <c r="H23" s="316"/>
    </row>
    <row r="24" spans="1:8" s="256" customFormat="1" ht="80.099999999999994" customHeight="1" x14ac:dyDescent="0.25">
      <c r="A24" s="434" t="s">
        <v>1890</v>
      </c>
      <c r="B24" s="434" t="s">
        <v>1916</v>
      </c>
      <c r="C24" s="434" t="s">
        <v>1930</v>
      </c>
      <c r="D24" s="434" t="s">
        <v>1942</v>
      </c>
      <c r="E24" s="316"/>
      <c r="F24" s="316"/>
      <c r="G24" s="316"/>
      <c r="H24" s="316"/>
    </row>
    <row r="25" spans="1:8" s="256" customFormat="1" ht="80.099999999999994" customHeight="1" x14ac:dyDescent="0.25">
      <c r="A25" s="434" t="s">
        <v>1891</v>
      </c>
      <c r="B25" s="434" t="s">
        <v>1917</v>
      </c>
      <c r="C25" s="434">
        <v>2018</v>
      </c>
      <c r="D25" s="434" t="s">
        <v>1943</v>
      </c>
      <c r="E25" s="316"/>
      <c r="F25" s="316"/>
      <c r="G25" s="316"/>
      <c r="H25" s="316"/>
    </row>
    <row r="26" spans="1:8" s="256" customFormat="1" ht="80.099999999999994" customHeight="1" x14ac:dyDescent="0.25">
      <c r="A26" s="434" t="s">
        <v>1892</v>
      </c>
      <c r="B26" s="434" t="s">
        <v>1918</v>
      </c>
      <c r="C26" s="434">
        <v>2018</v>
      </c>
      <c r="D26" s="434" t="s">
        <v>1944</v>
      </c>
      <c r="E26" s="316"/>
      <c r="F26" s="316"/>
      <c r="G26" s="316"/>
      <c r="H26" s="316"/>
    </row>
    <row r="27" spans="1:8" s="256" customFormat="1" ht="80.099999999999994" customHeight="1" x14ac:dyDescent="0.25">
      <c r="A27" s="434" t="s">
        <v>1893</v>
      </c>
      <c r="B27" s="434" t="s">
        <v>1919</v>
      </c>
      <c r="C27" s="434" t="s">
        <v>1930</v>
      </c>
      <c r="D27" s="434" t="s">
        <v>1945</v>
      </c>
      <c r="E27" s="316"/>
      <c r="F27" s="316"/>
      <c r="G27" s="316"/>
      <c r="H27" s="316"/>
    </row>
    <row r="28" spans="1:8" s="256" customFormat="1" ht="80.099999999999994" customHeight="1" x14ac:dyDescent="0.25">
      <c r="A28" s="434" t="s">
        <v>1894</v>
      </c>
      <c r="B28" s="434" t="s">
        <v>1920</v>
      </c>
      <c r="C28" s="434" t="s">
        <v>1930</v>
      </c>
      <c r="D28" s="434" t="s">
        <v>1946</v>
      </c>
      <c r="E28" s="316"/>
      <c r="F28" s="316"/>
      <c r="G28" s="316"/>
      <c r="H28" s="316"/>
    </row>
    <row r="29" spans="1:8" s="256" customFormat="1" ht="80.099999999999994" customHeight="1" x14ac:dyDescent="0.25">
      <c r="A29" s="434" t="s">
        <v>1895</v>
      </c>
      <c r="B29" s="434" t="s">
        <v>1921</v>
      </c>
      <c r="C29" s="434" t="s">
        <v>1930</v>
      </c>
      <c r="D29" s="434" t="s">
        <v>1947</v>
      </c>
      <c r="E29" s="316"/>
      <c r="F29" s="316"/>
      <c r="G29" s="316"/>
      <c r="H29" s="316"/>
    </row>
    <row r="30" spans="1:8" s="256" customFormat="1" ht="80.099999999999994" customHeight="1" x14ac:dyDescent="0.25">
      <c r="A30" s="434" t="s">
        <v>1896</v>
      </c>
      <c r="B30" s="434" t="s">
        <v>1922</v>
      </c>
      <c r="C30" s="434" t="s">
        <v>1930</v>
      </c>
      <c r="D30" s="434" t="s">
        <v>1948</v>
      </c>
      <c r="E30" s="316"/>
      <c r="F30" s="316"/>
      <c r="G30" s="316"/>
      <c r="H30" s="316"/>
    </row>
    <row r="31" spans="1:8" s="256" customFormat="1" ht="80.099999999999994" customHeight="1" x14ac:dyDescent="0.25">
      <c r="A31" s="434" t="s">
        <v>1897</v>
      </c>
      <c r="B31" s="434" t="s">
        <v>1923</v>
      </c>
      <c r="C31" s="434" t="s">
        <v>1930</v>
      </c>
      <c r="D31" s="434" t="s">
        <v>1949</v>
      </c>
      <c r="E31" s="316"/>
      <c r="F31" s="316"/>
      <c r="G31" s="316"/>
      <c r="H31" s="316"/>
    </row>
    <row r="32" spans="1:8" s="256" customFormat="1" ht="80.099999999999994" customHeight="1" x14ac:dyDescent="0.25">
      <c r="A32" s="434" t="s">
        <v>1898</v>
      </c>
      <c r="B32" s="434" t="s">
        <v>1924</v>
      </c>
      <c r="C32" s="434">
        <v>2016</v>
      </c>
      <c r="D32" s="434" t="s">
        <v>1950</v>
      </c>
      <c r="E32" s="316"/>
      <c r="F32" s="316"/>
      <c r="G32" s="316"/>
      <c r="H32" s="316"/>
    </row>
    <row r="33" spans="1:8" s="256" customFormat="1" ht="80.099999999999994" customHeight="1" x14ac:dyDescent="0.25">
      <c r="A33" s="434" t="s">
        <v>1899</v>
      </c>
      <c r="B33" s="434" t="s">
        <v>1925</v>
      </c>
      <c r="C33" s="434" t="s">
        <v>1930</v>
      </c>
      <c r="D33" s="434" t="s">
        <v>1951</v>
      </c>
      <c r="E33" s="316"/>
      <c r="F33" s="316"/>
      <c r="G33" s="316"/>
      <c r="H33" s="316"/>
    </row>
    <row r="34" spans="1:8" s="256" customFormat="1" ht="80.099999999999994" customHeight="1" x14ac:dyDescent="0.25">
      <c r="A34" s="434" t="s">
        <v>1900</v>
      </c>
      <c r="B34" s="434" t="s">
        <v>1926</v>
      </c>
      <c r="C34" s="434" t="s">
        <v>1930</v>
      </c>
      <c r="D34" s="434" t="s">
        <v>1951</v>
      </c>
      <c r="E34" s="316"/>
      <c r="F34" s="316"/>
      <c r="G34" s="316"/>
      <c r="H34" s="316"/>
    </row>
    <row r="35" spans="1:8" s="256" customFormat="1" ht="80.099999999999994" customHeight="1" x14ac:dyDescent="0.25">
      <c r="A35" s="434" t="s">
        <v>1901</v>
      </c>
      <c r="B35" s="434" t="s">
        <v>1927</v>
      </c>
      <c r="C35" s="434">
        <v>2016</v>
      </c>
      <c r="D35" s="434" t="s">
        <v>1952</v>
      </c>
      <c r="E35" s="316"/>
      <c r="F35" s="316"/>
      <c r="G35" s="316"/>
      <c r="H35" s="316"/>
    </row>
    <row r="36" spans="1:8" s="256" customFormat="1" ht="80.099999999999994" customHeight="1" x14ac:dyDescent="0.25">
      <c r="A36" s="434" t="s">
        <v>1902</v>
      </c>
      <c r="B36" s="434" t="s">
        <v>1928</v>
      </c>
      <c r="C36" s="434" t="s">
        <v>1930</v>
      </c>
      <c r="D36" s="434" t="s">
        <v>1953</v>
      </c>
      <c r="E36" s="316"/>
      <c r="F36" s="316"/>
      <c r="G36" s="316"/>
      <c r="H36" s="316"/>
    </row>
    <row r="37" spans="1:8" s="256" customFormat="1" ht="80.099999999999994" customHeight="1" x14ac:dyDescent="0.25">
      <c r="A37" s="434" t="s">
        <v>1903</v>
      </c>
      <c r="B37" s="434" t="s">
        <v>1929</v>
      </c>
      <c r="C37" s="434" t="s">
        <v>1930</v>
      </c>
      <c r="D37" s="434" t="s">
        <v>1954</v>
      </c>
      <c r="E37" s="316"/>
      <c r="F37" s="316"/>
      <c r="G37" s="316"/>
      <c r="H37" s="316"/>
    </row>
    <row r="38" spans="1:8" s="256" customFormat="1" ht="12.75" x14ac:dyDescent="0.25">
      <c r="A38" s="361"/>
      <c r="B38" s="361"/>
      <c r="C38" s="361"/>
      <c r="D38" s="361"/>
      <c r="E38" s="316"/>
      <c r="F38" s="316"/>
      <c r="G38" s="316"/>
      <c r="H38" s="316"/>
    </row>
    <row r="39" spans="1:8" s="256" customFormat="1" ht="12.75" x14ac:dyDescent="0.25">
      <c r="A39" s="361"/>
      <c r="B39" s="361"/>
      <c r="C39" s="361"/>
      <c r="D39" s="361"/>
      <c r="E39" s="316"/>
      <c r="F39" s="316"/>
      <c r="G39" s="316"/>
      <c r="H39" s="316"/>
    </row>
    <row r="40" spans="1:8" s="256" customFormat="1" ht="12.75" x14ac:dyDescent="0.25">
      <c r="A40" s="361"/>
      <c r="B40" s="361"/>
      <c r="C40" s="361"/>
      <c r="D40" s="361"/>
      <c r="E40" s="316"/>
      <c r="F40" s="316"/>
      <c r="G40" s="316"/>
      <c r="H40" s="316"/>
    </row>
    <row r="41" spans="1:8" s="256" customFormat="1" ht="12.75" x14ac:dyDescent="0.25">
      <c r="A41" s="361"/>
      <c r="B41" s="361"/>
      <c r="C41" s="361"/>
      <c r="D41" s="361"/>
      <c r="E41" s="316"/>
      <c r="F41" s="316"/>
      <c r="G41" s="316"/>
      <c r="H41" s="316"/>
    </row>
    <row r="42" spans="1:8" s="256" customFormat="1" ht="12.75" x14ac:dyDescent="0.25">
      <c r="A42" s="361"/>
      <c r="B42" s="361"/>
      <c r="C42" s="361"/>
      <c r="D42" s="361"/>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32"/>
      <c r="B101" s="533"/>
      <c r="C101" s="533"/>
      <c r="D101" s="534"/>
      <c r="E101" s="316"/>
      <c r="F101" s="316"/>
      <c r="G101" s="316"/>
      <c r="H101" s="316"/>
    </row>
    <row r="102" spans="1:8" s="256" customFormat="1" ht="12.75" x14ac:dyDescent="0.2">
      <c r="A102" s="518"/>
      <c r="B102" s="519"/>
      <c r="C102" s="519"/>
      <c r="D102" s="520"/>
      <c r="E102" s="317" t="s">
        <v>1466</v>
      </c>
      <c r="F102" s="316"/>
      <c r="G102" s="316"/>
      <c r="H102" s="316"/>
    </row>
    <row r="103" spans="1:8" s="256" customFormat="1" ht="12.75" x14ac:dyDescent="0.25">
      <c r="A103" s="521"/>
      <c r="B103" s="522"/>
      <c r="C103" s="522"/>
      <c r="D103" s="523"/>
      <c r="E103" s="316"/>
      <c r="F103" s="316"/>
      <c r="G103" s="316"/>
      <c r="H103" s="316"/>
    </row>
    <row r="104" spans="1:8" s="256" customFormat="1" ht="12.75" x14ac:dyDescent="0.25">
      <c r="A104" s="521"/>
      <c r="B104" s="522"/>
      <c r="C104" s="522"/>
      <c r="D104" s="523"/>
      <c r="E104" s="316"/>
      <c r="F104" s="316"/>
      <c r="G104" s="316"/>
      <c r="H104" s="316"/>
    </row>
    <row r="105" spans="1:8" s="256" customFormat="1" ht="12.75" x14ac:dyDescent="0.25">
      <c r="A105" s="521"/>
      <c r="B105" s="522"/>
      <c r="C105" s="522"/>
      <c r="D105" s="523"/>
      <c r="E105" s="316"/>
      <c r="F105" s="316"/>
      <c r="G105" s="316"/>
      <c r="H105" s="316"/>
    </row>
    <row r="106" spans="1:8" s="256" customFormat="1" ht="12.75" x14ac:dyDescent="0.25">
      <c r="A106" s="521"/>
      <c r="B106" s="522"/>
      <c r="C106" s="522"/>
      <c r="D106" s="523"/>
      <c r="E106" s="316"/>
      <c r="F106" s="316"/>
      <c r="G106" s="316"/>
      <c r="H106" s="316"/>
    </row>
    <row r="107" spans="1:8" s="256" customFormat="1" ht="12.75" x14ac:dyDescent="0.25">
      <c r="A107" s="521"/>
      <c r="B107" s="522"/>
      <c r="C107" s="522"/>
      <c r="D107" s="523"/>
      <c r="E107" s="316"/>
      <c r="F107" s="316"/>
      <c r="G107" s="316"/>
      <c r="H107" s="316"/>
    </row>
    <row r="108" spans="1:8" s="256" customFormat="1" ht="12.75" x14ac:dyDescent="0.25">
      <c r="A108" s="521"/>
      <c r="B108" s="522"/>
      <c r="C108" s="522"/>
      <c r="D108" s="523"/>
      <c r="E108" s="316"/>
      <c r="F108" s="316"/>
      <c r="G108" s="316"/>
      <c r="H108" s="316"/>
    </row>
    <row r="109" spans="1:8" s="256" customFormat="1" ht="12.75" x14ac:dyDescent="0.25">
      <c r="A109" s="524"/>
      <c r="B109" s="525"/>
      <c r="C109" s="525"/>
      <c r="D109" s="526"/>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row r="121" spans="1:4" x14ac:dyDescent="0.2">
      <c r="A121" s="14" t="s">
        <v>1955</v>
      </c>
    </row>
  </sheetData>
  <sheetProtection algorithmName="SHA-512" hashValue="qmXEGzvppGNnoD0D0RwtPsNGOf14EmhOUKumSAv9D9zkQqkWZunxPP2eUCmhqUNr+Ck2AGqA5IWpayDdt0AP1A==" saltValue="lJWV0nKH/O/HCg5w+Apth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Belvedere</v>
      </c>
      <c r="C1" s="278"/>
      <c r="D1" s="356"/>
      <c r="E1" s="356"/>
      <c r="F1" s="356" t="s">
        <v>8</v>
      </c>
      <c r="G1" s="356"/>
      <c r="H1" s="356"/>
      <c r="I1" s="356"/>
      <c r="J1" s="540" t="s">
        <v>1765</v>
      </c>
      <c r="K1" s="541"/>
      <c r="L1" s="542"/>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45" t="s">
        <v>101</v>
      </c>
      <c r="K2" s="546"/>
      <c r="L2" s="257"/>
      <c r="M2" s="356"/>
      <c r="N2" s="356"/>
      <c r="O2" s="356"/>
      <c r="P2" s="356"/>
      <c r="Q2" s="356"/>
      <c r="R2" s="356"/>
      <c r="S2" s="356"/>
      <c r="T2" s="356"/>
      <c r="U2" s="58"/>
      <c r="V2" s="58"/>
    </row>
    <row r="3" spans="1:22" s="219" customFormat="1" ht="15" x14ac:dyDescent="0.2">
      <c r="A3" s="470" t="s">
        <v>1368</v>
      </c>
      <c r="B3" s="470"/>
      <c r="C3" s="470"/>
      <c r="D3" s="470"/>
      <c r="E3" s="470"/>
      <c r="F3" s="470"/>
      <c r="G3" s="470"/>
      <c r="H3" s="470"/>
      <c r="I3" s="470"/>
      <c r="J3" s="470"/>
      <c r="K3" s="470"/>
      <c r="L3" s="470"/>
      <c r="M3" s="470"/>
      <c r="N3" s="470"/>
      <c r="O3" s="470"/>
      <c r="P3" s="470"/>
      <c r="Q3" s="470"/>
      <c r="R3" s="470"/>
      <c r="S3" s="470"/>
      <c r="T3" s="470"/>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9" customFormat="1" ht="15.75" x14ac:dyDescent="0.2">
      <c r="A7" s="539" t="s">
        <v>30</v>
      </c>
      <c r="B7" s="539"/>
      <c r="C7" s="539"/>
      <c r="D7" s="539"/>
      <c r="E7" s="539"/>
      <c r="F7" s="539"/>
      <c r="G7" s="539"/>
      <c r="H7" s="539"/>
      <c r="I7" s="539"/>
      <c r="J7" s="517"/>
    </row>
    <row r="8" spans="1:22" s="209" customFormat="1" ht="15.75" x14ac:dyDescent="0.2">
      <c r="A8" s="539" t="s">
        <v>37</v>
      </c>
      <c r="B8" s="539"/>
      <c r="C8" s="539"/>
      <c r="D8" s="539"/>
      <c r="E8" s="539"/>
      <c r="F8" s="539"/>
      <c r="G8" s="539"/>
      <c r="H8" s="539"/>
      <c r="I8" s="539"/>
      <c r="J8" s="517"/>
    </row>
    <row r="9" spans="1:22" s="209" customFormat="1" ht="45" customHeight="1" x14ac:dyDescent="0.2">
      <c r="A9" s="484" t="s">
        <v>42</v>
      </c>
      <c r="B9" s="543"/>
      <c r="C9" s="543"/>
      <c r="D9" s="544"/>
      <c r="E9" s="538" t="s">
        <v>31</v>
      </c>
      <c r="F9" s="538"/>
      <c r="G9" s="538"/>
      <c r="H9" s="538"/>
      <c r="I9" s="181" t="s">
        <v>32</v>
      </c>
      <c r="J9" s="181" t="s">
        <v>33</v>
      </c>
    </row>
    <row r="10" spans="1:22" s="209" customFormat="1" ht="14.25" customHeight="1" x14ac:dyDescent="0.2">
      <c r="A10" s="472">
        <v>1</v>
      </c>
      <c r="B10" s="473"/>
      <c r="C10" s="473"/>
      <c r="D10" s="475"/>
      <c r="E10" s="472">
        <v>2</v>
      </c>
      <c r="F10" s="474"/>
      <c r="G10" s="474"/>
      <c r="H10" s="475"/>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35" t="s">
        <v>131</v>
      </c>
      <c r="B12" s="536"/>
      <c r="C12" s="537"/>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z04bGdWHMLkqrTENdVleYLl+NHLX4HKcgsfFx/iW37dlguGP+8+mOBKMJBq8aGSP5RhXYg5E60HhK1qi3nl0fw==" saltValue="4MM7Djv+MEyjH5FlzGSNp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Belvedere</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7"/>
      <c r="N4" s="547"/>
      <c r="O4" s="547"/>
      <c r="P4" s="547"/>
    </row>
    <row r="5" spans="1:45" s="1" customFormat="1" ht="4.1500000000000004" customHeight="1" x14ac:dyDescent="0.2">
      <c r="D5" s="5"/>
      <c r="E5" s="180"/>
      <c r="F5" s="180"/>
      <c r="K5" s="195"/>
      <c r="L5" s="195"/>
      <c r="M5" s="195"/>
      <c r="N5" s="195"/>
      <c r="O5" s="195"/>
      <c r="P5" s="195"/>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76" t="s">
        <v>39</v>
      </c>
      <c r="B7" s="479"/>
      <c r="C7" s="479"/>
      <c r="D7" s="479"/>
      <c r="E7" s="479"/>
      <c r="F7" s="479"/>
      <c r="G7" s="479"/>
      <c r="H7" s="479"/>
      <c r="I7" s="479"/>
      <c r="J7" s="480"/>
    </row>
    <row r="8" spans="1:45" ht="15.75" customHeight="1" x14ac:dyDescent="0.2">
      <c r="A8" s="476" t="s">
        <v>1355</v>
      </c>
      <c r="B8" s="479"/>
      <c r="C8" s="479"/>
      <c r="D8" s="479"/>
      <c r="E8" s="479"/>
      <c r="F8" s="479"/>
      <c r="G8" s="479"/>
      <c r="H8" s="479"/>
      <c r="I8" s="479"/>
      <c r="J8" s="480"/>
    </row>
    <row r="9" spans="1:45" ht="58.5" customHeight="1" x14ac:dyDescent="0.2">
      <c r="A9" s="548" t="s">
        <v>1356</v>
      </c>
      <c r="B9" s="549"/>
      <c r="C9" s="549"/>
      <c r="D9" s="549"/>
      <c r="E9" s="549"/>
      <c r="F9" s="549"/>
      <c r="G9" s="549"/>
      <c r="H9" s="549"/>
      <c r="I9" s="549"/>
      <c r="J9" s="550"/>
    </row>
    <row r="10" spans="1:45" ht="77.25" customHeight="1" x14ac:dyDescent="0.2">
      <c r="A10" s="551" t="s">
        <v>34</v>
      </c>
      <c r="B10" s="552" t="s">
        <v>1347</v>
      </c>
      <c r="C10" s="553"/>
      <c r="D10" s="553"/>
      <c r="E10" s="554"/>
      <c r="F10" s="551" t="s">
        <v>1848</v>
      </c>
      <c r="G10" s="551"/>
      <c r="H10" s="551"/>
      <c r="I10" s="551"/>
      <c r="J10" s="551" t="s">
        <v>1352</v>
      </c>
    </row>
    <row r="11" spans="1:45" ht="60" customHeight="1" thickBot="1" x14ac:dyDescent="0.25">
      <c r="A11" s="551"/>
      <c r="B11" s="430" t="s">
        <v>1348</v>
      </c>
      <c r="C11" s="430" t="s">
        <v>1349</v>
      </c>
      <c r="D11" s="430" t="s">
        <v>1350</v>
      </c>
      <c r="E11" s="430" t="s">
        <v>1351</v>
      </c>
      <c r="F11" s="430" t="s">
        <v>1348</v>
      </c>
      <c r="G11" s="430" t="s">
        <v>1349</v>
      </c>
      <c r="H11" s="430" t="s">
        <v>1350</v>
      </c>
      <c r="I11" s="430" t="s">
        <v>1351</v>
      </c>
      <c r="J11" s="551"/>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49</v>
      </c>
      <c r="B13" s="134"/>
      <c r="C13" s="134"/>
      <c r="D13" s="134"/>
      <c r="E13" s="140">
        <f>SUM(B13:D13)</f>
        <v>0</v>
      </c>
      <c r="F13" s="141"/>
      <c r="G13" s="141"/>
      <c r="H13" s="141"/>
      <c r="I13" s="142">
        <f>SUM(F13:H13)</f>
        <v>0</v>
      </c>
      <c r="J13" s="133"/>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Belvedere</v>
      </c>
      <c r="C1" s="278"/>
      <c r="D1" s="556" t="s">
        <v>1778</v>
      </c>
      <c r="E1" s="557"/>
      <c r="F1" s="558"/>
      <c r="G1" s="540" t="s">
        <v>1765</v>
      </c>
      <c r="H1" s="541"/>
      <c r="I1" s="542"/>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6"/>
      <c r="E2" s="557"/>
      <c r="F2" s="558"/>
      <c r="G2" s="545" t="s">
        <v>101</v>
      </c>
      <c r="H2" s="546"/>
      <c r="I2" s="257"/>
      <c r="J2" s="356"/>
      <c r="K2" s="356"/>
      <c r="L2" s="356"/>
      <c r="M2" s="356"/>
      <c r="N2" s="356"/>
      <c r="O2" s="356"/>
      <c r="P2" s="356"/>
      <c r="Q2" s="356"/>
      <c r="R2" s="58"/>
      <c r="S2" s="58"/>
    </row>
    <row r="3" spans="1:19" s="219" customFormat="1" ht="19.5" customHeight="1" x14ac:dyDescent="0.3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3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470" t="s">
        <v>1368</v>
      </c>
      <c r="B5" s="470"/>
      <c r="C5" s="470"/>
      <c r="D5" s="470"/>
      <c r="E5" s="470"/>
      <c r="F5" s="470"/>
      <c r="G5" s="470"/>
      <c r="H5" s="470"/>
      <c r="I5" s="470"/>
      <c r="J5" s="470"/>
      <c r="K5" s="470"/>
      <c r="L5" s="470"/>
      <c r="M5" s="470"/>
      <c r="N5" s="470"/>
      <c r="O5" s="470"/>
      <c r="P5" s="470"/>
      <c r="Q5" s="470"/>
      <c r="R5" s="59"/>
      <c r="S5" s="59"/>
    </row>
    <row r="6" spans="1:19" s="61" customFormat="1" ht="7.15" customHeight="1" x14ac:dyDescent="0.2">
      <c r="D6" s="60"/>
      <c r="E6" s="60"/>
      <c r="G6" s="410"/>
      <c r="H6" s="274"/>
    </row>
    <row r="7" spans="1:19" s="61" customFormat="1" ht="4.9000000000000004" customHeight="1" x14ac:dyDescent="0.2">
      <c r="D7" s="7"/>
      <c r="E7" s="7"/>
      <c r="G7" s="410"/>
    </row>
    <row r="8" spans="1:19" s="290" customFormat="1" ht="11.25" hidden="1" x14ac:dyDescent="0.2">
      <c r="A8" s="290" t="s">
        <v>1467</v>
      </c>
      <c r="B8" s="290" t="s">
        <v>1468</v>
      </c>
      <c r="C8" s="290" t="s">
        <v>1469</v>
      </c>
      <c r="D8" s="290" t="s">
        <v>1470</v>
      </c>
      <c r="F8" s="290" t="s">
        <v>1474</v>
      </c>
      <c r="G8" s="411" t="s">
        <v>1476</v>
      </c>
    </row>
    <row r="9" spans="1:19" s="209" customFormat="1" ht="15.75" x14ac:dyDescent="0.2">
      <c r="A9" s="539" t="s">
        <v>1774</v>
      </c>
      <c r="B9" s="539"/>
      <c r="C9" s="539"/>
      <c r="D9" s="539"/>
      <c r="E9" s="539"/>
      <c r="F9" s="539"/>
      <c r="G9" s="517"/>
    </row>
    <row r="10" spans="1:19" s="209" customFormat="1" x14ac:dyDescent="0.2">
      <c r="A10" s="471" t="s">
        <v>1769</v>
      </c>
      <c r="B10" s="471"/>
      <c r="C10" s="471"/>
      <c r="D10" s="471"/>
      <c r="E10" s="471"/>
      <c r="F10" s="471"/>
      <c r="G10" s="555"/>
    </row>
    <row r="11" spans="1:19" s="209" customFormat="1" ht="45" customHeight="1" x14ac:dyDescent="0.2">
      <c r="A11" s="484" t="s">
        <v>42</v>
      </c>
      <c r="B11" s="543"/>
      <c r="C11" s="543"/>
      <c r="D11" s="544"/>
      <c r="E11" s="401"/>
      <c r="F11" s="394"/>
      <c r="G11" s="400"/>
    </row>
    <row r="12" spans="1:19" s="209" customFormat="1" ht="14.25" customHeight="1" x14ac:dyDescent="0.2">
      <c r="A12" s="472">
        <v>1</v>
      </c>
      <c r="B12" s="473"/>
      <c r="C12" s="473"/>
      <c r="D12" s="475"/>
      <c r="E12" s="399"/>
      <c r="F12" s="393"/>
      <c r="G12" s="398">
        <v>4</v>
      </c>
    </row>
    <row r="13" spans="1:19" s="209" customFormat="1" ht="66.75" customHeight="1" x14ac:dyDescent="0.2">
      <c r="A13" s="395" t="s">
        <v>1</v>
      </c>
      <c r="B13" s="395" t="s">
        <v>2</v>
      </c>
      <c r="C13" s="395" t="s">
        <v>128</v>
      </c>
      <c r="D13" s="395" t="s">
        <v>1287</v>
      </c>
      <c r="E13" s="402" t="s">
        <v>1773</v>
      </c>
      <c r="F13" s="395" t="s">
        <v>1772</v>
      </c>
      <c r="G13" s="402" t="s">
        <v>1768</v>
      </c>
    </row>
    <row r="14" spans="1:19" s="260" customFormat="1" x14ac:dyDescent="0.2">
      <c r="A14" s="535" t="s">
        <v>131</v>
      </c>
      <c r="B14" s="536"/>
      <c r="C14" s="537"/>
      <c r="D14" s="157"/>
      <c r="E14" s="157"/>
      <c r="F14" s="258"/>
      <c r="G14" s="259"/>
    </row>
    <row r="15" spans="1:19" s="227" customFormat="1" x14ac:dyDescent="0.2">
      <c r="A15" s="387"/>
      <c r="B15" s="387"/>
      <c r="C15" s="387"/>
      <c r="D15" s="387"/>
      <c r="E15" s="387"/>
      <c r="F15" s="387"/>
      <c r="G15" s="261"/>
    </row>
    <row r="16" spans="1:19" s="227" customFormat="1" x14ac:dyDescent="0.2">
      <c r="A16" s="387"/>
      <c r="B16" s="387"/>
      <c r="C16" s="387"/>
      <c r="D16" s="387"/>
      <c r="E16" s="387"/>
      <c r="F16" s="387"/>
      <c r="G16" s="261"/>
    </row>
    <row r="17" spans="1:7" s="227" customFormat="1" x14ac:dyDescent="0.2">
      <c r="A17" s="387"/>
      <c r="B17" s="387"/>
      <c r="C17" s="387"/>
      <c r="D17" s="387"/>
      <c r="E17" s="387"/>
      <c r="F17" s="387"/>
      <c r="G17" s="261"/>
    </row>
    <row r="18" spans="1:7" s="227" customFormat="1" x14ac:dyDescent="0.2">
      <c r="A18" s="387"/>
      <c r="B18" s="387"/>
      <c r="C18" s="387"/>
      <c r="D18" s="387"/>
      <c r="E18" s="387"/>
      <c r="F18" s="387"/>
      <c r="G18" s="261"/>
    </row>
    <row r="19" spans="1:7" s="227" customFormat="1" x14ac:dyDescent="0.2">
      <c r="A19" s="387"/>
      <c r="B19" s="387"/>
      <c r="C19" s="387"/>
      <c r="D19" s="387"/>
      <c r="E19" s="387"/>
      <c r="F19" s="387"/>
      <c r="G19" s="261"/>
    </row>
    <row r="20" spans="1:7" s="227" customFormat="1" x14ac:dyDescent="0.2">
      <c r="A20" s="387"/>
      <c r="B20" s="387"/>
      <c r="C20" s="387"/>
      <c r="D20" s="387"/>
      <c r="E20" s="387"/>
      <c r="F20" s="387"/>
      <c r="G20" s="261"/>
    </row>
    <row r="21" spans="1:7" s="227" customFormat="1" x14ac:dyDescent="0.2">
      <c r="A21" s="387"/>
      <c r="B21" s="387"/>
      <c r="C21" s="387"/>
      <c r="D21" s="387"/>
      <c r="E21" s="387"/>
      <c r="F21" s="387"/>
      <c r="G21" s="261"/>
    </row>
    <row r="22" spans="1:7" s="227" customFormat="1" x14ac:dyDescent="0.2">
      <c r="A22" s="387"/>
      <c r="B22" s="387"/>
      <c r="C22" s="387"/>
      <c r="D22" s="387"/>
      <c r="E22" s="387"/>
      <c r="F22" s="387"/>
      <c r="G22" s="261"/>
    </row>
    <row r="23" spans="1:7" s="227" customFormat="1" x14ac:dyDescent="0.2">
      <c r="A23" s="387"/>
      <c r="B23" s="387"/>
      <c r="C23" s="387"/>
      <c r="D23" s="387"/>
      <c r="E23" s="387"/>
      <c r="F23" s="387"/>
      <c r="G23" s="261"/>
    </row>
    <row r="24" spans="1:7" s="227" customFormat="1" x14ac:dyDescent="0.2">
      <c r="A24" s="387"/>
      <c r="B24" s="387"/>
      <c r="C24" s="387"/>
      <c r="D24" s="387"/>
      <c r="E24" s="387"/>
      <c r="F24" s="387"/>
      <c r="G24" s="261"/>
    </row>
    <row r="25" spans="1:7" s="227" customFormat="1" x14ac:dyDescent="0.2">
      <c r="A25" s="387"/>
      <c r="B25" s="387"/>
      <c r="C25" s="387"/>
      <c r="D25" s="387"/>
      <c r="E25" s="387"/>
      <c r="F25" s="387"/>
      <c r="G25" s="261"/>
    </row>
    <row r="26" spans="1:7" s="227" customFormat="1" x14ac:dyDescent="0.2">
      <c r="A26" s="387"/>
      <c r="B26" s="387"/>
      <c r="C26" s="387"/>
      <c r="D26" s="387"/>
      <c r="E26" s="387"/>
      <c r="F26" s="387"/>
      <c r="G26" s="261"/>
    </row>
    <row r="27" spans="1:7" s="227" customFormat="1" x14ac:dyDescent="0.2">
      <c r="A27" s="387"/>
      <c r="B27" s="387"/>
      <c r="C27" s="387"/>
      <c r="D27" s="387"/>
      <c r="E27" s="387"/>
      <c r="F27" s="387"/>
      <c r="G27" s="261"/>
    </row>
    <row r="28" spans="1:7" s="227" customFormat="1" x14ac:dyDescent="0.2">
      <c r="A28" s="387"/>
      <c r="B28" s="387"/>
      <c r="C28" s="387"/>
      <c r="D28" s="387"/>
      <c r="E28" s="387"/>
      <c r="F28" s="387"/>
      <c r="G28" s="261"/>
    </row>
    <row r="29" spans="1:7" s="227" customFormat="1" x14ac:dyDescent="0.2">
      <c r="A29" s="387"/>
      <c r="B29" s="387"/>
      <c r="C29" s="387"/>
      <c r="D29" s="387"/>
      <c r="E29" s="387"/>
      <c r="F29" s="387"/>
      <c r="G29" s="261"/>
    </row>
    <row r="30" spans="1:7" s="227" customFormat="1" x14ac:dyDescent="0.2">
      <c r="A30" s="387"/>
      <c r="B30" s="387"/>
      <c r="C30" s="387"/>
      <c r="D30" s="387"/>
      <c r="E30" s="387"/>
      <c r="F30" s="387"/>
      <c r="G30" s="261"/>
    </row>
    <row r="31" spans="1:7" s="227" customFormat="1" x14ac:dyDescent="0.2">
      <c r="A31" s="387"/>
      <c r="B31" s="387"/>
      <c r="C31" s="387"/>
      <c r="D31" s="387"/>
      <c r="E31" s="387"/>
      <c r="F31" s="387"/>
      <c r="G31" s="261"/>
    </row>
    <row r="32" spans="1:7" s="227" customFormat="1" x14ac:dyDescent="0.2">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4"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Belvedere</v>
      </c>
      <c r="C3" s="286"/>
    </row>
    <row r="4" spans="1:5" ht="18" customHeight="1" x14ac:dyDescent="0.25">
      <c r="A4" s="287" t="s">
        <v>36</v>
      </c>
      <c r="B4" s="207">
        <f>'Start Here'!B5</f>
        <v>2019</v>
      </c>
      <c r="C4" s="288" t="s">
        <v>47</v>
      </c>
    </row>
    <row r="7" spans="1:5" ht="16.5" thickBot="1" x14ac:dyDescent="0.3">
      <c r="A7" s="572"/>
      <c r="B7" s="572"/>
      <c r="C7" s="572"/>
    </row>
    <row r="8" spans="1:5" ht="15" customHeight="1" x14ac:dyDescent="0.25">
      <c r="A8" s="584" t="s">
        <v>1762</v>
      </c>
      <c r="B8" s="585"/>
      <c r="C8" s="585"/>
      <c r="D8" s="585"/>
    </row>
    <row r="9" spans="1:5" x14ac:dyDescent="0.25">
      <c r="A9" s="554" t="s">
        <v>15</v>
      </c>
      <c r="B9" s="551"/>
      <c r="C9" s="551"/>
      <c r="D9" s="78" t="s">
        <v>55</v>
      </c>
      <c r="E9" s="293"/>
    </row>
    <row r="10" spans="1:5" x14ac:dyDescent="0.25">
      <c r="A10" s="559" t="s">
        <v>16</v>
      </c>
      <c r="B10" s="560"/>
      <c r="C10" s="294" t="s">
        <v>5</v>
      </c>
      <c r="D10" s="79">
        <f>'Table A2'!Q12</f>
        <v>0</v>
      </c>
      <c r="E10" s="293" t="s">
        <v>1506</v>
      </c>
    </row>
    <row r="11" spans="1:5" x14ac:dyDescent="0.25">
      <c r="A11" s="561"/>
      <c r="B11" s="562"/>
      <c r="C11" s="210" t="s">
        <v>20</v>
      </c>
      <c r="D11" s="79">
        <f>'Table A2'!R12</f>
        <v>0</v>
      </c>
      <c r="E11" s="293" t="s">
        <v>1507</v>
      </c>
    </row>
    <row r="12" spans="1:5" x14ac:dyDescent="0.25">
      <c r="A12" s="559" t="s">
        <v>17</v>
      </c>
      <c r="B12" s="560"/>
      <c r="C12" s="210" t="s">
        <v>5</v>
      </c>
      <c r="D12" s="79">
        <f>'Table A2'!S12</f>
        <v>0</v>
      </c>
      <c r="E12" s="293" t="s">
        <v>1508</v>
      </c>
    </row>
    <row r="13" spans="1:5" x14ac:dyDescent="0.25">
      <c r="A13" s="563"/>
      <c r="B13" s="564"/>
      <c r="C13" s="210" t="s">
        <v>20</v>
      </c>
      <c r="D13" s="79">
        <f>'Table A2'!T12</f>
        <v>0</v>
      </c>
      <c r="E13" s="293" t="s">
        <v>1509</v>
      </c>
    </row>
    <row r="14" spans="1:5" x14ac:dyDescent="0.25">
      <c r="A14" s="559" t="s">
        <v>18</v>
      </c>
      <c r="B14" s="560"/>
      <c r="C14" s="210" t="s">
        <v>5</v>
      </c>
      <c r="D14" s="79">
        <f>'Table A2'!U12</f>
        <v>0</v>
      </c>
      <c r="E14" s="293" t="s">
        <v>1510</v>
      </c>
    </row>
    <row r="15" spans="1:5" x14ac:dyDescent="0.25">
      <c r="A15" s="563"/>
      <c r="B15" s="564"/>
      <c r="C15" s="210" t="s">
        <v>20</v>
      </c>
      <c r="D15" s="79">
        <f>'Table A2'!V12</f>
        <v>1</v>
      </c>
      <c r="E15" s="293" t="s">
        <v>1511</v>
      </c>
    </row>
    <row r="16" spans="1:5" ht="28.5" customHeight="1" thickBot="1" x14ac:dyDescent="0.3">
      <c r="A16" s="565" t="s">
        <v>19</v>
      </c>
      <c r="B16" s="566"/>
      <c r="C16" s="211"/>
      <c r="D16" s="80">
        <f>'Table A2'!W12</f>
        <v>1</v>
      </c>
      <c r="E16" s="293" t="s">
        <v>1512</v>
      </c>
    </row>
    <row r="17" spans="1:10" ht="16.5" thickTop="1" thickBot="1" x14ac:dyDescent="0.3">
      <c r="A17" s="579" t="s">
        <v>1749</v>
      </c>
      <c r="B17" s="580"/>
      <c r="C17" s="292"/>
      <c r="D17" s="81">
        <f>SUM(D10:D16)</f>
        <v>2</v>
      </c>
      <c r="E17" s="289" t="s">
        <v>1513</v>
      </c>
    </row>
    <row r="18" spans="1:10" ht="29.25" customHeight="1" x14ac:dyDescent="0.25">
      <c r="A18" s="439" t="s">
        <v>1760</v>
      </c>
      <c r="B18" s="439"/>
      <c r="C18" s="439"/>
      <c r="D18" s="439"/>
    </row>
    <row r="20" spans="1:10" ht="15.75" thickBot="1" x14ac:dyDescent="0.3"/>
    <row r="21" spans="1:10" ht="15" customHeight="1" x14ac:dyDescent="0.25">
      <c r="A21" s="581" t="s">
        <v>1763</v>
      </c>
      <c r="B21" s="582"/>
      <c r="C21" s="582"/>
      <c r="D21" s="186"/>
    </row>
    <row r="22" spans="1:10" ht="15" customHeight="1" x14ac:dyDescent="0.25">
      <c r="A22" s="570" t="s">
        <v>82</v>
      </c>
      <c r="B22" s="575"/>
      <c r="C22" s="576"/>
      <c r="D22" s="212">
        <f>COUNTIFS('Table A'!P13:P1001,"&gt;0",'Table A'!H13:H1001,"&gt;=1/1/2019")</f>
        <v>3</v>
      </c>
      <c r="E22" s="289" t="s">
        <v>1491</v>
      </c>
    </row>
    <row r="23" spans="1:10" ht="17.25" customHeight="1" x14ac:dyDescent="0.25">
      <c r="A23" s="570" t="s">
        <v>65</v>
      </c>
      <c r="B23" s="575"/>
      <c r="C23" s="576"/>
      <c r="D23" s="212">
        <f>'Table A'!P12</f>
        <v>3</v>
      </c>
      <c r="E23" s="289" t="s">
        <v>1492</v>
      </c>
    </row>
    <row r="24" spans="1:10" ht="15" customHeight="1" x14ac:dyDescent="0.25">
      <c r="A24" s="570" t="s">
        <v>66</v>
      </c>
      <c r="B24" s="575"/>
      <c r="C24" s="576"/>
      <c r="D24" s="212">
        <f>'Table A'!Q12</f>
        <v>3</v>
      </c>
      <c r="E24" s="289" t="s">
        <v>1493</v>
      </c>
    </row>
    <row r="25" spans="1:10" ht="15.75" customHeight="1" thickBot="1" x14ac:dyDescent="0.3">
      <c r="A25" s="573" t="s">
        <v>67</v>
      </c>
      <c r="B25" s="577"/>
      <c r="C25" s="578"/>
      <c r="D25" s="213">
        <f>'Table A'!R12</f>
        <v>0</v>
      </c>
      <c r="E25" s="289" t="s">
        <v>1494</v>
      </c>
    </row>
    <row r="26" spans="1:10" x14ac:dyDescent="0.25">
      <c r="A26" s="214"/>
      <c r="B26" s="214"/>
    </row>
    <row r="27" spans="1:10" ht="15.75" thickBot="1" x14ac:dyDescent="0.3">
      <c r="A27" s="214"/>
      <c r="B27" s="214"/>
      <c r="H27" s="82"/>
      <c r="I27" s="82"/>
      <c r="J27" s="82"/>
    </row>
    <row r="28" spans="1:10" ht="15" customHeight="1" x14ac:dyDescent="0.25">
      <c r="A28" s="581" t="s">
        <v>68</v>
      </c>
      <c r="B28" s="582"/>
      <c r="C28" s="582"/>
      <c r="D28" s="583"/>
      <c r="H28" s="82"/>
      <c r="I28" s="82"/>
      <c r="J28" s="82"/>
    </row>
    <row r="29" spans="1:10" x14ac:dyDescent="0.25">
      <c r="A29" s="570" t="s">
        <v>69</v>
      </c>
      <c r="B29" s="571"/>
      <c r="C29" s="571"/>
      <c r="D29" s="215">
        <f>'Table A'!S12</f>
        <v>1</v>
      </c>
      <c r="E29" s="289" t="s">
        <v>1495</v>
      </c>
    </row>
    <row r="30" spans="1:10" x14ac:dyDescent="0.25">
      <c r="A30" s="570" t="s">
        <v>70</v>
      </c>
      <c r="B30" s="571"/>
      <c r="C30" s="571"/>
      <c r="D30" s="215">
        <f>SUMPRODUCT((YEAR('Table A'!$H13:$H1001)='Start Here'!$B$5)*('Table A'!$S13:$S1001="Yes-Approved")*('Table A'!$Q13:$Q1001))</f>
        <v>1</v>
      </c>
      <c r="E30" s="289" t="s">
        <v>1496</v>
      </c>
    </row>
    <row r="31" spans="1:10" x14ac:dyDescent="0.25">
      <c r="A31" s="570" t="s">
        <v>71</v>
      </c>
      <c r="B31" s="571"/>
      <c r="C31" s="571"/>
      <c r="D31" s="216">
        <f>SUMPRODUCT((YEAR('Table A'!$H13:$H1001)='Start Here'!$B$5)*('Table A'!$S13:$S1001="Yes-Approved"))</f>
        <v>1</v>
      </c>
      <c r="E31" s="289" t="s">
        <v>1497</v>
      </c>
    </row>
    <row r="32" spans="1:10" ht="15.75" thickBot="1" x14ac:dyDescent="0.3">
      <c r="A32" s="573" t="s">
        <v>72</v>
      </c>
      <c r="B32" s="574"/>
      <c r="C32" s="574"/>
      <c r="D32" s="213">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67" t="s">
        <v>106</v>
      </c>
      <c r="B36" s="568"/>
      <c r="C36" s="568"/>
      <c r="D36" s="569"/>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06159D0-BA0D-425B-B35E-27A093F4B762}"/>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sharepoint/v3"/>
    <ds:schemaRef ds:uri="http://schemas.microsoft.com/office/infopath/2007/PartnerControls"/>
    <ds:schemaRef ds:uri="http://purl.org/dc/dcmitype/"/>
    <ds:schemaRef ds:uri="http://www.w3.org/XML/1998/namespace"/>
    <ds:schemaRef ds:uri="http://purl.org/dc/elements/1.1/"/>
    <ds:schemaRef ds:uri="http://purl.org/dc/terms/"/>
    <ds:schemaRef ds:uri="f8c6e0e8-a3c1-43e3-a215-cf247e4c98e7"/>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admin</cp:lastModifiedBy>
  <cp:lastPrinted>2019-12-20T22:14:22Z</cp:lastPrinted>
  <dcterms:created xsi:type="dcterms:W3CDTF">2018-09-27T21:13:30Z</dcterms:created>
  <dcterms:modified xsi:type="dcterms:W3CDTF">2020-03-25T17:10:53Z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