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H:\PLANNING DEPARTMENT\General Plan\Annual Reports\Annual Report for CY '19\HCD OPR Submittal\"/>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0" yWindow="0" windowWidth="25035" windowHeight="11085" tabRatio="729" firstSheet="1"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4" i="13"/>
  <c r="E13" i="13"/>
  <c r="D16" i="13"/>
  <c r="D18" i="13"/>
  <c r="F11" i="13" l="1"/>
  <c r="D42" i="11"/>
  <c r="D21" i="13"/>
  <c r="E19" i="13"/>
  <c r="E17" i="13"/>
  <c r="E16" i="13"/>
  <c r="E18" i="13"/>
  <c r="E14" i="13"/>
  <c r="F13" i="13"/>
  <c r="E15" i="13"/>
  <c r="G11" i="13" l="1"/>
  <c r="E21" i="13"/>
  <c r="F16" i="13"/>
  <c r="F19" i="13"/>
  <c r="F15" i="13"/>
  <c r="F17" i="13"/>
  <c r="F14" i="13"/>
  <c r="F18" i="13"/>
  <c r="H11" i="13" l="1"/>
  <c r="F21" i="13"/>
  <c r="G14" i="13"/>
  <c r="G17" i="13"/>
  <c r="G15" i="13"/>
  <c r="G16" i="13"/>
  <c r="G13" i="13"/>
  <c r="G19" i="13"/>
  <c r="G18"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<sst xmlns="http://schemas.openxmlformats.org/spreadsheetml/2006/main" count="75852" uniqueCount="2092">
  <si>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</si>
  <si>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</si>
  <si>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</si>
  <si>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</si>
  <si>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</si>
  <si>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</si>
  <si>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</si>
  <si>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</si>
  <si>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</si>
  <si>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</si>
  <si>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</si>
  <si>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</si>
  <si>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</si>
  <si>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</si>
  <si>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</si>
  <si>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</si>
  <si>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</si>
  <si>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</si>
  <si>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</si>
  <si>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</si>
  <si>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</si>
  <si>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</si>
  <si>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</si>
  <si>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</si>
  <si>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</si>
  <si>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</si>
  <si>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</si>
  <si>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</si>
  <si>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</si>
  <si>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</si>
  <si>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</si>
  <si>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</si>
  <si>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</si>
  <si>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</si>
  <si>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</si>
  <si>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</si>
  <si>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</si>
  <si>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</si>
  <si>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</si>
  <si>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</si>
  <si>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</si>
  <si>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</si>
  <si>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</si>
  <si>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</si>
  <si>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</si>
  <si>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</si>
  <si>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</si>
  <si>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</si>
  <si>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</si>
  <si>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</si>
  <si>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</si>
  <si>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</si>
  <si>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</si>
  <si>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</si>
  <si>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</si>
  <si>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</si>
  <si>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</si>
  <si>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</si>
  <si>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</si>
  <si>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</si>
  <si>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</si>
  <si>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</si>
  <si>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</si>
  <si>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</si>
  <si>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</si>
  <si>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</si>
  <si>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</si>
  <si>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</si>
  <si>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</si>
  <si>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</si>
  <si>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</si>
  <si>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</si>
  <si>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</si>
  <si>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</si>
  <si>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</si>
  <si>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</si>
  <si>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</si>
  <si>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</si>
  <si>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</si>
  <si>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</si>
  <si>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</si>
  <si>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</si>
  <si>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</si>
  <si>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</si>
  <si>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</si>
  <si>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</si>
  <si>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</si>
  <si>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</si>
  <si>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</si>
  <si>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</si>
  <si>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</si>
  <si>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</si>
  <si>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</si>
  <si>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</si>
  <si>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</si>
  <si>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</si>
  <si>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</si>
  <si>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</si>
  <si>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</si>
  <si>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</si>
  <si>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</si>
  <si>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</si>
  <si>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</si>
  <si>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</si>
  <si>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</si>
  <si>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</si>
  <si>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</si>
  <si>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</si>
  <si>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</si>
  <si>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</si>
  <si>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</si>
  <si>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</si>
  <si>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</si>
  <si>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</si>
  <si>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</si>
  <si>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</si>
  <si>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</si>
  <si>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</si>
  <si>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</si>
  <si>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</si>
  <si>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</si>
  <si>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</si>
  <si>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</si>
  <si>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</si>
  <si>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</si>
  <si>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</si>
  <si>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</si>
  <si>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</si>
  <si>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</si>
  <si>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</si>
  <si>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</si>
  <si>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</si>
  <si>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</si>
  <si>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</si>
  <si>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</si>
  <si>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</si>
  <si>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</si>
  <si>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</si>
  <si>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</si>
  <si>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</si>
  <si>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</si>
  <si>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</si>
  <si>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</si>
  <si>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</si>
  <si>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</si>
  <si>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</si>
  <si>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</si>
  <si>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</si>
  <si>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</si>
  <si>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</si>
  <si>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</si>
  <si>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</si>
  <si>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</si>
  <si>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</si>
  <si>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</si>
  <si>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</si>
  <si>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</si>
  <si>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</si>
  <si>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</si>
  <si>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</si>
  <si>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</si>
  <si>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</si>
  <si>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</si>
  <si>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</si>
  <si>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</si>
  <si>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</si>
  <si>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</si>
  <si>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</si>
  <si>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</si>
  <si>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</si>
  <si>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</si>
  <si>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</si>
  <si>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</si>
  <si>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</si>
  <si>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</si>
  <si>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</si>
  <si>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</si>
  <si>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</si>
  <si>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</si>
  <si>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</si>
  <si>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</si>
  <si>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</si>
  <si>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</si>
  <si>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</si>
  <si>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</si>
  <si>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</si>
  <si>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</si>
  <si>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</si>
  <si>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</si>
  <si>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</si>
  <si>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</si>
  <si>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</si>
  <si>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</si>
  <si>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</si>
  <si>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</si>
  <si>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</si>
  <si>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</si>
  <si>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</si>
  <si>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</si>
  <si>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</si>
  <si>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</si>
  <si>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</si>
  <si>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</si>
  <si>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</si>
  <si>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</si>
  <si>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</si>
  <si>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</si>
  <si>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</si>
  <si>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</si>
  <si>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</si>
  <si>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</si>
  <si>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</si>
  <si>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</si>
  <si>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</si>
  <si>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</si>
  <si>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</si>
  <si>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</si>
  <si>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</si>
  <si>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</si>
  <si>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</si>
  <si>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</si>
  <si>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</si>
  <si>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</si>
  <si>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</si>
  <si>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</si>
  <si>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</si>
  <si>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</si>
  <si>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</si>
  <si>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</si>
  <si>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</si>
  <si>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</si>
  <si>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</si>
  <si>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</si>
  <si>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</si>
  <si>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</si>
  <si>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</si>
  <si>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</si>
  <si>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</si>
  <si>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</si>
  <si>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</si>
  <si>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</si>
  <si>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</si>
  <si>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</si>
  <si>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</si>
  <si>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</si>
  <si>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</si>
  <si>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</si>
  <si>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</si>
  <si>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</si>
  <si>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</si>
  <si>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</si>
  <si>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</si>
  <si>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</si>
  <si>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</si>
  <si>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</si>
  <si>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</si>
  <si>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</si>
  <si>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</si>
  <si>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</si>
  <si>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</si>
  <si>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</si>
  <si>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</si>
  <si>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</si>
  <si>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</si>
  <si>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</si>
  <si>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</si>
  <si>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</si>
  <si>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</si>
  <si>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</si>
  <si>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</si>
  <si>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</si>
  <si>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</si>
  <si>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</si>
  <si>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</si>
  <si>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</si>
  <si>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</si>
  <si>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</si>
  <si>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</si>
  <si>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</si>
  <si>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</si>
  <si>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</si>
  <si>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</si>
  <si>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</si>
  <si>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</si>
  <si>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</si>
  <si>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</si>
  <si>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</si>
  <si>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</si>
  <si>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</si>
  <si>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</si>
  <si>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</si>
  <si>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</si>
  <si>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</si>
  <si>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</si>
  <si>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</si>
  <si>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</si>
  <si>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</si>
  <si>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</si>
  <si>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</si>
  <si>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</si>
  <si>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</si>
  <si>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</si>
  <si>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</si>
  <si>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</si>
  <si>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</si>
  <si>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</si>
  <si>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</si>
  <si>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</si>
  <si>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</si>
  <si>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</si>
  <si>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</si>
  <si>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</si>
  <si>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</si>
  <si>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</si>
  <si>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</si>
  <si>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</si>
  <si>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</si>
  <si>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</si>
  <si>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</si>
  <si>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</si>
  <si>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</si>
  <si>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</si>
  <si>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</si>
  <si>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</si>
  <si>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</si>
  <si>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</si>
  <si>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</si>
  <si>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</si>
  <si>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</si>
  <si>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</si>
  <si>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</si>
  <si>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</si>
  <si>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</si>
  <si>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</si>
  <si>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</si>
  <si>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</si>
  <si>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</si>
  <si>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</si>
  <si>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</si>
  <si>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</si>
  <si>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</si>
  <si>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</si>
  <si>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</si>
  <si>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</si>
  <si>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</si>
  <si>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</si>
  <si>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</si>
  <si>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</si>
  <si>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</si>
  <si>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</si>
  <si>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</si>
  <si>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</si>
  <si>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</si>
  <si>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</si>
  <si>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</si>
  <si>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</si>
  <si>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</si>
  <si>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</si>
  <si>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</si>
  <si>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</si>
  <si>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</si>
  <si>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</si>
  <si>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</si>
  <si>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</si>
  <si>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</si>
  <si>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</si>
  <si>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</si>
  <si>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</si>
  <si>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</si>
  <si>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</si>
  <si>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</si>
  <si>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</si>
  <si>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</si>
  <si>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</si>
  <si>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</si>
  <si>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</si>
  <si>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</si>
  <si>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</si>
  <si>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</si>
  <si>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</si>
  <si>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</si>
  <si>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</si>
  <si>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</si>
  <si>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</si>
  <si>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</si>
  <si>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</si>
  <si>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</si>
  <si>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</si>
  <si>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</si>
  <si>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</si>
  <si>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</si>
  <si>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</si>
  <si>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</si>
  <si>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</si>
  <si>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</si>
  <si>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</si>
  <si>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</si>
  <si>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</si>
  <si>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</si>
  <si>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</si>
  <si>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</si>
  <si>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</si>
  <si>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</si>
  <si>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</si>
  <si>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</si>
  <si>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</si>
  <si>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</si>
  <si>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</si>
  <si>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</si>
  <si>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</si>
  <si>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</si>
  <si>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</si>
  <si>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</si>
  <si>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</si>
  <si>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</si>
  <si>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</si>
  <si>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</si>
  <si>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</si>
  <si>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</si>
  <si>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</si>
  <si>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</si>
  <si>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</si>
  <si>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</si>
  <si>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</si>
  <si>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</si>
  <si>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</si>
  <si>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</si>
  <si>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</si>
  <si>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</si>
  <si>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</si>
  <si>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</si>
  <si>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</si>
  <si>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</si>
  <si>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</si>
  <si>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</si>
  <si>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</si>
  <si>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</si>
  <si>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</si>
  <si>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</si>
  <si>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</si>
  <si>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</si>
  <si>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</si>
  <si>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</si>
  <si>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</si>
  <si>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</si>
  <si>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</si>
  <si>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</si>
  <si>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</si>
  <si>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</si>
  <si>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</si>
  <si>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</si>
  <si>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</si>
  <si>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</si>
  <si>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</si>
  <si>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</si>
  <si>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</si>
  <si>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</si>
  <si>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</si>
  <si>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</si>
  <si>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</si>
  <si>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</si>
  <si>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</si>
  <si>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</si>
  <si>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</si>
  <si>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</si>
  <si>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</si>
  <si>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</si>
  <si>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</si>
  <si>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</si>
  <si>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</si>
  <si>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</si>
  <si>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</si>
  <si>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</si>
  <si>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</si>
  <si>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</si>
  <si>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</si>
  <si>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</si>
  <si>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</si>
  <si>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</si>
  <si>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</si>
  <si>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</si>
  <si>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</si>
  <si>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</si>
  <si>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</si>
  <si>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</si>
  <si>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</si>
  <si>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</si>
  <si>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</si>
  <si>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</si>
  <si>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</si>
  <si>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</si>
  <si>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</si>
  <si>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</si>
  <si>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</si>
  <si>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</si>
  <si>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</si>
  <si>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</si>
  <si>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</si>
  <si>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</si>
  <si>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</si>
  <si>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</si>
  <si>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</si>
  <si>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</si>
  <si>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</si>
  <si>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</si>
  <si>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</si>
  <si>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</si>
  <si>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</si>
  <si>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</si>
  <si>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</si>
  <si>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</si>
  <si>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</si>
  <si>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</si>
  <si>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</si>
  <si>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</si>
  <si>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</si>
  <si>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</si>
  <si>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</si>
  <si>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</si>
  <si>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</si>
  <si>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</si>
  <si>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</si>
  <si>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</si>
  <si>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</si>
  <si>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</si>
  <si>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</si>
  <si>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</si>
  <si>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</si>
  <si>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</si>
  <si>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</si>
  <si>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</si>
  <si>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</si>
  <si>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</si>
  <si>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</si>
  <si>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</si>
  <si>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</si>
  <si>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</si>
  <si>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</si>
  <si>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</si>
  <si>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</si>
  <si>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</si>
  <si>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</si>
  <si>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</si>
  <si>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</si>
  <si>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</si>
  <si>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</si>
  <si>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</si>
  <si>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</si>
  <si>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</si>
  <si>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</si>
  <si>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</si>
  <si>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</si>
  <si>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</si>
  <si>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</si>
  <si>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</si>
  <si>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</si>
  <si>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</si>
  <si>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</si>
  <si>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</si>
  <si>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</si>
  <si>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</si>
  <si>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</si>
  <si>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</si>
  <si>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</si>
  <si>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</si>
  <si>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</si>
  <si>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</si>
  <si>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</si>
  <si>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</si>
  <si>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</si>
  <si>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</si>
  <si>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</si>
  <si>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</si>
  <si>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</si>
  <si>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</si>
  <si>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</si>
  <si>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</si>
  <si>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</si>
  <si>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</si>
  <si>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</si>
  <si>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</si>
  <si>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</si>
  <si>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</si>
  <si>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</si>
  <si>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</si>
  <si>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</si>
  <si>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</si>
  <si>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</si>
  <si>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</si>
  <si>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</si>
  <si>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</si>
  <si>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</si>
  <si>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</si>
  <si>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</si>
  <si>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</si>
  <si>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</si>
  <si>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</si>
  <si>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</si>
  <si>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</si>
  <si>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</si>
  <si>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</si>
  <si>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</si>
  <si>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</si>
  <si>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</si>
  <si>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</si>
  <si>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</si>
  <si>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</si>
  <si>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</si>
  <si>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</si>
  <si>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</si>
  <si>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</si>
  <si>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</si>
  <si>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</si>
  <si>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</si>
  <si>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</si>
  <si>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</si>
  <si>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</si>
  <si>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</si>
  <si>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</si>
  <si>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</si>
  <si>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</si>
  <si>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</si>
  <si>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</si>
  <si>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</si>
  <si>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</si>
  <si>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</si>
  <si>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</si>
  <si>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</si>
  <si>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</si>
  <si>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</si>
  <si>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</si>
  <si>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</si>
  <si>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</si>
  <si>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</si>
  <si>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</si>
  <si>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</si>
  <si>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</si>
  <si>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</si>
  <si>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</si>
  <si>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</si>
  <si>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</si>
  <si>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</si>
  <si>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</si>
  <si>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</si>
  <si>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</si>
  <si>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</si>
  <si>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</si>
  <si>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</si>
  <si>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</si>
  <si>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</si>
  <si>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</si>
  <si>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</si>
  <si>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</si>
  <si>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</si>
  <si>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</si>
  <si>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</si>
  <si>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</si>
  <si>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</si>
  <si>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</si>
  <si>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</si>
  <si>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</si>
  <si>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</si>
  <si>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</si>
  <si>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</si>
  <si>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</si>
  <si>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</si>
  <si>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</si>
  <si>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</si>
  <si>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</si>
  <si>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</si>
  <si>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</si>
  <si>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</si>
  <si>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</si>
  <si>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</si>
  <si>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</si>
  <si>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</si>
  <si>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</si>
  <si>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</si>
  <si>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</si>
  <si>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</si>
  <si>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</si>
  <si>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</si>
  <si>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</si>
  <si>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</si>
  <si>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</si>
  <si>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</si>
  <si>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</si>
  <si>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</si>
  <si>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</si>
  <si>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</si>
  <si>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</si>
  <si>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</si>
  <si>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</si>
  <si>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</si>
  <si>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</si>
  <si>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</si>
  <si>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</si>
  <si>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</si>
  <si>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</si>
  <si>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</si>
  <si>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</si>
  <si>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</si>
  <si>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</si>
  <si>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</si>
  <si>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</si>
  <si>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</si>
  <si>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</si>
  <si>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</si>
  <si>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</si>
  <si>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</si>
  <si>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</si>
  <si>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</si>
  <si>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</si>
  <si>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</si>
  <si>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</si>
  <si>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</si>
  <si>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</si>
  <si>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</si>
  <si>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</si>
  <si>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</si>
  <si>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</si>
  <si>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</si>
  <si>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</si>
  <si>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</si>
  <si>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</si>
  <si>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</si>
  <si>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</si>
  <si>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</si>
  <si>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</si>
  <si>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</si>
  <si>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</si>
  <si>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</si>
  <si>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</si>
  <si>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</si>
  <si>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</si>
  <si>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</si>
  <si>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</si>
  <si>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</si>
  <si>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</si>
  <si>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</si>
  <si>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</si>
  <si>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</si>
  <si>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</si>
  <si>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</si>
  <si>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</si>
  <si>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</si>
  <si>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</si>
  <si>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</si>
  <si>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</si>
  <si>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</si>
  <si>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</si>
  <si>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</si>
  <si>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</si>
  <si>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</si>
  <si>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</si>
  <si>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</si>
  <si>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</si>
  <si>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</si>
  <si>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</si>
  <si>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</si>
  <si>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</si>
  <si>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</si>
  <si>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</si>
  <si>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</si>
  <si>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</si>
  <si>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</si>
  <si>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</si>
  <si>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</si>
  <si>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</si>
  <si>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</si>
  <si>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</si>
  <si>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</si>
  <si>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</si>
  <si>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</si>
  <si>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</si>
  <si>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</si>
  <si>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</si>
  <si>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</si>
  <si>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</si>
  <si>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</si>
  <si>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</si>
  <si>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</si>
  <si>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</si>
  <si>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</si>
  <si>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</si>
  <si>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</si>
  <si>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</si>
  <si>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</si>
  <si>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</si>
  <si>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</si>
  <si>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</si>
  <si>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</si>
  <si>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</si>
  <si>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</si>
  <si>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</si>
  <si>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</si>
  <si>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</si>
  <si>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</si>
  <si>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</si>
  <si>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</si>
  <si>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</si>
  <si>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</si>
  <si>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</si>
  <si>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</si>
  <si>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</si>
  <si>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</si>
  <si>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</si>
  <si>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</si>
  <si>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</si>
  <si>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</si>
  <si>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</si>
  <si>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</si>
  <si>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</si>
  <si>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</si>
  <si>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</si>
  <si>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</si>
  <si>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</si>
  <si>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</si>
  <si>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</si>
  <si>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</si>
  <si>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</si>
  <si>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</si>
  <si>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</si>
  <si>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</si>
  <si>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</si>
  <si>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</si>
  <si>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</si>
  <si>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</si>
  <si>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</si>
  <si>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</si>
  <si>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</si>
  <si>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</si>
  <si>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</si>
  <si>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</si>
  <si>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</si>
  <si>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</si>
  <si>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</si>
  <si>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</si>
  <si>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</si>
  <si>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</si>
  <si>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</si>
  <si>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</si>
  <si>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</si>
  <si>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</si>
  <si>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</si>
  <si>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</si>
  <si>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</si>
  <si>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</si>
  <si>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</si>
  <si>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</si>
  <si>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</si>
  <si>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</si>
  <si>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</si>
  <si>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</si>
  <si>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</si>
  <si>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</si>
  <si>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</si>
  <si>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</si>
  <si>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</si>
  <si>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</si>
  <si>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</si>
  <si>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</si>
  <si>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</si>
  <si>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</si>
  <si>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</si>
  <si>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</si>
  <si>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</si>
  <si>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</si>
  <si>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</si>
  <si>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</si>
  <si>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</si>
  <si>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</si>
  <si>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</si>
  <si>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</si>
  <si>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</si>
  <si>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</si>
  <si>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</si>
  <si>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</si>
  <si>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</si>
  <si>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</si>
  <si>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</si>
  <si>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</si>
  <si>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</si>
  <si>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</si>
  <si>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</si>
  <si>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</si>
  <si>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</si>
  <si>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</si>
  <si>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</si>
  <si>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</si>
  <si>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</si>
  <si>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</si>
  <si>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</si>
  <si>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</si>
  <si>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</si>
  <si>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</si>
  <si>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</si>
  <si>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</si>
  <si>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</si>
  <si>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</si>
  <si>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</si>
  <si>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</si>
  <si>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</si>
  <si>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</si>
  <si>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</si>
  <si>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</si>
  <si>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</si>
  <si>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</si>
  <si>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</si>
  <si>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</si>
  <si>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</si>
  <si>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</si>
  <si>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</si>
  <si>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</si>
  <si>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</si>
  <si>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</si>
  <si>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</si>
  <si>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</si>
  <si>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</si>
  <si>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</si>
  <si>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</si>
  <si>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</si>
  <si>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</si>
  <si>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</si>
  <si>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</si>
  <si>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</si>
  <si>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</si>
  <si>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</si>
  <si>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</si>
  <si>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</si>
  <si>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</si>
  <si>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</si>
  <si>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</si>
  <si>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</si>
  <si>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</si>
  <si>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</si>
  <si>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</si>
  <si>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</si>
  <si>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</si>
  <si>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</si>
  <si>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</si>
  <si>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</si>
  <si>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</si>
  <si>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</si>
  <si>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</si>
  <si>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</si>
  <si>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</si>
  <si>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</si>
  <si>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</si>
  <si>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</si>
  <si>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</si>
  <si>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</si>
  <si>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</si>
  <si>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</si>
  <si>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</si>
  <si>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</si>
  <si>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</si>
  <si>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</si>
  <si>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</si>
  <si>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</si>
  <si>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</si>
  <si>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</si>
  <si>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</si>
  <si>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</si>
  <si>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</si>
  <si>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</si>
  <si>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</si>
  <si>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</si>
  <si>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</si>
  <si>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</si>
  <si>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</si>
  <si>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</si>
  <si>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</si>
  <si>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</si>
  <si>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</si>
  <si>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</si>
  <si>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</si>
  <si>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</si>
  <si>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</si>
  <si>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</si>
  <si>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</si>
  <si>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</si>
  <si>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</si>
  <si>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</si>
  <si>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</si>
  <si>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</si>
  <si>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</si>
  <si>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</si>
  <si>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</si>
  <si>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</si>
  <si>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</si>
  <si>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</si>
  <si>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</si>
  <si>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</si>
  <si>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</si>
  <si>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</si>
  <si>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</si>
  <si>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</si>
  <si>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</si>
  <si>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</si>
  <si>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</si>
  <si>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</si>
  <si>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</si>
  <si>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</si>
  <si>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</si>
  <si>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</si>
  <si>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</si>
  <si>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</si>
  <si>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</si>
  <si>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</si>
  <si>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</si>
  <si>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</si>
  <si>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</si>
  <si>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</si>
  <si>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</si>
  <si>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</si>
  <si>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</si>
  <si>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</si>
  <si>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</si>
  <si>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</si>
  <si>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</si>
  <si>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</si>
  <si>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</si>
  <si>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</si>
  <si>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</si>
  <si>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</si>
  <si>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</si>
  <si>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</si>
  <si>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</si>
  <si>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</si>
  <si>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</si>
  <si>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</si>
  <si>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</si>
  <si>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</si>
  <si>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</si>
  <si>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</si>
  <si>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</si>
  <si>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</si>
  <si>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</si>
  <si>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</si>
  <si>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</si>
  <si>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</si>
  <si>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</si>
  <si>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</si>
  <si>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</si>
  <si>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</si>
  <si>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</si>
  <si>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</si>
  <si>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</si>
  <si>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</si>
  <si>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</si>
  <si>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</si>
  <si>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</si>
  <si>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</si>
  <si>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</si>
  <si>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</si>
  <si>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</si>
  <si>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</si>
  <si>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</si>
  <si>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</si>
  <si>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</si>
  <si>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</si>
  <si>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</si>
  <si>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</si>
  <si>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</si>
  <si>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</si>
  <si>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</si>
  <si>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</si>
  <si>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</si>
  <si>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</si>
  <si>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</si>
  <si>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</si>
  <si>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</si>
  <si>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</si>
  <si>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</si>
  <si>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</si>
  <si>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</si>
  <si>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</si>
  <si>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</si>
  <si>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</si>
  <si>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</si>
  <si>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</si>
  <si>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</si>
  <si>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</si>
  <si>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</si>
  <si>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</si>
  <si>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</si>
  <si>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</si>
  <si>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</si>
  <si>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</si>
  <si>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</si>
  <si>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</si>
  <si>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</si>
  <si>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</si>
  <si>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</si>
  <si>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</si>
  <si>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</si>
  <si>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</si>
  <si>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</si>
  <si>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</si>
  <si>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</si>
  <si>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</si>
  <si>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</si>
  <si>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</si>
  <si>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</si>
  <si>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</si>
  <si>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</si>
  <si>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</si>
  <si>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</si>
  <si>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</si>
  <si>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</si>
  <si>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</si>
  <si>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</si>
  <si>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</si>
  <si>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</si>
  <si>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</si>
  <si>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</si>
  <si>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</si>
  <si>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</si>
  <si>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</si>
  <si>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</si>
  <si>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</si>
  <si>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</si>
  <si>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</si>
  <si>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</si>
  <si>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</si>
  <si>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</si>
  <si>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</si>
  <si>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</si>
  <si>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</si>
  <si>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</si>
  <si>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</si>
  <si>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</si>
  <si>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</si>
  <si>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</si>
  <si>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</si>
  <si>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</si>
  <si>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</si>
  <si>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</si>
  <si>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</si>
  <si>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</si>
  <si>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</si>
  <si>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</si>
  <si>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</si>
  <si>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</si>
  <si>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</si>
  <si>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</si>
  <si>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</si>
  <si>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</si>
  <si>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</si>
  <si>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</si>
  <si>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</si>
  <si>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</si>
  <si>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</si>
  <si>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</si>
  <si>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</si>
  <si>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</si>
  <si>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</si>
  <si>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</si>
  <si>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</si>
  <si>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</si>
  <si>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</si>
  <si>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</si>
  <si>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</si>
  <si>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</si>
  <si>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</si>
  <si>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</si>
  <si>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</si>
  <si>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</si>
  <si>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</si>
  <si>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</si>
  <si>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</si>
  <si>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</si>
  <si>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</si>
  <si>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</si>
  <si>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</si>
  <si>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</si>
  <si>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</si>
  <si>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</si>
  <si>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</si>
  <si>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</si>
  <si>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</si>
  <si>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</si>
  <si>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</si>
  <si>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</si>
  <si>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</si>
  <si>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</si>
  <si>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</si>
  <si>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</si>
  <si>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</si>
  <si>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</si>
  <si>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</si>
  <si>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</si>
  <si>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</si>
  <si>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</si>
  <si>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</si>
  <si>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</si>
  <si>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</si>
  <si>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</si>
  <si>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</si>
  <si>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</si>
  <si>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</si>
  <si>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</si>
  <si>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</si>
  <si>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</si>
  <si>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</si>
  <si>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</si>
  <si>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</si>
  <si>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</si>
  <si>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</si>
  <si>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</si>
  <si>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</si>
  <si>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</si>
  <si>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</si>
  <si>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</si>
  <si>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</si>
  <si>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</si>
  <si>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</si>
  <si>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</si>
  <si>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</si>
  <si>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</si>
  <si>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</si>
  <si>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</si>
  <si>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</si>
  <si>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</si>
  <si>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</si>
  <si>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</si>
  <si>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</si>
  <si>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</si>
  <si>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</si>
  <si>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</si>
  <si>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</si>
  <si>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</si>
  <si>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</si>
  <si>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</si>
  <si>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</si>
  <si>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</si>
  <si>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</si>
  <si>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</si>
  <si>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</si>
  <si>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</si>
  <si>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</si>
  <si>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</si>
  <si>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</si>
  <si>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</si>
  <si>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</si>
  <si>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</si>
  <si>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</si>
  <si>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</si>
  <si>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</si>
  <si>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</si>
  <si>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</si>
  <si>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</si>
  <si>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</si>
  <si>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</si>
  <si>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</si>
  <si>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</si>
  <si>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</si>
  <si>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</si>
  <si>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</si>
  <si>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</si>
  <si>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</si>
  <si>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</si>
  <si>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</si>
  <si>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</si>
  <si>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</si>
  <si>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</si>
  <si>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</si>
  <si>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</si>
  <si>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</si>
  <si>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</si>
  <si>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</si>
  <si>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</si>
  <si>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</si>
  <si>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</si>
  <si>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</si>
  <si>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</si>
  <si>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</si>
  <si>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</si>
  <si>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</si>
  <si>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</si>
  <si>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</si>
  <si>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</si>
  <si>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</si>
  <si>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</si>
  <si>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</si>
  <si>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</si>
  <si>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</si>
  <si>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</si>
  <si>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</si>
  <si>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</si>
  <si>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</si>
  <si>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</si>
  <si>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</si>
  <si>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</si>
  <si>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</si>
  <si>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</si>
  <si>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</si>
  <si>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</si>
  <si>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</si>
  <si>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</si>
  <si>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</si>
  <si>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</si>
  <si>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</si>
  <si>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</si>
  <si>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</si>
  <si>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</si>
  <si>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</si>
  <si>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</si>
  <si>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</si>
  <si>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</si>
  <si>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</si>
  <si>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</si>
  <si>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</si>
  <si>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</si>
  <si>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</si>
  <si>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</si>
  <si>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</si>
  <si>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</si>
  <si>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</si>
  <si>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</si>
  <si>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</si>
  <si>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</si>
  <si>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</si>
  <si>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</si>
  <si>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</si>
  <si>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</si>
  <si>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</si>
  <si>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</si>
  <si>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</si>
  <si>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</si>
  <si>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</si>
  <si>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</si>
  <si>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</si>
  <si>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</si>
  <si>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</si>
  <si>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</si>
  <si>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</si>
  <si>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</si>
  <si>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</si>
  <si>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</si>
  <si>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</si>
  <si>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</si>
  <si>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</si>
  <si>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</si>
  <si>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</si>
  <si>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</si>
  <si>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</si>
  <si>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</si>
  <si>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</si>
  <si>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</si>
  <si>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</si>
  <si>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</si>
  <si>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</si>
  <si>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</si>
  <si>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</si>
  <si>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</si>
  <si>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</si>
  <si>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</si>
  <si>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</si>
  <si>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</si>
  <si>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</si>
  <si>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</si>
  <si>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</si>
  <si>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</si>
  <si>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</si>
  <si>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</si>
  <si>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</si>
  <si>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</si>
  <si>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</si>
  <si>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</si>
  <si>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</si>
  <si>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</si>
  <si>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</si>
  <si>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</si>
  <si>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</si>
  <si>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</si>
  <si>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</si>
  <si>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</si>
  <si>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</si>
  <si>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</si>
  <si>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</si>
  <si>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</si>
  <si>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</si>
  <si>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</si>
  <si>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</si>
  <si>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</si>
  <si>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</si>
  <si>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</si>
  <si>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</si>
  <si>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</si>
  <si>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</si>
  <si>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</si>
  <si>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</si>
  <si>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</si>
  <si>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</si>
  <si>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</si>
  <si>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</si>
  <si>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</si>
  <si>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</si>
  <si>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</si>
  <si>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</si>
  <si>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</si>
  <si>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</si>
  <si>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</si>
  <si>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</si>
  <si>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</si>
  <si>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</si>
  <si>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</si>
  <si>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</si>
  <si>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</si>
  <si>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</si>
  <si>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</si>
  <si>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</si>
  <si>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</si>
  <si>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</si>
  <si>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</si>
  <si>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</si>
  <si>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</si>
  <si>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</si>
  <si>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</si>
  <si>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</si>
  <si>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</si>
  <si>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</si>
  <si>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</si>
  <si>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</si>
  <si>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</si>
  <si>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</si>
  <si>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</si>
  <si>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</si>
  <si>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</si>
  <si>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</si>
  <si>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</si>
  <si>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</si>
  <si>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</si>
  <si>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</si>
  <si>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</si>
  <si>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</si>
  <si>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</si>
  <si>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</si>
  <si>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</si>
  <si>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</si>
  <si>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</si>
  <si>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</si>
  <si>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</si>
  <si>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</si>
  <si>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</si>
  <si>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</si>
  <si>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</si>
  <si>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</si>
  <si>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</si>
  <si>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</si>
  <si>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</si>
  <si>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</si>
  <si>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</si>
  <si>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</si>
  <si>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</si>
  <si>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</si>
  <si>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</si>
  <si>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</si>
  <si>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</si>
  <si>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</si>
  <si>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</si>
  <si>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</si>
  <si>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</si>
  <si>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</si>
  <si>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</si>
  <si>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</si>
  <si>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</si>
  <si>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</si>
  <si>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</si>
  <si>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</si>
  <si>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</si>
  <si>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</si>
  <si>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</si>
  <si>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</si>
  <si>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</si>
  <si>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</si>
  <si>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</si>
  <si>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</si>
  <si>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</si>
  <si>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</si>
  <si>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</si>
  <si>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</si>
  <si>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</si>
  <si>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</si>
  <si>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</si>
  <si>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</si>
  <si>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</si>
  <si>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</si>
  <si>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</si>
  <si>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</si>
  <si>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</si>
  <si>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</si>
  <si>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</si>
  <si>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</si>
  <si>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</si>
  <si>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</si>
  <si>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</si>
  <si>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</si>
  <si>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</si>
  <si>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</si>
  <si>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</si>
  <si>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</si>
  <si>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</si>
  <si>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</si>
  <si>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</si>
  <si>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</si>
  <si>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</si>
  <si>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</si>
  <si>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</si>
  <si>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</si>
  <si>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</si>
  <si>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</si>
  <si>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</si>
  <si>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</si>
  <si>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</si>
  <si>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</si>
  <si>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</si>
  <si>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</si>
  <si>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</si>
  <si>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</si>
  <si>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</si>
  <si>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</si>
  <si>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</si>
  <si>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</si>
  <si>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</si>
  <si>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</si>
  <si>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</si>
  <si>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</si>
  <si>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</si>
  <si>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</si>
  <si>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</si>
  <si>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</si>
  <si>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</si>
  <si>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</si>
  <si>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</si>
  <si>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</si>
  <si>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</si>
  <si>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</si>
  <si>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</si>
  <si>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</si>
  <si>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</si>
  <si>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</si>
  <si>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</si>
  <si>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</si>
  <si>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</si>
  <si>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</si>
  <si>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</si>
  <si>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</si>
  <si>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</si>
  <si>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</si>
  <si>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</si>
  <si>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</si>
  <si>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</si>
  <si>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</si>
  <si>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</si>
  <si>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</si>
  <si>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</si>
  <si>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</si>
  <si>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</si>
  <si>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</si>
  <si>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</si>
  <si>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</si>
  <si>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</si>
  <si>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</si>
  <si>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</si>
  <si>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</si>
  <si>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</si>
  <si>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</si>
  <si>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</si>
  <si>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</si>
  <si>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</si>
  <si>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</si>
  <si>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</si>
  <si>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</si>
  <si>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</si>
  <si>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</si>
  <si>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</si>
  <si>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</si>
  <si>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</si>
  <si>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</si>
  <si>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</si>
  <si>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</si>
  <si>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</si>
  <si>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</si>
  <si>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</si>
  <si>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</si>
  <si>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</si>
  <si>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</si>
  <si>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</si>
  <si>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</si>
  <si>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</si>
  <si>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</si>
  <si>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</si>
  <si>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</si>
  <si>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</si>
  <si>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</si>
  <si>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</si>
  <si>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</si>
  <si>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</si>
  <si>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</si>
  <si>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</si>
  <si>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</si>
  <si>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</si>
  <si>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</si>
  <si>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</si>
  <si>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</si>
  <si>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</si>
  <si>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</si>
  <si>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</si>
  <si>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</si>
  <si>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</si>
  <si>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</si>
  <si>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</si>
  <si>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</si>
  <si>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</si>
  <si>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</si>
  <si>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</si>
  <si>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</si>
  <si>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</si>
  <si>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</si>
  <si>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</si>
  <si>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</si>
  <si>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</si>
  <si>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</si>
  <si>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</si>
  <si>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</si>
  <si>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</si>
  <si>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</si>
  <si>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</si>
  <si>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</si>
  <si>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</si>
  <si>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</si>
  <si>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</si>
  <si>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</si>
  <si>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</si>
  <si>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</si>
  <si>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</si>
  <si>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</si>
  <si>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</si>
  <si>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</si>
  <si>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</si>
  <si>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</si>
  <si>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</si>
  <si>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</si>
  <si>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</si>
  <si>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</si>
  <si>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</si>
  <si>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</si>
  <si>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</si>
  <si>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</si>
  <si>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</si>
  <si>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</si>
  <si>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</si>
  <si>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</si>
  <si>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</si>
  <si>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</si>
  <si>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</si>
  <si>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</si>
  <si>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</si>
  <si>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</si>
  <si>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</si>
  <si>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</si>
  <si>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</si>
  <si>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</si>
  <si>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</si>
  <si>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</si>
  <si>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</si>
  <si>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</si>
  <si>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</si>
  <si>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</si>
  <si>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</si>
  <si>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</si>
  <si>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</si>
  <si>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</si>
  <si>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</si>
  <si>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</si>
  <si>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</si>
  <si>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</si>
  <si>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</si>
  <si>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</si>
  <si>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</si>
  <si>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</si>
  <si>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</si>
  <si>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</si>
  <si>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</si>
  <si>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</si>
  <si>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</si>
  <si>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</si>
  <si>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</si>
  <si>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</si>
  <si>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</si>
  <si>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</si>
  <si>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</si>
  <si>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</si>
  <si>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</si>
  <si>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</si>
  <si>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</si>
  <si>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</si>
  <si>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</si>
  <si>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</si>
  <si>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</si>
  <si>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</si>
  <si>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</si>
  <si>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</si>
  <si>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</si>
  <si>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</si>
  <si>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</si>
  <si>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</si>
  <si>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</si>
  <si>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</si>
  <si>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</si>
  <si>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</si>
  <si>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</si>
  <si>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</si>
  <si>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</si>
  <si>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</si>
  <si>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</si>
  <si>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</si>
  <si>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</si>
  <si>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</si>
  <si>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</si>
  <si>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</si>
  <si>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</si>
  <si>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</si>
  <si>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</si>
  <si>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</si>
  <si>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</si>
  <si>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</si>
  <si>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</si>
  <si>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</si>
  <si>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</si>
  <si>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</si>
  <si>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</si>
  <si>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</si>
  <si>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</si>
  <si>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</si>
  <si>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</si>
  <si>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</si>
  <si>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</si>
  <si>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</si>
  <si>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</si>
  <si>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</si>
  <si>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</si>
  <si>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</si>
  <si>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</si>
  <si>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</si>
  <si>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</si>
  <si>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</si>
  <si>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</si>
  <si>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</si>
  <si>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</si>
  <si>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</si>
  <si>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</si>
  <si>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</si>
  <si>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</si>
  <si>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</si>
  <si>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</si>
  <si>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</si>
  <si>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</si>
  <si>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</si>
  <si>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</si>
  <si>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</si>
  <si>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</si>
  <si>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</si>
  <si>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</si>
  <si>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</si>
  <si>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</si>
  <si>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</si>
  <si>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</si>
  <si>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</si>
  <si>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</si>
  <si>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</si>
  <si>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</si>
  <si>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</si>
  <si>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</si>
  <si>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</si>
  <si>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</si>
  <si>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</si>
  <si>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</si>
  <si>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</si>
  <si>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</si>
  <si>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</si>
  <si>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</si>
  <si>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</si>
  <si>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</si>
  <si>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</si>
  <si>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</si>
  <si>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</si>
  <si>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</si>
  <si>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</si>
  <si>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</si>
  <si>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</si>
  <si>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</si>
  <si>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</si>
  <si>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</si>
  <si>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</si>
  <si>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</si>
  <si>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</si>
  <si>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</si>
  <si>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</si>
  <si>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</si>
  <si>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</si>
  <si>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</si>
  <si>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</si>
  <si>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</si>
  <si>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</si>
  <si>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</si>
  <si>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</si>
  <si>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</si>
  <si>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</si>
  <si>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</si>
  <si>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</si>
  <si>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</si>
  <si>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</si>
  <si>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</si>
  <si>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</si>
  <si>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</si>
  <si>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</si>
  <si>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</si>
  <si>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</si>
  <si>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</si>
  <si>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</si>
  <si>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</si>
  <si>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</si>
  <si>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</si>
  <si>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</si>
  <si>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</si>
  <si>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</si>
  <si>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</si>
  <si>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</si>
  <si>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</si>
  <si>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</si>
  <si>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</si>
  <si>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</si>
  <si>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</si>
  <si>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</si>
  <si>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</si>
  <si>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</si>
  <si>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</si>
  <si>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</si>
  <si>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</si>
  <si>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</si>
  <si>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</si>
  <si>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</si>
  <si>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</si>
  <si>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</si>
  <si>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</si>
  <si>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</si>
  <si>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</si>
  <si>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</si>
  <si>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</si>
  <si>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</si>
  <si>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</si>
  <si>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</si>
  <si>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</si>
  <si>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</si>
  <si>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</si>
  <si>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</si>
  <si>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</si>
  <si>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</si>
  <si>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</si>
  <si>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</si>
  <si>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</si>
  <si>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</si>
  <si>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</si>
  <si>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</si>
  <si>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</si>
  <si>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</si>
  <si>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Neal</t>
  </si>
  <si>
    <t>Toft</t>
  </si>
  <si>
    <t>Planning &amp; Building Director</t>
  </si>
  <si>
    <t>ntoft@cityoflarkpsur.org</t>
  </si>
  <si>
    <t>400 Magnolia Avenue</t>
  </si>
  <si>
    <t>021-111-09</t>
  </si>
  <si>
    <t>021-142-51</t>
  </si>
  <si>
    <t>018-250-23</t>
  </si>
  <si>
    <t>018-250-24</t>
  </si>
  <si>
    <t>021-037-14</t>
  </si>
  <si>
    <t>070-233-32</t>
  </si>
  <si>
    <t>12 &amp; 14 Onyx Avenue</t>
  </si>
  <si>
    <t>3 Lark Court</t>
  </si>
  <si>
    <t>33 Drake's Cove Road</t>
  </si>
  <si>
    <t>35 Drake's Cove Road</t>
  </si>
  <si>
    <t>50 Oak Road</t>
  </si>
  <si>
    <t>388 Bretano Way</t>
  </si>
  <si>
    <t>Same</t>
  </si>
  <si>
    <t>DR 18-08</t>
  </si>
  <si>
    <t>BP 20180569</t>
  </si>
  <si>
    <t>BP 20180142</t>
  </si>
  <si>
    <t>BP 20180208</t>
  </si>
  <si>
    <t>DR 18-43</t>
  </si>
  <si>
    <t>DR 18-50</t>
  </si>
  <si>
    <t>ADU</t>
  </si>
  <si>
    <t>SFD</t>
  </si>
  <si>
    <t>R</t>
  </si>
  <si>
    <t>O</t>
  </si>
  <si>
    <t>No</t>
  </si>
  <si>
    <t>Discretionary approval of new ADU with Remodel of SFD</t>
  </si>
  <si>
    <t>Design Review for SFD submitted and approved in 2018; Under Construction</t>
  </si>
  <si>
    <t>Under Construction</t>
  </si>
  <si>
    <t xml:space="preserve">Disctretionary Approval of New SFD </t>
  </si>
  <si>
    <t>Discretionary Review of New SFD; in process</t>
  </si>
  <si>
    <t>12-14 Onyx Street</t>
  </si>
  <si>
    <t>N</t>
  </si>
  <si>
    <t>H1.A  Gather and Prepare Information and Conduct Outreach on Housing Issues</t>
  </si>
  <si>
    <t>H1.B Collaborate in an Inter-Jurisdictional Strategic Action Plan for Housing.</t>
  </si>
  <si>
    <t>H2.A Update Ordinances.</t>
  </si>
  <si>
    <t>H2.B Respond to Complaints.</t>
  </si>
  <si>
    <t>H2.C Public Information.</t>
  </si>
  <si>
    <t>H2.D Equitable Public Services.</t>
  </si>
  <si>
    <t>H3.A Family Housing Criteria.</t>
  </si>
  <si>
    <t>H4.A Monitor “At Risk” Units.</t>
  </si>
  <si>
    <t>H4.B Conduct Resale Inspections.</t>
  </si>
  <si>
    <t>H4.C Inspections of Multi-Family Residences.</t>
  </si>
  <si>
    <t>H5.A Identify Existing Employee Housing Opportunities.</t>
  </si>
  <si>
    <t>H6.A Work with Developers.</t>
  </si>
  <si>
    <t>H6.B Continue to Work with the School District.</t>
  </si>
  <si>
    <t>H6.C Review and Update Parking and Other Development Standards.</t>
  </si>
  <si>
    <t>H6.D Implement Mixed Use Development Opportunities.</t>
  </si>
  <si>
    <t>H6.E Review of Planned Development Plans.</t>
  </si>
  <si>
    <t>H6.F Facilitate Development at Potential Housing Opportunity Sites.</t>
  </si>
  <si>
    <t>H6.G Implement Actions to Address Remaining Very Low Income Housing Need.</t>
  </si>
  <si>
    <t>H6.H Implement Actions for the North End of Magnolia Avenue and other Commercial Zoned Lands.</t>
  </si>
  <si>
    <t>H.6.I General Plan Amendments.</t>
  </si>
  <si>
    <t>H6.J Implement Actions for North of Corte Madera Creek -The Bon Air Center (Potential Housing Opportunity Site).</t>
  </si>
  <si>
    <t>H6.K Promote Redevelopment of Underutilized Sites.</t>
  </si>
  <si>
    <t>H7.A Impose Resale or Rent Controls on Affordable Units Receiving City Financial Assistance.</t>
  </si>
  <si>
    <t>H7.B Impose Resale or Rent Controls on Affordable Units Provided through the Inclusionary Housing Program.</t>
  </si>
  <si>
    <t>H7.C Participation by Property Owners in Federal Programs.</t>
  </si>
  <si>
    <t>H7.D Work with the Marin Housing Authority.</t>
  </si>
  <si>
    <t>H7.F Priority Processing.</t>
  </si>
  <si>
    <t>H7.G Waive/Defer Development Fees.</t>
  </si>
  <si>
    <t>H7.H Notify Local Water and Service Providers.</t>
  </si>
  <si>
    <t>H8.A Legalization of Existing Second Units.</t>
  </si>
  <si>
    <t>H8.B Sewer and Water Hook-Up Fees for Second Units.</t>
  </si>
  <si>
    <t>H8.C Adopt Development Standards and Outreach Program for Junior Second Units.</t>
  </si>
  <si>
    <t>H9.A Accessible/Adaptable Units for the Disabled.</t>
  </si>
  <si>
    <t>H9.B Density and Parking Standards for Senior Housing Projects.</t>
  </si>
  <si>
    <t>H9.C Waive/Defer City Fees.</t>
  </si>
  <si>
    <t>H9.D Rental Units for Larger Families.</t>
  </si>
  <si>
    <t>H9.E Building Codes.</t>
  </si>
  <si>
    <t>H9.G Support Countywide Programs.</t>
  </si>
  <si>
    <t>H9.I Needs of Homeless Families and Individuals.</t>
  </si>
  <si>
    <t>H10.A Assist in the Effective Use of Available Rental Assistance Programs.</t>
  </si>
  <si>
    <t>H10.B Engage in Countywide Efforts to Address Homeless Needs.</t>
  </si>
  <si>
    <t>H11.A Affordable Housing Trust Fund Ordinance.</t>
  </si>
  <si>
    <t>H11.B Seek Additional Local Sources of Funding.</t>
  </si>
  <si>
    <t>H11.C Contacts with Nonprofit Housing Organizations.</t>
  </si>
  <si>
    <t>H12.A Evaluation of Residential Projects.</t>
  </si>
  <si>
    <t>H12.B Ensure compliance with California Building Code (CBC) Green Building Standards (CALGreen).</t>
  </si>
  <si>
    <t>H12.C Home Energy Conservation Programs</t>
  </si>
  <si>
    <t>H12.D State of California Energy Conservation Programs.</t>
  </si>
  <si>
    <t>H13.A Conduct an Annual Housing Element Review.</t>
  </si>
  <si>
    <t>H13.B Update the Housing Element Regularly.</t>
  </si>
  <si>
    <t>Coordinate with local businesses, housing advocacy groups, neighborhood groups, and local Chambers of Commerce and collaborate with affordable and workforce housing organizations in building public understanding and support for workforce and special needs housing.  Gather and, as necessary, prepare informational handouts, provide information on the City’s updated website, and continue to refer concerned residents to the City’s successful affordable housing developments. The City will notify a broad representation of the community to solicit ideas for housing strategies when they are discussed at Planning Commission or City Council meetings.</t>
  </si>
  <si>
    <t>Work toward implementing, whenever possible, agreed-upon best practices, shared responsibilities and common regulations to efficiently and effectively respond to housing needs within a countywide framework.</t>
  </si>
  <si>
    <t>Update the zoning code ordinances to be in compliance with any amendment to the Fair Housing Act.</t>
  </si>
  <si>
    <t>The City will refer discrimination complaints to the appropriate legal service, county, or state agency, or Fair Housing of Marin.  If mediation fails and enforcement is necessary, refer tenants to the State Department of Fair Employment and Housing or HUD, depending on the nature of the complaint.</t>
  </si>
  <si>
    <t>The City will maintain brochures and other written material on services, education and information offered by agencies related to discrimination in housing. The material will be available at the Customer Service counter and in the library at City Hall and at other public facilities.  It will also be distributed to neighborhood groups and associations and, as appropriate, in community mailings to property owners and residents and to the City website.</t>
  </si>
  <si>
    <t>The City will continue to provide equitable public services throughout the City, including crime prevention, police protection, street lighting, trash collection, recreational facilities and programs, and schools.</t>
  </si>
  <si>
    <t>Encourage developers to submit proposals that conform to criteria to support a variety of family housing.</t>
  </si>
  <si>
    <t>Monitor assisted properties at risk of conversion to market rates and work with the property owners and/or other parties to ensure that they are conserved as part of the county’s affordable housing stock. Identify funding sources and timelines for action, and prepare an ordinance requiring a one year notice to residents, the City and the Marin Housing Authority (MHA) of all proposed conversions of affordable housing units to market rents.</t>
  </si>
  <si>
    <t>The City will continue to inspect all residential units prior to resale.  The inspection reports point out safety related matters to assure that the units meet basic life safety standards.</t>
  </si>
  <si>
    <t>The Larkspur Fire Department will continue to cooperate with the Marin County Environmental Health Services Division which provides inspections of multi-family residences in Larkspur.  As appropriate, the Fire Department, Building Inspector, and Customer Service personnel will provide information to property owners regarding the availability of housing rehabilitation programs and other financial resources. The City will update its website to include links to the Marin Housing Authority and other rehabilitation financing programs.</t>
  </si>
  <si>
    <t>As appropriate, work with local school districts, other public agencies, and existing businesses to seek opportunities, as they become available, for helping their employees find needed housing.  Seek the commitment of other organizations, such as the Marin Association of Realtors to have their members encourage employers to address employee-housing opportunities.</t>
  </si>
  <si>
    <t>The City will work with developers of non-traditional and innovative affordable housing approaches in design, construction and types of housing that meet local housing needs, especially for extremely and very low income households.</t>
  </si>
  <si>
    <t>As the opportunity presents itself, the City will work with the Larkspur School District and Tamalpais Union High School District toward development of affordable housing on any surplus properties.</t>
  </si>
  <si>
    <t>Continue to review and update parking and other development standards when necessary based on the most up-to-date empirical studies to allow for more flexible parking requirements to help facilitate infill, transit-oriented and mixed use development.</t>
  </si>
  <si>
    <t>Encourage mixed residential/commercial uses on those parcels where a mix of uses is feasible and appropriate, consistent with the General Plan.</t>
  </si>
  <si>
    <t>During the application and review process for new or revised Planned Development Districts, ensure they provide for a diversity of housing types to the extent possible, including very low and extremely low income housing.</t>
  </si>
  <si>
    <t>Facilitate the construction of affordable housing at key sites to meet the jurisdiction’s “fair share” of the regional housing need for lower income households, including extremely low and very low income households.</t>
  </si>
  <si>
    <t>Work with developers, other agencies and the community to address the very low and extremely low income portion of Larkspur’s housing need by offering incentives such as density bonuses, options for clustering units, mix of unit types, second units, “in-lieu” housing funds, fast-track processing, and reduced fees.</t>
  </si>
  <si>
    <t>Encourage mixed residential/commercial uses on those parcels where a mix of uses is feasible and appropriate, consistent with the General Plan. Refer to Program H6.F above.</t>
  </si>
  <si>
    <t>Preserve those areas designated for medium- and high-density residential development by discouraging General Plan amendments and rezoning actions that would reduce planned residential densities on Housing Opportunity Sites identified in the available land inventory for multi-family and mixed use development.</t>
  </si>
  <si>
    <t>Promote development of mixed-use affordable housing (i.e., residential above commercial) on the Bon Air Shopping Center site through: a) development Incentives; and b) fast-track processing.</t>
  </si>
  <si>
    <t>Implement actions to encourage the redevelopment of underutilized sites identified as housing opportunity sites in this Housing Element, especially to provide very low and extremely low income housing.</t>
  </si>
  <si>
    <t>Impose resale or rent controls on all affordable units that receive city financial assistance or state housing density bonuses for perpetuity.</t>
  </si>
  <si>
    <t>Impose resale or rent controls on all affordable units provided through the inclusionary housing program or city subsidies to ensure that they remain affordable for perpetuity, to the extent allowed by funding sources.</t>
  </si>
  <si>
    <t>Encourage and facilitate to the extent possible, participation by property owners in federal for-sale and rental housing assistance programs that maintain affordability for extremely low, very low and low income residents. Continue to coordinate with MHA in encouraging participation in such programs.</t>
  </si>
  <si>
    <t>Continue to implement agreements with the Marin Housing Authority (MHA) for management of the affordable housing stock in order to ensure permanent affordability, and implement resale and rental regulations for extremely low, very low, low and moderate income units and assure that these units remain at an affordable price level.</t>
  </si>
  <si>
    <t>Provide a planning consultant to process applications that include more affordable housing than required under the inclusionary policies and/or give the project priority over other applications in getting to a public hearing at the Planning Commission or set up special Planning Commission public hearings to facilitate speedy processing, notwithstanding the requirements of CEQA and the Permit Streamlining Act.</t>
  </si>
  <si>
    <t>Consider waiving or deferring development fees for housing projects targeted to lower-income households when needed to ensure project feasibility, especially for developments targeted to very low and extremely low income households.</t>
  </si>
  <si>
    <t>Upon adoption of Housing Element, provide a copy to local water and service providers, including the Marin Municipal Water District, Ross Valley Sanitary District No. 1, and Central Marin Sanitary District.</t>
  </si>
  <si>
    <t>Work with property owners to encourage the legalization of existing second units.</t>
  </si>
  <si>
    <t>Support the efforts of other local jurisdictions and work with the sanitary districts to reduce or waive fees for affordable units and second units, thereby encouraging and facilitating development of these types of housing units.</t>
  </si>
  <si>
    <t>Adopt development standards and develop outreach program to encourage production of junior second units, whereby an existing bedroom in a single-family home is converted to an independent living unit.</t>
  </si>
  <si>
    <t>The City will ensure that new construction conforms to applicable California Building Code regulations addressing accessibility requirements for disabled persons.</t>
  </si>
  <si>
    <t>Continue to waive density and parking standards for senior housing projects if the city finds that 1) potential impacts to traffic and the environment are acceptable and 2) development is compatible with neighborhood scale (e.g., the recent parking requirement reductions for the senior housing units in the Rose Garden Project, CLASP Subarea #3).</t>
  </si>
  <si>
    <t>Continue to waive or defer City fees, as appropriate, for housing projects that meet special needs when necessary to improve the financial feasibility of such projects.</t>
  </si>
  <si>
    <t>Require apartment projects receiving financial incentives from the City to include units with more than two bedrooms.</t>
  </si>
  <si>
    <t>Review City building codes to determine consistency with HUD regulations and State law concerning housing for persons with disabilities.  Require developers to strictly comply with these regulations in order to increase the stock of housing accessible to persons with disabilities.</t>
  </si>
  <si>
    <t>The City will support countywide programs that provide for a continuum of care for the homeless including emergency shelter, transitional housing, supportive housing and permanent housing.</t>
  </si>
  <si>
    <t>The City will participate in the Marin County Point in Time Homeless Count, a biannual analysis of the needs of unsheltered homeless families and individuals in its jurisdiction.</t>
  </si>
  <si>
    <t>Develop and implement measures to make full use of available rental assistance programs.</t>
  </si>
  <si>
    <t>Actively engage with other jurisdictions in Marin to provide additional housing and other options for the homeless, supporting and implementing Continuum of Care actions in response to the needs of homeless families and individuals.</t>
  </si>
  <si>
    <t>Continue to implement the Housing Trust Fund Ordinance, using monies paid into the fund to develop or rehabilitate units affordable to extremely low, very low and low income households, or for the purchase of market rate units for conversion to affordable housing units.</t>
  </si>
  <si>
    <t>Continue to seek local sources of funding to support affordable housing.</t>
  </si>
  <si>
    <t>Maintain contacts with nonprofit housing organizations to benefit from their expertise in developing and supporting affordable housing, including extremely low and very low income housing. The City refers potential developers of housing to these organizations as potential partner for affordable housing components.</t>
  </si>
  <si>
    <t>Continue to evaluate residential projects for consistency with Section 66473.1 (Energy Conservation) of the Subdivision Map Act during the development review process.</t>
  </si>
  <si>
    <t>Pursuant to LMC 15.17, continue to review all planning and building permit applications for new development and/or substantial renovations for compliance with the California Green Building Standards Code (CALGreen).</t>
  </si>
  <si>
    <t>Continue to partner with Marin Clean Energy (MCE), PG&amp;E, and other community organizations to provide information about energy conservation programs and initiatives.</t>
  </si>
  <si>
    <t>Continue to provide information about energy conservation programs offered by the State of California’s Energy Commission, including rebates for efficient appliances, solar power generation, and home energy rating systems.</t>
  </si>
  <si>
    <t>Develop a process for the assessment of Housing Element implementation through annual review by the Larkspur Planning Commission and City Council.</t>
  </si>
  <si>
    <t xml:space="preserve">Undertake housing element updates as needed in accordance with State law requirements.  </t>
  </si>
  <si>
    <t>Ongoing</t>
  </si>
  <si>
    <t>Ongoing, as needed to implement amendments to the Fair Housing Act.</t>
  </si>
  <si>
    <t>As needed.</t>
  </si>
  <si>
    <t>Dependent on opportunity</t>
  </si>
  <si>
    <t>Ongoing; Conclude feasibility analyses for policy changes in conjunction with General Plan Update (by December, 2019).</t>
  </si>
  <si>
    <t xml:space="preserve">Ongoing as part of General Plan Update. </t>
  </si>
  <si>
    <t>Ongoing: As General Plan Amendments on Housing Opportunity sites are proposed.</t>
  </si>
  <si>
    <t>Housing Development by 2023</t>
  </si>
  <si>
    <t>Ongoing; reductions of development standards would be approved on a project basis as found appropriate by the Planning Commission or City Council.</t>
  </si>
  <si>
    <t>Ongoing with each adopted revision or update</t>
  </si>
  <si>
    <t>Done</t>
  </si>
  <si>
    <t>Ongoing, subject to amendments to the California Building Code.</t>
  </si>
  <si>
    <t>Annual participation, as appropriate</t>
  </si>
  <si>
    <t>Ongoing; subject to amendments of the California Building Code</t>
  </si>
  <si>
    <t>Annually by April 1, prior to the budget cycle</t>
  </si>
  <si>
    <t>Future updates according to Housing Element update schedule, as determined by the State Department of Housing and Community Development</t>
  </si>
  <si>
    <t>The City and Central Marin Police Department implement this program in all public service efforts.</t>
  </si>
  <si>
    <t>The City maintains an inventory of affordable housing units that are deed restricted for a defined period of time.  The City has worked with MHA to update number of deed-restricted units to include Rose Lane development. The City will work with MHA to look at strategies for preserving the six BMR units identified by MHA as at-risk of conversion through 2025. The City did not adopt an ordinance regarding noticing to residents, as MHA conducts notifications independently.</t>
  </si>
  <si>
    <t>The City retains a resale inspector who conducts resale inspections of all residential properties as prescribed in this program, and the Planning and Building department conducts record review, unless a more thorough inspection is warranted. The program serves as a matter of information and disclosure, not necessarily enforcement and corrections. A 2016 State audit of similar programs in Novato and San Rafael have directed that a very aggressive tracking / enforcement be implemented. If mandated, this approach may render the program untenable for small communities like Larkspur, due to excessive resources needed and potential liabilities.</t>
  </si>
  <si>
    <t>Rental housing of 3 units or more are inspected by a Senior Environmental Health Specialist of the Marin County Environmental Health Services Division on a biannual basis. The specialist coordinates inspections and refers all questions to the Fire Marshal. The City also provides informational brochures and handouts at the Customer Service counter regarding programs offered by MHA to rehabilitate housing. The City will also update the website to provide links to the MHA and other financing resources.</t>
  </si>
  <si>
    <t>All properties owned by the Larkspur-Corte Madera School District and the Tamalpais Union High School District are currently utilized for educational purposes. However, the City will pursue the potential to develop housing on surplus sites should circumstances change in the future.  Much of the surplus lands on these campuses are located at or near low-lying waterways, subject to flooding and sea-level rise.</t>
  </si>
  <si>
    <t>General Plan amendments and rezoning actions that would reduce residential densities may only be approved subject to findings that such actions would not be detrimental to overall City housing goals and are consistent with Government Code Section 65863.  There are no preliminary proposals or discussions to reduce planned residential densities on Housing Opportunity Sites identified in the available land inventory for multi-family and mixed use development.</t>
  </si>
  <si>
    <t>The site remains available for development and continues to be listed in the City’s available land inventory. The City maintains an on-call contract planner to aid in processing large-scale development projects as needed. The City has a track record of providing incentives consistent with the City’s Inclusionary Housing Ordinance and State law to encourage development of affordable or senior housing. One incentive specifically applicable to the Bon Air site is the exception provided in the Circulation Assessment Permit Ordinance for housing projects providing at least 50% affordable, disabled, or age-restricted units.</t>
  </si>
  <si>
    <t>As discussed previously, the City has consistently worked with developers of multi-unit projects to encourage provision of affordable housing at a variety of income levels. The City will continue to do so as new proposals come forward.</t>
  </si>
  <si>
    <t>Developers of recent residential projects in Larkspur have not requested or required either direct financial assistance from the City or a State density bonus. Should such requests arise, the City will implement the actions detailed in this program.</t>
  </si>
  <si>
    <t>The City has worked with its partners in the non-profit and private sectors throughout many residential development projects to ensure continued affordability of units. The City contracts with the Marin Housing Authority (MHA) to implement this program as future development projects come forward.</t>
  </si>
  <si>
    <t>The MHA is the primary public agency in Marin that implements the actions described in this program. The City actively refers such inquiries to the MHA for direct assistance for property owners and renters.</t>
  </si>
  <si>
    <t xml:space="preserve">See analysis of program H7.B above. </t>
  </si>
  <si>
    <t>A copy of the 2015-2023 Housing Element has been provided to the local water and utility service providers as described in this program.</t>
  </si>
  <si>
    <t>The City continues to provide rigorous enforcement of the applicable disabled accessibility provisions of the most recent editions of the California Building Code, Americans with Disabilities Act, and the Fair Housing Act by thorough plan review and inspection of these elements. The City has processed two reasonable accommodations requests since the Reasonable Accommodation ordinance was adopted in 2011.</t>
  </si>
  <si>
    <t>The City continues to cooperate with the Marin Health and Human Services Division, as required, as it conducts the Point in Time Homeless Count.</t>
  </si>
  <si>
    <t>All inclusionary housing units required since adoption of the Inclusionary Housing Ordinance have been constructed, and as such no in-lieu fees have been collected in the Affordable Housing Trust Fund.  The City prioritizes construction of affordable housing over the collection of in-lieu fees. The City will implement this program should any money be collected as part of future residential development approvals.</t>
  </si>
  <si>
    <t xml:space="preserve">See Analysis of 11.A above and 11.C below.  The City may consider re-directing funds from ground leases for EAH / Creekside from general fund to support the housing trust fund. </t>
  </si>
  <si>
    <t>The City ensures that any subdivision approval complies with all provisions of the Subdivision Map Act.</t>
  </si>
  <si>
    <t>The City has adopted the 2016 CALGreen Code at Tier 1 for new construction and mandatory measures for substantial renovations and additions.</t>
  </si>
  <si>
    <t xml:space="preserve">In 2015, the City joined several Statewide JPA’s in order to allow Larkspur property owners to participate in the California HERO, Ygrene, Figtree and CSCDA’s Open Market PACE (Property Assessed Clean Energy) financing programs. </t>
  </si>
  <si>
    <t xml:space="preserve">See above analysis for program H12.C. </t>
  </si>
  <si>
    <t>The City is in process of submitting Annual Progress Reports to HCD, following City Council review and approval, annually during the 2015-2023 RHNA period.</t>
  </si>
  <si>
    <t>The City conducted a Housing Element update for the 5th RHNA Cycle beginning in 2014 and into 2015.  The updated 2015-2022 Housing Element was adopted by the City Council on May 20, 2015, within 120 days of the statutory due date of January 31, 2015 for ABAG municipalities.</t>
  </si>
  <si>
    <t>BP 20190649</t>
  </si>
  <si>
    <t>021-032-09</t>
  </si>
  <si>
    <t xml:space="preserve">55 Oak Road </t>
  </si>
  <si>
    <t>DR 19-16</t>
  </si>
  <si>
    <t>021-104-02</t>
  </si>
  <si>
    <t>233 Monte Vista Avenue</t>
  </si>
  <si>
    <t>DR 19-30</t>
  </si>
  <si>
    <t>See Notes*</t>
  </si>
  <si>
    <t>*Per 2015-2023 Housing Element: Affordability is based on surveys compiled for the 2009 Marin Countywide Housing Element Workbook, which found 40-80% of second units were affordable to low income households, 20-40% were affordable to very low income households, and 10-20% were affordable to ELI households. The study also found that 60-100% of second units were affordable to moderate income households. While rental prices vary by locale, the countywide studies provide a picture of broader market trends which remain applicable to specific jurisdictions including Larkspur.The City is assuming affordability levels are evenly distributed among the very low, low, and moderate income categories.</t>
  </si>
  <si>
    <t>021-223-46</t>
  </si>
  <si>
    <t>80 Elm Avenue</t>
  </si>
  <si>
    <t>BP 20190988</t>
  </si>
  <si>
    <t>021-202-13</t>
  </si>
  <si>
    <t>20 Liberty Way</t>
  </si>
  <si>
    <t>BP 20181055</t>
  </si>
  <si>
    <t>The City staff continues to communicate with local businesses, housing advocacy groups, neighborhood groups, and local Chambers of Commerce, seeking collaboration with affordable and workforce housing organizations in building public understanding and support for workforce and special needs housing. The City provides informational handouts and information on the City’s updated website, and continue to refer concerned residents to the Marin Housing Authority for information on Marin County’s affordable housing opportunities. The City participates with the Marin County Housing Working group, an assembly of Planning and Community Development Director’s coordinating housing policies and collaborating with housing advocacy groups, non-profits, and local officials pursing strategies for affordable housing projects in Marin, particularly for very low-income and homeless.</t>
  </si>
  <si>
    <t>The City participates in a newly-formed housing working group, an extension of the Marin County Planning Directors Group (MCPD), focused on utilizing grant opportunities and developing coordinated policies and programs to encourage development of affordable housing in Marin. The City also participates with the “Marin Affordable Housing Acquisitions Strategy Committee” sponsored by the Marin Community foundation a collaboration of housing advocacy group, non-profits, and local officials pursing strategies for affordable housing projects in Marin, particularly for very low-income and homeless. The City Council has representation on the Homeless Committee of the Marin County Council of Mayors and Council Members (MCCMC) Homeless, a collaboration of housing advocacy groups, non-profits, and local officials pursing a coordinated strategy for shelter and housing projects for homeless in in Marin.</t>
  </si>
  <si>
    <t>No amendments to the Fair Housing Act have occurred since adoption of the 2015-2023 Housing Element that require update to zoning ordinance.</t>
  </si>
  <si>
    <t>Both administrative, planning, and building division staff field inquiries or complaints from residents regarding a variety of housing issues. Staff have been trained to refer calls to the appropriate County or non-profit agencies (e.g. Fair Housing of Northern California, Legal Aid of Marin) based on the nature of the complaint. The City has retained a part-time Code Enforcement office positon, to actively assist in violations of health and safety codes.</t>
  </si>
  <si>
    <t xml:space="preserve">The City provides an unusually high proportions of multi-family housing units compared to similarly-sized cities in Marin. Brochures regarding fair housing resources are maintained at the customer service counter. While the City is reducing its provision of brochures and other handouts to reduce paper waste, the City transitioned to a new website platform in early 2015 that is more accessible and user-friendly.  The website is being re-designed to provide more robust verbiage and links regarding fair housing resources available in the county and to address further updates to ADU regulations reflecting changes in State Law. The City has applied for SB2  Grant Funding for a collaborative county-wide proejct to develop an ADU workbook and webpage to provide information and resources on ADUs and JADUs in Marin.  </t>
  </si>
  <si>
    <t>The City will continue to work with developers and property owners through implementation of the Inclusionary Housing ordinance and the Density Bonus ordinance. The City has adopted more relaxed standards for ADUs and JADUs consistent with recent changes to state housing laws, providng more options for property owners to develop accessory dwelling units.</t>
  </si>
  <si>
    <t>Past efforts to develop employee housing on the College of Marin site have proven unsuccessful. The City will continue to engage in seeking employee housing opportunities as they are made available, particularly with the several school districts within the City.In 2019, the City Council adopted Resolution 70/19, to become an additional non-charter member of the California Community Housing Agency (CalCHA) Joint Powers Authority for the purpose of using tax-exempt bonds for the acquisition of existing rental properties as a means towards the preservation and protection of essential middle (moderate) incomerental housing within the City.</t>
  </si>
  <si>
    <t>The City has worked, and will continue to work, with development of pre-fabricated accessory units, as well as development for multi-unit construction projects as they are presented, to encourage these innovative approaches in a manner that is complimentary to the City’s design guidelines and zoning standards. The City has adopting more flexible development standards to encourage development of JADUs and ADUs consistent with changes to State Law.</t>
  </si>
  <si>
    <t>No new mixed residential / commercial development was proposed in 2019.</t>
  </si>
  <si>
    <t>In additional to having no parking requirement for JADUs, the City has adopted the parking standards of SB 2299 and AB 1069, eliminating parking requirements for accessory dwelling units under most circumstances</t>
  </si>
  <si>
    <t>No new planned development projects were submitted for review in 2019.  A grading permit for soil remediation was issued for the Ross Valley Sanitary District site, a significant housing opportunity site of the 2015-2023 Housing Element.  Remediation work is underway and scheduled to be completed in Fall of 2020.  Staff has held several discussion with prospective developers considering a range of projects including senior living and care faciltities, Section 8 housing, and workforce housing for the Sanitary District site.</t>
  </si>
  <si>
    <t>Staff has conducted discussions with several parties regarding potential development at CLASP subareas 1 and 2.  These sites are challenged due to a variety of ownership interests.  No development proposals have been submitted at this time. Staff has also has engaged in discussion with several parties regarding potential development alternatives and housing at the RVSD site at 2000 Larkspur Landing Circle. These discussions included concepts for greater housing for seniors and/or persons with disabilities than currnetly prescribed under the adopted development plan.  As discussed above, soil remediation work is underway and scheduled to be completed in Fall of 2020.</t>
  </si>
  <si>
    <t>This program is being primarily addressed through the ongoing General Plan Update. The General Plan Citizens Advisory Committee (CAC) recommended preparation of a community plan to expand the potential for mixed-use development for the North Magnolia neighborhood.  The draft General Plan Update is currently being completed by the General Plan Steering Committee and included land use policies that encourage residential uses on commercial sites throughout the City (to be completed in 2020).</t>
  </si>
  <si>
    <t>The City continues to implement this program as development projects come forward for review consistent with the Inclusionary Housing and Density Bonus ordinances. Staff is exploring amendments to the Inclusionary Housing ordinance to include provisions for very-low income households for both purchase and rental housing types. In 2019, the City Council authorized application for SB2 Grant funding for the purpose of reviewing and updating the City's inclusionary housing and studying commercial nexuus fees. See also analysis of program H6.A above regarding junior second units.</t>
  </si>
  <si>
    <t>The City retains contract planning consultants on an as-needed basis to expedite the planning review process.</t>
  </si>
  <si>
    <t xml:space="preserve">Waiver or deferral of fees is identified as incentives or concessions under State density bonus law (as implemented through the City’s Density Bonus Ordinance), and the City’s Inclusionary Housing Ordinance.  The City waives all planning review fees for building permits for JADUs and ADUs.
</t>
  </si>
  <si>
    <t>The City continues to monitor the existence of unauthorized second units through the City's resale program. Permitting of second units identified as unauthorized through the resale program is conducted on a case-by-case basis. The City's zoning ordinance facilitates the legalization of unauthorized second units through the zoning clearance process. In 2016, the City adopted standards for junior second units, and is further implementing all state laws the requirements of SB 2299 and AB 1069, to facilitate legalization of unauthorized living units.</t>
  </si>
  <si>
    <t>The City does not provide water or sewer service and continues to coordinate with the Marin Municipalk Water District (MMWD), Ross Valley Sanitary District (RVSD), Central Marin Sanitation Agency (CMSA) to reduce connection fees for affordable units. State legislation under SB 2299 and AB 1069 constrains the fee structure for utility services for ADUs and JADUs.</t>
  </si>
  <si>
    <t>The City provides online guidance and an applicaiton checklist for development of JADUs.  The MCPD Housing Working Group is utilizing SB 2 grant funding to coordinating development of a County of Marin webpage to serve as a clearinghouse of information and resources on ADUs and JADUs in Marin. The program will also include handouts and brochures.</t>
  </si>
  <si>
    <t>The City will continue to consider reductions in development standards for future residential projects to encourage provision of senior housing through concessions/incentives requested under State density bonus provisions. No senior housing projects have been proposed in 2019.</t>
  </si>
  <si>
    <t xml:space="preserve">The 2019-2020 fee Schedules includes waivers for all planning review fees for building permits for JADUs and ADUs. No new housing projects to address special needs were sumbitted in 2019.  </t>
  </si>
  <si>
    <t>The City did not receive proposals requiring financial incentives in 2019.</t>
  </si>
  <si>
    <t xml:space="preserve">The City continues to provide up to $14,000 a year to support Countywide homeless programs. </t>
  </si>
  <si>
    <t>Employees in the Planning and Building Department regularly refer interested persons to the assistance programs offered by MHA. The City has developed webpages with links to these programs on the city website.  See analysis of Program H2.C above.</t>
  </si>
  <si>
    <t xml:space="preserve">The City Council maintains active membership with the Marin County Council of Mayors and Councilmembers (MCCMC), and continues to participate in the Home For All Subcommittee focused on creating a coordinated Countywide response to homelessness. 
In July 2018, the Central Marin Police Authority created the Homeless Outreach Police Evaluator (H.O.P.E) team, staffed as an ancillary duty, by a Corporal and three Officers. Their main mission is to initially introduce social services and assistance programs to homeless individuals, as an alternative to strict “no camping” laws.  The H.O.P.E. team partners with homeless outreach employees from the Marin Health and Human Services, the Ritter Center, and St. Vincent de Paul in order to provide resources and direction for homeless persons, as an option to criminal enforcement.
</t>
  </si>
  <si>
    <t>The City continues to coordinate with established and effective nonprofits, as well as for-profit housing developers as future development proposals come forward.</t>
  </si>
  <si>
    <t>65 Oak Road</t>
  </si>
  <si>
    <t>DR 19-54</t>
  </si>
  <si>
    <t>021-032-12</t>
  </si>
  <si>
    <t>BP 20190062</t>
  </si>
  <si>
    <t>31  Drake's Cove Court</t>
  </si>
  <si>
    <t>018-250-21</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</si>
</sst>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1" xfId="0" applyFont="1" applyFill="1" applyBorder="1" applyAlignment="1" applyProtection="1">
      <alignment horizontal="center" vertical="center" wrapText="1"/>
      <protection locked="0"/>
    </xf>
    <xf numFmtId="0" fontId="4" fillId="0" borderId="1" xfId="0" applyFont="1" applyBorder="1" applyAlignment="1" applyProtection="1">
      <alignment horizontal="center" vertical="center" wrapText="1"/>
      <protection locked="0"/>
    </xf>
    <xf numFmtId="0" fontId="2" fillId="0" borderId="1" xfId="0" applyFont="1" applyFill="1" applyBorder="1" applyAlignment="1" applyProtection="1">
      <alignment horizontal="left" vertical="center" wrapText="1"/>
      <protection locked="0"/>
    </xf>
    <xf numFmtId="0" fontId="4" fillId="0" borderId="1" xfId="0" applyFont="1" applyBorder="1" applyAlignment="1" applyProtection="1">
      <alignment horizontal="center"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84">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189" zoomScaleNormal="100" workbookViewId="0">
      <selection activeCell="A250" sqref="A250"/>
    </sheetView>
  </sheetViews>
  <sheetFormatPr defaultRowHeight="15" x14ac:dyDescent="0.25"/>
  <cols>
    <col min="1" max="1" width="106.28515625" style="12" customWidth="1"/>
  </cols>
  <sheetData>
    <row r="1" spans="1:1" ht="18" x14ac:dyDescent="0.25">
      <c r="A1" s="419" t="s">
        <v>1555</v>
      </c>
    </row>
    <row r="3" spans="1:1" ht="18" x14ac:dyDescent="0.25">
      <c r="A3" s="416" t="s">
        <v>1556</v>
      </c>
    </row>
    <row r="4" spans="1:1" ht="18" x14ac:dyDescent="0.25">
      <c r="A4" s="416" t="s">
        <v>1557</v>
      </c>
    </row>
    <row r="5" spans="1:1" ht="18.75" x14ac:dyDescent="0.25">
      <c r="A5" s="373" t="s">
        <v>1558</v>
      </c>
    </row>
    <row r="6" spans="1:1" x14ac:dyDescent="0.25">
      <c r="A6" s="384"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0"/>
    </row>
    <row r="15" spans="1:1" ht="18.75" x14ac:dyDescent="0.25">
      <c r="A15" s="417" t="s">
        <v>1562</v>
      </c>
    </row>
    <row r="16" spans="1:1" x14ac:dyDescent="0.25">
      <c r="A16" s="421" t="s">
        <v>1558</v>
      </c>
    </row>
    <row r="17" spans="1:1" x14ac:dyDescent="0.25">
      <c r="A17" s="421" t="s">
        <v>1563</v>
      </c>
    </row>
    <row r="18" spans="1:1" x14ac:dyDescent="0.25">
      <c r="A18" s="421" t="s">
        <v>1564</v>
      </c>
    </row>
    <row r="19" spans="1:1" x14ac:dyDescent="0.25">
      <c r="A19" s="421" t="s">
        <v>1565</v>
      </c>
    </row>
    <row r="20" spans="1:1" x14ac:dyDescent="0.25">
      <c r="A20" s="421" t="s">
        <v>1566</v>
      </c>
    </row>
    <row r="21" spans="1:1" x14ac:dyDescent="0.25">
      <c r="A21" s="421" t="s">
        <v>1567</v>
      </c>
    </row>
    <row r="22" spans="1:1" x14ac:dyDescent="0.25">
      <c r="A22" s="421" t="s">
        <v>1568</v>
      </c>
    </row>
    <row r="23" spans="1:1" x14ac:dyDescent="0.25">
      <c r="A23" s="421" t="s">
        <v>1569</v>
      </c>
    </row>
    <row r="24" spans="1:1" x14ac:dyDescent="0.25">
      <c r="A24" s="421" t="s">
        <v>1570</v>
      </c>
    </row>
    <row r="25" spans="1:1" x14ac:dyDescent="0.25">
      <c r="A25" s="421" t="s">
        <v>1571</v>
      </c>
    </row>
    <row r="26" spans="1:1" x14ac:dyDescent="0.25">
      <c r="A26" s="421" t="s">
        <v>1572</v>
      </c>
    </row>
    <row r="27" spans="1:1" ht="30" x14ac:dyDescent="0.25">
      <c r="A27" s="422" t="s">
        <v>1573</v>
      </c>
    </row>
    <row r="28" spans="1:1" ht="30" x14ac:dyDescent="0.25">
      <c r="A28" s="422" t="s">
        <v>1851</v>
      </c>
    </row>
    <row r="29" spans="1:1" ht="18.75" x14ac:dyDescent="0.25">
      <c r="A29" s="420"/>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0"/>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3"/>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4" t="s">
        <v>1852</v>
      </c>
    </row>
    <row r="84" spans="1:1" ht="37.5" x14ac:dyDescent="0.3">
      <c r="A84" s="425"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6"/>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6"/>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6"/>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6"/>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7"/>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6"/>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8"/>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8"/>
    </row>
    <row r="322" spans="1:1" x14ac:dyDescent="0.25">
      <c r="A322" s="418"/>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0" t="s">
        <v>1744</v>
      </c>
      <c r="B2" s="391" t="s">
        <v>1748</v>
      </c>
    </row>
    <row r="3" spans="1:2" ht="60" x14ac:dyDescent="0.25">
      <c r="A3" s="390" t="s">
        <v>1554</v>
      </c>
      <c r="B3" s="392" t="s">
        <v>1749</v>
      </c>
    </row>
    <row r="4" spans="1:2" ht="51" customHeight="1" x14ac:dyDescent="0.25">
      <c r="A4" s="390" t="s">
        <v>1552</v>
      </c>
      <c r="B4" s="392" t="s">
        <v>1768</v>
      </c>
    </row>
    <row r="5" spans="1:2" ht="162.75" customHeight="1" x14ac:dyDescent="0.25">
      <c r="A5" s="390" t="s">
        <v>1745</v>
      </c>
      <c r="B5" s="392" t="s">
        <v>1746</v>
      </c>
    </row>
    <row r="6" spans="1:2" ht="162.75" customHeight="1" x14ac:dyDescent="0.25">
      <c r="A6" s="390" t="s">
        <v>1738</v>
      </c>
      <c r="B6" s="392" t="s">
        <v>1849</v>
      </c>
    </row>
    <row r="7" spans="1:2" ht="95.25" customHeight="1" x14ac:dyDescent="0.25">
      <c r="A7" s="390" t="s">
        <v>1740</v>
      </c>
      <c r="B7" s="391" t="s">
        <v>1759</v>
      </c>
    </row>
    <row r="8" spans="1:2" ht="60" x14ac:dyDescent="0.25">
      <c r="A8" s="390" t="s">
        <v>1741</v>
      </c>
      <c r="B8" s="391" t="s">
        <v>1751</v>
      </c>
    </row>
    <row r="9" spans="1:2" ht="60" x14ac:dyDescent="0.25">
      <c r="A9" s="390" t="s">
        <v>1747</v>
      </c>
      <c r="B9" s="391" t="s">
        <v>1752</v>
      </c>
    </row>
    <row r="10" spans="1:2" ht="57" customHeight="1" x14ac:dyDescent="0.25">
      <c r="A10" s="390" t="s">
        <v>1755</v>
      </c>
      <c r="B10" s="392" t="s">
        <v>1753</v>
      </c>
    </row>
    <row r="11" spans="1:2" ht="75" x14ac:dyDescent="0.25">
      <c r="A11" s="390" t="s">
        <v>1756</v>
      </c>
      <c r="B11" s="391" t="s">
        <v>1757</v>
      </c>
    </row>
    <row r="12" spans="1:2" ht="75" x14ac:dyDescent="0.25">
      <c r="A12" s="390" t="s">
        <v>1758</v>
      </c>
      <c r="B12" s="391" t="s">
        <v>1866</v>
      </c>
    </row>
    <row r="13" spans="1:2" ht="60" customHeight="1" x14ac:dyDescent="0.25">
      <c r="A13" s="429" t="s">
        <v>1868</v>
      </c>
      <c r="B13" s="430"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4" sqref="B4:C4"/>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39" t="s">
        <v>126</v>
      </c>
      <c r="B1" s="440"/>
      <c r="C1" s="440"/>
      <c r="D1" s="440"/>
      <c r="E1" s="440"/>
      <c r="F1" s="440"/>
      <c r="G1" s="441"/>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42" t="s">
        <v>47</v>
      </c>
      <c r="B3" s="443"/>
      <c r="C3" s="444"/>
      <c r="D3" s="325"/>
      <c r="F3" s="75"/>
    </row>
    <row r="4" spans="1:13" ht="21.6" customHeight="1" x14ac:dyDescent="0.25">
      <c r="A4" s="298" t="s">
        <v>121</v>
      </c>
      <c r="B4" s="437" t="s">
        <v>1038</v>
      </c>
      <c r="C4" s="438"/>
      <c r="D4" s="326"/>
      <c r="E4" s="293" t="s">
        <v>1370</v>
      </c>
      <c r="F4" s="436" t="s">
        <v>1765</v>
      </c>
      <c r="H4" s="75"/>
      <c r="I4" s="75"/>
      <c r="J4" s="75"/>
      <c r="K4" s="75"/>
      <c r="L4" s="75"/>
      <c r="M4" s="299"/>
    </row>
    <row r="5" spans="1:13" ht="21.6" customHeight="1" thickBot="1" x14ac:dyDescent="0.3">
      <c r="A5" s="300" t="s">
        <v>122</v>
      </c>
      <c r="B5" s="437">
        <v>2019</v>
      </c>
      <c r="C5" s="438"/>
      <c r="D5" s="327"/>
      <c r="E5" s="293" t="s">
        <v>1371</v>
      </c>
      <c r="F5" s="436"/>
      <c r="H5" s="301"/>
      <c r="I5" s="301"/>
      <c r="J5" s="301"/>
      <c r="K5" s="301"/>
      <c r="L5" s="301"/>
      <c r="M5" s="299"/>
    </row>
    <row r="6" spans="1:13" ht="21.6" customHeight="1" x14ac:dyDescent="0.25">
      <c r="A6" s="445" t="s">
        <v>120</v>
      </c>
      <c r="B6" s="446"/>
      <c r="C6" s="447"/>
      <c r="D6" s="325"/>
      <c r="E6" s="293"/>
      <c r="F6" s="436"/>
      <c r="H6" s="301"/>
      <c r="I6" s="301"/>
      <c r="J6" s="301"/>
      <c r="K6" s="301"/>
      <c r="L6" s="301"/>
      <c r="M6" s="299"/>
    </row>
    <row r="7" spans="1:13" ht="21.6" customHeight="1" x14ac:dyDescent="0.25">
      <c r="A7" s="302" t="s">
        <v>117</v>
      </c>
      <c r="B7" s="437" t="s">
        <v>1870</v>
      </c>
      <c r="C7" s="438"/>
      <c r="D7" s="327"/>
      <c r="E7" s="293" t="s">
        <v>1372</v>
      </c>
      <c r="F7" s="436"/>
      <c r="H7" s="301"/>
      <c r="I7" s="301"/>
      <c r="J7" s="301"/>
      <c r="K7" s="301"/>
      <c r="L7" s="301"/>
      <c r="M7" s="299"/>
    </row>
    <row r="8" spans="1:13" ht="21.6" customHeight="1" x14ac:dyDescent="0.25">
      <c r="A8" s="298" t="s">
        <v>118</v>
      </c>
      <c r="B8" s="437" t="s">
        <v>1871</v>
      </c>
      <c r="C8" s="438"/>
      <c r="D8" s="327"/>
      <c r="E8" s="293" t="s">
        <v>1373</v>
      </c>
      <c r="H8" s="301"/>
      <c r="I8" s="301"/>
      <c r="J8" s="301"/>
      <c r="K8" s="301"/>
      <c r="L8" s="301"/>
      <c r="M8" s="299"/>
    </row>
    <row r="9" spans="1:13" ht="21.6" customHeight="1" x14ac:dyDescent="0.25">
      <c r="A9" s="298" t="s">
        <v>123</v>
      </c>
      <c r="B9" s="437" t="s">
        <v>1872</v>
      </c>
      <c r="C9" s="438"/>
      <c r="D9" s="327"/>
      <c r="E9" s="293" t="s">
        <v>1374</v>
      </c>
      <c r="H9" s="301"/>
      <c r="I9" s="301"/>
      <c r="J9" s="301"/>
      <c r="K9" s="301"/>
      <c r="L9" s="301"/>
      <c r="M9" s="299"/>
    </row>
    <row r="10" spans="1:13" ht="21.6" customHeight="1" x14ac:dyDescent="0.25">
      <c r="A10" s="298" t="s">
        <v>124</v>
      </c>
      <c r="B10" s="437" t="s">
        <v>1873</v>
      </c>
      <c r="C10" s="438"/>
      <c r="D10" s="327"/>
      <c r="E10" s="293" t="s">
        <v>1375</v>
      </c>
      <c r="H10" s="301"/>
      <c r="I10" s="301"/>
      <c r="J10" s="301"/>
      <c r="K10" s="301"/>
      <c r="L10" s="301"/>
      <c r="M10" s="299"/>
    </row>
    <row r="11" spans="1:13" ht="21.6" customHeight="1" thickBot="1" x14ac:dyDescent="0.3">
      <c r="A11" s="303" t="s">
        <v>125</v>
      </c>
      <c r="B11" s="437">
        <v>4159276713</v>
      </c>
      <c r="C11" s="438"/>
      <c r="D11" s="328"/>
      <c r="E11" s="293" t="s">
        <v>1376</v>
      </c>
      <c r="H11" s="301"/>
      <c r="I11" s="301"/>
      <c r="J11" s="301"/>
      <c r="K11" s="301"/>
      <c r="L11" s="301"/>
      <c r="M11" s="299"/>
    </row>
    <row r="12" spans="1:13" ht="21.6" customHeight="1" x14ac:dyDescent="0.25">
      <c r="A12" s="448" t="s">
        <v>119</v>
      </c>
      <c r="B12" s="449"/>
      <c r="C12" s="450"/>
      <c r="D12" s="329"/>
      <c r="E12" s="293"/>
      <c r="F12" s="364"/>
      <c r="H12" s="301"/>
      <c r="I12" s="301"/>
      <c r="J12" s="301"/>
      <c r="K12" s="301"/>
      <c r="L12" s="301"/>
      <c r="M12" s="299"/>
    </row>
    <row r="13" spans="1:13" ht="21.6" customHeight="1" x14ac:dyDescent="0.25">
      <c r="A13" s="304" t="s">
        <v>2</v>
      </c>
      <c r="B13" s="437" t="s">
        <v>1874</v>
      </c>
      <c r="C13" s="438"/>
      <c r="D13" s="322"/>
      <c r="E13" s="293" t="s">
        <v>1377</v>
      </c>
      <c r="H13" s="305"/>
      <c r="I13" s="305"/>
      <c r="J13" s="305"/>
      <c r="K13" s="305"/>
      <c r="L13" s="305"/>
      <c r="M13" s="299"/>
    </row>
    <row r="14" spans="1:13" ht="21.6" customHeight="1" x14ac:dyDescent="0.25">
      <c r="A14" s="306" t="s">
        <v>115</v>
      </c>
      <c r="B14" s="437" t="s">
        <v>1038</v>
      </c>
      <c r="C14" s="438"/>
      <c r="D14" s="323"/>
      <c r="E14" s="293" t="s">
        <v>1378</v>
      </c>
      <c r="H14" s="301"/>
      <c r="I14" s="301"/>
      <c r="J14" s="301"/>
      <c r="K14" s="301"/>
      <c r="L14" s="301"/>
      <c r="M14" s="299"/>
    </row>
    <row r="15" spans="1:13" ht="21.6" customHeight="1" x14ac:dyDescent="0.25">
      <c r="A15" s="306" t="s">
        <v>116</v>
      </c>
      <c r="B15" s="437">
        <v>94939</v>
      </c>
      <c r="C15" s="438"/>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5Tr6AD1UuwDyD2n9lGIjTLkMk/M/SBdYYPAqjMd7iSMlMAisQ/Kbx0lN2BffICQbtC7sDboEOaPa5AJlXtHkCw==" saltValue="BQAU8jJh8cHX+qJdRRPjPA=="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83" priority="4">
      <formula>ISBLANK(B4)</formula>
    </cfRule>
  </conditionalFormatting>
  <conditionalFormatting sqref="B7:C11">
    <cfRule type="expression" dxfId="82" priority="3">
      <formula>ISBLANK(B7)</formula>
    </cfRule>
  </conditionalFormatting>
  <conditionalFormatting sqref="B13:C15">
    <cfRule type="expression" dxfId="81" priority="2">
      <formula>ISBLANK(B13)</formula>
    </cfRule>
  </conditionalFormatting>
  <conditionalFormatting sqref="B5:C5">
    <cfRule type="expression" dxfId="80"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1754</v>
      </c>
      <c r="F1" s="393"/>
      <c r="G1" s="385"/>
    </row>
    <row r="2" spans="2:7" ht="21.6" customHeight="1" x14ac:dyDescent="0.3">
      <c r="F2" s="451" t="s">
        <v>127</v>
      </c>
      <c r="G2" s="452"/>
    </row>
    <row r="3" spans="2:7" ht="52.5" customHeight="1" x14ac:dyDescent="0.25">
      <c r="C3" s="389" t="s">
        <v>1772</v>
      </c>
      <c r="F3" s="453" t="s">
        <v>1767</v>
      </c>
      <c r="G3" s="454"/>
    </row>
    <row r="4" spans="2:7" x14ac:dyDescent="0.25">
      <c r="F4" s="453"/>
      <c r="G4" s="454"/>
    </row>
    <row r="5" spans="2:7" x14ac:dyDescent="0.25">
      <c r="F5" s="453"/>
      <c r="G5" s="454"/>
    </row>
    <row r="6" spans="2:7" ht="26.25" customHeight="1" x14ac:dyDescent="0.25">
      <c r="C6" s="389" t="s">
        <v>1771</v>
      </c>
      <c r="F6" s="453"/>
      <c r="G6" s="454"/>
    </row>
    <row r="7" spans="2:7" x14ac:dyDescent="0.25">
      <c r="F7" s="453"/>
      <c r="G7" s="454"/>
    </row>
    <row r="8" spans="2:7" x14ac:dyDescent="0.25">
      <c r="F8" s="453"/>
      <c r="G8" s="454"/>
    </row>
    <row r="9" spans="2:7" x14ac:dyDescent="0.25">
      <c r="F9" s="453"/>
      <c r="G9" s="454"/>
    </row>
    <row r="10" spans="2:7" ht="26.25" x14ac:dyDescent="0.4">
      <c r="B10" s="393" t="s">
        <v>1742</v>
      </c>
      <c r="C10" s="385" t="s">
        <v>1743</v>
      </c>
      <c r="F10" s="453"/>
      <c r="G10" s="454"/>
    </row>
    <row r="11" spans="2:7" x14ac:dyDescent="0.25">
      <c r="F11" s="453"/>
      <c r="G11" s="454"/>
    </row>
    <row r="12" spans="2:7" x14ac:dyDescent="0.25">
      <c r="F12" s="453"/>
      <c r="G12" s="454"/>
    </row>
    <row r="13" spans="2:7" x14ac:dyDescent="0.25">
      <c r="F13" s="453"/>
      <c r="G13" s="454"/>
    </row>
    <row r="14" spans="2:7" ht="124.5" customHeight="1" thickBot="1" x14ac:dyDescent="0.3">
      <c r="F14" s="455"/>
      <c r="G14" s="456"/>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950" activePane="bottomLeft" state="frozen"/>
      <selection pane="bottomLeft" activeCell="E955" sqref="E955"/>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Larkspur</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63" t="s">
        <v>102</v>
      </c>
      <c r="M2" s="464"/>
      <c r="N2" s="464"/>
      <c r="O2" s="465"/>
      <c r="P2" s="368"/>
      <c r="Q2" s="348"/>
      <c r="R2" s="348"/>
      <c r="S2" s="348"/>
      <c r="T2" s="348"/>
      <c r="U2" s="58"/>
      <c r="V2" s="58"/>
      <c r="W2" s="58"/>
    </row>
    <row r="3" spans="1:23" s="219" customFormat="1" ht="15" x14ac:dyDescent="0.2">
      <c r="A3" s="466" t="s">
        <v>1369</v>
      </c>
      <c r="B3" s="466"/>
      <c r="C3" s="466"/>
      <c r="D3" s="466"/>
      <c r="E3" s="466"/>
      <c r="F3" s="466"/>
      <c r="G3" s="466"/>
      <c r="H3" s="466"/>
      <c r="I3" s="466"/>
      <c r="J3" s="466"/>
      <c r="K3" s="466"/>
      <c r="L3" s="466"/>
      <c r="M3" s="466"/>
      <c r="N3" s="466"/>
      <c r="O3" s="466"/>
      <c r="P3" s="466"/>
      <c r="Q3" s="466"/>
      <c r="R3" s="466"/>
      <c r="S3" s="466"/>
      <c r="T3" s="466"/>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60" t="s">
        <v>0</v>
      </c>
      <c r="B7" s="461"/>
      <c r="C7" s="461"/>
      <c r="D7" s="461"/>
      <c r="E7" s="461"/>
      <c r="F7" s="461"/>
      <c r="G7" s="461"/>
      <c r="H7" s="461"/>
      <c r="I7" s="461"/>
      <c r="J7" s="461"/>
      <c r="K7" s="461"/>
      <c r="L7" s="461"/>
      <c r="M7" s="461"/>
      <c r="N7" s="461"/>
      <c r="O7" s="461"/>
      <c r="P7" s="461"/>
      <c r="Q7" s="461"/>
      <c r="R7" s="461"/>
      <c r="S7" s="461"/>
      <c r="T7" s="462"/>
    </row>
    <row r="8" spans="1:23" s="209" customFormat="1" ht="24" customHeight="1" x14ac:dyDescent="0.2">
      <c r="A8" s="457" t="s">
        <v>60</v>
      </c>
      <c r="B8" s="458"/>
      <c r="C8" s="458"/>
      <c r="D8" s="458"/>
      <c r="E8" s="458"/>
      <c r="F8" s="458"/>
      <c r="G8" s="458"/>
      <c r="H8" s="458"/>
      <c r="I8" s="458"/>
      <c r="J8" s="458"/>
      <c r="K8" s="458"/>
      <c r="L8" s="458"/>
      <c r="M8" s="458"/>
      <c r="N8" s="458"/>
      <c r="O8" s="458"/>
      <c r="P8" s="458"/>
      <c r="Q8" s="458"/>
      <c r="R8" s="458"/>
      <c r="S8" s="458"/>
      <c r="T8" s="459"/>
    </row>
    <row r="9" spans="1:23" s="209" customFormat="1" ht="63" customHeight="1" x14ac:dyDescent="0.2">
      <c r="A9" s="472" t="s">
        <v>43</v>
      </c>
      <c r="B9" s="473"/>
      <c r="C9" s="473"/>
      <c r="D9" s="473"/>
      <c r="E9" s="474"/>
      <c r="F9" s="472" t="s">
        <v>108</v>
      </c>
      <c r="G9" s="474"/>
      <c r="H9" s="193" t="s">
        <v>59</v>
      </c>
      <c r="I9" s="472" t="s">
        <v>1358</v>
      </c>
      <c r="J9" s="475"/>
      <c r="K9" s="475"/>
      <c r="L9" s="475"/>
      <c r="M9" s="475"/>
      <c r="N9" s="475"/>
      <c r="O9" s="475"/>
      <c r="P9" s="476"/>
      <c r="Q9" s="193" t="s">
        <v>1359</v>
      </c>
      <c r="R9" s="193" t="s">
        <v>1360</v>
      </c>
      <c r="S9" s="193" t="s">
        <v>109</v>
      </c>
      <c r="T9" s="193" t="s">
        <v>54</v>
      </c>
    </row>
    <row r="10" spans="1:23" s="77" customFormat="1" x14ac:dyDescent="0.2">
      <c r="A10" s="468">
        <v>1</v>
      </c>
      <c r="B10" s="469"/>
      <c r="C10" s="469"/>
      <c r="D10" s="470"/>
      <c r="E10" s="471"/>
      <c r="F10" s="190">
        <v>2</v>
      </c>
      <c r="G10" s="187">
        <v>3</v>
      </c>
      <c r="H10" s="192">
        <v>4</v>
      </c>
      <c r="I10" s="467">
        <v>5</v>
      </c>
      <c r="J10" s="467"/>
      <c r="K10" s="467"/>
      <c r="L10" s="467"/>
      <c r="M10" s="467"/>
      <c r="N10" s="467"/>
      <c r="O10" s="467"/>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1</v>
      </c>
      <c r="K12" s="158">
        <f>SUMPRODUCT((YEAR($H13:$H1001)='Start Here'!$B$5)*K13:K1001)</f>
        <v>0</v>
      </c>
      <c r="L12" s="158">
        <f>SUMPRODUCT((YEAR($H13:$H1001)='Start Here'!$B$5)*L13:L1001)</f>
        <v>1</v>
      </c>
      <c r="M12" s="158">
        <f>SUMPRODUCT((YEAR($H13:$H1001)='Start Here'!$B$5)*M13:M1001)</f>
        <v>0</v>
      </c>
      <c r="N12" s="158">
        <f>SUMPRODUCT((YEAR($H13:$H1001)='Start Here'!$B$5)*N13:N1001)</f>
        <v>0</v>
      </c>
      <c r="O12" s="158">
        <f>SUMPRODUCT((YEAR($H13:$H1001)='Start Here'!$B$5)*O13:O1001)</f>
        <v>3</v>
      </c>
      <c r="P12" s="158">
        <f>SUMPRODUCT((YEAR($H13:$H1001)='Start Here'!$B$5)*P13:P1001)</f>
        <v>5</v>
      </c>
      <c r="Q12" s="158">
        <f>SUMPRODUCT((YEAR($H13:$H1001)='Start Here'!$B$5)*Q13:Q1001)</f>
        <v>3</v>
      </c>
      <c r="R12" s="158">
        <f>SUMPRODUCT((YEAR($H13:$H1001)='Start Here'!$B$5)*R13:R1001)</f>
        <v>1</v>
      </c>
      <c r="S12" s="159">
        <f>SUMPRODUCT((YEAR($H13:$H1001)='Start Here'!$B$5)*(($S13:$S1001)="Yes-But no action taken"))+SUMPRODUCT((YEAR($H13:$H1001)='Start Here'!$B$5)*(($S13:$S1001)="Yes-Approved"))+SUMPRODUCT((YEAR($H13:$H1001)='Start Here'!$B$5)*(($S13:$S1001)="Yes-Denied"))</f>
        <v>0</v>
      </c>
      <c r="T12" s="223"/>
    </row>
    <row r="13" spans="1:23" ht="25.5" x14ac:dyDescent="0.2">
      <c r="A13" s="131"/>
      <c r="B13" s="388" t="s">
        <v>1875</v>
      </c>
      <c r="C13" s="387" t="s">
        <v>1881</v>
      </c>
      <c r="D13" s="387" t="s">
        <v>1887</v>
      </c>
      <c r="E13" s="387" t="s">
        <v>1888</v>
      </c>
      <c r="F13" s="134" t="s">
        <v>1894</v>
      </c>
      <c r="G13" s="224" t="s">
        <v>1896</v>
      </c>
      <c r="H13" s="383">
        <v>43139</v>
      </c>
      <c r="I13" s="134"/>
      <c r="J13" s="134"/>
      <c r="K13" s="134"/>
      <c r="L13" s="134">
        <v>1</v>
      </c>
      <c r="M13" s="134"/>
      <c r="N13" s="134"/>
      <c r="O13" s="134"/>
      <c r="P13" s="225">
        <f>SUM($I13:$O13)</f>
        <v>1</v>
      </c>
      <c r="Q13" s="224">
        <v>1</v>
      </c>
      <c r="R13" s="224">
        <f>P13-Q13</f>
        <v>0</v>
      </c>
      <c r="S13" s="224" t="s">
        <v>1898</v>
      </c>
      <c r="T13" s="226" t="s">
        <v>1899</v>
      </c>
    </row>
    <row r="14" spans="1:23" x14ac:dyDescent="0.2">
      <c r="A14" s="131"/>
      <c r="B14" s="388" t="s">
        <v>1876</v>
      </c>
      <c r="C14" s="387" t="s">
        <v>1882</v>
      </c>
      <c r="D14" s="387" t="s">
        <v>1887</v>
      </c>
      <c r="E14" s="387" t="s">
        <v>1889</v>
      </c>
      <c r="F14" s="134" t="s">
        <v>1895</v>
      </c>
      <c r="G14" s="224" t="s">
        <v>1897</v>
      </c>
      <c r="H14" s="132">
        <v>43265</v>
      </c>
      <c r="I14" s="134"/>
      <c r="J14" s="134"/>
      <c r="K14" s="134"/>
      <c r="L14" s="134"/>
      <c r="M14" s="134"/>
      <c r="N14" s="134"/>
      <c r="O14" s="134">
        <v>1</v>
      </c>
      <c r="P14" s="225">
        <f t="shared" ref="P14:P77" si="0">SUM($I14:$O14)</f>
        <v>1</v>
      </c>
      <c r="Q14" s="224">
        <v>1</v>
      </c>
      <c r="R14" s="224">
        <f t="shared" ref="R14:R77" si="1">P14-Q14</f>
        <v>0</v>
      </c>
      <c r="S14" s="224" t="s">
        <v>1898</v>
      </c>
      <c r="T14" s="226" t="s">
        <v>1900</v>
      </c>
    </row>
    <row r="15" spans="1:23" ht="25.5" x14ac:dyDescent="0.2">
      <c r="A15" s="131"/>
      <c r="B15" s="388" t="s">
        <v>1877</v>
      </c>
      <c r="C15" s="387" t="s">
        <v>1883</v>
      </c>
      <c r="D15" s="387" t="s">
        <v>1887</v>
      </c>
      <c r="E15" s="387" t="s">
        <v>1890</v>
      </c>
      <c r="F15" s="134" t="s">
        <v>1895</v>
      </c>
      <c r="G15" s="224" t="s">
        <v>1897</v>
      </c>
      <c r="H15" s="132">
        <v>43146</v>
      </c>
      <c r="I15" s="134"/>
      <c r="J15" s="134"/>
      <c r="K15" s="134"/>
      <c r="L15" s="134"/>
      <c r="M15" s="134"/>
      <c r="N15" s="134"/>
      <c r="O15" s="134">
        <v>1</v>
      </c>
      <c r="P15" s="225">
        <f t="shared" si="0"/>
        <v>1</v>
      </c>
      <c r="Q15" s="224">
        <v>1</v>
      </c>
      <c r="R15" s="224">
        <f t="shared" si="1"/>
        <v>0</v>
      </c>
      <c r="S15" s="224" t="s">
        <v>1898</v>
      </c>
      <c r="T15" s="226" t="s">
        <v>1901</v>
      </c>
    </row>
    <row r="16" spans="1:23" x14ac:dyDescent="0.2">
      <c r="A16" s="131"/>
      <c r="B16" s="131" t="s">
        <v>1878</v>
      </c>
      <c r="C16" s="131" t="s">
        <v>1884</v>
      </c>
      <c r="D16" s="131" t="s">
        <v>1887</v>
      </c>
      <c r="E16" s="131" t="s">
        <v>1891</v>
      </c>
      <c r="F16" s="134" t="s">
        <v>1895</v>
      </c>
      <c r="G16" s="224" t="s">
        <v>1897</v>
      </c>
      <c r="H16" s="132">
        <v>43166</v>
      </c>
      <c r="I16" s="134"/>
      <c r="J16" s="134"/>
      <c r="K16" s="134"/>
      <c r="L16" s="134"/>
      <c r="M16" s="134"/>
      <c r="N16" s="134"/>
      <c r="O16" s="134">
        <v>1</v>
      </c>
      <c r="P16" s="225">
        <f t="shared" si="0"/>
        <v>1</v>
      </c>
      <c r="Q16" s="224">
        <v>1</v>
      </c>
      <c r="R16" s="224">
        <f t="shared" si="1"/>
        <v>0</v>
      </c>
      <c r="S16" s="224" t="s">
        <v>1898</v>
      </c>
      <c r="T16" s="226" t="s">
        <v>1901</v>
      </c>
    </row>
    <row r="17" spans="1:20" x14ac:dyDescent="0.2">
      <c r="A17" s="131"/>
      <c r="B17" s="131" t="s">
        <v>1879</v>
      </c>
      <c r="C17" s="131" t="s">
        <v>1885</v>
      </c>
      <c r="D17" s="131" t="s">
        <v>1887</v>
      </c>
      <c r="E17" s="131" t="s">
        <v>1892</v>
      </c>
      <c r="F17" s="134" t="s">
        <v>1895</v>
      </c>
      <c r="G17" s="224" t="s">
        <v>1897</v>
      </c>
      <c r="H17" s="383">
        <v>43257</v>
      </c>
      <c r="I17" s="134"/>
      <c r="J17" s="134"/>
      <c r="K17" s="134"/>
      <c r="L17" s="134"/>
      <c r="M17" s="134"/>
      <c r="N17" s="134"/>
      <c r="O17" s="134">
        <v>1</v>
      </c>
      <c r="P17" s="225">
        <f t="shared" si="0"/>
        <v>1</v>
      </c>
      <c r="Q17" s="224">
        <v>1</v>
      </c>
      <c r="R17" s="224">
        <f t="shared" si="1"/>
        <v>0</v>
      </c>
      <c r="S17" s="224" t="s">
        <v>1898</v>
      </c>
      <c r="T17" s="226" t="s">
        <v>1902</v>
      </c>
    </row>
    <row r="18" spans="1:20" x14ac:dyDescent="0.2">
      <c r="A18" s="131"/>
      <c r="B18" s="131" t="s">
        <v>1880</v>
      </c>
      <c r="C18" s="131" t="s">
        <v>1886</v>
      </c>
      <c r="D18" s="131" t="s">
        <v>1887</v>
      </c>
      <c r="E18" s="131" t="s">
        <v>1893</v>
      </c>
      <c r="F18" s="134" t="s">
        <v>1895</v>
      </c>
      <c r="G18" s="224" t="s">
        <v>1897</v>
      </c>
      <c r="H18" s="132">
        <v>43437</v>
      </c>
      <c r="I18" s="134"/>
      <c r="J18" s="134"/>
      <c r="K18" s="134"/>
      <c r="L18" s="134"/>
      <c r="M18" s="134"/>
      <c r="N18" s="134"/>
      <c r="O18" s="134">
        <v>1</v>
      </c>
      <c r="P18" s="225">
        <f t="shared" si="0"/>
        <v>1</v>
      </c>
      <c r="Q18" s="224"/>
      <c r="R18" s="224">
        <f t="shared" si="1"/>
        <v>1</v>
      </c>
      <c r="S18" s="224" t="s">
        <v>1898</v>
      </c>
      <c r="T18" s="226" t="s">
        <v>1903</v>
      </c>
    </row>
    <row r="19" spans="1:20" x14ac:dyDescent="0.2">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433" t="s">
        <v>2088</v>
      </c>
      <c r="C950" s="433" t="s">
        <v>2086</v>
      </c>
      <c r="D950" s="433" t="s">
        <v>1887</v>
      </c>
      <c r="E950" s="433" t="s">
        <v>2087</v>
      </c>
      <c r="F950" s="433" t="s">
        <v>1895</v>
      </c>
      <c r="G950" s="433" t="s">
        <v>1897</v>
      </c>
      <c r="H950" s="132">
        <v>43817</v>
      </c>
      <c r="I950" s="134"/>
      <c r="J950" s="134"/>
      <c r="K950" s="134"/>
      <c r="L950" s="134"/>
      <c r="M950" s="134"/>
      <c r="N950" s="134"/>
      <c r="O950" s="134">
        <v>1</v>
      </c>
      <c r="P950" s="225">
        <f t="shared" si="28"/>
        <v>1</v>
      </c>
      <c r="Q950" s="224"/>
      <c r="R950" s="224"/>
      <c r="S950" s="224" t="s">
        <v>1898</v>
      </c>
      <c r="T950" s="226"/>
    </row>
    <row r="951" spans="1:20" x14ac:dyDescent="0.2">
      <c r="A951" s="131"/>
      <c r="B951" s="435" t="s">
        <v>2046</v>
      </c>
      <c r="C951" s="435" t="s">
        <v>2047</v>
      </c>
      <c r="D951" s="435" t="s">
        <v>1887</v>
      </c>
      <c r="E951" s="435" t="s">
        <v>2048</v>
      </c>
      <c r="F951" s="435" t="s">
        <v>1895</v>
      </c>
      <c r="G951" s="435" t="s">
        <v>1897</v>
      </c>
      <c r="H951" s="132">
        <v>43584</v>
      </c>
      <c r="I951" s="134"/>
      <c r="J951" s="134"/>
      <c r="K951" s="134"/>
      <c r="L951" s="134"/>
      <c r="M951" s="134"/>
      <c r="N951" s="134"/>
      <c r="O951" s="134">
        <v>1</v>
      </c>
      <c r="P951" s="225">
        <f t="shared" si="28"/>
        <v>1</v>
      </c>
      <c r="Q951" s="224">
        <v>1</v>
      </c>
      <c r="R951" s="224">
        <f t="shared" si="29"/>
        <v>0</v>
      </c>
      <c r="S951" s="224" t="s">
        <v>1898</v>
      </c>
      <c r="T951" s="226"/>
    </row>
    <row r="952" spans="1:20" ht="22.5" x14ac:dyDescent="0.2">
      <c r="A952" s="131"/>
      <c r="B952" s="435" t="s">
        <v>2049</v>
      </c>
      <c r="C952" s="435" t="s">
        <v>2050</v>
      </c>
      <c r="D952" s="435" t="s">
        <v>1887</v>
      </c>
      <c r="E952" s="435" t="s">
        <v>2051</v>
      </c>
      <c r="F952" s="435" t="s">
        <v>1895</v>
      </c>
      <c r="G952" s="435" t="s">
        <v>1897</v>
      </c>
      <c r="H952" s="132">
        <v>43565</v>
      </c>
      <c r="I952" s="134"/>
      <c r="J952" s="134"/>
      <c r="K952" s="134"/>
      <c r="L952" s="134"/>
      <c r="M952" s="134"/>
      <c r="N952" s="134"/>
      <c r="O952" s="134">
        <v>1</v>
      </c>
      <c r="P952" s="225">
        <f t="shared" si="28"/>
        <v>1</v>
      </c>
      <c r="Q952" s="224"/>
      <c r="R952" s="224">
        <f t="shared" si="29"/>
        <v>1</v>
      </c>
      <c r="S952" s="224" t="s">
        <v>1898</v>
      </c>
      <c r="T952" s="226"/>
    </row>
    <row r="953" spans="1:20" x14ac:dyDescent="0.2">
      <c r="A953" s="131"/>
      <c r="B953" s="433" t="s">
        <v>2054</v>
      </c>
      <c r="C953" s="433" t="s">
        <v>2055</v>
      </c>
      <c r="D953" s="433" t="s">
        <v>1887</v>
      </c>
      <c r="E953" s="433" t="s">
        <v>2056</v>
      </c>
      <c r="F953" s="433" t="s">
        <v>1894</v>
      </c>
      <c r="G953" s="433" t="s">
        <v>1896</v>
      </c>
      <c r="H953" s="132">
        <v>43754</v>
      </c>
      <c r="I953" s="134"/>
      <c r="J953" s="134">
        <v>1</v>
      </c>
      <c r="K953" s="134"/>
      <c r="L953" s="134"/>
      <c r="M953" s="134"/>
      <c r="N953" s="134"/>
      <c r="O953" s="134"/>
      <c r="P953" s="225">
        <f t="shared" si="28"/>
        <v>1</v>
      </c>
      <c r="Q953" s="224">
        <v>1</v>
      </c>
      <c r="R953" s="224">
        <f t="shared" si="29"/>
        <v>0</v>
      </c>
      <c r="S953" s="224" t="s">
        <v>1898</v>
      </c>
      <c r="T953" s="226"/>
    </row>
    <row r="954" spans="1:20" x14ac:dyDescent="0.2">
      <c r="A954" s="131"/>
      <c r="B954" s="433" t="s">
        <v>1875</v>
      </c>
      <c r="C954" s="433" t="s">
        <v>1904</v>
      </c>
      <c r="D954" s="433" t="s">
        <v>1887</v>
      </c>
      <c r="E954" s="433" t="s">
        <v>2089</v>
      </c>
      <c r="F954" s="433" t="s">
        <v>1894</v>
      </c>
      <c r="G954" s="433" t="s">
        <v>1896</v>
      </c>
      <c r="H954" s="132">
        <v>43487</v>
      </c>
      <c r="I954" s="134"/>
      <c r="J954" s="134"/>
      <c r="K954" s="134"/>
      <c r="L954" s="134">
        <v>1</v>
      </c>
      <c r="M954" s="134"/>
      <c r="N954" s="134"/>
      <c r="O954" s="134"/>
      <c r="P954" s="225">
        <f t="shared" si="28"/>
        <v>1</v>
      </c>
      <c r="Q954" s="224">
        <v>1</v>
      </c>
      <c r="R954" s="224">
        <f t="shared" si="29"/>
        <v>0</v>
      </c>
      <c r="S954" s="224" t="s">
        <v>1898</v>
      </c>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F56X7v69heh0Rg9bd5p9Fs9ahlAeMmnkBG5f+ApsEFz2oMtr4dnIPEUWnBX42lMrylEkJ7CXuAPDEZ8xOA2gpg==" saltValue="Wo2hioABWqscKI8Q847GTw=="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949 C951:C952 C955:C1001">
    <cfRule type="expression" dxfId="79" priority="32">
      <formula>AND(ISBLANK(C13),SUM(COUNTIF(A13:O13,"&lt;&gt;"&amp;""),COUNTIF(Q13,"&lt;&gt;"&amp;""),COUNTIF(S13:T13,"&lt;&gt;"&amp;"")&gt;0))</formula>
    </cfRule>
  </conditionalFormatting>
  <conditionalFormatting sqref="F13:F949 F951:F952 F955:F1001">
    <cfRule type="expression" dxfId="78" priority="54">
      <formula>AND(ISBLANK(F13),SUM(COUNTIF(A13:O13,"&lt;&gt;"&amp;""),COUNTIF(Q13,"&lt;&gt;"&amp;""),COUNTIF(S13:T13,"&lt;&gt;"&amp;"")&gt;0))</formula>
    </cfRule>
  </conditionalFormatting>
  <conditionalFormatting sqref="G13:G949 G951:G952 G955:G1001">
    <cfRule type="expression" dxfId="77" priority="53">
      <formula>AND(ISBLANK(G13),SUM(COUNTIF(A13:O13,"&lt;&gt;"&amp;""),COUNTIF(Q13,"&lt;&gt;"&amp;""),COUNTIF(S13:T13,"&lt;&gt;"&amp;"")&gt;0))</formula>
    </cfRule>
  </conditionalFormatting>
  <conditionalFormatting sqref="H13:H1001">
    <cfRule type="expression" dxfId="76" priority="34">
      <formula>AND(ISBLANK(H13),SUM(COUNTIF(A13:O13,"&lt;&gt;"&amp;""),COUNTIF(Q13,"&lt;&gt;"&amp;""),COUNTIF(S13:T13,"&lt;&gt;"&amp;"")&gt;0))</formula>
    </cfRule>
    <cfRule type="expression" dxfId="75" priority="52">
      <formula>ISTEXT(H13)</formula>
    </cfRule>
  </conditionalFormatting>
  <conditionalFormatting sqref="S13:S1001">
    <cfRule type="expression" dxfId="74" priority="51">
      <formula>AND(ISBLANK(S13),SUM(COUNTIF(A13:O13,"&lt;&gt;"&amp;""),COUNTIF(Q13,"&lt;&gt;"&amp;""),COUNTIF(S13:T13,"&lt;&gt;"&amp;"")&gt;0))</formula>
    </cfRule>
  </conditionalFormatting>
  <conditionalFormatting sqref="I13:O1001">
    <cfRule type="expression" dxfId="73" priority="49">
      <formula>AND(ISBLANK(I13),SUM(COUNTIF($A13:$O13,"&lt;&gt;"&amp;""),COUNTIF($Q13,"&lt;&gt;"&amp;""),COUNTIF($S13:$T13,"&lt;&gt;"&amp;"")&gt;0))</formula>
    </cfRule>
  </conditionalFormatting>
  <conditionalFormatting sqref="I13:O1001">
    <cfRule type="expression" priority="35" stopIfTrue="1">
      <formula>COUNTIF($I13:$O13,"&lt;&gt;"&amp;"")&gt;0</formula>
    </cfRule>
  </conditionalFormatting>
  <conditionalFormatting sqref="A13:B949 A951:B952 A950 A955:B1001 A953:A954">
    <cfRule type="expression" dxfId="72" priority="33">
      <formula>LEN(A13)&gt;256</formula>
    </cfRule>
  </conditionalFormatting>
  <conditionalFormatting sqref="C13:C949 C951:C952 C955:C1001">
    <cfRule type="expression" dxfId="71" priority="55">
      <formula>LEN(C13)&gt;256</formula>
    </cfRule>
  </conditionalFormatting>
  <conditionalFormatting sqref="E13:E949 E951:E952 E955:E1001">
    <cfRule type="expression" dxfId="70" priority="31">
      <formula>LEN(E13)&gt;256</formula>
    </cfRule>
  </conditionalFormatting>
  <conditionalFormatting sqref="T13:T1001">
    <cfRule type="expression" dxfId="69" priority="30">
      <formula>LEN(T13)&gt;4000</formula>
    </cfRule>
  </conditionalFormatting>
  <conditionalFormatting sqref="B13:B949 B951:B952 B955:B1000">
    <cfRule type="expression" dxfId="68" priority="29">
      <formula>AND(ISBLANK(B13),SUM(COUNTIF(A13:O13,"&lt;&gt;"&amp;""),COUNTIF(Q13,"&lt;&gt;"&amp;""),COUNTIF(S13:T13,"&lt;&gt;"&amp;"")&gt;0))</formula>
    </cfRule>
  </conditionalFormatting>
  <conditionalFormatting sqref="B950">
    <cfRule type="expression" dxfId="67" priority="24">
      <formula>AND(ISBLANK(B950),SUM(COUNTIF($A950:$O950,"&lt;&gt;"&amp;""),COUNTIF($Q950:$X950,"&lt;&gt;"&amp;""),COUNTIF($Z950:$AG950,"&lt;&gt;"&amp;""),COUNTIF($AI950:$AS950,"&lt;&gt;"&amp;"")&gt;0))</formula>
    </cfRule>
  </conditionalFormatting>
  <conditionalFormatting sqref="C950">
    <cfRule type="expression" dxfId="66" priority="23">
      <formula>AND(ISBLANK(C950),SUM(COUNTIF($A950:$O950,"&lt;&gt;"&amp;""),COUNTIF($Q950:$X950,"&lt;&gt;"&amp;""),COUNTIF($Z950:$AG950,"&lt;&gt;"&amp;""),COUNTIF($AI950:$AS950,"&lt;&gt;"&amp;"")&gt;0))</formula>
    </cfRule>
  </conditionalFormatting>
  <conditionalFormatting sqref="F950">
    <cfRule type="expression" dxfId="65" priority="26">
      <formula>AND(ISBLANK(F950),SUM(COUNTIF($A950:$O950,"&lt;&gt;"&amp;""),COUNTIF($Q950:$X950,"&lt;&gt;"&amp;""),COUNTIF($Z950:$AG950,"&lt;&gt;"&amp;""),COUNTIF($AI950:$AS950,"&lt;&gt;"&amp;"")&gt;0))</formula>
    </cfRule>
  </conditionalFormatting>
  <conditionalFormatting sqref="G950">
    <cfRule type="expression" dxfId="64" priority="25">
      <formula>AND(ISBLANK(G950),SUM(COUNTIF($A950:$O950,"&lt;&gt;"&amp;""),COUNTIF($Q950:$X950,"&lt;&gt;"&amp;""),COUNTIF($Z950:$AG950,"&lt;&gt;"&amp;""),COUNTIF($AI950:$AS950,"&lt;&gt;"&amp;"")&gt;0))</formula>
    </cfRule>
  </conditionalFormatting>
  <conditionalFormatting sqref="B950">
    <cfRule type="expression" dxfId="63" priority="28">
      <formula>LEN(B950)&gt;256</formula>
    </cfRule>
  </conditionalFormatting>
  <conditionalFormatting sqref="C950">
    <cfRule type="expression" dxfId="62" priority="27">
      <formula>LEN(C950)&gt;256</formula>
    </cfRule>
  </conditionalFormatting>
  <conditionalFormatting sqref="D950">
    <cfRule type="expression" dxfId="61" priority="22">
      <formula>LEN(D950)&gt;256</formula>
    </cfRule>
  </conditionalFormatting>
  <conditionalFormatting sqref="E950">
    <cfRule type="expression" dxfId="60" priority="21">
      <formula>LEN($E$13)&gt;256</formula>
    </cfRule>
  </conditionalFormatting>
  <conditionalFormatting sqref="B953:C953 F953:G953">
    <cfRule type="expression" dxfId="59" priority="8">
      <formula>AND(ISBLANK(B953),SUM(COUNTIF($A953:$O953,"&lt;&gt;"&amp;""),COUNTIF($Q953:$X953,"&lt;&gt;"&amp;""),COUNTIF($Z953:$AG953,"&lt;&gt;"&amp;""),COUNTIF($AI953:$AS953,"&lt;&gt;"&amp;"")&gt;0))</formula>
    </cfRule>
  </conditionalFormatting>
  <conditionalFormatting sqref="B953">
    <cfRule type="expression" dxfId="58" priority="10">
      <formula>LEN(B953)&gt;256</formula>
    </cfRule>
  </conditionalFormatting>
  <conditionalFormatting sqref="C953">
    <cfRule type="expression" dxfId="57" priority="9">
      <formula>LEN(C953)&gt;256</formula>
    </cfRule>
  </conditionalFormatting>
  <conditionalFormatting sqref="D953">
    <cfRule type="expression" dxfId="56" priority="7">
      <formula>LEN(D953)&gt;256</formula>
    </cfRule>
  </conditionalFormatting>
  <conditionalFormatting sqref="E953">
    <cfRule type="expression" dxfId="55" priority="6">
      <formula>LEN($E$13)&gt;256</formula>
    </cfRule>
  </conditionalFormatting>
  <conditionalFormatting sqref="B954:C954 F954:G954">
    <cfRule type="expression" dxfId="54" priority="3">
      <formula>AND(ISBLANK(B954),SUM(COUNTIF($A954:$O954,"&lt;&gt;"&amp;""),COUNTIF($Q954:$X954,"&lt;&gt;"&amp;""),COUNTIF($Z954:$AG954,"&lt;&gt;"&amp;""),COUNTIF($AI954:$AS954,"&lt;&gt;"&amp;"")&gt;0))</formula>
    </cfRule>
  </conditionalFormatting>
  <conditionalFormatting sqref="B954">
    <cfRule type="expression" dxfId="53" priority="5">
      <formula>LEN(B954)&gt;256</formula>
    </cfRule>
  </conditionalFormatting>
  <conditionalFormatting sqref="C954">
    <cfRule type="expression" dxfId="52" priority="4">
      <formula>LEN(C954)&gt;256</formula>
    </cfRule>
  </conditionalFormatting>
  <conditionalFormatting sqref="D954">
    <cfRule type="expression" dxfId="51" priority="2">
      <formula>LEN(D954)&gt;256</formula>
    </cfRule>
  </conditionalFormatting>
  <conditionalFormatting sqref="E954">
    <cfRule type="expression" dxfId="50" priority="1">
      <formula>LEN($E$13)&gt;256</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tabSelected="1" showWhiteSpace="0" topLeftCell="Z1" zoomScale="70" zoomScaleNormal="70" zoomScaleSheetLayoutView="50" zoomScalePageLayoutView="70" workbookViewId="0">
      <selection activeCell="AJ19" sqref="AJ19"/>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Larkspur</v>
      </c>
      <c r="C1" s="278"/>
      <c r="D1" s="358"/>
      <c r="E1" s="358"/>
      <c r="F1" s="358"/>
      <c r="G1" s="358"/>
      <c r="H1" s="358"/>
      <c r="I1" s="358" t="s">
        <v>8</v>
      </c>
      <c r="J1" s="358"/>
      <c r="K1" s="358"/>
      <c r="L1" s="358"/>
      <c r="M1" s="358"/>
      <c r="N1" s="358"/>
      <c r="O1" s="358"/>
      <c r="P1" s="358"/>
      <c r="Q1" s="358"/>
      <c r="R1" s="477" t="s">
        <v>1766</v>
      </c>
      <c r="S1" s="478"/>
      <c r="T1" s="478"/>
      <c r="U1" s="479"/>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66" t="s">
        <v>1369</v>
      </c>
      <c r="B3" s="466"/>
      <c r="C3" s="466"/>
      <c r="D3" s="466"/>
      <c r="E3" s="466"/>
      <c r="F3" s="466"/>
      <c r="G3" s="466"/>
      <c r="H3" s="466"/>
      <c r="I3" s="466"/>
      <c r="J3" s="466"/>
      <c r="K3" s="466"/>
      <c r="L3" s="466"/>
      <c r="M3" s="466"/>
      <c r="N3" s="466"/>
      <c r="O3" s="466"/>
      <c r="P3" s="466"/>
      <c r="Q3" s="466"/>
      <c r="R3" s="466"/>
      <c r="S3" s="466"/>
      <c r="T3" s="466"/>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2" t="s">
        <v>43</v>
      </c>
      <c r="B9" s="475"/>
      <c r="C9" s="475"/>
      <c r="D9" s="475"/>
      <c r="E9" s="476"/>
      <c r="F9" s="472" t="s">
        <v>108</v>
      </c>
      <c r="G9" s="476"/>
      <c r="H9" s="472" t="s">
        <v>1291</v>
      </c>
      <c r="I9" s="475"/>
      <c r="J9" s="475"/>
      <c r="K9" s="475"/>
      <c r="L9" s="475"/>
      <c r="M9" s="475"/>
      <c r="N9" s="475"/>
      <c r="O9" s="476"/>
      <c r="P9" s="235"/>
      <c r="Q9" s="472" t="s">
        <v>64</v>
      </c>
      <c r="R9" s="475"/>
      <c r="S9" s="475"/>
      <c r="T9" s="475"/>
      <c r="U9" s="475"/>
      <c r="V9" s="475"/>
      <c r="W9" s="476"/>
      <c r="X9" s="235"/>
      <c r="Y9" s="235"/>
      <c r="Z9" s="472" t="s">
        <v>65</v>
      </c>
      <c r="AA9" s="475"/>
      <c r="AB9" s="475"/>
      <c r="AC9" s="475"/>
      <c r="AD9" s="475"/>
      <c r="AE9" s="475"/>
      <c r="AF9" s="475"/>
      <c r="AG9" s="475"/>
      <c r="AH9" s="476"/>
      <c r="AI9" s="236"/>
      <c r="AJ9" s="193" t="s">
        <v>109</v>
      </c>
      <c r="AK9" s="193" t="s">
        <v>110</v>
      </c>
      <c r="AL9" s="472" t="s">
        <v>6</v>
      </c>
      <c r="AM9" s="476"/>
      <c r="AN9" s="193" t="s">
        <v>7</v>
      </c>
      <c r="AO9" s="193" t="s">
        <v>111</v>
      </c>
      <c r="AP9" s="472" t="s">
        <v>114</v>
      </c>
      <c r="AQ9" s="475"/>
      <c r="AR9" s="476"/>
      <c r="AS9" s="67" t="s">
        <v>54</v>
      </c>
      <c r="AT9" s="64"/>
    </row>
    <row r="10" spans="1:46" s="8" customFormat="1" ht="23.25" customHeight="1" x14ac:dyDescent="0.25">
      <c r="A10" s="480">
        <v>1</v>
      </c>
      <c r="B10" s="481"/>
      <c r="C10" s="481"/>
      <c r="D10" s="481"/>
      <c r="E10" s="482"/>
      <c r="F10" s="187">
        <v>2</v>
      </c>
      <c r="G10" s="187">
        <v>3</v>
      </c>
      <c r="H10" s="468">
        <v>4</v>
      </c>
      <c r="I10" s="469"/>
      <c r="J10" s="469"/>
      <c r="K10" s="469"/>
      <c r="L10" s="469"/>
      <c r="M10" s="469"/>
      <c r="N10" s="483"/>
      <c r="O10" s="187">
        <v>5</v>
      </c>
      <c r="P10" s="187">
        <v>6</v>
      </c>
      <c r="Q10" s="468">
        <v>7</v>
      </c>
      <c r="R10" s="469"/>
      <c r="S10" s="469"/>
      <c r="T10" s="469"/>
      <c r="U10" s="469"/>
      <c r="V10" s="469"/>
      <c r="W10" s="483"/>
      <c r="X10" s="187">
        <v>8</v>
      </c>
      <c r="Y10" s="187">
        <v>9</v>
      </c>
      <c r="Z10" s="468">
        <v>10</v>
      </c>
      <c r="AA10" s="469"/>
      <c r="AB10" s="469"/>
      <c r="AC10" s="469"/>
      <c r="AD10" s="469"/>
      <c r="AE10" s="469"/>
      <c r="AF10" s="483"/>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2</v>
      </c>
      <c r="O12" s="240"/>
      <c r="P12" s="240">
        <f>SUMPRODUCT((YEAR($O13:$O1000)='Start Here'!$B$5)*P13:P1000)</f>
        <v>2</v>
      </c>
      <c r="Q12" s="240">
        <f>SUMPRODUCT((YEAR($X13:$X1000)='Start Here'!$B$5)*Q13:Q1000)</f>
        <v>0</v>
      </c>
      <c r="R12" s="240">
        <f>SUMPRODUCT((YEAR($X13:$X1000)='Start Here'!$B$5)*R13:R1000)</f>
        <v>2</v>
      </c>
      <c r="S12" s="240">
        <f>SUMPRODUCT((YEAR($X13:$X1000)='Start Here'!$B$5)*S13:S1000)</f>
        <v>0</v>
      </c>
      <c r="T12" s="240">
        <f>SUMPRODUCT((YEAR($X13:$X1000)='Start Here'!$B$5)*T13:T1000)</f>
        <v>1</v>
      </c>
      <c r="U12" s="240">
        <f>SUMPRODUCT((YEAR($X13:$X1000)='Start Here'!$B$5)*U13:U1000)</f>
        <v>0</v>
      </c>
      <c r="V12" s="240">
        <f>SUMPRODUCT((YEAR($X13:$X1000)='Start Here'!$B$5)*V13:V1000)</f>
        <v>0</v>
      </c>
      <c r="W12" s="240">
        <f>SUMPRODUCT((YEAR($X13:$X1000)='Start Here'!$B$5)*W13:W1000)</f>
        <v>1</v>
      </c>
      <c r="X12" s="240"/>
      <c r="Y12" s="240">
        <f>SUMPRODUCT((YEAR($X13:$X1000)='Start Here'!$B$5)*Y13:Y1000)</f>
        <v>4</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1</v>
      </c>
      <c r="AG12" s="240"/>
      <c r="AH12" s="240">
        <f>SUMPRODUCT((YEAR($AG13:$AG1000)='Start Here'!$B$5)*AH13:AH1000)</f>
        <v>1</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22.5" customHeight="1" x14ac:dyDescent="0.2">
      <c r="A13" s="9"/>
      <c r="B13" s="387" t="s">
        <v>1880</v>
      </c>
      <c r="C13" s="387" t="s">
        <v>1886</v>
      </c>
      <c r="D13" s="387" t="s">
        <v>1887</v>
      </c>
      <c r="E13" s="387" t="s">
        <v>2045</v>
      </c>
      <c r="F13" s="387" t="s">
        <v>1895</v>
      </c>
      <c r="G13" s="387" t="s">
        <v>1897</v>
      </c>
      <c r="H13" s="9"/>
      <c r="I13" s="9"/>
      <c r="J13" s="9"/>
      <c r="K13" s="9"/>
      <c r="L13" s="9"/>
      <c r="M13" s="9"/>
      <c r="N13" s="9">
        <v>1</v>
      </c>
      <c r="O13" s="243">
        <v>43613</v>
      </c>
      <c r="P13" s="242">
        <f>SUM($H13:$N13)</f>
        <v>1</v>
      </c>
      <c r="Q13" s="9"/>
      <c r="R13" s="9"/>
      <c r="S13" s="9"/>
      <c r="T13" s="9"/>
      <c r="U13" s="9"/>
      <c r="V13" s="9"/>
      <c r="W13" s="9">
        <v>1</v>
      </c>
      <c r="X13" s="383">
        <v>43724</v>
      </c>
      <c r="Y13" s="244">
        <f>SUM($Q13:$W13)</f>
        <v>1</v>
      </c>
      <c r="Z13" s="9"/>
      <c r="AA13" s="9"/>
      <c r="AB13" s="9"/>
      <c r="AC13" s="9"/>
      <c r="AD13" s="9"/>
      <c r="AE13" s="9"/>
      <c r="AF13" s="9"/>
      <c r="AG13" s="243"/>
      <c r="AH13" s="244">
        <f>SUM($Z13:$AF13)</f>
        <v>0</v>
      </c>
      <c r="AI13" s="245"/>
      <c r="AJ13" s="9" t="s">
        <v>1905</v>
      </c>
      <c r="AK13" s="9"/>
      <c r="AL13" s="9"/>
      <c r="AM13" s="9"/>
      <c r="AN13" s="9"/>
      <c r="AO13" s="9"/>
      <c r="AP13" s="9"/>
      <c r="AQ13" s="9"/>
      <c r="AR13" s="9"/>
      <c r="AS13" s="246"/>
      <c r="AT13" s="195"/>
    </row>
    <row r="14" spans="1:46" s="1" customFormat="1" ht="23.25" customHeight="1" x14ac:dyDescent="0.2">
      <c r="A14" s="9"/>
      <c r="B14" s="387" t="s">
        <v>2046</v>
      </c>
      <c r="C14" s="387" t="s">
        <v>2047</v>
      </c>
      <c r="D14" s="387" t="s">
        <v>1887</v>
      </c>
      <c r="E14" s="387" t="s">
        <v>2048</v>
      </c>
      <c r="F14" s="387" t="s">
        <v>1895</v>
      </c>
      <c r="G14" s="387" t="s">
        <v>1897</v>
      </c>
      <c r="H14" s="132"/>
      <c r="I14" s="9"/>
      <c r="J14" s="9"/>
      <c r="K14" s="9"/>
      <c r="L14" s="9"/>
      <c r="M14" s="9"/>
      <c r="N14" s="9">
        <v>1</v>
      </c>
      <c r="O14" s="243">
        <v>43718</v>
      </c>
      <c r="P14" s="242">
        <f t="shared" ref="P14:P18" si="0">SUM($H14:$N14)</f>
        <v>1</v>
      </c>
      <c r="Q14" s="9"/>
      <c r="R14" s="9"/>
      <c r="S14" s="9"/>
      <c r="T14" s="9"/>
      <c r="U14" s="9"/>
      <c r="V14" s="9"/>
      <c r="W14" s="9"/>
      <c r="X14" s="63"/>
      <c r="Y14" s="244">
        <f t="shared" ref="Y14:Y18" si="1">SUM($Q14:$W14)</f>
        <v>0</v>
      </c>
      <c r="Z14" s="9"/>
      <c r="AA14" s="9"/>
      <c r="AB14" s="9"/>
      <c r="AC14" s="9"/>
      <c r="AD14" s="9"/>
      <c r="AE14" s="9"/>
      <c r="AF14" s="9"/>
      <c r="AG14" s="9"/>
      <c r="AH14" s="244">
        <f t="shared" ref="AH14:AH77" si="2">SUM($Z14:$AF14)</f>
        <v>0</v>
      </c>
      <c r="AI14" s="245"/>
      <c r="AJ14" s="9" t="s">
        <v>1905</v>
      </c>
      <c r="AK14" s="9"/>
      <c r="AL14" s="9"/>
      <c r="AM14" s="9"/>
      <c r="AN14" s="63"/>
      <c r="AO14" s="9"/>
      <c r="AP14" s="9"/>
      <c r="AQ14" s="9"/>
      <c r="AR14" s="9"/>
      <c r="AS14" s="63"/>
      <c r="AT14" s="195"/>
    </row>
    <row r="15" spans="1:46" s="1" customFormat="1" ht="35.25" customHeight="1" x14ac:dyDescent="0.2">
      <c r="A15" s="9"/>
      <c r="B15" s="9" t="s">
        <v>2054</v>
      </c>
      <c r="C15" s="9" t="s">
        <v>2055</v>
      </c>
      <c r="D15" s="9" t="s">
        <v>1887</v>
      </c>
      <c r="E15" s="9" t="s">
        <v>2056</v>
      </c>
      <c r="F15" s="9" t="s">
        <v>1894</v>
      </c>
      <c r="G15" s="9" t="s">
        <v>1896</v>
      </c>
      <c r="H15" s="9"/>
      <c r="I15" s="9"/>
      <c r="J15" s="9"/>
      <c r="K15" s="9"/>
      <c r="L15" s="9"/>
      <c r="M15" s="9"/>
      <c r="N15" s="9"/>
      <c r="O15" s="9"/>
      <c r="P15" s="242">
        <f t="shared" si="0"/>
        <v>0</v>
      </c>
      <c r="Q15" s="9"/>
      <c r="R15" s="9">
        <v>1</v>
      </c>
      <c r="S15" s="9"/>
      <c r="T15" s="9"/>
      <c r="U15" s="9"/>
      <c r="V15" s="9"/>
      <c r="W15" s="9"/>
      <c r="X15" s="243">
        <v>43796</v>
      </c>
      <c r="Y15" s="244">
        <f t="shared" si="1"/>
        <v>1</v>
      </c>
      <c r="Z15" s="9"/>
      <c r="AA15" s="9"/>
      <c r="AB15" s="9"/>
      <c r="AC15" s="9"/>
      <c r="AD15" s="9"/>
      <c r="AE15" s="9"/>
      <c r="AF15" s="9"/>
      <c r="AG15" s="9"/>
      <c r="AH15" s="244">
        <f t="shared" si="2"/>
        <v>0</v>
      </c>
      <c r="AI15" s="245"/>
      <c r="AJ15" s="9" t="s">
        <v>1905</v>
      </c>
      <c r="AK15" s="9"/>
      <c r="AL15" s="9"/>
      <c r="AM15" s="9"/>
      <c r="AN15" s="9" t="s">
        <v>2052</v>
      </c>
      <c r="AO15" s="9"/>
      <c r="AP15" s="9"/>
      <c r="AQ15" s="9"/>
      <c r="AR15" s="9"/>
      <c r="AS15" s="246" t="s">
        <v>2053</v>
      </c>
      <c r="AT15" s="195"/>
    </row>
    <row r="16" spans="1:46" s="1" customFormat="1" ht="45.75" customHeight="1" x14ac:dyDescent="0.2">
      <c r="A16" s="9"/>
      <c r="B16" s="432" t="s">
        <v>2057</v>
      </c>
      <c r="C16" s="432" t="s">
        <v>2058</v>
      </c>
      <c r="D16" s="432" t="s">
        <v>1887</v>
      </c>
      <c r="E16" s="432" t="s">
        <v>2059</v>
      </c>
      <c r="F16" s="432" t="s">
        <v>1894</v>
      </c>
      <c r="G16" s="432" t="s">
        <v>1896</v>
      </c>
      <c r="H16" s="9"/>
      <c r="I16" s="9"/>
      <c r="J16" s="9"/>
      <c r="K16" s="9"/>
      <c r="L16" s="9"/>
      <c r="M16" s="9"/>
      <c r="N16" s="9"/>
      <c r="O16" s="9"/>
      <c r="P16" s="242">
        <f t="shared" si="0"/>
        <v>0</v>
      </c>
      <c r="Q16" s="9"/>
      <c r="R16" s="9">
        <v>1</v>
      </c>
      <c r="S16" s="9"/>
      <c r="T16" s="9"/>
      <c r="U16" s="9"/>
      <c r="V16" s="9"/>
      <c r="W16" s="9"/>
      <c r="X16" s="243">
        <v>43703</v>
      </c>
      <c r="Y16" s="244">
        <f t="shared" si="1"/>
        <v>1</v>
      </c>
      <c r="Z16" s="9"/>
      <c r="AA16" s="9"/>
      <c r="AB16" s="9"/>
      <c r="AC16" s="9"/>
      <c r="AD16" s="9"/>
      <c r="AE16" s="9"/>
      <c r="AF16" s="9"/>
      <c r="AG16" s="243"/>
      <c r="AH16" s="244">
        <f t="shared" si="2"/>
        <v>0</v>
      </c>
      <c r="AI16" s="245"/>
      <c r="AJ16" s="9" t="s">
        <v>1905</v>
      </c>
      <c r="AK16" s="9"/>
      <c r="AL16" s="9"/>
      <c r="AM16" s="9"/>
      <c r="AN16" s="387" t="s">
        <v>2052</v>
      </c>
      <c r="AO16" s="9"/>
      <c r="AP16" s="9"/>
      <c r="AQ16" s="9"/>
      <c r="AR16" s="9"/>
      <c r="AS16" s="246" t="s">
        <v>2053</v>
      </c>
      <c r="AT16" s="195"/>
    </row>
    <row r="17" spans="1:46" s="1" customFormat="1" ht="17.25" customHeight="1" x14ac:dyDescent="0.2">
      <c r="A17" s="9"/>
      <c r="B17" s="9"/>
      <c r="C17" s="9"/>
      <c r="D17" s="9"/>
      <c r="E17" s="9"/>
      <c r="F17" s="9"/>
      <c r="G17" s="9"/>
      <c r="H17" s="9"/>
      <c r="I17" s="9"/>
      <c r="J17" s="9"/>
      <c r="K17" s="9"/>
      <c r="L17" s="9"/>
      <c r="M17" s="9"/>
      <c r="N17" s="9"/>
      <c r="O17" s="9"/>
      <c r="P17" s="242">
        <f t="shared" si="0"/>
        <v>0</v>
      </c>
      <c r="Q17" s="9"/>
      <c r="R17" s="9"/>
      <c r="S17" s="9"/>
      <c r="T17" s="9"/>
      <c r="U17" s="9"/>
      <c r="V17" s="9"/>
      <c r="W17" s="9"/>
      <c r="X17" s="383"/>
      <c r="Y17" s="244">
        <f t="shared" si="1"/>
        <v>0</v>
      </c>
      <c r="Z17" s="9"/>
      <c r="AA17" s="9"/>
      <c r="AB17" s="9"/>
      <c r="AC17" s="9"/>
      <c r="AD17" s="9"/>
      <c r="AE17" s="9"/>
      <c r="AF17" s="9"/>
      <c r="AG17" s="9"/>
      <c r="AH17" s="244">
        <f t="shared" si="2"/>
        <v>0</v>
      </c>
      <c r="AI17" s="245"/>
      <c r="AJ17" s="9"/>
      <c r="AK17" s="9"/>
      <c r="AL17" s="9"/>
      <c r="AM17" s="9"/>
      <c r="AN17" s="9"/>
      <c r="AO17" s="9"/>
      <c r="AP17" s="9"/>
      <c r="AQ17" s="9"/>
      <c r="AR17" s="9"/>
      <c r="AS17" s="246"/>
      <c r="AT17" s="195"/>
    </row>
    <row r="18" spans="1:46" s="1" customFormat="1" ht="24" customHeight="1" x14ac:dyDescent="0.2">
      <c r="A18" s="9"/>
      <c r="B18" s="9" t="s">
        <v>1876</v>
      </c>
      <c r="C18" s="9" t="s">
        <v>1882</v>
      </c>
      <c r="D18" s="9" t="s">
        <v>1887</v>
      </c>
      <c r="E18" s="9" t="s">
        <v>1889</v>
      </c>
      <c r="F18" s="9" t="s">
        <v>1895</v>
      </c>
      <c r="G18" s="9" t="s">
        <v>1897</v>
      </c>
      <c r="H18" s="9"/>
      <c r="I18" s="9"/>
      <c r="J18" s="9"/>
      <c r="K18" s="9"/>
      <c r="L18" s="9"/>
      <c r="M18" s="9"/>
      <c r="N18" s="9"/>
      <c r="O18" s="9"/>
      <c r="P18" s="242">
        <f t="shared" si="0"/>
        <v>0</v>
      </c>
      <c r="Q18" s="9"/>
      <c r="R18" s="9"/>
      <c r="S18" s="9"/>
      <c r="T18" s="9"/>
      <c r="U18" s="9"/>
      <c r="V18" s="9"/>
      <c r="W18" s="9"/>
      <c r="X18" s="243"/>
      <c r="Y18" s="244">
        <f t="shared" si="1"/>
        <v>0</v>
      </c>
      <c r="Z18" s="9"/>
      <c r="AA18" s="9"/>
      <c r="AB18" s="9"/>
      <c r="AC18" s="9"/>
      <c r="AD18" s="9"/>
      <c r="AE18" s="9"/>
      <c r="AF18" s="9">
        <v>1</v>
      </c>
      <c r="AG18" s="243">
        <v>43901</v>
      </c>
      <c r="AH18" s="244">
        <f t="shared" si="2"/>
        <v>1</v>
      </c>
      <c r="AI18" s="245"/>
      <c r="AJ18" s="9" t="s">
        <v>1905</v>
      </c>
      <c r="AK18" s="9" t="s">
        <v>1905</v>
      </c>
      <c r="AL18" s="9"/>
      <c r="AM18" s="9"/>
      <c r="AN18" s="9"/>
      <c r="AO18" s="9"/>
      <c r="AP18" s="9"/>
      <c r="AQ18" s="9"/>
      <c r="AR18" s="9"/>
      <c r="AS18" s="246"/>
      <c r="AT18" s="195"/>
    </row>
    <row r="19" spans="1:46" s="1" customFormat="1" ht="25.5" x14ac:dyDescent="0.2">
      <c r="A19" s="9"/>
      <c r="B19" s="63" t="s">
        <v>2091</v>
      </c>
      <c r="C19" s="387" t="s">
        <v>2090</v>
      </c>
      <c r="D19" s="9" t="s">
        <v>1887</v>
      </c>
      <c r="E19" s="9">
        <v>20160066</v>
      </c>
      <c r="F19" s="9" t="s">
        <v>1895</v>
      </c>
      <c r="G19" s="9" t="s">
        <v>1897</v>
      </c>
      <c r="H19" s="9"/>
      <c r="I19" s="9"/>
      <c r="J19" s="9"/>
      <c r="K19" s="9"/>
      <c r="L19" s="9"/>
      <c r="M19" s="9"/>
      <c r="N19" s="9"/>
      <c r="O19" s="9"/>
      <c r="P19" s="242">
        <f>SUM($H19:$N19)</f>
        <v>0</v>
      </c>
      <c r="Q19" s="9"/>
      <c r="R19" s="9"/>
      <c r="S19" s="9"/>
      <c r="T19" s="9"/>
      <c r="U19" s="9"/>
      <c r="V19" s="9"/>
      <c r="W19" s="9"/>
      <c r="X19" s="383"/>
      <c r="Y19" s="244">
        <f>SUM($Q19:$W19)</f>
        <v>0</v>
      </c>
      <c r="Z19" s="9"/>
      <c r="AA19" s="9"/>
      <c r="AB19" s="9"/>
      <c r="AC19" s="9"/>
      <c r="AD19" s="9"/>
      <c r="AE19" s="9"/>
      <c r="AF19" s="9">
        <v>1</v>
      </c>
      <c r="AG19" s="243">
        <v>43511</v>
      </c>
      <c r="AH19" s="244">
        <f>SUM($Z19:$AF19)</f>
        <v>1</v>
      </c>
      <c r="AI19" s="245"/>
      <c r="AJ19" s="9" t="s">
        <v>1905</v>
      </c>
      <c r="AK19" s="9"/>
      <c r="AL19" s="9"/>
      <c r="AM19" s="9"/>
      <c r="AN19" s="9"/>
      <c r="AO19" s="9"/>
      <c r="AP19" s="9"/>
      <c r="AQ19" s="9"/>
      <c r="AR19" s="9"/>
      <c r="AS19" s="246"/>
      <c r="AT19" s="195"/>
    </row>
    <row r="20" spans="1:46" s="1" customFormat="1" x14ac:dyDescent="0.2">
      <c r="A20" s="9"/>
      <c r="B20" s="9"/>
      <c r="C20" s="9"/>
      <c r="D20" s="9"/>
      <c r="E20" s="9"/>
      <c r="F20" s="9"/>
      <c r="G20" s="9"/>
      <c r="H20" s="9"/>
      <c r="I20" s="9"/>
      <c r="J20" s="9"/>
      <c r="K20" s="9"/>
      <c r="L20" s="9"/>
      <c r="M20" s="9"/>
      <c r="N20" s="9"/>
      <c r="O20" s="9"/>
      <c r="P20" s="242">
        <f t="shared" ref="P20:P83" si="3">SUM($H20:$N20)</f>
        <v>0</v>
      </c>
      <c r="Q20" s="9"/>
      <c r="R20" s="9"/>
      <c r="S20" s="9"/>
      <c r="T20" s="9"/>
      <c r="U20" s="9"/>
      <c r="V20" s="9"/>
      <c r="W20" s="9"/>
      <c r="X20" s="243"/>
      <c r="Y20" s="244">
        <f t="shared" ref="Y20:Y83" si="4">SUM($Q20:$W20)</f>
        <v>0</v>
      </c>
      <c r="Z20" s="9"/>
      <c r="AA20" s="9"/>
      <c r="AB20" s="9"/>
      <c r="AC20" s="9"/>
      <c r="AD20" s="9"/>
      <c r="AE20" s="9"/>
      <c r="AF20" s="9"/>
      <c r="AG20" s="9"/>
      <c r="AH20" s="244">
        <f t="shared" si="2"/>
        <v>0</v>
      </c>
      <c r="AI20" s="245"/>
      <c r="AJ20" s="9"/>
      <c r="AK20" s="9"/>
      <c r="AL20" s="9"/>
      <c r="AM20" s="9"/>
      <c r="AN20" s="9"/>
      <c r="AO20" s="9"/>
      <c r="AP20" s="9"/>
      <c r="AQ20" s="9"/>
      <c r="AR20" s="9"/>
      <c r="AS20" s="246"/>
      <c r="AT20" s="195"/>
    </row>
    <row r="21" spans="1:46" s="1" customFormat="1" ht="35.25" customHeight="1" x14ac:dyDescent="0.2">
      <c r="A21" s="9"/>
      <c r="B21" s="9" t="s">
        <v>1875</v>
      </c>
      <c r="C21" s="9" t="s">
        <v>1904</v>
      </c>
      <c r="D21" s="9" t="s">
        <v>1887</v>
      </c>
      <c r="E21" s="9" t="s">
        <v>2089</v>
      </c>
      <c r="F21" s="9" t="s">
        <v>1894</v>
      </c>
      <c r="G21" s="9" t="s">
        <v>1896</v>
      </c>
      <c r="H21" s="9"/>
      <c r="I21" s="9"/>
      <c r="J21" s="9"/>
      <c r="K21" s="9"/>
      <c r="L21" s="9"/>
      <c r="M21" s="9"/>
      <c r="N21" s="9"/>
      <c r="O21" s="243"/>
      <c r="P21" s="242">
        <f t="shared" si="3"/>
        <v>0</v>
      </c>
      <c r="Q21" s="9"/>
      <c r="R21" s="9"/>
      <c r="S21" s="9"/>
      <c r="T21" s="9">
        <v>1</v>
      </c>
      <c r="U21" s="9"/>
      <c r="V21" s="9"/>
      <c r="W21" s="9"/>
      <c r="X21" s="243">
        <v>43528</v>
      </c>
      <c r="Y21" s="244">
        <f t="shared" si="4"/>
        <v>1</v>
      </c>
      <c r="Z21" s="9"/>
      <c r="AA21" s="9"/>
      <c r="AB21" s="9"/>
      <c r="AC21" s="9"/>
      <c r="AD21" s="9"/>
      <c r="AE21" s="9"/>
      <c r="AF21" s="9"/>
      <c r="AG21" s="9"/>
      <c r="AH21" s="244">
        <f t="shared" si="2"/>
        <v>0</v>
      </c>
      <c r="AI21" s="245"/>
      <c r="AJ21" s="9" t="s">
        <v>1905</v>
      </c>
      <c r="AK21" s="9"/>
      <c r="AL21" s="9"/>
      <c r="AM21" s="9"/>
      <c r="AN21" s="387" t="s">
        <v>2052</v>
      </c>
      <c r="AO21" s="9"/>
      <c r="AP21" s="9"/>
      <c r="AQ21" s="9"/>
      <c r="AR21" s="9"/>
      <c r="AS21" s="246" t="s">
        <v>2053</v>
      </c>
      <c r="AT21" s="195"/>
    </row>
    <row r="22" spans="1:46" s="1" customFormat="1" x14ac:dyDescent="0.2">
      <c r="A22" s="9"/>
      <c r="B22" s="9"/>
      <c r="C22" s="9"/>
      <c r="D22" s="9"/>
      <c r="E22" s="9"/>
      <c r="F22" s="9"/>
      <c r="G22" s="9"/>
      <c r="H22" s="9"/>
      <c r="I22" s="9"/>
      <c r="J22" s="9"/>
      <c r="K22" s="9"/>
      <c r="L22" s="9"/>
      <c r="M22" s="9"/>
      <c r="N22" s="9"/>
      <c r="O22" s="243"/>
      <c r="P22" s="242">
        <f t="shared" si="3"/>
        <v>0</v>
      </c>
      <c r="Q22" s="9"/>
      <c r="R22" s="9"/>
      <c r="S22" s="9"/>
      <c r="T22" s="9"/>
      <c r="U22" s="9"/>
      <c r="V22" s="9"/>
      <c r="W22" s="9"/>
      <c r="X22" s="243"/>
      <c r="Y22" s="244">
        <f t="shared" si="4"/>
        <v>0</v>
      </c>
      <c r="Z22" s="9"/>
      <c r="AA22" s="9"/>
      <c r="AB22" s="9"/>
      <c r="AC22" s="9"/>
      <c r="AD22" s="9"/>
      <c r="AE22" s="9"/>
      <c r="AF22" s="9"/>
      <c r="AG22" s="9"/>
      <c r="AH22" s="244">
        <f t="shared" si="2"/>
        <v>0</v>
      </c>
      <c r="AI22" s="245"/>
      <c r="AJ22" s="9"/>
      <c r="AK22" s="9"/>
      <c r="AL22" s="9"/>
      <c r="AM22" s="9"/>
      <c r="AN22" s="9"/>
      <c r="AO22" s="9"/>
      <c r="AP22" s="9"/>
      <c r="AQ22" s="9"/>
      <c r="AR22" s="9"/>
      <c r="AS22" s="246"/>
      <c r="AT22" s="195"/>
    </row>
    <row r="23" spans="1:46" s="1" customFormat="1" x14ac:dyDescent="0.2">
      <c r="A23" s="9"/>
      <c r="B23" s="9"/>
      <c r="C23" s="9"/>
      <c r="D23" s="9"/>
      <c r="E23" s="9"/>
      <c r="F23" s="9"/>
      <c r="G23" s="9"/>
      <c r="H23" s="9"/>
      <c r="I23" s="9"/>
      <c r="J23" s="9"/>
      <c r="K23" s="9"/>
      <c r="L23" s="9"/>
      <c r="M23" s="9"/>
      <c r="N23" s="9"/>
      <c r="O23" s="9"/>
      <c r="P23" s="242">
        <f t="shared" si="3"/>
        <v>0</v>
      </c>
      <c r="Q23" s="9"/>
      <c r="R23" s="9"/>
      <c r="S23" s="9"/>
      <c r="T23" s="9"/>
      <c r="U23" s="9"/>
      <c r="V23" s="9"/>
      <c r="W23" s="9"/>
      <c r="X23" s="243"/>
      <c r="Y23" s="244">
        <f t="shared" si="4"/>
        <v>0</v>
      </c>
      <c r="Z23" s="9"/>
      <c r="AA23" s="9"/>
      <c r="AB23" s="9"/>
      <c r="AC23" s="9"/>
      <c r="AD23" s="9"/>
      <c r="AE23" s="9"/>
      <c r="AF23" s="9"/>
      <c r="AG23" s="9"/>
      <c r="AH23" s="244">
        <f t="shared" si="2"/>
        <v>0</v>
      </c>
      <c r="AI23" s="245"/>
      <c r="AJ23" s="9"/>
      <c r="AK23" s="9"/>
      <c r="AL23" s="9"/>
      <c r="AM23" s="9"/>
      <c r="AN23" s="9"/>
      <c r="AO23" s="9"/>
      <c r="AP23" s="9"/>
      <c r="AQ23" s="9"/>
      <c r="AR23" s="9"/>
      <c r="AS23" s="246"/>
      <c r="AT23" s="195"/>
    </row>
    <row r="24" spans="1:46" s="1" customFormat="1" x14ac:dyDescent="0.2">
      <c r="A24" s="9"/>
      <c r="B24" s="9"/>
      <c r="C24" s="9"/>
      <c r="D24" s="9"/>
      <c r="E24" s="9"/>
      <c r="F24" s="9"/>
      <c r="G24" s="9"/>
      <c r="H24" s="9"/>
      <c r="I24" s="9"/>
      <c r="J24" s="9"/>
      <c r="K24" s="9"/>
      <c r="L24" s="9"/>
      <c r="M24" s="9"/>
      <c r="N24" s="9"/>
      <c r="O24" s="9"/>
      <c r="P24" s="242">
        <f t="shared" si="3"/>
        <v>0</v>
      </c>
      <c r="Q24" s="9"/>
      <c r="R24" s="9"/>
      <c r="S24" s="9"/>
      <c r="T24" s="9"/>
      <c r="U24" s="9"/>
      <c r="V24" s="9"/>
      <c r="W24" s="9"/>
      <c r="X24" s="243"/>
      <c r="Y24" s="244">
        <f t="shared" si="4"/>
        <v>0</v>
      </c>
      <c r="Z24" s="9"/>
      <c r="AA24" s="9"/>
      <c r="AB24" s="9"/>
      <c r="AC24" s="9"/>
      <c r="AD24" s="9"/>
      <c r="AE24" s="9"/>
      <c r="AF24" s="9"/>
      <c r="AG24" s="9"/>
      <c r="AH24" s="244">
        <f t="shared" si="2"/>
        <v>0</v>
      </c>
      <c r="AI24" s="245"/>
      <c r="AJ24" s="9"/>
      <c r="AK24" s="9"/>
      <c r="AL24" s="9"/>
      <c r="AM24" s="9"/>
      <c r="AN24" s="9"/>
      <c r="AO24" s="9"/>
      <c r="AP24" s="9"/>
      <c r="AQ24" s="9"/>
      <c r="AR24" s="9"/>
      <c r="AS24" s="246"/>
      <c r="AT24" s="195"/>
    </row>
    <row r="25" spans="1:46" s="1" customFormat="1" x14ac:dyDescent="0.2">
      <c r="A25" s="9"/>
      <c r="B25" s="9"/>
      <c r="C25" s="9"/>
      <c r="D25" s="9"/>
      <c r="E25" s="9"/>
      <c r="F25" s="9"/>
      <c r="G25" s="9"/>
      <c r="H25" s="9"/>
      <c r="I25" s="9"/>
      <c r="J25" s="9"/>
      <c r="K25" s="9"/>
      <c r="L25" s="9"/>
      <c r="M25" s="9"/>
      <c r="N25" s="9"/>
      <c r="O25" s="9"/>
      <c r="P25" s="242">
        <f t="shared" si="3"/>
        <v>0</v>
      </c>
      <c r="Q25" s="9"/>
      <c r="R25" s="9"/>
      <c r="S25" s="9"/>
      <c r="T25" s="9"/>
      <c r="U25" s="9"/>
      <c r="V25" s="9"/>
      <c r="W25" s="9"/>
      <c r="X25" s="243"/>
      <c r="Y25" s="244">
        <f t="shared" si="4"/>
        <v>0</v>
      </c>
      <c r="Z25" s="9"/>
      <c r="AA25" s="9"/>
      <c r="AB25" s="9"/>
      <c r="AC25" s="9"/>
      <c r="AD25" s="9"/>
      <c r="AE25" s="9"/>
      <c r="AF25" s="9"/>
      <c r="AG25" s="9"/>
      <c r="AH25" s="244">
        <f t="shared" si="2"/>
        <v>0</v>
      </c>
      <c r="AI25" s="245"/>
      <c r="AJ25" s="9"/>
      <c r="AK25" s="9"/>
      <c r="AL25" s="9"/>
      <c r="AM25" s="9"/>
      <c r="AN25" s="9"/>
      <c r="AO25" s="9"/>
      <c r="AP25" s="9"/>
      <c r="AQ25" s="9"/>
      <c r="AR25" s="9"/>
      <c r="AS25" s="246"/>
      <c r="AT25" s="195"/>
    </row>
    <row r="26" spans="1:46" s="1" customFormat="1" x14ac:dyDescent="0.2">
      <c r="A26" s="9"/>
      <c r="B26" s="9"/>
      <c r="C26" s="9"/>
      <c r="D26" s="9"/>
      <c r="E26" s="9"/>
      <c r="F26" s="9"/>
      <c r="G26" s="9"/>
      <c r="H26" s="9"/>
      <c r="I26" s="9"/>
      <c r="J26" s="9"/>
      <c r="K26" s="9"/>
      <c r="L26" s="9"/>
      <c r="M26" s="9"/>
      <c r="N26" s="9"/>
      <c r="O26" s="9"/>
      <c r="P26" s="242">
        <f t="shared" si="3"/>
        <v>0</v>
      </c>
      <c r="Q26" s="9"/>
      <c r="R26" s="9"/>
      <c r="S26" s="9"/>
      <c r="T26" s="9"/>
      <c r="U26" s="9"/>
      <c r="V26" s="9"/>
      <c r="W26" s="9"/>
      <c r="X26" s="243"/>
      <c r="Y26" s="244">
        <f t="shared" si="4"/>
        <v>0</v>
      </c>
      <c r="Z26" s="9"/>
      <c r="AA26" s="9"/>
      <c r="AB26" s="9"/>
      <c r="AC26" s="9"/>
      <c r="AD26" s="9"/>
      <c r="AE26" s="9"/>
      <c r="AF26" s="9"/>
      <c r="AG26" s="9"/>
      <c r="AH26" s="244">
        <f t="shared" si="2"/>
        <v>0</v>
      </c>
      <c r="AI26" s="245"/>
      <c r="AJ26" s="9"/>
      <c r="AK26" s="9"/>
      <c r="AL26" s="9"/>
      <c r="AM26" s="9"/>
      <c r="AN26" s="9"/>
      <c r="AO26" s="9"/>
      <c r="AP26" s="9"/>
      <c r="AQ26" s="9"/>
      <c r="AR26" s="9"/>
      <c r="AS26" s="246"/>
      <c r="AT26" s="195"/>
    </row>
    <row r="27" spans="1:46" s="1" customFormat="1" x14ac:dyDescent="0.2">
      <c r="A27" s="9"/>
      <c r="B27" s="9"/>
      <c r="C27" s="9"/>
      <c r="D27" s="9"/>
      <c r="E27" s="9"/>
      <c r="F27" s="9"/>
      <c r="G27" s="9"/>
      <c r="H27" s="9"/>
      <c r="I27" s="9"/>
      <c r="J27" s="9"/>
      <c r="K27" s="9"/>
      <c r="L27" s="9"/>
      <c r="M27" s="9"/>
      <c r="N27" s="9"/>
      <c r="O27" s="9"/>
      <c r="P27" s="242">
        <f t="shared" si="3"/>
        <v>0</v>
      </c>
      <c r="Q27" s="9"/>
      <c r="R27" s="9"/>
      <c r="S27" s="9"/>
      <c r="T27" s="9"/>
      <c r="U27" s="9"/>
      <c r="V27" s="9"/>
      <c r="W27" s="9"/>
      <c r="X27" s="243"/>
      <c r="Y27" s="244">
        <f t="shared" si="4"/>
        <v>0</v>
      </c>
      <c r="Z27" s="9"/>
      <c r="AA27" s="9"/>
      <c r="AB27" s="9"/>
      <c r="AC27" s="9"/>
      <c r="AD27" s="9"/>
      <c r="AE27" s="9"/>
      <c r="AF27" s="9"/>
      <c r="AG27" s="9"/>
      <c r="AH27" s="244">
        <f t="shared" si="2"/>
        <v>0</v>
      </c>
      <c r="AI27" s="245"/>
      <c r="AJ27" s="9"/>
      <c r="AK27" s="9"/>
      <c r="AL27" s="9"/>
      <c r="AM27" s="9"/>
      <c r="AN27" s="9"/>
      <c r="AO27" s="9"/>
      <c r="AP27" s="9"/>
      <c r="AQ27" s="9"/>
      <c r="AR27" s="9"/>
      <c r="AS27" s="246"/>
      <c r="AT27" s="195"/>
    </row>
    <row r="28" spans="1:46" s="1" customFormat="1" x14ac:dyDescent="0.2">
      <c r="A28" s="9"/>
      <c r="B28" s="9"/>
      <c r="C28" s="9"/>
      <c r="D28" s="9"/>
      <c r="E28" s="9"/>
      <c r="F28" s="9"/>
      <c r="G28" s="9"/>
      <c r="H28" s="9"/>
      <c r="I28" s="9"/>
      <c r="J28" s="9"/>
      <c r="K28" s="9"/>
      <c r="L28" s="9"/>
      <c r="M28" s="9"/>
      <c r="N28" s="9"/>
      <c r="O28" s="9"/>
      <c r="P28" s="242">
        <f t="shared" si="3"/>
        <v>0</v>
      </c>
      <c r="Q28" s="9"/>
      <c r="R28" s="9"/>
      <c r="S28" s="9"/>
      <c r="T28" s="9"/>
      <c r="U28" s="9"/>
      <c r="V28" s="9"/>
      <c r="W28" s="9"/>
      <c r="X28" s="243"/>
      <c r="Y28" s="244">
        <f t="shared" si="4"/>
        <v>0</v>
      </c>
      <c r="Z28" s="9"/>
      <c r="AA28" s="9"/>
      <c r="AB28" s="9"/>
      <c r="AC28" s="9"/>
      <c r="AD28" s="9"/>
      <c r="AE28" s="9"/>
      <c r="AF28" s="9"/>
      <c r="AG28" s="9"/>
      <c r="AH28" s="244">
        <f t="shared" si="2"/>
        <v>0</v>
      </c>
      <c r="AI28" s="245"/>
      <c r="AJ28" s="9"/>
      <c r="AK28" s="9"/>
      <c r="AL28" s="9"/>
      <c r="AM28" s="9"/>
      <c r="AN28" s="9"/>
      <c r="AO28" s="9"/>
      <c r="AP28" s="9"/>
      <c r="AQ28" s="9"/>
      <c r="AR28" s="9"/>
      <c r="AS28" s="246"/>
      <c r="AT28" s="195"/>
    </row>
    <row r="29" spans="1:46" s="1" customFormat="1" x14ac:dyDescent="0.2">
      <c r="A29" s="9"/>
      <c r="B29" s="9"/>
      <c r="C29" s="9"/>
      <c r="D29" s="9"/>
      <c r="E29" s="9"/>
      <c r="F29" s="9"/>
      <c r="G29" s="9"/>
      <c r="H29" s="9"/>
      <c r="I29" s="9"/>
      <c r="J29" s="9"/>
      <c r="K29" s="9"/>
      <c r="L29" s="9"/>
      <c r="M29" s="9"/>
      <c r="N29" s="9"/>
      <c r="O29" s="9"/>
      <c r="P29" s="242">
        <f t="shared" si="3"/>
        <v>0</v>
      </c>
      <c r="Q29" s="9"/>
      <c r="R29" s="9"/>
      <c r="S29" s="9"/>
      <c r="T29" s="9"/>
      <c r="U29" s="9"/>
      <c r="V29" s="9"/>
      <c r="W29" s="9"/>
      <c r="X29" s="243"/>
      <c r="Y29" s="244">
        <f t="shared" si="4"/>
        <v>0</v>
      </c>
      <c r="Z29" s="9"/>
      <c r="AA29" s="9"/>
      <c r="AB29" s="9"/>
      <c r="AC29" s="9"/>
      <c r="AD29" s="9"/>
      <c r="AE29" s="9"/>
      <c r="AF29" s="9"/>
      <c r="AG29" s="9"/>
      <c r="AH29" s="244">
        <f t="shared" si="2"/>
        <v>0</v>
      </c>
      <c r="AI29" s="245"/>
      <c r="AJ29" s="9"/>
      <c r="AK29" s="9"/>
      <c r="AL29" s="9"/>
      <c r="AM29" s="9"/>
      <c r="AN29" s="9"/>
      <c r="AO29" s="9"/>
      <c r="AP29" s="9"/>
      <c r="AQ29" s="9"/>
      <c r="AR29" s="9"/>
      <c r="AS29" s="246"/>
      <c r="AT29" s="195"/>
    </row>
    <row r="30" spans="1:46" s="1" customFormat="1" x14ac:dyDescent="0.2">
      <c r="A30" s="9"/>
      <c r="B30" s="9"/>
      <c r="C30" s="9"/>
      <c r="D30" s="9"/>
      <c r="E30" s="9"/>
      <c r="F30" s="9"/>
      <c r="G30" s="9"/>
      <c r="H30" s="9"/>
      <c r="I30" s="9"/>
      <c r="J30" s="9"/>
      <c r="K30" s="9"/>
      <c r="L30" s="9"/>
      <c r="M30" s="9"/>
      <c r="N30" s="9"/>
      <c r="O30" s="9"/>
      <c r="P30" s="242">
        <f t="shared" si="3"/>
        <v>0</v>
      </c>
      <c r="Q30" s="9"/>
      <c r="R30" s="9"/>
      <c r="S30" s="9"/>
      <c r="T30" s="9"/>
      <c r="U30" s="9"/>
      <c r="V30" s="9"/>
      <c r="W30" s="9"/>
      <c r="X30" s="243"/>
      <c r="Y30" s="244">
        <f t="shared" si="4"/>
        <v>0</v>
      </c>
      <c r="Z30" s="9"/>
      <c r="AA30" s="9"/>
      <c r="AB30" s="9"/>
      <c r="AC30" s="9"/>
      <c r="AD30" s="9"/>
      <c r="AE30" s="9"/>
      <c r="AF30" s="9"/>
      <c r="AG30" s="9"/>
      <c r="AH30" s="244">
        <f t="shared" si="2"/>
        <v>0</v>
      </c>
      <c r="AI30" s="245"/>
      <c r="AJ30" s="9"/>
      <c r="AK30" s="9"/>
      <c r="AL30" s="9"/>
      <c r="AM30" s="9"/>
      <c r="AN30" s="9"/>
      <c r="AO30" s="9"/>
      <c r="AP30" s="9"/>
      <c r="AQ30" s="9"/>
      <c r="AR30" s="9"/>
      <c r="AS30" s="246"/>
      <c r="AT30" s="195"/>
    </row>
    <row r="31" spans="1:46" s="1" customFormat="1" x14ac:dyDescent="0.2">
      <c r="A31" s="9"/>
      <c r="B31" s="9"/>
      <c r="C31" s="9"/>
      <c r="D31" s="9"/>
      <c r="E31" s="9"/>
      <c r="F31" s="9"/>
      <c r="G31" s="9"/>
      <c r="H31" s="9"/>
      <c r="I31" s="9"/>
      <c r="J31" s="9"/>
      <c r="K31" s="9"/>
      <c r="L31" s="9"/>
      <c r="M31" s="9"/>
      <c r="N31" s="9"/>
      <c r="O31" s="9"/>
      <c r="P31" s="242">
        <f t="shared" si="3"/>
        <v>0</v>
      </c>
      <c r="Q31" s="9"/>
      <c r="R31" s="9"/>
      <c r="S31" s="9"/>
      <c r="T31" s="9"/>
      <c r="U31" s="9"/>
      <c r="V31" s="9"/>
      <c r="W31" s="9"/>
      <c r="X31" s="243"/>
      <c r="Y31" s="244">
        <f t="shared" si="4"/>
        <v>0</v>
      </c>
      <c r="Z31" s="9"/>
      <c r="AA31" s="9"/>
      <c r="AB31" s="9"/>
      <c r="AC31" s="9"/>
      <c r="AD31" s="9"/>
      <c r="AE31" s="9"/>
      <c r="AF31" s="9"/>
      <c r="AG31" s="9"/>
      <c r="AH31" s="244">
        <f t="shared" si="2"/>
        <v>0</v>
      </c>
      <c r="AI31" s="245"/>
      <c r="AJ31" s="9"/>
      <c r="AK31" s="9"/>
      <c r="AL31" s="9"/>
      <c r="AM31" s="9"/>
      <c r="AN31" s="9"/>
      <c r="AO31" s="9"/>
      <c r="AP31" s="9"/>
      <c r="AQ31" s="9"/>
      <c r="AR31" s="9"/>
      <c r="AS31" s="246"/>
      <c r="AT31" s="195"/>
    </row>
    <row r="32" spans="1:46" s="1" customFormat="1" x14ac:dyDescent="0.2">
      <c r="A32" s="9"/>
      <c r="B32" s="9"/>
      <c r="C32" s="9"/>
      <c r="D32" s="9"/>
      <c r="E32" s="9"/>
      <c r="F32" s="9"/>
      <c r="G32" s="9"/>
      <c r="H32" s="9"/>
      <c r="I32" s="9"/>
      <c r="J32" s="9"/>
      <c r="K32" s="9"/>
      <c r="L32" s="9"/>
      <c r="M32" s="9"/>
      <c r="N32" s="9"/>
      <c r="O32" s="9"/>
      <c r="P32" s="242">
        <f t="shared" si="3"/>
        <v>0</v>
      </c>
      <c r="Q32" s="9"/>
      <c r="R32" s="9"/>
      <c r="S32" s="9"/>
      <c r="T32" s="9"/>
      <c r="U32" s="9"/>
      <c r="V32" s="9"/>
      <c r="W32" s="9"/>
      <c r="X32" s="243"/>
      <c r="Y32" s="244">
        <f t="shared" si="4"/>
        <v>0</v>
      </c>
      <c r="Z32" s="9"/>
      <c r="AA32" s="9"/>
      <c r="AB32" s="9"/>
      <c r="AC32" s="9"/>
      <c r="AD32" s="9"/>
      <c r="AE32" s="9"/>
      <c r="AF32" s="9"/>
      <c r="AG32" s="9"/>
      <c r="AH32" s="244">
        <f t="shared" si="2"/>
        <v>0</v>
      </c>
      <c r="AI32" s="245"/>
      <c r="AJ32" s="9"/>
      <c r="AK32" s="9"/>
      <c r="AL32" s="9"/>
      <c r="AM32" s="9"/>
      <c r="AN32" s="9"/>
      <c r="AO32" s="9"/>
      <c r="AP32" s="9"/>
      <c r="AQ32" s="9"/>
      <c r="AR32" s="9"/>
      <c r="AS32" s="246"/>
      <c r="AT32" s="195"/>
    </row>
    <row r="33" spans="1:132" s="247" customFormat="1" x14ac:dyDescent="0.2">
      <c r="A33" s="9"/>
      <c r="B33" s="9"/>
      <c r="C33" s="9"/>
      <c r="D33" s="9"/>
      <c r="E33" s="9"/>
      <c r="F33" s="9"/>
      <c r="G33" s="9"/>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c r="AG33" s="9"/>
      <c r="AH33" s="244">
        <f t="shared" si="2"/>
        <v>0</v>
      </c>
      <c r="AI33" s="245"/>
      <c r="AJ33" s="9"/>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9"/>
      <c r="C34" s="9"/>
      <c r="D34" s="9"/>
      <c r="E34" s="9"/>
      <c r="F34" s="9"/>
      <c r="G34" s="9"/>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c r="AG34" s="9"/>
      <c r="AH34" s="244">
        <f t="shared" si="2"/>
        <v>0</v>
      </c>
      <c r="AI34" s="245"/>
      <c r="AJ34" s="9"/>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9"/>
      <c r="C35" s="9"/>
      <c r="D35" s="9"/>
      <c r="E35" s="9"/>
      <c r="F35" s="9"/>
      <c r="G35" s="9"/>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268"/>
    </row>
    <row r="36" spans="1:132" s="70" customFormat="1" ht="16.899999999999999" customHeight="1" x14ac:dyDescent="0.2">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2"/>
        <v>0</v>
      </c>
      <c r="AI36" s="245"/>
      <c r="AJ36" s="9"/>
      <c r="AK36" s="9"/>
      <c r="AL36" s="9"/>
      <c r="AM36" s="9"/>
      <c r="AN36" s="9"/>
      <c r="AO36" s="9"/>
      <c r="AP36" s="9"/>
      <c r="AQ36" s="9"/>
      <c r="AR36" s="9"/>
      <c r="AS36" s="246"/>
      <c r="AT36" s="268"/>
    </row>
    <row r="37" spans="1:132" s="70" customFormat="1" x14ac:dyDescent="0.2">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2">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2">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2">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2">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2">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dQe24EHAGbIS0Q2qWg9hCkQTKy3WkOICFIHCjtglWIClYLsq7g0puJtDlJT8kzzwhxGkMUpmCXFPJezW+3ok9Q==" saltValue="8FaY7iAIK0Syj/OguSo73Q=="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 F15:G18 F20:G1000 AJ13:AJ1000 B15:C18 B20:C1000 C19 E19:G19">
    <cfRule type="expression" dxfId="49" priority="19">
      <formula>AND(ISBLANK(B13),SUM(COUNTIF($A13:$O13,"&lt;&gt;"&amp;""),COUNTIF($Q13:$X13,"&lt;&gt;"&amp;""),COUNTIF($Z13:$AG13,"&lt;&gt;"&amp;""),COUNTIF($AI13:$AS13,"&lt;&gt;"&amp;"")&gt;0))</formula>
    </cfRule>
  </conditionalFormatting>
  <conditionalFormatting sqref="C13">
    <cfRule type="expression" dxfId="48" priority="18">
      <formula>AND(ISBLANK(C13),SUM(COUNTIF($A13:$O13,"&lt;&gt;"&amp;""),COUNTIF($Q13:$X13,"&lt;&gt;"&amp;""),COUNTIF($Z13:$AG13,"&lt;&gt;"&amp;""),COUNTIF($AI13:$AS13,"&lt;&gt;"&amp;"")&gt;0))</formula>
    </cfRule>
  </conditionalFormatting>
  <conditionalFormatting sqref="F13">
    <cfRule type="expression" dxfId="47" priority="41">
      <formula>AND(ISBLANK(F13),SUM(COUNTIF($A13:$O13,"&lt;&gt;"&amp;""),COUNTIF($Q13:$X13,"&lt;&gt;"&amp;""),COUNTIF($Z13:$AG13,"&lt;&gt;"&amp;""),COUNTIF($AI13:$AS13,"&lt;&gt;"&amp;"")&gt;0))</formula>
    </cfRule>
  </conditionalFormatting>
  <conditionalFormatting sqref="G13">
    <cfRule type="expression" dxfId="46" priority="40">
      <formula>AND(ISBLANK(G13),SUM(COUNTIF($A13:$O13,"&lt;&gt;"&amp;""),COUNTIF($Q13:$X13,"&lt;&gt;"&amp;""),COUNTIF($Z13:$AG13,"&lt;&gt;"&amp;""),COUNTIF($AI13:$AS13,"&lt;&gt;"&amp;"")&gt;0))</formula>
    </cfRule>
  </conditionalFormatting>
  <conditionalFormatting sqref="Q13:W1000 Z13:AF1000">
    <cfRule type="expression" dxfId="45" priority="38">
      <formula>AND(ISBLANK(Q13),SUM(COUNTIF($A13:$O13,"&lt;&gt;"&amp;""),COUNTIF($Q13:$X13,"&lt;&gt;"&amp;""),COUNTIF($Z13:$AG13,"&lt;&gt;"&amp;""),COUNTIF($AI13:$AS13,"&lt;&gt;"&amp;"")&gt;0))</formula>
    </cfRule>
  </conditionalFormatting>
  <conditionalFormatting sqref="AL13:AM1000 AO13:AO1000">
    <cfRule type="expression" dxfId="44" priority="35">
      <formula>AND(ISBLANK(AJ13),SUM(COUNTIF($H13,"&lt;&gt;"&amp;""),COUNTIF($J13,"&lt;&gt;"&amp;""),COUNTIF($L13,"&lt;&gt;"&amp;""),COUNTIF($Q13,"&lt;&gt;"&amp;""),COUNTIF($S13,"&lt;&gt;"&amp;""),COUNTIF($U13,"&lt;&gt;"&amp;""),COUNTIF($Z13,"&lt;&gt;"&amp;""),COUNTIF($AB13,"&lt;&gt;"&amp;""),COUNTIF($AD13,"&lt;&gt;"&amp;"")&gt;0))</formula>
    </cfRule>
  </conditionalFormatting>
  <conditionalFormatting sqref="AN17:AN1000 AN13">
    <cfRule type="expression" dxfId="43" priority="14">
      <formula>AND(ISBLANK(AN13),SUM(COUNTIF($I13,"&lt;&gt;"&amp;""),COUNTIF($K13,"&lt;&gt;"&amp;""),COUNTIF($M13,"&lt;&gt;"&amp;""),COUNTIF($R13,"&lt;&gt;"&amp;""),COUNTIF($T13,"&lt;&gt;"&amp;""),COUNTIF($V13,"&lt;&gt;"&amp;""),COUNTIF($AA13,"&lt;&gt;"&amp;""),COUNTIF($AC13,"&lt;&gt;"&amp;""),COUNTIF($AE13,"&lt;&gt;"&amp;"")&gt;0))</formula>
    </cfRule>
  </conditionalFormatting>
  <conditionalFormatting sqref="O13:O1000">
    <cfRule type="expression" dxfId="42" priority="23">
      <formula>AND(ISBLANK(O13),SUM(COUNTIF(H13:O13,"&lt;&gt;"&amp;"")&gt;0))</formula>
    </cfRule>
    <cfRule type="expression" dxfId="41" priority="39">
      <formula>ISTEXT(O13)</formula>
    </cfRule>
  </conditionalFormatting>
  <conditionalFormatting sqref="X13 X15:X1000">
    <cfRule type="expression" dxfId="40" priority="30">
      <formula>ISTEXT(X13)</formula>
    </cfRule>
  </conditionalFormatting>
  <conditionalFormatting sqref="X16:X1000 X13">
    <cfRule type="expression" dxfId="39" priority="22">
      <formula>AND(ISBLANK(X13),SUM(COUNTIF(Q13:X13,"&lt;&gt;"&amp;"")&gt;0))</formula>
    </cfRule>
  </conditionalFormatting>
  <conditionalFormatting sqref="AG13:AG1000">
    <cfRule type="expression" dxfId="38" priority="28">
      <formula>ISTEXT(AG13)</formula>
    </cfRule>
  </conditionalFormatting>
  <conditionalFormatting sqref="AG13:AG1000">
    <cfRule type="expression" dxfId="37" priority="21">
      <formula>AND(ISBLANK(AG13),SUM(COUNTIF(Z13:AG13,"&lt;&gt;"&amp;"")&gt;0))</formula>
    </cfRule>
  </conditionalFormatting>
  <conditionalFormatting sqref="H13:N13 H15 I14:N15 H16:N1000">
    <cfRule type="expression" priority="26" stopIfTrue="1">
      <formula>COUNTIF($H13:$N13,"&lt;&gt;"&amp;"")&gt;0</formula>
    </cfRule>
    <cfRule type="expression" dxfId="36" priority="31">
      <formula>AND(ISBLANK(H13),SUM(COUNTIF($A13:$O13,"&lt;&gt;"&amp;""),COUNTIF($Q13:$X13,"&lt;&gt;"&amp;""),COUNTIF($Z13:$AG13,"&lt;&gt;"&amp;""),COUNTIF($AI13:$AS13,"&lt;&gt;"&amp;"")&gt;0))</formula>
    </cfRule>
  </conditionalFormatting>
  <conditionalFormatting sqref="Q13:W1000">
    <cfRule type="expression" priority="25" stopIfTrue="1">
      <formula>COUNTIF($Q13:$W13,"&lt;&gt;"&amp;"")&gt;0</formula>
    </cfRule>
  </conditionalFormatting>
  <conditionalFormatting sqref="Z13:AF1000">
    <cfRule type="expression" priority="24" stopIfTrue="1">
      <formula>COUNTIF($Z13:$AF13,"&lt;&gt;"&amp;"")&gt;0</formula>
    </cfRule>
  </conditionalFormatting>
  <conditionalFormatting sqref="A13:A1000 AN13 AN15 B15:B18 B20:B1000 E19">
    <cfRule type="expression" dxfId="35" priority="20">
      <formula>LEN(A13)&gt;256</formula>
    </cfRule>
  </conditionalFormatting>
  <conditionalFormatting sqref="B13">
    <cfRule type="expression" dxfId="34" priority="48">
      <formula>LEN(B13)&gt;256</formula>
    </cfRule>
  </conditionalFormatting>
  <conditionalFormatting sqref="C13 C15:C1000">
    <cfRule type="expression" dxfId="33" priority="42">
      <formula>LEN(C13)&gt;256</formula>
    </cfRule>
  </conditionalFormatting>
  <conditionalFormatting sqref="D13 D15:D1000">
    <cfRule type="expression" dxfId="32" priority="17">
      <formula>LEN(D13)&gt;256</formula>
    </cfRule>
  </conditionalFormatting>
  <conditionalFormatting sqref="E13 E15:E18 E20:E1000">
    <cfRule type="expression" dxfId="31" priority="16">
      <formula>LEN($E$13)&gt;256</formula>
    </cfRule>
  </conditionalFormatting>
  <conditionalFormatting sqref="AS13 AS15:AS1000">
    <cfRule type="expression" dxfId="30" priority="15">
      <formula>LEN(AS13)&gt;4000</formula>
    </cfRule>
  </conditionalFormatting>
  <conditionalFormatting sqref="AN17:AN1000">
    <cfRule type="expression" dxfId="29" priority="33">
      <formula>LEN(AN17)&gt;256</formula>
    </cfRule>
  </conditionalFormatting>
  <conditionalFormatting sqref="AO13:AO1000">
    <cfRule type="expression" dxfId="28" priority="32">
      <formula>LEN(AO13)&gt;256</formula>
    </cfRule>
  </conditionalFormatting>
  <conditionalFormatting sqref="C14">
    <cfRule type="expression" dxfId="27" priority="6">
      <formula>AND(ISBLANK(C14),SUM(COUNTIF(A14:O14,"&lt;&gt;"&amp;""),COUNTIF(Q14,"&lt;&gt;"&amp;""),COUNTIF(S14:T14,"&lt;&gt;"&amp;"")&gt;0))</formula>
    </cfRule>
  </conditionalFormatting>
  <conditionalFormatting sqref="F14">
    <cfRule type="expression" dxfId="26" priority="11">
      <formula>AND(ISBLANK(F14),SUM(COUNTIF(A14:O14,"&lt;&gt;"&amp;""),COUNTIF(Q14,"&lt;&gt;"&amp;""),COUNTIF(S14:T14,"&lt;&gt;"&amp;"")&gt;0))</formula>
    </cfRule>
  </conditionalFormatting>
  <conditionalFormatting sqref="G14">
    <cfRule type="expression" dxfId="25" priority="10">
      <formula>AND(ISBLANK(G14),SUM(COUNTIF(A14:O14,"&lt;&gt;"&amp;""),COUNTIF(Q14,"&lt;&gt;"&amp;""),COUNTIF(S14:T14,"&lt;&gt;"&amp;"")&gt;0))</formula>
    </cfRule>
  </conditionalFormatting>
  <conditionalFormatting sqref="H14">
    <cfRule type="expression" dxfId="24" priority="8">
      <formula>AND(ISBLANK(H14),SUM(COUNTIF(A14:O14,"&lt;&gt;"&amp;""),COUNTIF(Q14,"&lt;&gt;"&amp;""),COUNTIF(S14:T14,"&lt;&gt;"&amp;"")&gt;0))</formula>
    </cfRule>
    <cfRule type="expression" dxfId="23" priority="9">
      <formula>ISTEXT(H14)</formula>
    </cfRule>
  </conditionalFormatting>
  <conditionalFormatting sqref="B14">
    <cfRule type="expression" dxfId="22" priority="7">
      <formula>LEN(B14)&gt;256</formula>
    </cfRule>
  </conditionalFormatting>
  <conditionalFormatting sqref="C14">
    <cfRule type="expression" dxfId="21" priority="12">
      <formula>LEN(C14)&gt;256</formula>
    </cfRule>
  </conditionalFormatting>
  <conditionalFormatting sqref="E14">
    <cfRule type="expression" dxfId="20" priority="5">
      <formula>LEN(E14)&gt;256</formula>
    </cfRule>
  </conditionalFormatting>
  <conditionalFormatting sqref="B14">
    <cfRule type="expression" dxfId="19" priority="4">
      <formula>AND(ISBLANK(B14),SUM(COUNTIF(A14:O14,"&lt;&gt;"&amp;""),COUNTIF(Q14,"&lt;&gt;"&amp;""),COUNTIF(S14:T14,"&lt;&gt;"&amp;"")&gt;0))</formula>
    </cfRule>
  </conditionalFormatting>
  <conditionalFormatting sqref="X15">
    <cfRule type="expression" dxfId="18" priority="78">
      <formula>AND(ISBLANK(X15),SUM(COUNTIF(Q14:X14,"&lt;&gt;"&amp;"")&gt;0))</formula>
    </cfRule>
  </conditionalFormatting>
  <conditionalFormatting sqref="AN15">
    <cfRule type="expression" dxfId="17" priority="99">
      <formula>AND(ISBLANK(AN15),SUM(COUNTIF($I14,"&lt;&gt;"&amp;""),COUNTIF($K14,"&lt;&gt;"&amp;""),COUNTIF($M14,"&lt;&gt;"&amp;""),COUNTIF($R14,"&lt;&gt;"&amp;""),COUNTIF($T14,"&lt;&gt;"&amp;""),COUNTIF($V14,"&lt;&gt;"&amp;""),COUNTIF($AA14,"&lt;&gt;"&amp;""),COUNTIF($AC14,"&lt;&gt;"&amp;""),COUNTIF($AE14,"&lt;&gt;"&amp;"")&gt;0))</formula>
    </cfRule>
  </conditionalFormatting>
  <conditionalFormatting sqref="AN16">
    <cfRule type="expression" dxfId="16" priority="2">
      <formula>LEN(AN16)&gt;256</formula>
    </cfRule>
  </conditionalFormatting>
  <conditionalFormatting sqref="AN16">
    <cfRule type="expression" dxfId="15" priority="3">
      <formula>AND(ISBLANK(AN16),SUM(COUNTIF($I15,"&lt;&gt;"&amp;""),COUNTIF($K15,"&lt;&gt;"&amp;""),COUNTIF($M15,"&lt;&gt;"&amp;""),COUNTIF($R15,"&lt;&gt;"&amp;""),COUNTIF($T15,"&lt;&gt;"&amp;""),COUNTIF($V15,"&lt;&gt;"&amp;""),COUNTIF($AA15,"&lt;&gt;"&amp;""),COUNTIF($AC15,"&lt;&gt;"&amp;""),COUNTIF($AE15,"&lt;&gt;"&amp;"")&gt;0))</formula>
    </cfRule>
  </conditionalFormatting>
  <conditionalFormatting sqref="C19">
    <cfRule type="expression" dxfId="14" priority="1">
      <formula>LEN(C19)&gt;256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AG13:AG1048576 X15:X1000 X13">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E20" sqref="E20"/>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Larkspur</v>
      </c>
      <c r="C1" s="280"/>
      <c r="D1" s="358"/>
      <c r="E1" s="360" t="s">
        <v>8</v>
      </c>
      <c r="F1" s="360"/>
      <c r="G1" s="360"/>
      <c r="H1" s="360"/>
      <c r="I1" s="492" t="s">
        <v>1365</v>
      </c>
      <c r="J1" s="493"/>
      <c r="K1" s="493"/>
      <c r="L1" s="493"/>
      <c r="M1" s="494"/>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496" t="s">
        <v>1286</v>
      </c>
      <c r="J2" s="497"/>
      <c r="K2" s="497"/>
      <c r="L2" s="497"/>
      <c r="M2" s="498"/>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00" t="s">
        <v>13</v>
      </c>
      <c r="B7" s="500"/>
      <c r="C7" s="500"/>
      <c r="D7" s="500"/>
      <c r="E7" s="500"/>
      <c r="F7" s="500"/>
      <c r="G7" s="500"/>
      <c r="H7" s="500"/>
      <c r="I7" s="500"/>
      <c r="J7" s="500"/>
      <c r="K7" s="500"/>
      <c r="L7" s="500"/>
      <c r="M7" s="500"/>
      <c r="N7" s="500"/>
    </row>
    <row r="8" spans="1:45" ht="18" x14ac:dyDescent="0.25">
      <c r="A8" s="500" t="s">
        <v>79</v>
      </c>
      <c r="B8" s="500"/>
      <c r="C8" s="500"/>
      <c r="D8" s="500"/>
      <c r="E8" s="500"/>
      <c r="F8" s="500"/>
      <c r="G8" s="500"/>
      <c r="H8" s="500"/>
      <c r="I8" s="500"/>
      <c r="J8" s="500"/>
      <c r="K8" s="500"/>
      <c r="L8" s="500"/>
      <c r="M8" s="500"/>
      <c r="N8" s="500"/>
    </row>
    <row r="9" spans="1:45" ht="18" x14ac:dyDescent="0.25">
      <c r="A9" s="500" t="s">
        <v>14</v>
      </c>
      <c r="B9" s="500"/>
      <c r="C9" s="500"/>
      <c r="D9" s="500"/>
      <c r="E9" s="500"/>
      <c r="F9" s="500"/>
      <c r="G9" s="500"/>
      <c r="H9" s="500"/>
      <c r="I9" s="500"/>
      <c r="J9" s="500"/>
      <c r="K9" s="500"/>
      <c r="L9" s="500"/>
      <c r="M9" s="500"/>
      <c r="N9" s="500"/>
    </row>
    <row r="10" spans="1:45" x14ac:dyDescent="0.2">
      <c r="A10" s="85"/>
      <c r="B10" s="85"/>
      <c r="C10" s="178">
        <v>1</v>
      </c>
      <c r="D10" s="499">
        <v>2</v>
      </c>
      <c r="E10" s="499"/>
      <c r="F10" s="499"/>
      <c r="G10" s="499"/>
      <c r="H10" s="499"/>
      <c r="I10" s="499"/>
      <c r="J10" s="499"/>
      <c r="K10" s="499"/>
      <c r="L10" s="499"/>
      <c r="M10" s="178">
        <v>3</v>
      </c>
      <c r="N10" s="178">
        <v>4</v>
      </c>
    </row>
    <row r="11" spans="1:45" ht="58.5" customHeight="1" thickBot="1" x14ac:dyDescent="0.25">
      <c r="A11" s="487" t="s">
        <v>15</v>
      </c>
      <c r="B11" s="487"/>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88" t="s">
        <v>16</v>
      </c>
      <c r="B13" s="175" t="s">
        <v>5</v>
      </c>
      <c r="C13" s="495">
        <f>VLOOKUP($B$1,'RHNA Allocations'!$C$2:$H$540,2,0)</f>
        <v>40</v>
      </c>
      <c r="D13" s="9">
        <v>3</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1">
        <f ca="1">SUM(D13:L13)+SUM(D14:L14)</f>
        <v>6</v>
      </c>
      <c r="N13" s="489">
        <f ca="1">MAX(0,C13-M13)</f>
        <v>34</v>
      </c>
      <c r="O13" s="293" t="s">
        <v>1515</v>
      </c>
    </row>
    <row r="14" spans="1:45" x14ac:dyDescent="0.2">
      <c r="A14" s="488"/>
      <c r="B14" s="175" t="s">
        <v>20</v>
      </c>
      <c r="C14" s="495"/>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1</v>
      </c>
      <c r="H14" s="9">
        <f ca="1">IF(H$11=$B$2,'Table A2'!$R$12,IF(H$11&lt;$B$2,(VLOOKUP($B$1,INDIRECT("'RHNA " &amp; H$11 &amp; "'!$A:$C"),3,FALSE)),0))</f>
        <v>2</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0"/>
      <c r="N14" s="490"/>
      <c r="O14" s="293" t="s">
        <v>1516</v>
      </c>
    </row>
    <row r="15" spans="1:45" x14ac:dyDescent="0.2">
      <c r="A15" s="488" t="s">
        <v>17</v>
      </c>
      <c r="B15" s="175" t="s">
        <v>5</v>
      </c>
      <c r="C15" s="495">
        <f>VLOOKUP($B$1,'RHNA Allocations'!$C$2:$H$540,3,0)</f>
        <v>20</v>
      </c>
      <c r="D15" s="9">
        <v>9</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1">
        <f ca="1">SUM(D15:L15)+SUM(D16:L16)</f>
        <v>11</v>
      </c>
      <c r="N15" s="489">
        <f ca="1">MAX(0,C15-M15)</f>
        <v>9</v>
      </c>
      <c r="O15" s="293" t="s">
        <v>1517</v>
      </c>
    </row>
    <row r="16" spans="1:45" x14ac:dyDescent="0.2">
      <c r="A16" s="488"/>
      <c r="B16" s="175" t="s">
        <v>20</v>
      </c>
      <c r="C16" s="495"/>
      <c r="D16" s="9">
        <f ca="1">IF(D$11=$B$2,'Table A2'!$T$12,IF(D$11&lt;$B$2,(VLOOKUP($B$1,INDIRECT("'RHNA " &amp; D$11 &amp; "'!$A:$E"),5,FALSE)),0))</f>
        <v>0</v>
      </c>
      <c r="E16" s="9">
        <f ca="1">IF(E$11=$B$2,'Table A2'!$T$12,IF(E$11&lt;$B$2,(VLOOKUP($B$1,INDIRECT("'RHNA " &amp; E$11 &amp; "'!$A:$E"),5,FALSE)),0))</f>
        <v>0</v>
      </c>
      <c r="F16" s="9">
        <f ca="1">IF(F$11=$B$2,'Table A2'!$T$12,IF(F$11&lt;$B$2,(VLOOKUP($B$1,INDIRECT("'RHNA " &amp; F$11 &amp; "'!$A:$E"),5,FALSE)),0))</f>
        <v>1</v>
      </c>
      <c r="G16" s="9">
        <f ca="1">IF(G$11=$B$2,'Table A2'!$T$12,IF(G$11&lt;$B$2,(VLOOKUP($B$1,INDIRECT("'RHNA " &amp; G$11 &amp; "'!$A:$E"),5,FALSE)),0))</f>
        <v>0</v>
      </c>
      <c r="H16" s="9">
        <f ca="1">IF(H$11=$B$2,'Table A2'!$T$12,IF(H$11&lt;$B$2,(VLOOKUP($B$1,INDIRECT("'RHNA " &amp; H$11 &amp; "'!$A:$E"),5,FALSE)),0))</f>
        <v>1</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0"/>
      <c r="N16" s="490"/>
      <c r="O16" s="293" t="s">
        <v>1518</v>
      </c>
    </row>
    <row r="17" spans="1:15" x14ac:dyDescent="0.2">
      <c r="A17" s="488" t="s">
        <v>18</v>
      </c>
      <c r="B17" s="175" t="s">
        <v>5</v>
      </c>
      <c r="C17" s="495">
        <f>VLOOKUP($B$1,'RHNA Allocations'!$C$2:$H$540,4,0)</f>
        <v>21</v>
      </c>
      <c r="D17" s="9">
        <v>8</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1">
        <f ca="1">SUM(D17:L17)+SUM(D18:L18)</f>
        <v>9</v>
      </c>
      <c r="N17" s="489">
        <f ca="1">MAX(0,C17-M17)</f>
        <v>12</v>
      </c>
      <c r="O17" s="293" t="s">
        <v>1519</v>
      </c>
    </row>
    <row r="18" spans="1:15" x14ac:dyDescent="0.2">
      <c r="A18" s="488"/>
      <c r="B18" s="175" t="s">
        <v>20</v>
      </c>
      <c r="C18" s="495"/>
      <c r="D18" s="9">
        <f ca="1">IF(D$11=$B$2,'Table A2'!$V$12,IF(D$11&lt;$B$2,(VLOOKUP($B$1,INDIRECT("'RHNA " &amp; D$11 &amp; "'!$A:$G"),7,FALSE)),0))</f>
        <v>0</v>
      </c>
      <c r="E18" s="9">
        <f ca="1">IF(E$11=$B$2,'Table A2'!$V$12,IF(E$11&lt;$B$2,(VLOOKUP($B$1,INDIRECT("'RHNA " &amp; E$11 &amp; "'!$A:$G"),7,FALSE)),0))</f>
        <v>1</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0"/>
      <c r="N18" s="490"/>
      <c r="O18" s="293" t="s">
        <v>1520</v>
      </c>
    </row>
    <row r="19" spans="1:15" ht="15" thickBot="1" x14ac:dyDescent="0.25">
      <c r="A19" s="163" t="s">
        <v>19</v>
      </c>
      <c r="B19" s="164"/>
      <c r="C19" s="165">
        <f>VLOOKUP($B$1,'RHNA Allocations'!$C$2:$H$540,5,0)</f>
        <v>51</v>
      </c>
      <c r="D19" s="10">
        <v>83</v>
      </c>
      <c r="E19" s="10">
        <f ca="1">IF(E$11=$B$2,'Table A2'!$W$12,IF(E$11&lt;$B$2,(VLOOKUP($B$1,INDIRECT("'RHNA " &amp; E$11 &amp; "'!$A:$H"),8,FALSE)),0))</f>
        <v>3</v>
      </c>
      <c r="F19" s="10">
        <f ca="1">IF(F$11=$B$2,'Table A2'!$W$12,IF(F$11&lt;$B$2,(VLOOKUP($B$1,INDIRECT("'RHNA " &amp; F$11 &amp; "'!$A:$H"),8,FALSE)),0))</f>
        <v>0</v>
      </c>
      <c r="G19" s="10">
        <f ca="1">IF(G$11=$B$2,'Table A2'!$W$12,IF(G$11&lt;$B$2,(VLOOKUP($B$1,INDIRECT("'RHNA " &amp; G$11 &amp; "'!$A:$H"),8,FALSE)),0))</f>
        <v>3</v>
      </c>
      <c r="H19" s="10">
        <f ca="1">IF(H$11=$B$2,'Table A2'!$W$12,IF(H$11&lt;$B$2,(VLOOKUP($B$1,INDIRECT("'RHNA " &amp; H$11 &amp; "'!$A:$H"),8,FALSE)),0))</f>
        <v>1</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90</v>
      </c>
      <c r="N19" s="167">
        <f ca="1">MAX(0,C19-M19)</f>
        <v>0</v>
      </c>
      <c r="O19" s="293" t="s">
        <v>1521</v>
      </c>
    </row>
    <row r="20" spans="1:15" ht="15" thickTop="1" x14ac:dyDescent="0.2">
      <c r="A20" s="484" t="s">
        <v>75</v>
      </c>
      <c r="B20" s="485"/>
      <c r="C20" s="168">
        <f>SUM(C13:C19)</f>
        <v>132</v>
      </c>
      <c r="D20" s="169"/>
      <c r="E20" s="169"/>
      <c r="F20" s="169"/>
      <c r="G20" s="169"/>
      <c r="H20" s="169"/>
      <c r="I20" s="169"/>
      <c r="J20" s="169"/>
      <c r="K20" s="169"/>
      <c r="L20" s="169"/>
      <c r="M20" s="169"/>
      <c r="N20" s="170"/>
      <c r="O20" s="293" t="s">
        <v>1522</v>
      </c>
    </row>
    <row r="21" spans="1:15" x14ac:dyDescent="0.2">
      <c r="A21" s="486" t="s">
        <v>1750</v>
      </c>
      <c r="B21" s="486"/>
      <c r="C21" s="486"/>
      <c r="D21" s="171">
        <f t="shared" ref="D21:N21" ca="1" si="0">SUM(D13:D19)</f>
        <v>103</v>
      </c>
      <c r="E21" s="171">
        <f t="shared" ca="1" si="0"/>
        <v>4</v>
      </c>
      <c r="F21" s="171">
        <f t="shared" ca="1" si="0"/>
        <v>1</v>
      </c>
      <c r="G21" s="171">
        <f t="shared" ca="1" si="0"/>
        <v>4</v>
      </c>
      <c r="H21" s="171">
        <f t="shared" ca="1" si="0"/>
        <v>4</v>
      </c>
      <c r="I21" s="171">
        <f t="shared" ca="1" si="0"/>
        <v>0</v>
      </c>
      <c r="J21" s="171">
        <f t="shared" ca="1" si="0"/>
        <v>0</v>
      </c>
      <c r="K21" s="171">
        <f t="shared" ca="1" si="0"/>
        <v>0</v>
      </c>
      <c r="L21" s="171">
        <f t="shared" ca="1" si="0"/>
        <v>0</v>
      </c>
      <c r="M21" s="171">
        <f t="shared" ca="1" si="0"/>
        <v>116</v>
      </c>
      <c r="N21" s="171">
        <f t="shared" ca="1" si="0"/>
        <v>55</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Larkspur</v>
      </c>
      <c r="C1" s="280"/>
      <c r="D1" s="358"/>
      <c r="E1" s="358"/>
      <c r="F1" s="358"/>
      <c r="G1" s="358" t="s">
        <v>8</v>
      </c>
      <c r="H1" s="358"/>
      <c r="I1" s="358"/>
      <c r="J1" s="358"/>
      <c r="K1" s="358"/>
      <c r="L1" s="358"/>
      <c r="M1" s="477" t="s">
        <v>1766</v>
      </c>
      <c r="N1" s="478"/>
      <c r="O1" s="478"/>
      <c r="P1" s="479"/>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63" t="s">
        <v>102</v>
      </c>
      <c r="N2" s="464"/>
      <c r="O2" s="464"/>
      <c r="P2" s="465"/>
      <c r="Q2" s="358"/>
      <c r="R2" s="358"/>
      <c r="S2" s="358"/>
      <c r="T2" s="358"/>
      <c r="U2" s="58"/>
      <c r="V2" s="58"/>
      <c r="W2" s="58"/>
      <c r="X2" s="58"/>
      <c r="Y2" s="58"/>
    </row>
    <row r="3" spans="1:25" s="219" customFormat="1" ht="15" x14ac:dyDescent="0.2">
      <c r="A3" s="466" t="s">
        <v>1369</v>
      </c>
      <c r="B3" s="466"/>
      <c r="C3" s="466"/>
      <c r="D3" s="466"/>
      <c r="E3" s="466"/>
      <c r="F3" s="466"/>
      <c r="G3" s="466"/>
      <c r="H3" s="466"/>
      <c r="I3" s="466"/>
      <c r="J3" s="466"/>
      <c r="K3" s="466"/>
      <c r="L3" s="466"/>
      <c r="M3" s="466"/>
      <c r="N3" s="466"/>
      <c r="O3" s="466"/>
      <c r="P3" s="466"/>
      <c r="Q3" s="466"/>
      <c r="R3" s="466"/>
      <c r="S3" s="466"/>
      <c r="T3" s="466"/>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12" t="s">
        <v>21</v>
      </c>
      <c r="B7" s="512"/>
      <c r="C7" s="512"/>
      <c r="D7" s="512"/>
      <c r="E7" s="512"/>
      <c r="F7" s="512"/>
      <c r="G7" s="512"/>
      <c r="H7" s="512"/>
      <c r="I7" s="512"/>
      <c r="J7" s="512"/>
      <c r="K7" s="512"/>
      <c r="L7" s="512"/>
      <c r="M7" s="512"/>
      <c r="N7" s="512"/>
      <c r="O7" s="512"/>
      <c r="P7" s="512"/>
      <c r="Q7" s="512"/>
      <c r="R7" s="513"/>
    </row>
    <row r="8" spans="1:25" s="209" customFormat="1" ht="15.75" x14ac:dyDescent="0.25">
      <c r="A8" s="509" t="s">
        <v>46</v>
      </c>
      <c r="B8" s="510"/>
      <c r="C8" s="510"/>
      <c r="D8" s="510"/>
      <c r="E8" s="510"/>
      <c r="F8" s="510"/>
      <c r="G8" s="510"/>
      <c r="H8" s="510"/>
      <c r="I8" s="510"/>
      <c r="J8" s="510"/>
      <c r="K8" s="510"/>
      <c r="L8" s="510"/>
      <c r="M8" s="510"/>
      <c r="N8" s="510"/>
      <c r="O8" s="510"/>
      <c r="P8" s="510"/>
      <c r="Q8" s="510"/>
      <c r="R8" s="511"/>
    </row>
    <row r="9" spans="1:25" s="251" customFormat="1" ht="39.75" customHeight="1" x14ac:dyDescent="0.25">
      <c r="A9" s="467" t="s">
        <v>43</v>
      </c>
      <c r="B9" s="506"/>
      <c r="C9" s="506"/>
      <c r="D9" s="506"/>
      <c r="E9" s="173" t="s">
        <v>49</v>
      </c>
      <c r="F9" s="467" t="s">
        <v>1739</v>
      </c>
      <c r="G9" s="506"/>
      <c r="H9" s="506"/>
      <c r="I9" s="506"/>
      <c r="J9" s="173" t="s">
        <v>112</v>
      </c>
      <c r="K9" s="467" t="s">
        <v>113</v>
      </c>
      <c r="L9" s="507"/>
      <c r="M9" s="507"/>
      <c r="N9" s="507"/>
      <c r="O9" s="507"/>
      <c r="P9" s="507"/>
      <c r="Q9" s="507"/>
      <c r="R9" s="507"/>
    </row>
    <row r="10" spans="1:25" s="77" customFormat="1" x14ac:dyDescent="0.2">
      <c r="A10" s="503">
        <v>1</v>
      </c>
      <c r="B10" s="508"/>
      <c r="C10" s="508"/>
      <c r="D10" s="505"/>
      <c r="E10" s="179">
        <v>2</v>
      </c>
      <c r="F10" s="503">
        <v>3</v>
      </c>
      <c r="G10" s="504"/>
      <c r="H10" s="504"/>
      <c r="I10" s="505"/>
      <c r="J10" s="74">
        <v>4</v>
      </c>
      <c r="K10" s="178">
        <v>5</v>
      </c>
      <c r="L10" s="178">
        <v>6</v>
      </c>
      <c r="M10" s="178">
        <v>7</v>
      </c>
      <c r="N10" s="499">
        <v>8</v>
      </c>
      <c r="O10" s="499"/>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01" t="s">
        <v>132</v>
      </c>
      <c r="B12" s="502"/>
      <c r="C12" s="502"/>
      <c r="D12" s="502"/>
      <c r="E12" s="502"/>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ZoeP9ueLwpbgBW4Ks3kMszSdcUxDpAR9CBbF4ovRuBKoi7v0SmWRwxzgk/aBtMVwYTlYGa0KaXsyRFgBHYeiGw==" saltValue="xbRW/1RQJfkduaGSIkt2nA=="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opLeftCell="A56" zoomScale="89" zoomScaleNormal="89" zoomScaleSheetLayoutView="90" workbookViewId="0">
      <selection activeCell="D57" sqref="D57"/>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27" t="s">
        <v>8</v>
      </c>
      <c r="B1" s="527"/>
      <c r="C1" s="527"/>
      <c r="D1" s="527"/>
      <c r="E1" s="527"/>
      <c r="F1" s="527"/>
      <c r="G1" s="527"/>
      <c r="H1" s="527"/>
      <c r="I1" s="527"/>
      <c r="J1" s="527"/>
      <c r="K1" s="527"/>
      <c r="L1" s="527"/>
      <c r="M1" s="527"/>
      <c r="N1" s="527"/>
      <c r="O1" s="527"/>
      <c r="P1" s="527"/>
      <c r="Q1" s="527"/>
      <c r="R1" s="527"/>
      <c r="S1" s="527"/>
      <c r="T1" s="527"/>
      <c r="U1" s="2"/>
      <c r="V1" s="2"/>
    </row>
    <row r="2" spans="1:16384" s="248" customFormat="1" ht="23.25" x14ac:dyDescent="0.35">
      <c r="A2" s="527" t="s">
        <v>9</v>
      </c>
      <c r="B2" s="527"/>
      <c r="C2" s="527"/>
      <c r="D2" s="527"/>
      <c r="E2" s="527"/>
      <c r="F2" s="527"/>
      <c r="G2" s="527"/>
      <c r="H2" s="527"/>
      <c r="I2" s="527"/>
      <c r="J2" s="527"/>
      <c r="K2" s="527"/>
      <c r="L2" s="527"/>
      <c r="M2" s="527"/>
      <c r="N2" s="527"/>
      <c r="O2" s="527"/>
      <c r="P2" s="527"/>
      <c r="Q2" s="527"/>
      <c r="R2" s="527"/>
      <c r="S2" s="527"/>
      <c r="T2" s="527"/>
      <c r="U2" s="3"/>
      <c r="V2" s="3"/>
    </row>
    <row r="3" spans="1:16384" s="248" customFormat="1" ht="15" x14ac:dyDescent="0.2">
      <c r="A3" s="466" t="s">
        <v>1369</v>
      </c>
      <c r="B3" s="466"/>
      <c r="C3" s="466"/>
      <c r="D3" s="466"/>
      <c r="E3" s="466"/>
      <c r="F3" s="466"/>
      <c r="G3" s="466"/>
      <c r="H3" s="466"/>
      <c r="I3" s="466"/>
      <c r="J3" s="466"/>
      <c r="K3" s="466"/>
      <c r="L3" s="466"/>
      <c r="M3" s="466"/>
      <c r="N3" s="466"/>
      <c r="O3" s="466"/>
      <c r="P3" s="466"/>
      <c r="Q3" s="466"/>
      <c r="R3" s="466"/>
      <c r="S3" s="466"/>
      <c r="T3" s="466"/>
      <c r="U3" s="16"/>
      <c r="V3" s="16"/>
    </row>
    <row r="4" spans="1:16384" s="1" customFormat="1" ht="12.75" x14ac:dyDescent="0.2">
      <c r="A4" s="283" t="s">
        <v>10</v>
      </c>
      <c r="B4" s="206" t="str">
        <f>'Start Here'!B4:E4</f>
        <v>Larkspur</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26" t="s">
        <v>26</v>
      </c>
      <c r="B7" s="526"/>
      <c r="C7" s="526"/>
      <c r="D7" s="526"/>
    </row>
    <row r="8" spans="1:16384" ht="15.75" x14ac:dyDescent="0.2">
      <c r="A8" s="526" t="s">
        <v>41</v>
      </c>
      <c r="B8" s="526"/>
      <c r="C8" s="526"/>
      <c r="D8" s="526"/>
    </row>
    <row r="9" spans="1:16384" s="15" customFormat="1" ht="52.5" customHeight="1" x14ac:dyDescent="0.2">
      <c r="A9" s="523" t="s">
        <v>42</v>
      </c>
      <c r="B9" s="524"/>
      <c r="C9" s="524"/>
      <c r="D9" s="525"/>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267.75" x14ac:dyDescent="0.2">
      <c r="A12" s="363" t="s">
        <v>1906</v>
      </c>
      <c r="B12" s="363" t="s">
        <v>1956</v>
      </c>
      <c r="C12" s="363" t="s">
        <v>2006</v>
      </c>
      <c r="D12" s="363" t="s">
        <v>2060</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96" customHeight="1" x14ac:dyDescent="0.25">
      <c r="A13" s="363" t="s">
        <v>1907</v>
      </c>
      <c r="B13" s="363" t="s">
        <v>1957</v>
      </c>
      <c r="C13" s="363" t="s">
        <v>2006</v>
      </c>
      <c r="D13" s="363" t="s">
        <v>2061</v>
      </c>
      <c r="E13" s="318"/>
      <c r="F13" s="318"/>
      <c r="G13" s="318"/>
      <c r="H13" s="318"/>
    </row>
    <row r="14" spans="1:16384" s="258" customFormat="1" ht="38.25" x14ac:dyDescent="0.25">
      <c r="A14" s="363" t="s">
        <v>1908</v>
      </c>
      <c r="B14" s="363" t="s">
        <v>1958</v>
      </c>
      <c r="C14" s="363" t="s">
        <v>2007</v>
      </c>
      <c r="D14" s="363" t="s">
        <v>2062</v>
      </c>
      <c r="E14" s="318"/>
      <c r="F14" s="318"/>
      <c r="G14" s="318"/>
      <c r="H14" s="318"/>
    </row>
    <row r="15" spans="1:16384" s="258" customFormat="1" ht="114.75" x14ac:dyDescent="0.25">
      <c r="A15" s="363" t="s">
        <v>1909</v>
      </c>
      <c r="B15" s="363" t="s">
        <v>1959</v>
      </c>
      <c r="C15" s="363" t="s">
        <v>2008</v>
      </c>
      <c r="D15" s="363" t="s">
        <v>2063</v>
      </c>
      <c r="E15" s="318"/>
      <c r="F15" s="318"/>
      <c r="G15" s="318"/>
      <c r="H15" s="318"/>
    </row>
    <row r="16" spans="1:16384" s="258" customFormat="1" ht="178.5" x14ac:dyDescent="0.25">
      <c r="A16" s="363" t="s">
        <v>1910</v>
      </c>
      <c r="B16" s="363" t="s">
        <v>1960</v>
      </c>
      <c r="C16" s="363" t="s">
        <v>2006</v>
      </c>
      <c r="D16" s="363" t="s">
        <v>2064</v>
      </c>
      <c r="E16" s="318"/>
      <c r="F16" s="318"/>
      <c r="G16" s="318"/>
      <c r="H16" s="318"/>
    </row>
    <row r="17" spans="1:8" s="258" customFormat="1" ht="76.5" x14ac:dyDescent="0.25">
      <c r="A17" s="363" t="s">
        <v>1911</v>
      </c>
      <c r="B17" s="363" t="s">
        <v>1961</v>
      </c>
      <c r="C17" s="363" t="s">
        <v>2006</v>
      </c>
      <c r="D17" s="363" t="s">
        <v>2022</v>
      </c>
      <c r="E17" s="318"/>
      <c r="F17" s="318"/>
      <c r="G17" s="318"/>
      <c r="H17" s="318"/>
    </row>
    <row r="18" spans="1:8" s="258" customFormat="1" ht="65.25" customHeight="1" x14ac:dyDescent="0.25">
      <c r="A18" s="363" t="s">
        <v>1912</v>
      </c>
      <c r="B18" s="363" t="s">
        <v>1962</v>
      </c>
      <c r="C18" s="363" t="s">
        <v>2006</v>
      </c>
      <c r="D18" s="363" t="s">
        <v>2065</v>
      </c>
      <c r="E18" s="318"/>
      <c r="F18" s="318"/>
      <c r="G18" s="318"/>
      <c r="H18" s="318"/>
    </row>
    <row r="19" spans="1:8" s="258" customFormat="1" ht="165.75" x14ac:dyDescent="0.25">
      <c r="A19" s="363" t="s">
        <v>1913</v>
      </c>
      <c r="B19" s="363" t="s">
        <v>1963</v>
      </c>
      <c r="C19" s="363" t="s">
        <v>2006</v>
      </c>
      <c r="D19" s="363" t="s">
        <v>2023</v>
      </c>
      <c r="E19" s="318"/>
      <c r="F19" s="318"/>
      <c r="G19" s="318"/>
      <c r="H19" s="318"/>
    </row>
    <row r="20" spans="1:8" s="258" customFormat="1" ht="114.75" x14ac:dyDescent="0.25">
      <c r="A20" s="363" t="s">
        <v>1914</v>
      </c>
      <c r="B20" s="363" t="s">
        <v>1964</v>
      </c>
      <c r="C20" s="363" t="s">
        <v>2006</v>
      </c>
      <c r="D20" s="363" t="s">
        <v>2024</v>
      </c>
    </row>
    <row r="21" spans="1:8" s="258" customFormat="1" ht="216.75" x14ac:dyDescent="0.25">
      <c r="A21" s="363" t="s">
        <v>1915</v>
      </c>
      <c r="B21" s="363" t="s">
        <v>1965</v>
      </c>
      <c r="C21" s="363" t="s">
        <v>2006</v>
      </c>
      <c r="D21" s="363" t="s">
        <v>2025</v>
      </c>
    </row>
    <row r="22" spans="1:8" s="258" customFormat="1" ht="153" x14ac:dyDescent="0.25">
      <c r="A22" s="363" t="s">
        <v>1916</v>
      </c>
      <c r="B22" s="363" t="s">
        <v>1966</v>
      </c>
      <c r="C22" s="363" t="s">
        <v>2006</v>
      </c>
      <c r="D22" s="363" t="s">
        <v>2066</v>
      </c>
      <c r="E22" s="318"/>
      <c r="F22" s="318"/>
      <c r="G22" s="318"/>
      <c r="H22" s="318"/>
    </row>
    <row r="23" spans="1:8" s="258" customFormat="1" ht="89.25" x14ac:dyDescent="0.25">
      <c r="A23" s="363" t="s">
        <v>1917</v>
      </c>
      <c r="B23" s="363" t="s">
        <v>1967</v>
      </c>
      <c r="C23" s="363" t="s">
        <v>2006</v>
      </c>
      <c r="D23" s="363" t="s">
        <v>2067</v>
      </c>
      <c r="E23" s="318"/>
      <c r="F23" s="318"/>
      <c r="G23" s="318"/>
      <c r="H23" s="318"/>
    </row>
    <row r="24" spans="1:8" s="258" customFormat="1" ht="76.5" x14ac:dyDescent="0.25">
      <c r="A24" s="363" t="s">
        <v>1918</v>
      </c>
      <c r="B24" s="363" t="s">
        <v>1968</v>
      </c>
      <c r="C24" s="363" t="s">
        <v>2009</v>
      </c>
      <c r="D24" s="363" t="s">
        <v>2026</v>
      </c>
      <c r="E24" s="318"/>
      <c r="F24" s="318"/>
      <c r="G24" s="318"/>
      <c r="H24" s="318"/>
    </row>
    <row r="25" spans="1:8" s="258" customFormat="1" ht="102" x14ac:dyDescent="0.25">
      <c r="A25" s="363" t="s">
        <v>1919</v>
      </c>
      <c r="B25" s="363" t="s">
        <v>1969</v>
      </c>
      <c r="C25" s="363" t="s">
        <v>2006</v>
      </c>
      <c r="D25" s="363" t="s">
        <v>2069</v>
      </c>
      <c r="E25" s="318"/>
      <c r="F25" s="318"/>
      <c r="G25" s="318"/>
      <c r="H25" s="318"/>
    </row>
    <row r="26" spans="1:8" s="258" customFormat="1" ht="63.75" x14ac:dyDescent="0.25">
      <c r="A26" s="363" t="s">
        <v>1920</v>
      </c>
      <c r="B26" s="363" t="s">
        <v>1970</v>
      </c>
      <c r="C26" s="363" t="s">
        <v>2006</v>
      </c>
      <c r="D26" s="363" t="s">
        <v>2068</v>
      </c>
      <c r="E26" s="318"/>
      <c r="F26" s="318"/>
      <c r="G26" s="318"/>
      <c r="H26" s="318"/>
    </row>
    <row r="27" spans="1:8" s="258" customFormat="1" ht="102" x14ac:dyDescent="0.25">
      <c r="A27" s="363" t="s">
        <v>1921</v>
      </c>
      <c r="B27" s="363" t="s">
        <v>1971</v>
      </c>
      <c r="C27" s="363" t="s">
        <v>2006</v>
      </c>
      <c r="D27" s="363" t="s">
        <v>2070</v>
      </c>
      <c r="E27" s="318"/>
      <c r="F27" s="318"/>
      <c r="G27" s="318"/>
      <c r="H27" s="318"/>
    </row>
    <row r="28" spans="1:8" s="258" customFormat="1" ht="127.5" x14ac:dyDescent="0.25">
      <c r="A28" s="363" t="s">
        <v>1922</v>
      </c>
      <c r="B28" s="363" t="s">
        <v>1972</v>
      </c>
      <c r="C28" s="363" t="s">
        <v>2010</v>
      </c>
      <c r="D28" s="363" t="s">
        <v>2071</v>
      </c>
      <c r="E28" s="318"/>
      <c r="F28" s="318"/>
      <c r="G28" s="318"/>
      <c r="H28" s="318"/>
    </row>
    <row r="29" spans="1:8" s="258" customFormat="1" ht="127.5" x14ac:dyDescent="0.25">
      <c r="A29" s="363" t="s">
        <v>1923</v>
      </c>
      <c r="B29" s="363" t="s">
        <v>1973</v>
      </c>
      <c r="C29" s="363" t="s">
        <v>2006</v>
      </c>
      <c r="D29" s="363" t="s">
        <v>2073</v>
      </c>
      <c r="E29" s="318"/>
      <c r="F29" s="318"/>
      <c r="G29" s="318"/>
      <c r="H29" s="318"/>
    </row>
    <row r="30" spans="1:8" s="258" customFormat="1" ht="102" x14ac:dyDescent="0.25">
      <c r="A30" s="363" t="s">
        <v>1924</v>
      </c>
      <c r="B30" s="363" t="s">
        <v>1974</v>
      </c>
      <c r="C30" s="363" t="s">
        <v>2011</v>
      </c>
      <c r="D30" s="363" t="s">
        <v>2072</v>
      </c>
      <c r="E30" s="318"/>
      <c r="F30" s="318"/>
      <c r="G30" s="318"/>
      <c r="H30" s="318"/>
    </row>
    <row r="31" spans="1:8" s="258" customFormat="1" ht="127.5" x14ac:dyDescent="0.25">
      <c r="A31" s="363" t="s">
        <v>1925</v>
      </c>
      <c r="B31" s="363" t="s">
        <v>1975</v>
      </c>
      <c r="C31" s="363" t="s">
        <v>2012</v>
      </c>
      <c r="D31" s="363" t="s">
        <v>2027</v>
      </c>
      <c r="E31" s="318"/>
      <c r="F31" s="318"/>
      <c r="G31" s="318"/>
      <c r="H31" s="318"/>
    </row>
    <row r="32" spans="1:8" s="258" customFormat="1" ht="114.75" x14ac:dyDescent="0.25">
      <c r="A32" s="363" t="s">
        <v>1926</v>
      </c>
      <c r="B32" s="363" t="s">
        <v>1976</v>
      </c>
      <c r="C32" s="363" t="s">
        <v>2013</v>
      </c>
      <c r="D32" s="363" t="s">
        <v>2028</v>
      </c>
      <c r="E32" s="318"/>
      <c r="F32" s="318"/>
      <c r="G32" s="318"/>
      <c r="H32" s="318"/>
    </row>
    <row r="33" spans="1:8" s="258" customFormat="1" ht="89.25" x14ac:dyDescent="0.25">
      <c r="A33" s="363" t="s">
        <v>1927</v>
      </c>
      <c r="B33" s="363" t="s">
        <v>1977</v>
      </c>
      <c r="C33" s="363" t="s">
        <v>2014</v>
      </c>
      <c r="D33" s="363" t="s">
        <v>2029</v>
      </c>
      <c r="E33" s="318"/>
      <c r="F33" s="318"/>
      <c r="G33" s="318"/>
      <c r="H33" s="318"/>
    </row>
    <row r="34" spans="1:8" s="258" customFormat="1" ht="63.75" x14ac:dyDescent="0.25">
      <c r="A34" s="363" t="s">
        <v>1928</v>
      </c>
      <c r="B34" s="363" t="s">
        <v>1978</v>
      </c>
      <c r="C34" s="363" t="s">
        <v>2006</v>
      </c>
      <c r="D34" s="363" t="s">
        <v>2030</v>
      </c>
      <c r="E34" s="318"/>
      <c r="F34" s="318"/>
      <c r="G34" s="318"/>
      <c r="H34" s="318"/>
    </row>
    <row r="35" spans="1:8" s="258" customFormat="1" ht="89.25" x14ac:dyDescent="0.25">
      <c r="A35" s="363" t="s">
        <v>1929</v>
      </c>
      <c r="B35" s="363" t="s">
        <v>1979</v>
      </c>
      <c r="C35" s="363" t="s">
        <v>2006</v>
      </c>
      <c r="D35" s="363" t="s">
        <v>2031</v>
      </c>
      <c r="E35" s="318"/>
      <c r="F35" s="318"/>
      <c r="G35" s="318"/>
      <c r="H35" s="318"/>
    </row>
    <row r="36" spans="1:8" s="258" customFormat="1" ht="114.75" x14ac:dyDescent="0.25">
      <c r="A36" s="363" t="s">
        <v>1930</v>
      </c>
      <c r="B36" s="363" t="s">
        <v>1980</v>
      </c>
      <c r="C36" s="363" t="s">
        <v>2006</v>
      </c>
      <c r="D36" s="363" t="s">
        <v>2032</v>
      </c>
      <c r="E36" s="318"/>
      <c r="F36" s="318"/>
      <c r="G36" s="318"/>
      <c r="H36" s="318"/>
    </row>
    <row r="37" spans="1:8" s="258" customFormat="1" ht="127.5" x14ac:dyDescent="0.25">
      <c r="A37" s="363" t="s">
        <v>1931</v>
      </c>
      <c r="B37" s="363" t="s">
        <v>1981</v>
      </c>
      <c r="C37" s="363" t="s">
        <v>2006</v>
      </c>
      <c r="D37" s="363" t="s">
        <v>2033</v>
      </c>
      <c r="E37" s="318"/>
      <c r="F37" s="318"/>
      <c r="G37" s="318"/>
      <c r="H37" s="318"/>
    </row>
    <row r="38" spans="1:8" s="258" customFormat="1" ht="165.75" x14ac:dyDescent="0.25">
      <c r="A38" s="363" t="s">
        <v>1932</v>
      </c>
      <c r="B38" s="363" t="s">
        <v>1982</v>
      </c>
      <c r="C38" s="363" t="s">
        <v>2006</v>
      </c>
      <c r="D38" s="363" t="s">
        <v>2074</v>
      </c>
      <c r="E38" s="318"/>
      <c r="F38" s="318"/>
      <c r="G38" s="318"/>
      <c r="H38" s="318"/>
    </row>
    <row r="39" spans="1:8" s="258" customFormat="1" ht="102" x14ac:dyDescent="0.25">
      <c r="A39" s="363" t="s">
        <v>1933</v>
      </c>
      <c r="B39" s="363" t="s">
        <v>1983</v>
      </c>
      <c r="C39" s="363" t="s">
        <v>2006</v>
      </c>
      <c r="D39" s="363" t="s">
        <v>2075</v>
      </c>
      <c r="E39" s="318"/>
      <c r="F39" s="318"/>
      <c r="G39" s="318"/>
      <c r="H39" s="318"/>
    </row>
    <row r="40" spans="1:8" s="258" customFormat="1" ht="76.5" x14ac:dyDescent="0.25">
      <c r="A40" s="363" t="s">
        <v>1934</v>
      </c>
      <c r="B40" s="363" t="s">
        <v>1984</v>
      </c>
      <c r="C40" s="363" t="s">
        <v>2015</v>
      </c>
      <c r="D40" s="363" t="s">
        <v>2034</v>
      </c>
      <c r="E40" s="318"/>
      <c r="F40" s="318"/>
      <c r="G40" s="318"/>
      <c r="H40" s="318"/>
    </row>
    <row r="41" spans="1:8" s="258" customFormat="1" ht="102" x14ac:dyDescent="0.25">
      <c r="A41" s="363" t="s">
        <v>1935</v>
      </c>
      <c r="B41" s="363" t="s">
        <v>1985</v>
      </c>
      <c r="C41" s="363" t="s">
        <v>2006</v>
      </c>
      <c r="D41" s="363" t="s">
        <v>2076</v>
      </c>
      <c r="E41" s="318"/>
      <c r="F41" s="318"/>
      <c r="G41" s="318"/>
      <c r="H41" s="318"/>
    </row>
    <row r="42" spans="1:8" s="258" customFormat="1" ht="89.25" x14ac:dyDescent="0.25">
      <c r="A42" s="434" t="s">
        <v>1936</v>
      </c>
      <c r="B42" s="434" t="s">
        <v>1986</v>
      </c>
      <c r="C42" s="434" t="s">
        <v>2006</v>
      </c>
      <c r="D42" s="434" t="s">
        <v>2077</v>
      </c>
      <c r="E42" s="318"/>
      <c r="F42" s="318"/>
      <c r="G42" s="318"/>
      <c r="H42" s="318"/>
    </row>
    <row r="43" spans="1:8" s="258" customFormat="1" ht="89.25" x14ac:dyDescent="0.25">
      <c r="A43" s="363" t="s">
        <v>1937</v>
      </c>
      <c r="B43" s="363" t="s">
        <v>1987</v>
      </c>
      <c r="C43" s="363" t="s">
        <v>2016</v>
      </c>
      <c r="D43" s="363" t="s">
        <v>2078</v>
      </c>
      <c r="E43" s="318"/>
      <c r="F43" s="318"/>
      <c r="G43" s="318"/>
      <c r="H43" s="318"/>
    </row>
    <row r="44" spans="1:8" s="258" customFormat="1" ht="76.5" x14ac:dyDescent="0.25">
      <c r="A44" s="363" t="s">
        <v>1938</v>
      </c>
      <c r="B44" s="363" t="s">
        <v>1988</v>
      </c>
      <c r="C44" s="363" t="s">
        <v>2017</v>
      </c>
      <c r="D44" s="363" t="s">
        <v>2035</v>
      </c>
      <c r="E44" s="318"/>
      <c r="F44" s="318"/>
      <c r="G44" s="318"/>
      <c r="H44" s="318"/>
    </row>
    <row r="45" spans="1:8" s="258" customFormat="1" ht="127.5" x14ac:dyDescent="0.25">
      <c r="A45" s="363" t="s">
        <v>1939</v>
      </c>
      <c r="B45" s="363" t="s">
        <v>1989</v>
      </c>
      <c r="C45" s="363" t="s">
        <v>2006</v>
      </c>
      <c r="D45" s="363" t="s">
        <v>2079</v>
      </c>
      <c r="E45" s="318"/>
      <c r="F45" s="318"/>
      <c r="G45" s="318"/>
      <c r="H45" s="318"/>
    </row>
    <row r="46" spans="1:8" s="258" customFormat="1" ht="63.75" x14ac:dyDescent="0.25">
      <c r="A46" s="363" t="s">
        <v>1940</v>
      </c>
      <c r="B46" s="363" t="s">
        <v>1990</v>
      </c>
      <c r="C46" s="363" t="s">
        <v>2006</v>
      </c>
      <c r="D46" s="363" t="s">
        <v>2080</v>
      </c>
      <c r="E46" s="318"/>
      <c r="F46" s="318"/>
      <c r="G46" s="318"/>
      <c r="H46" s="318"/>
    </row>
    <row r="47" spans="1:8" s="258" customFormat="1" ht="51" x14ac:dyDescent="0.25">
      <c r="A47" s="363" t="s">
        <v>1941</v>
      </c>
      <c r="B47" s="363" t="s">
        <v>1991</v>
      </c>
      <c r="C47" s="363" t="s">
        <v>2006</v>
      </c>
      <c r="D47" s="363" t="s">
        <v>2081</v>
      </c>
      <c r="E47" s="318"/>
      <c r="F47" s="318"/>
      <c r="G47" s="318"/>
      <c r="H47" s="318"/>
    </row>
    <row r="48" spans="1:8" s="258" customFormat="1" ht="114.75" x14ac:dyDescent="0.25">
      <c r="A48" s="363" t="s">
        <v>1942</v>
      </c>
      <c r="B48" s="363" t="s">
        <v>1992</v>
      </c>
      <c r="C48" s="363" t="s">
        <v>2006</v>
      </c>
      <c r="D48" s="363" t="s">
        <v>2035</v>
      </c>
      <c r="E48" s="318"/>
      <c r="F48" s="318"/>
      <c r="G48" s="318"/>
      <c r="H48" s="318"/>
    </row>
    <row r="49" spans="1:8" s="258" customFormat="1" ht="76.5" x14ac:dyDescent="0.25">
      <c r="A49" s="363" t="s">
        <v>1943</v>
      </c>
      <c r="B49" s="363" t="s">
        <v>1993</v>
      </c>
      <c r="C49" s="363" t="s">
        <v>2006</v>
      </c>
      <c r="D49" s="363" t="s">
        <v>2082</v>
      </c>
      <c r="E49" s="318"/>
      <c r="F49" s="318"/>
      <c r="G49" s="318"/>
      <c r="H49" s="318"/>
    </row>
    <row r="50" spans="1:8" s="258" customFormat="1" ht="76.5" x14ac:dyDescent="0.25">
      <c r="A50" s="363" t="s">
        <v>1944</v>
      </c>
      <c r="B50" s="363" t="s">
        <v>1994</v>
      </c>
      <c r="C50" s="363" t="s">
        <v>2006</v>
      </c>
      <c r="D50" s="363" t="s">
        <v>2036</v>
      </c>
      <c r="E50" s="318"/>
      <c r="F50" s="318"/>
      <c r="G50" s="318"/>
      <c r="H50" s="318"/>
    </row>
    <row r="51" spans="1:8" s="258" customFormat="1" ht="51" x14ac:dyDescent="0.25">
      <c r="A51" s="363" t="s">
        <v>1945</v>
      </c>
      <c r="B51" s="363" t="s">
        <v>1995</v>
      </c>
      <c r="C51" s="363" t="s">
        <v>2006</v>
      </c>
      <c r="D51" s="363" t="s">
        <v>2083</v>
      </c>
      <c r="E51" s="318"/>
      <c r="F51" s="318"/>
      <c r="G51" s="318"/>
      <c r="H51" s="318"/>
    </row>
    <row r="52" spans="1:8" s="258" customFormat="1" ht="191.25" x14ac:dyDescent="0.25">
      <c r="A52" s="363" t="s">
        <v>1946</v>
      </c>
      <c r="B52" s="363" t="s">
        <v>1996</v>
      </c>
      <c r="C52" s="363" t="s">
        <v>2018</v>
      </c>
      <c r="D52" s="363" t="s">
        <v>2084</v>
      </c>
      <c r="E52" s="318"/>
      <c r="F52" s="318"/>
      <c r="G52" s="318"/>
      <c r="H52" s="318"/>
    </row>
    <row r="53" spans="1:8" s="258" customFormat="1" ht="114.75" x14ac:dyDescent="0.25">
      <c r="A53" s="363" t="s">
        <v>1947</v>
      </c>
      <c r="B53" s="363" t="s">
        <v>1997</v>
      </c>
      <c r="C53" s="363" t="s">
        <v>2006</v>
      </c>
      <c r="D53" s="363" t="s">
        <v>2037</v>
      </c>
      <c r="E53" s="318"/>
      <c r="F53" s="318"/>
      <c r="G53" s="318"/>
      <c r="H53" s="318"/>
    </row>
    <row r="54" spans="1:8" s="258" customFormat="1" ht="38.25" x14ac:dyDescent="0.25">
      <c r="A54" s="363" t="s">
        <v>1948</v>
      </c>
      <c r="B54" s="363" t="s">
        <v>1998</v>
      </c>
      <c r="C54" s="363" t="s">
        <v>2006</v>
      </c>
      <c r="D54" s="363" t="s">
        <v>2038</v>
      </c>
      <c r="E54" s="318"/>
      <c r="F54" s="318"/>
      <c r="G54" s="318"/>
      <c r="H54" s="318"/>
    </row>
    <row r="55" spans="1:8" s="258" customFormat="1" ht="127.5" x14ac:dyDescent="0.25">
      <c r="A55" s="363" t="s">
        <v>1949</v>
      </c>
      <c r="B55" s="363" t="s">
        <v>1999</v>
      </c>
      <c r="C55" s="363" t="s">
        <v>2006</v>
      </c>
      <c r="D55" s="363" t="s">
        <v>2085</v>
      </c>
      <c r="E55" s="318"/>
      <c r="F55" s="318"/>
      <c r="G55" s="318"/>
      <c r="H55" s="318"/>
    </row>
    <row r="56" spans="1:8" s="258" customFormat="1" ht="63.75" x14ac:dyDescent="0.25">
      <c r="A56" s="363" t="s">
        <v>1950</v>
      </c>
      <c r="B56" s="363" t="s">
        <v>2000</v>
      </c>
      <c r="C56" s="363" t="s">
        <v>2006</v>
      </c>
      <c r="D56" s="363" t="s">
        <v>2039</v>
      </c>
      <c r="E56" s="318"/>
      <c r="F56" s="318"/>
      <c r="G56" s="318"/>
      <c r="H56" s="318"/>
    </row>
    <row r="57" spans="1:8" s="258" customFormat="1" ht="89.25" x14ac:dyDescent="0.25">
      <c r="A57" s="363" t="s">
        <v>1951</v>
      </c>
      <c r="B57" s="363" t="s">
        <v>2001</v>
      </c>
      <c r="C57" s="363" t="s">
        <v>2019</v>
      </c>
      <c r="D57" s="363" t="s">
        <v>2040</v>
      </c>
      <c r="E57" s="318"/>
      <c r="F57" s="318"/>
      <c r="G57" s="318"/>
      <c r="H57" s="318"/>
    </row>
    <row r="58" spans="1:8" s="258" customFormat="1" ht="76.5" x14ac:dyDescent="0.25">
      <c r="A58" s="363" t="s">
        <v>1952</v>
      </c>
      <c r="B58" s="363" t="s">
        <v>2002</v>
      </c>
      <c r="C58" s="363" t="s">
        <v>2006</v>
      </c>
      <c r="D58" s="363" t="s">
        <v>2041</v>
      </c>
      <c r="E58" s="318"/>
      <c r="F58" s="318"/>
      <c r="G58" s="318"/>
      <c r="H58" s="318"/>
    </row>
    <row r="59" spans="1:8" s="258" customFormat="1" ht="89.25" x14ac:dyDescent="0.25">
      <c r="A59" s="363" t="s">
        <v>1953</v>
      </c>
      <c r="B59" s="363" t="s">
        <v>2003</v>
      </c>
      <c r="C59" s="363" t="s">
        <v>2006</v>
      </c>
      <c r="D59" s="363" t="s">
        <v>2042</v>
      </c>
      <c r="E59" s="318"/>
      <c r="F59" s="318"/>
      <c r="G59" s="318"/>
      <c r="H59" s="318"/>
    </row>
    <row r="60" spans="1:8" s="258" customFormat="1" ht="63.75" x14ac:dyDescent="0.25">
      <c r="A60" s="363" t="s">
        <v>1954</v>
      </c>
      <c r="B60" s="363" t="s">
        <v>2004</v>
      </c>
      <c r="C60" s="363" t="s">
        <v>2020</v>
      </c>
      <c r="D60" s="363" t="s">
        <v>2043</v>
      </c>
      <c r="E60" s="318"/>
      <c r="F60" s="318"/>
      <c r="G60" s="318"/>
      <c r="H60" s="318"/>
    </row>
    <row r="61" spans="1:8" s="258" customFormat="1" ht="102" x14ac:dyDescent="0.25">
      <c r="A61" s="363" t="s">
        <v>1955</v>
      </c>
      <c r="B61" s="363" t="s">
        <v>2005</v>
      </c>
      <c r="C61" s="363" t="s">
        <v>2021</v>
      </c>
      <c r="D61" s="363" t="s">
        <v>2044</v>
      </c>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28" t="s">
        <v>39</v>
      </c>
      <c r="B101" s="529"/>
      <c r="C101" s="529"/>
      <c r="D101" s="530"/>
      <c r="E101" s="318"/>
      <c r="F101" s="318"/>
      <c r="G101" s="318"/>
      <c r="H101" s="318"/>
    </row>
    <row r="102" spans="1:8" s="258" customFormat="1" ht="12.75" x14ac:dyDescent="0.2">
      <c r="A102" s="514"/>
      <c r="B102" s="515"/>
      <c r="C102" s="515"/>
      <c r="D102" s="516"/>
      <c r="E102" s="319" t="s">
        <v>1467</v>
      </c>
      <c r="F102" s="318"/>
      <c r="G102" s="318"/>
      <c r="H102" s="318"/>
    </row>
    <row r="103" spans="1:8" s="258" customFormat="1" ht="12.75" x14ac:dyDescent="0.25">
      <c r="A103" s="517"/>
      <c r="B103" s="518"/>
      <c r="C103" s="518"/>
      <c r="D103" s="519"/>
      <c r="E103" s="318"/>
      <c r="F103" s="318"/>
      <c r="G103" s="318"/>
      <c r="H103" s="318"/>
    </row>
    <row r="104" spans="1:8" s="258" customFormat="1" ht="12.75" x14ac:dyDescent="0.25">
      <c r="A104" s="517"/>
      <c r="B104" s="518"/>
      <c r="C104" s="518"/>
      <c r="D104" s="519"/>
      <c r="E104" s="318"/>
      <c r="F104" s="318"/>
      <c r="G104" s="318"/>
      <c r="H104" s="318"/>
    </row>
    <row r="105" spans="1:8" s="258" customFormat="1" ht="12.75" x14ac:dyDescent="0.25">
      <c r="A105" s="517"/>
      <c r="B105" s="518"/>
      <c r="C105" s="518"/>
      <c r="D105" s="519"/>
      <c r="E105" s="318"/>
      <c r="F105" s="318"/>
      <c r="G105" s="318"/>
      <c r="H105" s="318"/>
    </row>
    <row r="106" spans="1:8" s="258" customFormat="1" ht="12.75" x14ac:dyDescent="0.25">
      <c r="A106" s="517"/>
      <c r="B106" s="518"/>
      <c r="C106" s="518"/>
      <c r="D106" s="519"/>
      <c r="E106" s="318"/>
      <c r="F106" s="318"/>
      <c r="G106" s="318"/>
      <c r="H106" s="318"/>
    </row>
    <row r="107" spans="1:8" s="258" customFormat="1" ht="12.75" x14ac:dyDescent="0.25">
      <c r="A107" s="517"/>
      <c r="B107" s="518"/>
      <c r="C107" s="518"/>
      <c r="D107" s="519"/>
      <c r="E107" s="318"/>
      <c r="F107" s="318"/>
      <c r="G107" s="318"/>
      <c r="H107" s="318"/>
    </row>
    <row r="108" spans="1:8" s="258" customFormat="1" ht="12.75" x14ac:dyDescent="0.25">
      <c r="A108" s="517"/>
      <c r="B108" s="518"/>
      <c r="C108" s="518"/>
      <c r="D108" s="519"/>
      <c r="E108" s="318"/>
      <c r="F108" s="318"/>
      <c r="G108" s="318"/>
      <c r="H108" s="318"/>
    </row>
    <row r="109" spans="1:8" s="258" customFormat="1" ht="12.75" x14ac:dyDescent="0.25">
      <c r="A109" s="520"/>
      <c r="B109" s="521"/>
      <c r="C109" s="521"/>
      <c r="D109" s="522"/>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ZIfIk0Qcyv56gKArax05FJ/TU/SqtEBRX/S4AzB2109yckusZ7XqKDZc8cLEe3mVSJ+3vdqs8CWCFeCZ9SMqWQ==" saltValue="VCoXp8qip3QMyLK7LgKsH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Larkspur</v>
      </c>
      <c r="C1" s="280"/>
      <c r="D1" s="358"/>
      <c r="E1" s="358"/>
      <c r="F1" s="358" t="s">
        <v>8</v>
      </c>
      <c r="G1" s="358"/>
      <c r="H1" s="358"/>
      <c r="I1" s="358"/>
      <c r="J1" s="536" t="s">
        <v>1766</v>
      </c>
      <c r="K1" s="537"/>
      <c r="L1" s="538"/>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41" t="s">
        <v>102</v>
      </c>
      <c r="K2" s="542"/>
      <c r="L2" s="259"/>
      <c r="M2" s="358"/>
      <c r="N2" s="358"/>
      <c r="O2" s="358"/>
      <c r="P2" s="358"/>
      <c r="Q2" s="358"/>
      <c r="R2" s="358"/>
      <c r="S2" s="358"/>
      <c r="T2" s="358"/>
      <c r="U2" s="58"/>
      <c r="V2" s="58"/>
    </row>
    <row r="3" spans="1:22" s="219" customFormat="1" ht="15" x14ac:dyDescent="0.2">
      <c r="A3" s="466" t="s">
        <v>1369</v>
      </c>
      <c r="B3" s="466"/>
      <c r="C3" s="466"/>
      <c r="D3" s="466"/>
      <c r="E3" s="466"/>
      <c r="F3" s="466"/>
      <c r="G3" s="466"/>
      <c r="H3" s="466"/>
      <c r="I3" s="466"/>
      <c r="J3" s="466"/>
      <c r="K3" s="466"/>
      <c r="L3" s="466"/>
      <c r="M3" s="466"/>
      <c r="N3" s="466"/>
      <c r="O3" s="466"/>
      <c r="P3" s="466"/>
      <c r="Q3" s="466"/>
      <c r="R3" s="466"/>
      <c r="S3" s="466"/>
      <c r="T3" s="466"/>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35" t="s">
        <v>30</v>
      </c>
      <c r="B7" s="535"/>
      <c r="C7" s="535"/>
      <c r="D7" s="535"/>
      <c r="E7" s="535"/>
      <c r="F7" s="535"/>
      <c r="G7" s="535"/>
      <c r="H7" s="535"/>
      <c r="I7" s="535"/>
      <c r="J7" s="513"/>
    </row>
    <row r="8" spans="1:22" s="209" customFormat="1" ht="15.75" x14ac:dyDescent="0.2">
      <c r="A8" s="535" t="s">
        <v>37</v>
      </c>
      <c r="B8" s="535"/>
      <c r="C8" s="535"/>
      <c r="D8" s="535"/>
      <c r="E8" s="535"/>
      <c r="F8" s="535"/>
      <c r="G8" s="535"/>
      <c r="H8" s="535"/>
      <c r="I8" s="535"/>
      <c r="J8" s="513"/>
    </row>
    <row r="9" spans="1:22" s="209" customFormat="1" ht="45" customHeight="1" x14ac:dyDescent="0.2">
      <c r="A9" s="480" t="s">
        <v>43</v>
      </c>
      <c r="B9" s="539"/>
      <c r="C9" s="539"/>
      <c r="D9" s="540"/>
      <c r="E9" s="534" t="s">
        <v>31</v>
      </c>
      <c r="F9" s="534"/>
      <c r="G9" s="534"/>
      <c r="H9" s="534"/>
      <c r="I9" s="181" t="s">
        <v>32</v>
      </c>
      <c r="J9" s="181" t="s">
        <v>33</v>
      </c>
    </row>
    <row r="10" spans="1:22" s="209" customFormat="1" ht="14.25" customHeight="1" x14ac:dyDescent="0.2">
      <c r="A10" s="468">
        <v>1</v>
      </c>
      <c r="B10" s="469"/>
      <c r="C10" s="469"/>
      <c r="D10" s="471"/>
      <c r="E10" s="468">
        <v>2</v>
      </c>
      <c r="F10" s="470"/>
      <c r="G10" s="470"/>
      <c r="H10" s="471"/>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31" t="s">
        <v>132</v>
      </c>
      <c r="B12" s="532"/>
      <c r="C12" s="533"/>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xYNSC8ck1FicvO+utwID8Cp+Eor6K8aMNuOBB+l4NGOY/WdxR5PiWTedzOfq4+N0XewtgPmmp8pxEWlni7XSEA==" saltValue="QQZRLq19JR3hKTDi7wrCs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Larkspur</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43"/>
      <c r="N4" s="543"/>
      <c r="O4" s="543"/>
      <c r="P4" s="543"/>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72" t="s">
        <v>40</v>
      </c>
      <c r="B7" s="475"/>
      <c r="C7" s="475"/>
      <c r="D7" s="475"/>
      <c r="E7" s="475"/>
      <c r="F7" s="475"/>
      <c r="G7" s="475"/>
      <c r="H7" s="475"/>
      <c r="I7" s="475"/>
      <c r="J7" s="476"/>
    </row>
    <row r="8" spans="1:45" ht="15.75" customHeight="1" x14ac:dyDescent="0.2">
      <c r="A8" s="472" t="s">
        <v>1356</v>
      </c>
      <c r="B8" s="475"/>
      <c r="C8" s="475"/>
      <c r="D8" s="475"/>
      <c r="E8" s="475"/>
      <c r="F8" s="475"/>
      <c r="G8" s="475"/>
      <c r="H8" s="475"/>
      <c r="I8" s="475"/>
      <c r="J8" s="476"/>
    </row>
    <row r="9" spans="1:45" ht="58.5" customHeight="1" x14ac:dyDescent="0.2">
      <c r="A9" s="544" t="s">
        <v>1357</v>
      </c>
      <c r="B9" s="545"/>
      <c r="C9" s="545"/>
      <c r="D9" s="545"/>
      <c r="E9" s="545"/>
      <c r="F9" s="545"/>
      <c r="G9" s="545"/>
      <c r="H9" s="545"/>
      <c r="I9" s="545"/>
      <c r="J9" s="546"/>
    </row>
    <row r="10" spans="1:45" ht="77.25" customHeight="1" x14ac:dyDescent="0.2">
      <c r="A10" s="547" t="s">
        <v>34</v>
      </c>
      <c r="B10" s="548" t="s">
        <v>1348</v>
      </c>
      <c r="C10" s="549"/>
      <c r="D10" s="549"/>
      <c r="E10" s="550"/>
      <c r="F10" s="547" t="s">
        <v>1850</v>
      </c>
      <c r="G10" s="547"/>
      <c r="H10" s="547"/>
      <c r="I10" s="547"/>
      <c r="J10" s="547" t="s">
        <v>1353</v>
      </c>
    </row>
    <row r="11" spans="1:45" ht="60" customHeight="1" thickBot="1" x14ac:dyDescent="0.25">
      <c r="A11" s="547"/>
      <c r="B11" s="431" t="s">
        <v>1349</v>
      </c>
      <c r="C11" s="431" t="s">
        <v>1350</v>
      </c>
      <c r="D11" s="431" t="s">
        <v>1351</v>
      </c>
      <c r="E11" s="431" t="s">
        <v>1352</v>
      </c>
      <c r="F11" s="431" t="s">
        <v>1349</v>
      </c>
      <c r="G11" s="431" t="s">
        <v>1350</v>
      </c>
      <c r="H11" s="431" t="s">
        <v>1351</v>
      </c>
      <c r="I11" s="431" t="s">
        <v>1352</v>
      </c>
      <c r="J11" s="547"/>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pjwwMwSUb4/ypWMdMjDBpx0RBVl7Qxgf11u4fBST0XAT62BLk0LqbdfnnXp5s2jY4qoVHhgts3wEkdtzjLeVPg==" saltValue="vj6WZJs/BtKlJ7D3AzGtkw=="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Larkspur</v>
      </c>
      <c r="C1" s="280"/>
      <c r="D1" s="552" t="s">
        <v>1780</v>
      </c>
      <c r="E1" s="553"/>
      <c r="F1" s="554"/>
      <c r="G1" s="536" t="s">
        <v>1766</v>
      </c>
      <c r="H1" s="537"/>
      <c r="I1" s="538"/>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52"/>
      <c r="E2" s="553"/>
      <c r="F2" s="554"/>
      <c r="G2" s="541" t="s">
        <v>102</v>
      </c>
      <c r="H2" s="542"/>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66" t="s">
        <v>1369</v>
      </c>
      <c r="B5" s="466"/>
      <c r="C5" s="466"/>
      <c r="D5" s="466"/>
      <c r="E5" s="466"/>
      <c r="F5" s="466"/>
      <c r="G5" s="466"/>
      <c r="H5" s="466"/>
      <c r="I5" s="466"/>
      <c r="J5" s="466"/>
      <c r="K5" s="466"/>
      <c r="L5" s="466"/>
      <c r="M5" s="466"/>
      <c r="N5" s="466"/>
      <c r="O5" s="466"/>
      <c r="P5" s="466"/>
      <c r="Q5" s="466"/>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1468</v>
      </c>
      <c r="B8" s="292" t="s">
        <v>1469</v>
      </c>
      <c r="C8" s="292" t="s">
        <v>1470</v>
      </c>
      <c r="D8" s="292" t="s">
        <v>1471</v>
      </c>
      <c r="F8" s="292" t="s">
        <v>1475</v>
      </c>
      <c r="G8" s="412" t="s">
        <v>1477</v>
      </c>
    </row>
    <row r="9" spans="1:19" s="209" customFormat="1" ht="15.75" x14ac:dyDescent="0.2">
      <c r="A9" s="535" t="s">
        <v>1775</v>
      </c>
      <c r="B9" s="535"/>
      <c r="C9" s="535"/>
      <c r="D9" s="535"/>
      <c r="E9" s="535"/>
      <c r="F9" s="535"/>
      <c r="G9" s="513"/>
    </row>
    <row r="10" spans="1:19" s="209" customFormat="1" x14ac:dyDescent="0.2">
      <c r="A10" s="467" t="s">
        <v>1770</v>
      </c>
      <c r="B10" s="467"/>
      <c r="C10" s="467"/>
      <c r="D10" s="467"/>
      <c r="E10" s="467"/>
      <c r="F10" s="467"/>
      <c r="G10" s="551"/>
    </row>
    <row r="11" spans="1:19" s="209" customFormat="1" ht="45" customHeight="1" x14ac:dyDescent="0.2">
      <c r="A11" s="480" t="s">
        <v>43</v>
      </c>
      <c r="B11" s="539"/>
      <c r="C11" s="539"/>
      <c r="D11" s="540"/>
      <c r="E11" s="402"/>
      <c r="F11" s="395"/>
      <c r="G11" s="401"/>
    </row>
    <row r="12" spans="1:19" s="209" customFormat="1" ht="14.25" customHeight="1" x14ac:dyDescent="0.2">
      <c r="A12" s="468">
        <v>1</v>
      </c>
      <c r="B12" s="469"/>
      <c r="C12" s="469"/>
      <c r="D12" s="471"/>
      <c r="E12" s="400"/>
      <c r="F12" s="394"/>
      <c r="G12" s="399">
        <v>4</v>
      </c>
    </row>
    <row r="13" spans="1:19" s="209" customFormat="1" ht="66.75" customHeight="1" x14ac:dyDescent="0.2">
      <c r="A13" s="396" t="s">
        <v>1</v>
      </c>
      <c r="B13" s="396" t="s">
        <v>2</v>
      </c>
      <c r="C13" s="396" t="s">
        <v>129</v>
      </c>
      <c r="D13" s="396" t="s">
        <v>1288</v>
      </c>
      <c r="E13" s="403" t="s">
        <v>1774</v>
      </c>
      <c r="F13" s="396" t="s">
        <v>1773</v>
      </c>
      <c r="G13" s="403" t="s">
        <v>1769</v>
      </c>
    </row>
    <row r="14" spans="1:19" s="262" customFormat="1" x14ac:dyDescent="0.2">
      <c r="A14" s="531" t="s">
        <v>132</v>
      </c>
      <c r="B14" s="532"/>
      <c r="C14" s="533"/>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A21" sqref="A21:C21"/>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Larkspur</v>
      </c>
      <c r="C3" s="288"/>
    </row>
    <row r="4" spans="1:5" ht="18" customHeight="1" x14ac:dyDescent="0.25">
      <c r="A4" s="289" t="s">
        <v>36</v>
      </c>
      <c r="B4" s="207">
        <f>'Start Here'!B5</f>
        <v>2019</v>
      </c>
      <c r="C4" s="290" t="s">
        <v>48</v>
      </c>
    </row>
    <row r="7" spans="1:5" ht="16.5" thickBot="1" x14ac:dyDescent="0.3">
      <c r="A7" s="568"/>
      <c r="B7" s="568"/>
      <c r="C7" s="568"/>
    </row>
    <row r="8" spans="1:5" ht="15" customHeight="1" x14ac:dyDescent="0.25">
      <c r="A8" s="580" t="s">
        <v>1763</v>
      </c>
      <c r="B8" s="581"/>
      <c r="C8" s="581"/>
      <c r="D8" s="581"/>
    </row>
    <row r="9" spans="1:5" x14ac:dyDescent="0.25">
      <c r="A9" s="550" t="s">
        <v>15</v>
      </c>
      <c r="B9" s="547"/>
      <c r="C9" s="547"/>
      <c r="D9" s="78" t="s">
        <v>56</v>
      </c>
      <c r="E9" s="295"/>
    </row>
    <row r="10" spans="1:5" x14ac:dyDescent="0.25">
      <c r="A10" s="555" t="s">
        <v>16</v>
      </c>
      <c r="B10" s="556"/>
      <c r="C10" s="296" t="s">
        <v>5</v>
      </c>
      <c r="D10" s="79">
        <f>'Table A2'!Q12</f>
        <v>0</v>
      </c>
      <c r="E10" s="295" t="s">
        <v>1507</v>
      </c>
    </row>
    <row r="11" spans="1:5" x14ac:dyDescent="0.25">
      <c r="A11" s="557"/>
      <c r="B11" s="558"/>
      <c r="C11" s="210" t="s">
        <v>20</v>
      </c>
      <c r="D11" s="79">
        <f>'Table A2'!R12</f>
        <v>2</v>
      </c>
      <c r="E11" s="295" t="s">
        <v>1508</v>
      </c>
    </row>
    <row r="12" spans="1:5" x14ac:dyDescent="0.25">
      <c r="A12" s="555" t="s">
        <v>17</v>
      </c>
      <c r="B12" s="556"/>
      <c r="C12" s="210" t="s">
        <v>5</v>
      </c>
      <c r="D12" s="79">
        <f>'Table A2'!S12</f>
        <v>0</v>
      </c>
      <c r="E12" s="295" t="s">
        <v>1509</v>
      </c>
    </row>
    <row r="13" spans="1:5" x14ac:dyDescent="0.25">
      <c r="A13" s="559"/>
      <c r="B13" s="560"/>
      <c r="C13" s="210" t="s">
        <v>20</v>
      </c>
      <c r="D13" s="79">
        <f>'Table A2'!T12</f>
        <v>1</v>
      </c>
      <c r="E13" s="295" t="s">
        <v>1510</v>
      </c>
    </row>
    <row r="14" spans="1:5" x14ac:dyDescent="0.25">
      <c r="A14" s="555" t="s">
        <v>18</v>
      </c>
      <c r="B14" s="556"/>
      <c r="C14" s="210" t="s">
        <v>5</v>
      </c>
      <c r="D14" s="79">
        <f>'Table A2'!U12</f>
        <v>0</v>
      </c>
      <c r="E14" s="295" t="s">
        <v>1511</v>
      </c>
    </row>
    <row r="15" spans="1:5" x14ac:dyDescent="0.25">
      <c r="A15" s="559"/>
      <c r="B15" s="560"/>
      <c r="C15" s="210" t="s">
        <v>20</v>
      </c>
      <c r="D15" s="79">
        <f>'Table A2'!V12</f>
        <v>0</v>
      </c>
      <c r="E15" s="295" t="s">
        <v>1512</v>
      </c>
    </row>
    <row r="16" spans="1:5" ht="28.5" customHeight="1" thickBot="1" x14ac:dyDescent="0.3">
      <c r="A16" s="561" t="s">
        <v>19</v>
      </c>
      <c r="B16" s="562"/>
      <c r="C16" s="211"/>
      <c r="D16" s="80">
        <f>'Table A2'!W12</f>
        <v>1</v>
      </c>
      <c r="E16" s="295" t="s">
        <v>1513</v>
      </c>
    </row>
    <row r="17" spans="1:10" ht="16.5" thickTop="1" thickBot="1" x14ac:dyDescent="0.3">
      <c r="A17" s="575" t="s">
        <v>1750</v>
      </c>
      <c r="B17" s="576"/>
      <c r="C17" s="294"/>
      <c r="D17" s="81">
        <f>SUM(D10:D16)</f>
        <v>4</v>
      </c>
      <c r="E17" s="291" t="s">
        <v>1514</v>
      </c>
    </row>
    <row r="18" spans="1:10" ht="29.25" customHeight="1" x14ac:dyDescent="0.25">
      <c r="A18" s="436" t="s">
        <v>1761</v>
      </c>
      <c r="B18" s="436"/>
      <c r="C18" s="436"/>
      <c r="D18" s="436"/>
    </row>
    <row r="20" spans="1:10" ht="15.75" thickBot="1" x14ac:dyDescent="0.3"/>
    <row r="21" spans="1:10" ht="15" customHeight="1" x14ac:dyDescent="0.25">
      <c r="A21" s="577" t="s">
        <v>1764</v>
      </c>
      <c r="B21" s="578"/>
      <c r="C21" s="578"/>
      <c r="D21" s="186"/>
    </row>
    <row r="22" spans="1:10" ht="15" customHeight="1" x14ac:dyDescent="0.25">
      <c r="A22" s="566" t="s">
        <v>83</v>
      </c>
      <c r="B22" s="571"/>
      <c r="C22" s="572"/>
      <c r="D22" s="212">
        <f>COUNTIF('Table A'!P13:P1001,"&gt;0")</f>
        <v>11</v>
      </c>
      <c r="E22" s="291" t="s">
        <v>1492</v>
      </c>
    </row>
    <row r="23" spans="1:10" ht="17.25" customHeight="1" x14ac:dyDescent="0.25">
      <c r="A23" s="566" t="s">
        <v>66</v>
      </c>
      <c r="B23" s="571"/>
      <c r="C23" s="572"/>
      <c r="D23" s="212">
        <f>'Table A'!P12</f>
        <v>5</v>
      </c>
      <c r="E23" s="291" t="s">
        <v>1493</v>
      </c>
    </row>
    <row r="24" spans="1:10" ht="15" customHeight="1" x14ac:dyDescent="0.25">
      <c r="A24" s="566" t="s">
        <v>67</v>
      </c>
      <c r="B24" s="571"/>
      <c r="C24" s="572"/>
      <c r="D24" s="212">
        <f>'Table A'!Q12</f>
        <v>3</v>
      </c>
      <c r="E24" s="291" t="s">
        <v>1494</v>
      </c>
    </row>
    <row r="25" spans="1:10" ht="15.75" customHeight="1" thickBot="1" x14ac:dyDescent="0.3">
      <c r="A25" s="569" t="s">
        <v>68</v>
      </c>
      <c r="B25" s="573"/>
      <c r="C25" s="574"/>
      <c r="D25" s="213">
        <f>'Table A'!R12</f>
        <v>1</v>
      </c>
      <c r="E25" s="291" t="s">
        <v>1495</v>
      </c>
    </row>
    <row r="26" spans="1:10" x14ac:dyDescent="0.25">
      <c r="A26" s="214"/>
      <c r="B26" s="214"/>
    </row>
    <row r="27" spans="1:10" ht="15.75" thickBot="1" x14ac:dyDescent="0.3">
      <c r="A27" s="214"/>
      <c r="B27" s="214"/>
      <c r="H27" s="82"/>
      <c r="I27" s="82"/>
      <c r="J27" s="82"/>
    </row>
    <row r="28" spans="1:10" ht="15" customHeight="1" x14ac:dyDescent="0.25">
      <c r="A28" s="577" t="s">
        <v>69</v>
      </c>
      <c r="B28" s="578"/>
      <c r="C28" s="578"/>
      <c r="D28" s="579"/>
      <c r="H28" s="82"/>
      <c r="I28" s="82"/>
      <c r="J28" s="82"/>
    </row>
    <row r="29" spans="1:10" x14ac:dyDescent="0.25">
      <c r="A29" s="566" t="s">
        <v>70</v>
      </c>
      <c r="B29" s="567"/>
      <c r="C29" s="567"/>
      <c r="D29" s="215">
        <f>'Table A'!S12</f>
        <v>0</v>
      </c>
      <c r="E29" s="291" t="s">
        <v>1496</v>
      </c>
    </row>
    <row r="30" spans="1:10" x14ac:dyDescent="0.25">
      <c r="A30" s="566" t="s">
        <v>71</v>
      </c>
      <c r="B30" s="567"/>
      <c r="C30" s="567"/>
      <c r="D30" s="215">
        <f>SUMPRODUCT((YEAR('Table A'!$H13:$H1001)='Start Here'!$B$5)*('Table A'!$S13:$S1001="Yes-Approved")*('Table A'!$Q13:$Q1001))</f>
        <v>0</v>
      </c>
      <c r="E30" s="291" t="s">
        <v>1497</v>
      </c>
    </row>
    <row r="31" spans="1:10" x14ac:dyDescent="0.25">
      <c r="A31" s="566" t="s">
        <v>72</v>
      </c>
      <c r="B31" s="567"/>
      <c r="C31" s="567"/>
      <c r="D31" s="216">
        <f>SUMPRODUCT((YEAR('Table A'!$H13:$H1001)='Start Here'!$B$5)*('Table A'!$S13:$S1001="Yes-Approved"))</f>
        <v>0</v>
      </c>
      <c r="E31" s="291" t="s">
        <v>1498</v>
      </c>
    </row>
    <row r="32" spans="1:10" ht="15.75" thickBot="1" x14ac:dyDescent="0.3">
      <c r="A32" s="569" t="s">
        <v>73</v>
      </c>
      <c r="B32" s="570"/>
      <c r="C32" s="570"/>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63" t="s">
        <v>107</v>
      </c>
      <c r="B36" s="564"/>
      <c r="C36" s="564"/>
      <c r="D36" s="565"/>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C2436FF-9F25-4921-86DD-F268B3F1A4CE}"/>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purl.org/dc/dcmitype/"/>
    <ds:schemaRef ds:uri="http://www.w3.org/XML/1998/namespace"/>
    <ds:schemaRef ds:uri="http://schemas.microsoft.com/office/infopath/2007/PartnerControls"/>
    <ds:schemaRef ds:uri="http://schemas.microsoft.com/sharepoint/v3"/>
    <ds:schemaRef ds:uri="http://schemas.openxmlformats.org/package/2006/metadata/core-properties"/>
    <ds:schemaRef ds:uri="http://schemas.microsoft.com/office/2006/documentManagement/types"/>
    <ds:schemaRef ds:uri="http://purl.org/dc/terms/"/>
    <ds:schemaRef ds:uri="f8c6e0e8-a3c1-43e3-a215-cf247e4c98e7"/>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Neal Toft</cp:lastModifiedBy>
  <cp:lastPrinted>2019-12-20T22:14:22Z</cp:lastPrinted>
  <dcterms:created xsi:type="dcterms:W3CDTF">2018-09-27T21:13:30Z</dcterms:created>
  <dcterms:modified xsi:type="dcterms:W3CDTF">2020-03-30T20:35:02Z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