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N:\Community Development\Planning\Planning Shared Files\General Plan Update\Housing Element Progress Reports\For 2019\Planning Commission Packet 2-18-2020\"/>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0" yWindow="0" windowWidth="28800" windowHeight="11700" tabRatio="729" firstSheet="1" activeTab="29"/>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2" i="11" l="1"/>
  <c r="C2" i="35" l="1"/>
  <c r="B2" i="35"/>
  <c r="B1" i="35"/>
  <c r="P14" i="2" l="1"/>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R46" i="2" s="1"/>
  <c r="P47" i="2"/>
  <c r="P48" i="2"/>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D23" i="11" s="1"/>
  <c r="Q12" i="2"/>
  <c r="D24" i="11" s="1"/>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B2" i="2"/>
  <c r="C13" i="13" l="1"/>
  <c r="D11" i="13"/>
  <c r="R12" i="2"/>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5" i="13"/>
  <c r="D13" i="13"/>
  <c r="E13" i="13"/>
  <c r="D17" i="13"/>
  <c r="D16" i="13"/>
  <c r="D14" i="13"/>
  <c r="D18" i="13"/>
  <c r="F11" i="13" l="1"/>
  <c r="D42" i="11"/>
  <c r="E15" i="13"/>
  <c r="F13" i="13"/>
  <c r="E16" i="13"/>
  <c r="E19" i="13"/>
  <c r="E14" i="13"/>
  <c r="G11" i="13" l="1"/>
  <c r="E21" i="13"/>
  <c r="F17" i="13"/>
  <c r="F15" i="13"/>
  <c r="F18" i="13"/>
  <c r="F16" i="13"/>
  <c r="F14" i="13"/>
  <c r="F19" i="13"/>
  <c r="H11" i="13" l="1"/>
  <c r="F21" i="13"/>
  <c r="G17" i="13"/>
  <c r="G16" i="13"/>
  <c r="G14" i="13"/>
  <c r="G15" i="13"/>
  <c r="G13" i="13"/>
  <c r="G18" i="13"/>
  <c r="I11" i="13" l="1"/>
  <c r="H14" i="13"/>
  <c r="H16" i="13"/>
  <c r="H13" i="13"/>
  <c r="H18" i="13"/>
  <c r="J11" i="13" l="1"/>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L17" i="13"/>
  <c r="L14" i="13"/>
  <c r="L15" i="13"/>
  <c r="L16" i="13"/>
  <c r="L18" i="13"/>
  <c r="L13" i="13"/>
  <c r="K21" i="13"/>
  <c r="M13" i="13" l="1"/>
  <c r="M21" i="13" s="1"/>
  <c r="L21" i="13"/>
  <c r="N13" i="13" l="1"/>
  <c r="N21" i="13" s="1"/>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<sst xmlns="http://schemas.openxmlformats.org/spreadsheetml/2006/main" count="76316" uniqueCount="2160">
  <si>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</si>
  <si>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</si>
  <si>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</si>
  <si>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</si>
  <si>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</si>
  <si>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</si>
  <si>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</si>
  <si>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</si>
  <si>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</si>
  <si>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</si>
  <si>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</si>
  <si>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</si>
  <si>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</si>
  <si>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</si>
  <si>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</si>
  <si>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</si>
  <si>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</si>
  <si>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</si>
  <si>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</si>
  <si>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</si>
  <si>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</si>
  <si>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</si>
  <si>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</si>
  <si>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</si>
  <si>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</si>
  <si>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</si>
  <si>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</si>
  <si>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</si>
  <si>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</si>
  <si>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</si>
  <si>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</si>
  <si>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</si>
  <si>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</si>
  <si>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</si>
  <si>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</si>
  <si>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</si>
  <si>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</si>
  <si>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</si>
  <si>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</si>
  <si>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</si>
  <si>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</si>
  <si>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</si>
  <si>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</si>
  <si>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</si>
  <si>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</si>
  <si>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</si>
  <si>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</si>
  <si>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</si>
  <si>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</si>
  <si>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</si>
  <si>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</si>
  <si>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</si>
  <si>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</si>
  <si>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</si>
  <si>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</si>
  <si>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</si>
  <si>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</si>
  <si>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</si>
  <si>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</si>
  <si>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</si>
  <si>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</si>
  <si>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</si>
  <si>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</si>
  <si>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</si>
  <si>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</si>
  <si>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</si>
  <si>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</si>
  <si>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</si>
  <si>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</si>
  <si>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</si>
  <si>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</si>
  <si>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</si>
  <si>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</si>
  <si>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</si>
  <si>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</si>
  <si>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</si>
  <si>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</si>
  <si>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</si>
  <si>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</si>
  <si>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</si>
  <si>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</si>
  <si>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</si>
  <si>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</si>
  <si>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</si>
  <si>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</si>
  <si>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</si>
  <si>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</si>
  <si>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</si>
  <si>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</si>
  <si>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</si>
  <si>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</si>
  <si>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</si>
  <si>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</si>
  <si>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</si>
  <si>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</si>
  <si>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</si>
  <si>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</si>
  <si>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</si>
  <si>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</si>
  <si>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</si>
  <si>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</si>
  <si>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</si>
  <si>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</si>
  <si>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</si>
  <si>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</si>
  <si>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</si>
  <si>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</si>
  <si>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</si>
  <si>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</si>
  <si>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</si>
  <si>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</si>
  <si>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</si>
  <si>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</si>
  <si>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</si>
  <si>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</si>
  <si>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</si>
  <si>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</si>
  <si>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</si>
  <si>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</si>
  <si>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</si>
  <si>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</si>
  <si>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</si>
  <si>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</si>
  <si>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</si>
  <si>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</si>
  <si>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</si>
  <si>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</si>
  <si>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</si>
  <si>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</si>
  <si>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</si>
  <si>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</si>
  <si>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</si>
  <si>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</si>
  <si>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</si>
  <si>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</si>
  <si>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</si>
  <si>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</si>
  <si>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</si>
  <si>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</si>
  <si>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</si>
  <si>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</si>
  <si>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</si>
  <si>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</si>
  <si>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</si>
  <si>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</si>
  <si>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</si>
  <si>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</si>
  <si>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</si>
  <si>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</si>
  <si>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</si>
  <si>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</si>
  <si>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</si>
  <si>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</si>
  <si>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</si>
  <si>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</si>
  <si>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</si>
  <si>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</si>
  <si>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</si>
  <si>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</si>
  <si>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</si>
  <si>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</si>
  <si>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</si>
  <si>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</si>
  <si>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</si>
  <si>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</si>
  <si>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</si>
  <si>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</si>
  <si>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</si>
  <si>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</si>
  <si>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</si>
  <si>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</si>
  <si>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</si>
  <si>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</si>
  <si>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</si>
  <si>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</si>
  <si>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</si>
  <si>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</si>
  <si>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</si>
  <si>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</si>
  <si>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</si>
  <si>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</si>
  <si>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</si>
  <si>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</si>
  <si>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</si>
  <si>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</si>
  <si>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</si>
  <si>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</si>
  <si>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</si>
  <si>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</si>
  <si>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</si>
  <si>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</si>
  <si>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</si>
  <si>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</si>
  <si>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</si>
  <si>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</si>
  <si>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</si>
  <si>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</si>
  <si>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</si>
  <si>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</si>
  <si>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</si>
  <si>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</si>
  <si>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</si>
  <si>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</si>
  <si>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</si>
  <si>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</si>
  <si>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</si>
  <si>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</si>
  <si>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</si>
  <si>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</si>
  <si>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</si>
  <si>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</si>
  <si>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</si>
  <si>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</si>
  <si>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</si>
  <si>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</si>
  <si>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</si>
  <si>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</si>
  <si>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</si>
  <si>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</si>
  <si>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</si>
  <si>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</si>
  <si>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</si>
  <si>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</si>
  <si>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</si>
  <si>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</si>
  <si>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</si>
  <si>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</si>
  <si>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</si>
  <si>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</si>
  <si>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</si>
  <si>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</si>
  <si>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</si>
  <si>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</si>
  <si>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</si>
  <si>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</si>
  <si>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</si>
  <si>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</si>
  <si>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</si>
  <si>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</si>
  <si>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</si>
  <si>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</si>
  <si>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</si>
  <si>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</si>
  <si>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</si>
  <si>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</si>
  <si>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</si>
  <si>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</si>
  <si>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</si>
  <si>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</si>
  <si>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</si>
  <si>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</si>
  <si>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</si>
  <si>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</si>
  <si>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</si>
  <si>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</si>
  <si>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</si>
  <si>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</si>
  <si>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</si>
  <si>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</si>
  <si>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</si>
  <si>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</si>
  <si>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</si>
  <si>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</si>
  <si>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</si>
  <si>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</si>
  <si>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</si>
  <si>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</si>
  <si>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</si>
  <si>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</si>
  <si>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</si>
  <si>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</si>
  <si>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</si>
  <si>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</si>
  <si>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</si>
  <si>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</si>
  <si>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</si>
  <si>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</si>
  <si>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</si>
  <si>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</si>
  <si>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</si>
  <si>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</si>
  <si>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</si>
  <si>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</si>
  <si>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</si>
  <si>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</si>
  <si>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</si>
  <si>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</si>
  <si>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</si>
  <si>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</si>
  <si>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</si>
  <si>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</si>
  <si>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</si>
  <si>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</si>
  <si>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</si>
  <si>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</si>
  <si>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</si>
  <si>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</si>
  <si>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</si>
  <si>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</si>
  <si>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</si>
  <si>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</si>
  <si>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</si>
  <si>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</si>
  <si>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</si>
  <si>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</si>
  <si>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</si>
  <si>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</si>
  <si>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</si>
  <si>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</si>
  <si>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</si>
  <si>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</si>
  <si>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</si>
  <si>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</si>
  <si>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</si>
  <si>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</si>
  <si>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</si>
  <si>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</si>
  <si>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</si>
  <si>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</si>
  <si>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</si>
  <si>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</si>
  <si>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</si>
  <si>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</si>
  <si>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</si>
  <si>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</si>
  <si>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</si>
  <si>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</si>
  <si>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</si>
  <si>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</si>
  <si>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</si>
  <si>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</si>
  <si>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</si>
  <si>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</si>
  <si>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</si>
  <si>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</si>
  <si>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</si>
  <si>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</si>
  <si>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</si>
  <si>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</si>
  <si>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</si>
  <si>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</si>
  <si>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</si>
  <si>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</si>
  <si>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</si>
  <si>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</si>
  <si>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</si>
  <si>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</si>
  <si>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</si>
  <si>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</si>
  <si>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</si>
  <si>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</si>
  <si>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</si>
  <si>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</si>
  <si>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</si>
  <si>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</si>
  <si>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</si>
  <si>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</si>
  <si>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</si>
  <si>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</si>
  <si>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</si>
  <si>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</si>
  <si>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</si>
  <si>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</si>
  <si>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</si>
  <si>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</si>
  <si>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</si>
  <si>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</si>
  <si>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</si>
  <si>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</si>
  <si>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</si>
  <si>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</si>
  <si>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</si>
  <si>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</si>
  <si>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</si>
  <si>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</si>
  <si>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</si>
  <si>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</si>
  <si>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</si>
  <si>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</si>
  <si>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</si>
  <si>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</si>
  <si>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</si>
  <si>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</si>
  <si>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</si>
  <si>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</si>
  <si>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</si>
  <si>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</si>
  <si>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</si>
  <si>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</si>
  <si>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</si>
  <si>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</si>
  <si>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</si>
  <si>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</si>
  <si>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</si>
  <si>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</si>
  <si>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</si>
  <si>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</si>
  <si>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</si>
  <si>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</si>
  <si>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</si>
  <si>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</si>
  <si>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</si>
  <si>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</si>
  <si>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</si>
  <si>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</si>
  <si>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</si>
  <si>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</si>
  <si>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</si>
  <si>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</si>
  <si>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</si>
  <si>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</si>
  <si>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</si>
  <si>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</si>
  <si>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</si>
  <si>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</si>
  <si>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</si>
  <si>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</si>
  <si>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</si>
  <si>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</si>
  <si>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</si>
  <si>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</si>
  <si>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</si>
  <si>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</si>
  <si>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</si>
  <si>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</si>
  <si>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</si>
  <si>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</si>
  <si>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</si>
  <si>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</si>
  <si>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</si>
  <si>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</si>
  <si>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</si>
  <si>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</si>
  <si>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</si>
  <si>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</si>
  <si>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</si>
  <si>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</si>
  <si>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</si>
  <si>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</si>
  <si>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</si>
  <si>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</si>
  <si>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</si>
  <si>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</si>
  <si>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</si>
  <si>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</si>
  <si>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</si>
  <si>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</si>
  <si>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</si>
  <si>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</si>
  <si>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</si>
  <si>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</si>
  <si>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</si>
  <si>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</si>
  <si>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</si>
  <si>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</si>
  <si>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</si>
  <si>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</si>
  <si>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</si>
  <si>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</si>
  <si>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</si>
  <si>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</si>
  <si>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</si>
  <si>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</si>
  <si>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</si>
  <si>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</si>
  <si>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</si>
  <si>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</si>
  <si>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</si>
  <si>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</si>
  <si>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</si>
  <si>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</si>
  <si>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</si>
  <si>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</si>
  <si>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</si>
  <si>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</si>
  <si>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</si>
  <si>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</si>
  <si>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</si>
  <si>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</si>
  <si>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</si>
  <si>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</si>
  <si>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</si>
  <si>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</si>
  <si>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</si>
  <si>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</si>
  <si>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</si>
  <si>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</si>
  <si>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</si>
  <si>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</si>
  <si>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</si>
  <si>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</si>
  <si>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</si>
  <si>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</si>
  <si>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</si>
  <si>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</si>
  <si>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</si>
  <si>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</si>
  <si>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</si>
  <si>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</si>
  <si>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</si>
  <si>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</si>
  <si>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</si>
  <si>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</si>
  <si>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</si>
  <si>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</si>
  <si>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</si>
  <si>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</si>
  <si>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</si>
  <si>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</si>
  <si>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</si>
  <si>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</si>
  <si>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</si>
  <si>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</si>
  <si>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</si>
  <si>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</si>
  <si>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</si>
  <si>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</si>
  <si>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</si>
  <si>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</si>
  <si>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</si>
  <si>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</si>
  <si>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</si>
  <si>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</si>
  <si>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</si>
  <si>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</si>
  <si>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</si>
  <si>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</si>
  <si>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</si>
  <si>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</si>
  <si>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</si>
  <si>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</si>
  <si>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</si>
  <si>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</si>
  <si>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</si>
  <si>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</si>
  <si>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</si>
  <si>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</si>
  <si>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</si>
  <si>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</si>
  <si>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</si>
  <si>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</si>
  <si>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</si>
  <si>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</si>
  <si>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</si>
  <si>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</si>
  <si>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</si>
  <si>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</si>
  <si>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</si>
  <si>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</si>
  <si>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</si>
  <si>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</si>
  <si>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</si>
  <si>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</si>
  <si>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</si>
  <si>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</si>
  <si>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</si>
  <si>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</si>
  <si>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</si>
  <si>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</si>
  <si>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</si>
  <si>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</si>
  <si>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</si>
  <si>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</si>
  <si>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</si>
  <si>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</si>
  <si>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</si>
  <si>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</si>
  <si>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</si>
  <si>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</si>
  <si>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</si>
  <si>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</si>
  <si>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</si>
  <si>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</si>
  <si>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</si>
  <si>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</si>
  <si>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</si>
  <si>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</si>
  <si>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</si>
  <si>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</si>
  <si>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</si>
  <si>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</si>
  <si>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</si>
  <si>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</si>
  <si>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</si>
  <si>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</si>
  <si>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</si>
  <si>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</si>
  <si>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</si>
  <si>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</si>
  <si>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</si>
  <si>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</si>
  <si>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</si>
  <si>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</si>
  <si>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</si>
  <si>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</si>
  <si>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</si>
  <si>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</si>
  <si>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</si>
  <si>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</si>
  <si>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</si>
  <si>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</si>
  <si>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</si>
  <si>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</si>
  <si>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</si>
  <si>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</si>
  <si>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</si>
  <si>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</si>
  <si>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</si>
  <si>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</si>
  <si>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</si>
  <si>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</si>
  <si>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</si>
  <si>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</si>
  <si>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</si>
  <si>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</si>
  <si>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</si>
  <si>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</si>
  <si>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</si>
  <si>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</si>
  <si>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</si>
  <si>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</si>
  <si>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</si>
  <si>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</si>
  <si>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</si>
  <si>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</si>
  <si>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</si>
  <si>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</si>
  <si>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</si>
  <si>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</si>
  <si>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</si>
  <si>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</si>
  <si>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</si>
  <si>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</si>
  <si>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</si>
  <si>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</si>
  <si>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</si>
  <si>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</si>
  <si>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</si>
  <si>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</si>
  <si>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</si>
  <si>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</si>
  <si>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</si>
  <si>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</si>
  <si>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</si>
  <si>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</si>
  <si>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</si>
  <si>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</si>
  <si>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</si>
  <si>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</si>
  <si>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</si>
  <si>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</si>
  <si>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</si>
  <si>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</si>
  <si>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</si>
  <si>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</si>
  <si>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</si>
  <si>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</si>
  <si>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</si>
  <si>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</si>
  <si>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</si>
  <si>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</si>
  <si>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</si>
  <si>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</si>
  <si>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</si>
  <si>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</si>
  <si>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</si>
  <si>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</si>
  <si>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</si>
  <si>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</si>
  <si>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</si>
  <si>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</si>
  <si>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</si>
  <si>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</si>
  <si>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</si>
  <si>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</si>
  <si>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</si>
  <si>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</si>
  <si>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</si>
  <si>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</si>
  <si>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</si>
  <si>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</si>
  <si>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</si>
  <si>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</si>
  <si>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</si>
  <si>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</si>
  <si>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</si>
  <si>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</si>
  <si>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</si>
  <si>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</si>
  <si>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</si>
  <si>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</si>
  <si>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</si>
  <si>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</si>
  <si>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</si>
  <si>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</si>
  <si>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</si>
  <si>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</si>
  <si>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</si>
  <si>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</si>
  <si>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</si>
  <si>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</si>
  <si>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</si>
  <si>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</si>
  <si>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</si>
  <si>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</si>
  <si>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</si>
  <si>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</si>
  <si>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</si>
  <si>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</si>
  <si>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</si>
  <si>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</si>
  <si>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</si>
  <si>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</si>
  <si>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</si>
  <si>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</si>
  <si>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</si>
  <si>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</si>
  <si>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</si>
  <si>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</si>
  <si>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</si>
  <si>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</si>
  <si>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</si>
  <si>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</si>
  <si>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</si>
  <si>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</si>
  <si>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</si>
  <si>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</si>
  <si>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</si>
  <si>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</si>
  <si>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</si>
  <si>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</si>
  <si>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</si>
  <si>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</si>
  <si>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</si>
  <si>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</si>
  <si>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</si>
  <si>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</si>
  <si>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</si>
  <si>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</si>
  <si>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</si>
  <si>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</si>
  <si>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</si>
  <si>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</si>
  <si>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</si>
  <si>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</si>
  <si>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</si>
  <si>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</si>
  <si>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</si>
  <si>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</si>
  <si>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</si>
  <si>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</si>
  <si>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</si>
  <si>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</si>
  <si>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</si>
  <si>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</si>
  <si>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</si>
  <si>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</si>
  <si>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</si>
  <si>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</si>
  <si>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</si>
  <si>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</si>
  <si>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</si>
  <si>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</si>
  <si>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</si>
  <si>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</si>
  <si>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</si>
  <si>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</si>
  <si>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</si>
  <si>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</si>
  <si>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</si>
  <si>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</si>
  <si>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</si>
  <si>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</si>
  <si>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</si>
  <si>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</si>
  <si>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</si>
  <si>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</si>
  <si>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</si>
  <si>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</si>
  <si>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</si>
  <si>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</si>
  <si>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</si>
  <si>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</si>
  <si>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</si>
  <si>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</si>
  <si>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</si>
  <si>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</si>
  <si>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</si>
  <si>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</si>
  <si>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</si>
  <si>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</si>
  <si>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</si>
  <si>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</si>
  <si>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</si>
  <si>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</si>
  <si>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</si>
  <si>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</si>
  <si>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</si>
  <si>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</si>
  <si>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</si>
  <si>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</si>
  <si>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</si>
  <si>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</si>
  <si>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</si>
  <si>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</si>
  <si>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</si>
  <si>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</si>
  <si>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</si>
  <si>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</si>
  <si>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</si>
  <si>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</si>
  <si>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</si>
  <si>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</si>
  <si>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</si>
  <si>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</si>
  <si>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</si>
  <si>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</si>
  <si>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</si>
  <si>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</si>
  <si>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</si>
  <si>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</si>
  <si>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</si>
  <si>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</si>
  <si>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</si>
  <si>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</si>
  <si>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</si>
  <si>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</si>
  <si>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</si>
  <si>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</si>
  <si>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</si>
  <si>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</si>
  <si>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</si>
  <si>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</si>
  <si>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</si>
  <si>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</si>
  <si>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</si>
  <si>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</si>
  <si>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</si>
  <si>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</si>
  <si>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</si>
  <si>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</si>
  <si>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</si>
  <si>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</si>
  <si>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</si>
  <si>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</si>
  <si>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</si>
  <si>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</si>
  <si>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</si>
  <si>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</si>
  <si>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</si>
  <si>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</si>
  <si>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</si>
  <si>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</si>
  <si>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</si>
  <si>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</si>
  <si>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</si>
  <si>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</si>
  <si>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</si>
  <si>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</si>
  <si>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</si>
  <si>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</si>
  <si>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</si>
  <si>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</si>
  <si>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</si>
  <si>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</si>
  <si>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</si>
  <si>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</si>
  <si>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</si>
  <si>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</si>
  <si>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</si>
  <si>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</si>
  <si>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</si>
  <si>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</si>
  <si>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</si>
  <si>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</si>
  <si>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</si>
  <si>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</si>
  <si>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</si>
  <si>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</si>
  <si>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</si>
  <si>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</si>
  <si>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</si>
  <si>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</si>
  <si>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</si>
  <si>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</si>
  <si>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</si>
  <si>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</si>
  <si>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</si>
  <si>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</si>
  <si>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</si>
  <si>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</si>
  <si>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</si>
  <si>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</si>
  <si>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</si>
  <si>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</si>
  <si>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</si>
  <si>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</si>
  <si>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</si>
  <si>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</si>
  <si>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</si>
  <si>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</si>
  <si>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</si>
  <si>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</si>
  <si>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</si>
  <si>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</si>
  <si>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</si>
  <si>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</si>
  <si>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</si>
  <si>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</si>
  <si>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</si>
  <si>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</si>
  <si>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</si>
  <si>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</si>
  <si>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</si>
  <si>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</si>
  <si>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</si>
  <si>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</si>
  <si>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</si>
  <si>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</si>
  <si>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</si>
  <si>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</si>
  <si>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</si>
  <si>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</si>
  <si>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</si>
  <si>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</si>
  <si>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</si>
  <si>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</si>
  <si>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</si>
  <si>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</si>
  <si>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</si>
  <si>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</si>
  <si>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</si>
  <si>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</si>
  <si>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</si>
  <si>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</si>
  <si>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</si>
  <si>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</si>
  <si>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</si>
  <si>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</si>
  <si>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</si>
  <si>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</si>
  <si>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</si>
  <si>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</si>
  <si>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</si>
  <si>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</si>
  <si>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</si>
  <si>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</si>
  <si>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</si>
  <si>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</si>
  <si>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</si>
  <si>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</si>
  <si>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</si>
  <si>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</si>
  <si>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</si>
  <si>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</si>
  <si>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</si>
  <si>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</si>
  <si>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</si>
  <si>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</si>
  <si>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</si>
  <si>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</si>
  <si>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</si>
  <si>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</si>
  <si>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</si>
  <si>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</si>
  <si>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</si>
  <si>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</si>
  <si>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</si>
  <si>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</si>
  <si>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</si>
  <si>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</si>
  <si>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</si>
  <si>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</si>
  <si>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</si>
  <si>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</si>
  <si>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</si>
  <si>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</si>
  <si>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</si>
  <si>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</si>
  <si>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</si>
  <si>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</si>
  <si>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</si>
  <si>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</si>
  <si>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</si>
  <si>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</si>
  <si>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</si>
  <si>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</si>
  <si>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</si>
  <si>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</si>
  <si>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</si>
  <si>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</si>
  <si>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</si>
  <si>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</si>
  <si>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</si>
  <si>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</si>
  <si>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</si>
  <si>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</si>
  <si>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</si>
  <si>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</si>
  <si>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</si>
  <si>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</si>
  <si>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</si>
  <si>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</si>
  <si>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</si>
  <si>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</si>
  <si>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</si>
  <si>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</si>
  <si>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</si>
  <si>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</si>
  <si>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</si>
  <si>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</si>
  <si>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</si>
  <si>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</si>
  <si>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</si>
  <si>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</si>
  <si>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</si>
  <si>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</si>
  <si>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</si>
  <si>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</si>
  <si>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</si>
  <si>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</si>
  <si>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</si>
  <si>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</si>
  <si>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</si>
  <si>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</si>
  <si>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</si>
  <si>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</si>
  <si>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</si>
  <si>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</si>
  <si>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</si>
  <si>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</si>
  <si>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</si>
  <si>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</si>
  <si>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</si>
  <si>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</si>
  <si>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</si>
  <si>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</si>
  <si>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</si>
  <si>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</si>
  <si>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</si>
  <si>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</si>
  <si>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</si>
  <si>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</si>
  <si>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</si>
  <si>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</si>
  <si>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</si>
  <si>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</si>
  <si>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</si>
  <si>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</si>
  <si>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</si>
  <si>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</si>
  <si>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</si>
  <si>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</si>
  <si>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</si>
  <si>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</si>
  <si>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</si>
  <si>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</si>
  <si>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</si>
  <si>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</si>
  <si>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</si>
  <si>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</si>
  <si>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</si>
  <si>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</si>
  <si>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</si>
  <si>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</si>
  <si>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</si>
  <si>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</si>
  <si>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</si>
  <si>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</si>
  <si>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</si>
  <si>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</si>
  <si>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</si>
  <si>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</si>
  <si>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</si>
  <si>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</si>
  <si>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</si>
  <si>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</si>
  <si>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</si>
  <si>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</si>
  <si>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</si>
  <si>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</si>
  <si>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</si>
  <si>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</si>
  <si>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</si>
  <si>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</si>
  <si>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</si>
  <si>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</si>
  <si>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</si>
  <si>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</si>
  <si>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</si>
  <si>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</si>
  <si>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</si>
  <si>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</si>
  <si>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</si>
  <si>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</si>
  <si>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</si>
  <si>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</si>
  <si>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</si>
  <si>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</si>
  <si>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</si>
  <si>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</si>
  <si>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</si>
  <si>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</si>
  <si>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</si>
  <si>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</si>
  <si>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</si>
  <si>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</si>
  <si>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</si>
  <si>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</si>
  <si>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</si>
  <si>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</si>
  <si>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</si>
  <si>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</si>
  <si>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</si>
  <si>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</si>
  <si>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</si>
  <si>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</si>
  <si>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</si>
  <si>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</si>
  <si>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</si>
  <si>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</si>
  <si>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</si>
  <si>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</si>
  <si>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</si>
  <si>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</si>
  <si>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</si>
  <si>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</si>
  <si>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</si>
  <si>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</si>
  <si>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</si>
  <si>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</si>
  <si>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</si>
  <si>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</si>
  <si>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</si>
  <si>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</si>
  <si>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</si>
  <si>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</si>
  <si>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</si>
  <si>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</si>
  <si>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</si>
  <si>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</si>
  <si>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</si>
  <si>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</si>
  <si>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</si>
  <si>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</si>
  <si>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</si>
  <si>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</si>
  <si>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</si>
  <si>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</si>
  <si>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</si>
  <si>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</si>
  <si>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</si>
  <si>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</si>
  <si>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</si>
  <si>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</si>
  <si>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</si>
  <si>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</si>
  <si>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</si>
  <si>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</si>
  <si>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</si>
  <si>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</si>
  <si>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</si>
  <si>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</si>
  <si>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</si>
  <si>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</si>
  <si>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</si>
  <si>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</si>
  <si>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</si>
  <si>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</si>
  <si>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</si>
  <si>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</si>
  <si>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</si>
  <si>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</si>
  <si>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</si>
  <si>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</si>
  <si>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</si>
  <si>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</si>
  <si>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</si>
  <si>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</si>
  <si>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</si>
  <si>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</si>
  <si>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</si>
  <si>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</si>
  <si>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</si>
  <si>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</si>
  <si>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</si>
  <si>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</si>
  <si>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</si>
  <si>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</si>
  <si>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</si>
  <si>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</si>
  <si>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</si>
  <si>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</si>
  <si>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</si>
  <si>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</si>
  <si>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</si>
  <si>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</si>
  <si>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</si>
  <si>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</si>
  <si>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</si>
  <si>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</si>
  <si>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</si>
  <si>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</si>
  <si>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</si>
  <si>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</si>
  <si>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</si>
  <si>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</si>
  <si>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</si>
  <si>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</si>
  <si>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</si>
  <si>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</si>
  <si>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</si>
  <si>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</si>
  <si>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</si>
  <si>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</si>
  <si>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</si>
  <si>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</si>
  <si>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</si>
  <si>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</si>
  <si>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</si>
  <si>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</si>
  <si>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</si>
  <si>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</si>
  <si>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</si>
  <si>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</si>
  <si>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</si>
  <si>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</si>
  <si>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</si>
  <si>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</si>
  <si>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</si>
  <si>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</si>
  <si>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</si>
  <si>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</si>
  <si>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</si>
  <si>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</si>
  <si>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</si>
  <si>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</si>
  <si>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</si>
  <si>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</si>
  <si>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</si>
  <si>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</si>
  <si>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</si>
  <si>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</si>
  <si>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</si>
  <si>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</si>
  <si>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</si>
  <si>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</si>
  <si>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</si>
  <si>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</si>
  <si>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</si>
  <si>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</si>
  <si>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</si>
  <si>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</si>
  <si>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</si>
  <si>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</si>
  <si>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</si>
  <si>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</si>
  <si>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</si>
  <si>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</si>
  <si>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</si>
  <si>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</si>
  <si>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</si>
  <si>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</si>
  <si>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</si>
  <si>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</si>
  <si>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</si>
  <si>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</si>
  <si>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</si>
  <si>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</si>
  <si>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</si>
  <si>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</si>
  <si>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</si>
  <si>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</si>
  <si>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</si>
  <si>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</si>
  <si>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</si>
  <si>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</si>
  <si>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</si>
  <si>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</si>
  <si>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</si>
  <si>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</si>
  <si>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</si>
  <si>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</si>
  <si>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</si>
  <si>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</si>
  <si>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</si>
  <si>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</si>
  <si>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</si>
  <si>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</si>
  <si>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</si>
  <si>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</si>
  <si>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</si>
  <si>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</si>
  <si>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</si>
  <si>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</si>
  <si>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</si>
  <si>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</si>
  <si>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</si>
  <si>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</si>
  <si>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</si>
  <si>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</si>
  <si>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</si>
  <si>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</si>
  <si>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</si>
  <si>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</si>
  <si>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</si>
  <si>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</si>
  <si>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</si>
  <si>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</si>
  <si>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</si>
  <si>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</si>
  <si>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</si>
  <si>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</si>
  <si>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</si>
  <si>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</si>
  <si>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</si>
  <si>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</si>
  <si>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</si>
  <si>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</si>
  <si>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</si>
  <si>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</si>
  <si>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</si>
  <si>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</si>
  <si>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</si>
  <si>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</si>
  <si>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</si>
  <si>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</si>
  <si>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</si>
  <si>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</si>
  <si>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</si>
  <si>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</si>
  <si>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</si>
  <si>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</si>
  <si>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</si>
  <si>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</si>
  <si>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</si>
  <si>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</si>
  <si>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</si>
  <si>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</si>
  <si>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</si>
  <si>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</si>
  <si>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</si>
  <si>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</si>
  <si>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</si>
  <si>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</si>
  <si>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</si>
  <si>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</si>
  <si>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</si>
  <si>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</si>
  <si>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</si>
  <si>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</si>
  <si>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</si>
  <si>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</si>
  <si>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</si>
  <si>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</si>
  <si>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</si>
  <si>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</si>
  <si>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</si>
  <si>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</si>
  <si>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</si>
  <si>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</si>
  <si>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</si>
  <si>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</si>
  <si>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</si>
  <si>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</si>
  <si>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</si>
  <si>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</si>
  <si>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</si>
  <si>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</si>
  <si>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</si>
  <si>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</si>
  <si>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</si>
  <si>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</si>
  <si>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</si>
  <si>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</si>
  <si>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</si>
  <si>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</si>
  <si>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</si>
  <si>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</si>
  <si>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</si>
  <si>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</si>
  <si>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</si>
  <si>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</si>
  <si>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</si>
  <si>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</si>
  <si>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</si>
  <si>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</si>
  <si>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</si>
  <si>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</si>
  <si>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</si>
  <si>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</si>
  <si>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</si>
  <si>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</si>
  <si>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</si>
  <si>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</si>
  <si>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</si>
  <si>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</si>
  <si>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</si>
  <si>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</si>
  <si>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</si>
  <si>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</si>
  <si>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</si>
  <si>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</si>
  <si>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</si>
  <si>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</si>
  <si>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</si>
  <si>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</si>
  <si>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</si>
  <si>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</si>
  <si>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</si>
  <si>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</si>
  <si>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</si>
  <si>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</si>
  <si>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</si>
  <si>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</si>
  <si>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</si>
  <si>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</si>
  <si>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</si>
  <si>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</si>
  <si>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</si>
  <si>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</si>
  <si>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</si>
  <si>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</si>
  <si>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</si>
  <si>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</si>
  <si>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</si>
  <si>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</si>
  <si>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</si>
  <si>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</si>
  <si>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</si>
  <si>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</si>
  <si>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</si>
  <si>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</si>
  <si>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</si>
  <si>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</si>
  <si>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</si>
  <si>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</si>
  <si>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</si>
  <si>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</si>
  <si>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</si>
  <si>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</si>
  <si>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</si>
  <si>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</si>
  <si>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</si>
  <si>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</si>
  <si>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</si>
  <si>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</si>
  <si>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</si>
  <si>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</si>
  <si>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</si>
  <si>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</si>
  <si>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</si>
  <si>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</si>
  <si>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</si>
  <si>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</si>
  <si>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</si>
  <si>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</si>
  <si>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</si>
  <si>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</si>
  <si>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</si>
  <si>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</si>
  <si>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</si>
  <si>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</si>
  <si>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</si>
  <si>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</si>
  <si>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</si>
  <si>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</si>
  <si>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</si>
  <si>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</si>
  <si>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</si>
  <si>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</si>
  <si>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</si>
  <si>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</si>
  <si>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</si>
  <si>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</si>
  <si>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</si>
  <si>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</si>
  <si>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</si>
  <si>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</si>
  <si>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</si>
  <si>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</si>
  <si>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</si>
  <si>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</si>
  <si>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</si>
  <si>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</si>
  <si>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</si>
  <si>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</si>
  <si>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</si>
  <si>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</si>
  <si>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</si>
  <si>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</si>
  <si>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</si>
  <si>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</si>
  <si>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</si>
  <si>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</si>
  <si>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</si>
  <si>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</si>
  <si>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</si>
  <si>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</si>
  <si>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</si>
  <si>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</si>
  <si>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</si>
  <si>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</si>
  <si>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</si>
  <si>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</si>
  <si>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</si>
  <si>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</si>
  <si>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</si>
  <si>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</si>
  <si>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</si>
  <si>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</si>
  <si>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</si>
  <si>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</si>
  <si>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</si>
  <si>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</si>
  <si>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</si>
  <si>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</si>
  <si>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</si>
  <si>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</si>
  <si>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</si>
  <si>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</si>
  <si>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</si>
  <si>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</si>
  <si>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</si>
  <si>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</si>
  <si>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</si>
  <si>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</si>
  <si>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</si>
  <si>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</si>
  <si>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</si>
  <si>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</si>
  <si>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</si>
  <si>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</si>
  <si>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</si>
  <si>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</si>
  <si>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</si>
  <si>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</si>
  <si>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</si>
  <si>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</si>
  <si>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</si>
  <si>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</si>
  <si>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</si>
  <si>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</si>
  <si>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</si>
  <si>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</si>
  <si>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</si>
  <si>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</si>
  <si>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</si>
  <si>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</si>
  <si>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</si>
  <si>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</si>
  <si>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</si>
  <si>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</si>
  <si>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</si>
  <si>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</si>
  <si>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</si>
  <si>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</si>
  <si>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</si>
  <si>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</si>
  <si>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</si>
  <si>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</si>
  <si>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</si>
  <si>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</si>
  <si>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</si>
  <si>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</si>
  <si>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</si>
  <si>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</si>
  <si>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</si>
  <si>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</si>
  <si>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</si>
  <si>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</si>
  <si>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</si>
  <si>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</si>
  <si>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</si>
  <si>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</si>
  <si>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</si>
  <si>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</si>
  <si>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</si>
  <si>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</si>
  <si>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</si>
  <si>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</si>
  <si>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</si>
  <si>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</si>
  <si>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</si>
  <si>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</si>
  <si>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</si>
  <si>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</si>
  <si>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</si>
  <si>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</si>
  <si>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</si>
  <si>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</si>
  <si>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</si>
  <si>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</si>
  <si>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</si>
  <si>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</si>
  <si>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</si>
  <si>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</si>
  <si>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</si>
  <si>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</si>
  <si>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</si>
  <si>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</si>
  <si>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</si>
  <si>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</si>
  <si>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</si>
  <si>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</si>
  <si>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</si>
  <si>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</si>
  <si>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</si>
  <si>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</si>
  <si>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</si>
  <si>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</si>
  <si>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</si>
  <si>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</si>
  <si>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</si>
  <si>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</si>
  <si>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</si>
  <si>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</si>
  <si>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</si>
  <si>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</si>
  <si>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</si>
  <si>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</si>
  <si>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</si>
  <si>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</si>
  <si>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</si>
  <si>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</si>
  <si>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</si>
  <si>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</si>
  <si>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</si>
  <si>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</si>
  <si>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</si>
  <si>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</si>
  <si>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</si>
  <si>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</si>
  <si>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</si>
  <si>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</si>
  <si>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</si>
  <si>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</si>
  <si>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</si>
  <si>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</si>
  <si>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</si>
  <si>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</si>
  <si>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</si>
  <si>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</si>
  <si>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</si>
  <si>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</si>
  <si>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</si>
  <si>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</si>
  <si>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</si>
  <si>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</si>
  <si>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</si>
  <si>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</si>
  <si>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</si>
  <si>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</si>
  <si>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</si>
  <si>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</si>
  <si>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</si>
  <si>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</si>
  <si>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</si>
  <si>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</si>
  <si>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</si>
  <si>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</si>
  <si>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</si>
  <si>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</si>
  <si>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</si>
  <si>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</si>
  <si>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</si>
  <si>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</si>
  <si>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</si>
  <si>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</si>
  <si>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</si>
  <si>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</si>
  <si>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</si>
  <si>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</si>
  <si>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</si>
  <si>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</si>
  <si>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</si>
  <si>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</si>
  <si>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</si>
  <si>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</si>
  <si>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</si>
  <si>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</si>
  <si>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</si>
  <si>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</si>
  <si>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</si>
  <si>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</si>
  <si>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</si>
  <si>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</si>
  <si>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</si>
  <si>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</si>
  <si>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</si>
  <si>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</si>
  <si>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</si>
  <si>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</si>
  <si>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</si>
  <si>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</si>
  <si>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</si>
  <si>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</si>
  <si>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</si>
  <si>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</si>
  <si>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</si>
  <si>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</si>
  <si>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</si>
  <si>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</si>
  <si>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</si>
  <si>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</si>
  <si>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</si>
  <si>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</si>
  <si>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</si>
  <si>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</si>
  <si>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</si>
  <si>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</si>
  <si>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</si>
  <si>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</si>
  <si>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</si>
  <si>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</si>
  <si>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</si>
  <si>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</si>
  <si>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</si>
  <si>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</si>
  <si>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</si>
  <si>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</si>
  <si>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</si>
  <si>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</si>
  <si>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</si>
  <si>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</si>
  <si>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</si>
  <si>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</si>
  <si>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</si>
  <si>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</si>
  <si>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</si>
  <si>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</si>
  <si>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</si>
  <si>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</si>
  <si>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</si>
  <si>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</si>
  <si>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</si>
  <si>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</si>
  <si>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</si>
  <si>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</si>
  <si>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</si>
  <si>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</si>
  <si>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</si>
  <si>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</si>
  <si>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</si>
  <si>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</si>
  <si>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</si>
  <si>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</si>
  <si>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</si>
  <si>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</si>
  <si>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</si>
  <si>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</si>
  <si>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</si>
  <si>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</si>
  <si>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</si>
  <si>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</si>
  <si>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</si>
  <si>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</si>
  <si>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</si>
  <si>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</si>
  <si>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</si>
  <si>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</si>
  <si>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</si>
  <si>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</si>
  <si>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</si>
  <si>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</si>
  <si>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</si>
  <si>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</si>
  <si>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</si>
  <si>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</si>
  <si>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</si>
  <si>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</si>
  <si>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</si>
  <si>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</si>
  <si>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</si>
  <si>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</si>
  <si>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</si>
  <si>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</si>
  <si>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</si>
  <si>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</si>
  <si>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</si>
  <si>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</si>
  <si>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</si>
  <si>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</si>
  <si>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</si>
  <si>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</si>
  <si>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</si>
  <si>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</si>
  <si>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</si>
  <si>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</si>
  <si>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</si>
  <si>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</si>
  <si>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</si>
  <si>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</si>
  <si>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</si>
  <si>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</si>
  <si>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</si>
  <si>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</si>
  <si>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</si>
  <si>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</si>
  <si>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</si>
  <si>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</si>
  <si>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</si>
  <si>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</si>
  <si>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</si>
  <si>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</si>
  <si>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</si>
  <si>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</si>
  <si>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</si>
  <si>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</si>
  <si>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</si>
  <si>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</si>
  <si>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</si>
  <si>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</si>
  <si>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</si>
  <si>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</si>
  <si>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</si>
  <si>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</si>
  <si>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</si>
  <si>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</si>
  <si>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</si>
  <si>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</si>
  <si>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</si>
  <si>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</si>
  <si>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</si>
  <si>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</si>
  <si>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</si>
  <si>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</si>
  <si>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</si>
  <si>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</si>
  <si>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</si>
  <si>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</si>
  <si>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</si>
  <si>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</si>
  <si>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</si>
  <si>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</si>
  <si>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</si>
  <si>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</si>
  <si>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</si>
  <si>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</si>
  <si>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</si>
  <si>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</si>
  <si>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</si>
  <si>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</si>
  <si>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</si>
  <si>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</si>
  <si>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</si>
  <si>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</si>
  <si>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</si>
  <si>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</si>
  <si>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</si>
  <si>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</si>
  <si>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</si>
  <si>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</si>
  <si>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</si>
  <si>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</si>
  <si>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</si>
  <si>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</si>
  <si>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</si>
  <si>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</si>
  <si>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</si>
  <si>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</si>
  <si>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</si>
  <si>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</si>
  <si>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</si>
  <si>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</si>
  <si>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</si>
  <si>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</si>
  <si>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</si>
  <si>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</si>
  <si>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</si>
  <si>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Lisa</t>
  </si>
  <si>
    <t xml:space="preserve">Porras </t>
  </si>
  <si>
    <t>Planning Manager</t>
  </si>
  <si>
    <t>lporras@cityofsancarlos.org</t>
  </si>
  <si>
    <t>600 Elm Street</t>
  </si>
  <si>
    <t>1020 Elm Street</t>
  </si>
  <si>
    <t>ADU</t>
  </si>
  <si>
    <t>R</t>
  </si>
  <si>
    <t>BLD2019-00584</t>
  </si>
  <si>
    <t>No</t>
  </si>
  <si>
    <t>Under review by Building Division</t>
  </si>
  <si>
    <t>2632 Graceland</t>
  </si>
  <si>
    <t>1472 Magnolia</t>
  </si>
  <si>
    <t>BLD2019-00191</t>
  </si>
  <si>
    <t>BLD2019-00870</t>
  </si>
  <si>
    <t>Building approved 1/14/20</t>
  </si>
  <si>
    <t>Building Issued 1/17/2020</t>
  </si>
  <si>
    <t>1004 Springfield</t>
  </si>
  <si>
    <t>BLD2019-00945</t>
  </si>
  <si>
    <t>917 Elm Street</t>
  </si>
  <si>
    <t>BLD2019-00958</t>
  </si>
  <si>
    <t>45 Hartford</t>
  </si>
  <si>
    <t>BLD2019-00978</t>
  </si>
  <si>
    <t>1925 St. Francis</t>
  </si>
  <si>
    <t>BLD2019-00999</t>
  </si>
  <si>
    <t>819 Rutherdale</t>
  </si>
  <si>
    <t>BLD2019-01004</t>
  </si>
  <si>
    <t>164 Hillcrest</t>
  </si>
  <si>
    <t>BLD2019-01015</t>
  </si>
  <si>
    <t>1415 Greenwood</t>
  </si>
  <si>
    <t>PLN2019-00011</t>
  </si>
  <si>
    <t>Pending application to Building</t>
  </si>
  <si>
    <t>607 Wellington</t>
  </si>
  <si>
    <t>Planning Approval 12/02/2019</t>
  </si>
  <si>
    <t>387 Laurel Street</t>
  </si>
  <si>
    <t>PLN2017-00221</t>
  </si>
  <si>
    <t>PLN2019-00132</t>
  </si>
  <si>
    <t>Planning approval 1/21/2020</t>
  </si>
  <si>
    <t xml:space="preserve">1979 St. Francis </t>
  </si>
  <si>
    <t>1979 St Francis</t>
  </si>
  <si>
    <t>BLD2018-00912</t>
  </si>
  <si>
    <t>Approved on1/23/2019; Issued 3/6/2019</t>
  </si>
  <si>
    <t>862 Cordilleras</t>
  </si>
  <si>
    <t>BLD2018-00267</t>
  </si>
  <si>
    <t>Approved on 2/4/2019; Issued 3/8/2019</t>
  </si>
  <si>
    <t>121 Colton Ave</t>
  </si>
  <si>
    <t>BLD2018-00964</t>
  </si>
  <si>
    <t>Appproved on 2/11/2019; issued 3/1/2019</t>
  </si>
  <si>
    <t>172 Rogers</t>
  </si>
  <si>
    <t>BLD2018-00768</t>
  </si>
  <si>
    <t>Approved on 3/8/2019; issued on 6/7/2019</t>
  </si>
  <si>
    <t>61 Madrona</t>
  </si>
  <si>
    <t>BLD2019-00045</t>
  </si>
  <si>
    <t>Approved 4/11/2019; Issued 6/12/2019</t>
  </si>
  <si>
    <t>2343 Brittan</t>
  </si>
  <si>
    <t>Approved 4/24/2019; Issued 9/4/2019</t>
  </si>
  <si>
    <t>949 Crestview</t>
  </si>
  <si>
    <t>BLD2019-00026</t>
  </si>
  <si>
    <t>BLD2019-00084</t>
  </si>
  <si>
    <t>Approved 5/28/2019; issued 6/13/2019</t>
  </si>
  <si>
    <t>1450 Alameda de las Pulgas</t>
  </si>
  <si>
    <t>BLD2019-00141</t>
  </si>
  <si>
    <t>Approved 6/13/2019; issued 6/18/2019</t>
  </si>
  <si>
    <t>321Clifton</t>
  </si>
  <si>
    <t>321 Clifton</t>
  </si>
  <si>
    <t>BLD2019-00420</t>
  </si>
  <si>
    <t>Approved 6/14/2019; issued 7/1/2019</t>
  </si>
  <si>
    <t>1304 Morse</t>
  </si>
  <si>
    <t>BLD2019-00758</t>
  </si>
  <si>
    <t>Approved 11/21/2019; issued 12/3/2019</t>
  </si>
  <si>
    <t>1424 Elm Street</t>
  </si>
  <si>
    <t>BLD2019-00324</t>
  </si>
  <si>
    <t>Approved 12/16/2019; issued 1/7/2020</t>
  </si>
  <si>
    <t>1979 Eaton</t>
  </si>
  <si>
    <t>521 Sycamore</t>
  </si>
  <si>
    <t>Approved 3/21/2019; issued 4/15/2019</t>
  </si>
  <si>
    <t>PLN2019-00059</t>
  </si>
  <si>
    <t>Approved 9/9/2019; Building permits pending</t>
  </si>
  <si>
    <t>528 Winding Way</t>
  </si>
  <si>
    <t>Winding Way</t>
  </si>
  <si>
    <t>PLN2019-00022</t>
  </si>
  <si>
    <t>SFD</t>
  </si>
  <si>
    <t>O</t>
  </si>
  <si>
    <t>Planning Approval 9/3/2019 - this is NET new unit</t>
  </si>
  <si>
    <t>638 Winding Way</t>
  </si>
  <si>
    <t>PLN2019-00033</t>
  </si>
  <si>
    <t>933 Walnut</t>
  </si>
  <si>
    <t>PLN2019-00037</t>
  </si>
  <si>
    <t>Planning Approval 12/16/2019; NOT net new</t>
  </si>
  <si>
    <t>1405 Cordilleras</t>
  </si>
  <si>
    <t>PLN2019-00047</t>
  </si>
  <si>
    <t>Deemed Complete (Dec 2019); Approved 1/21/2020; NOT net new</t>
  </si>
  <si>
    <t>69 Hilltop</t>
  </si>
  <si>
    <t>PLN2019=00051</t>
  </si>
  <si>
    <t>Planning Approval 7/1/2019; NOT net new</t>
  </si>
  <si>
    <t>2072 Birch</t>
  </si>
  <si>
    <t>PLN2019-00144</t>
  </si>
  <si>
    <t>Under review by PLanning Division</t>
  </si>
  <si>
    <t>2905 Eaton</t>
  </si>
  <si>
    <t>PLN2019-00149</t>
  </si>
  <si>
    <t>560 El Camino Real</t>
  </si>
  <si>
    <t>PLN2016-00118</t>
  </si>
  <si>
    <t>5+</t>
  </si>
  <si>
    <t>Deemed Complete in Jan 2019, Approved 1/22/2019.</t>
  </si>
  <si>
    <t>616 Cedar Street</t>
  </si>
  <si>
    <t>817 Walnut Street</t>
  </si>
  <si>
    <t>PLN2018-00032</t>
  </si>
  <si>
    <t>2 to 4</t>
  </si>
  <si>
    <t>Deemed Complete 3/1/2019; Planning Approval 4/1/2019</t>
  </si>
  <si>
    <t>PLN2018-00161</t>
  </si>
  <si>
    <t>Deemed Complete June 8, 2019; Planning Approval 7/8/2019</t>
  </si>
  <si>
    <t>1240 El Camino Real</t>
  </si>
  <si>
    <t>PLN2018-00065</t>
  </si>
  <si>
    <t>Deemed Complete 10/1/2019; Planning Approval 10/31/2019</t>
  </si>
  <si>
    <t>1725 Eaton Ave</t>
  </si>
  <si>
    <t>PLN2018-00133</t>
  </si>
  <si>
    <t>N</t>
  </si>
  <si>
    <t>Y</t>
  </si>
  <si>
    <t>Scrape/Rebuild</t>
  </si>
  <si>
    <t>Demolished</t>
  </si>
  <si>
    <t>1119 Alameda de las Pulgas</t>
  </si>
  <si>
    <t>PLN2019-00097</t>
  </si>
  <si>
    <t>1425 Arroyo Ave</t>
  </si>
  <si>
    <t>PLN2017-00223</t>
  </si>
  <si>
    <t>870 Sunset</t>
  </si>
  <si>
    <t>PLN2018-00193</t>
  </si>
  <si>
    <t>2328 Howard Ave</t>
  </si>
  <si>
    <t>PLN2018-00203</t>
  </si>
  <si>
    <t>818 Cordilleras</t>
  </si>
  <si>
    <t>8 Cordilleras</t>
  </si>
  <si>
    <t>PLN2018-00185</t>
  </si>
  <si>
    <t>PLN2017-00215</t>
  </si>
  <si>
    <t>Net New ADU</t>
  </si>
  <si>
    <t>69 Hilltop Drive</t>
  </si>
  <si>
    <t>PLN2019-00051</t>
  </si>
  <si>
    <t>Destroyed</t>
  </si>
  <si>
    <t>House fire/rebuild</t>
  </si>
  <si>
    <t>121 Wellington</t>
  </si>
  <si>
    <t>PLN2018-00047</t>
  </si>
  <si>
    <t>24 condos, incl. 2 BMR units</t>
  </si>
  <si>
    <t>616 Cedar</t>
  </si>
  <si>
    <t>Duplex, replaced with 4 condos; 2 NEW new units</t>
  </si>
  <si>
    <t>817 Walnut</t>
  </si>
  <si>
    <t>PLN2019-0002</t>
  </si>
  <si>
    <t>1 NET new house</t>
  </si>
  <si>
    <t>538 Winding Way</t>
  </si>
  <si>
    <t>252 Club Dr</t>
  </si>
  <si>
    <t>PLN2019-00017</t>
  </si>
  <si>
    <t>Existing house annexed into San Carlos</t>
  </si>
  <si>
    <t>8 NET new units</t>
  </si>
  <si>
    <t>Detached ADU/Rear</t>
  </si>
  <si>
    <t>665 Cordileras</t>
  </si>
  <si>
    <t>665 Cordilleras</t>
  </si>
  <si>
    <t>BLD2018-00487</t>
  </si>
  <si>
    <t>258 Kings Ct</t>
  </si>
  <si>
    <t>BLD2018-00618</t>
  </si>
  <si>
    <t>ADU over Garage</t>
  </si>
  <si>
    <t>133 Madera</t>
  </si>
  <si>
    <t>BLD2018-00690</t>
  </si>
  <si>
    <t>ADU Attached to Main</t>
  </si>
  <si>
    <t>1565 School</t>
  </si>
  <si>
    <t>BLD2018-00776</t>
  </si>
  <si>
    <t>ADU Garage Conversion</t>
  </si>
  <si>
    <t>1979 St Francis Way</t>
  </si>
  <si>
    <t>121 Colton</t>
  </si>
  <si>
    <t>ADU Accessory Structure Conversion</t>
  </si>
  <si>
    <t>ADU - basement</t>
  </si>
  <si>
    <t>1450 Alameda del las Pulgas</t>
  </si>
  <si>
    <t>BLD2018-00420</t>
  </si>
  <si>
    <t>32 Cambridge</t>
  </si>
  <si>
    <t>32 Cambrige</t>
  </si>
  <si>
    <t>BLD2019-00576</t>
  </si>
  <si>
    <t>1304 Morse Blvd</t>
  </si>
  <si>
    <t>1525 San Carlos Ave</t>
  </si>
  <si>
    <t>BLD2016-00166</t>
  </si>
  <si>
    <t>17 NET new units (condos, incl. 3 BMR)</t>
  </si>
  <si>
    <t>545 Walnut</t>
  </si>
  <si>
    <t>BLD2016-00593</t>
  </si>
  <si>
    <t>1040-1052 Laurel</t>
  </si>
  <si>
    <t>BLD2018-00816</t>
  </si>
  <si>
    <t>4 NET new units</t>
  </si>
  <si>
    <t>1345 Geneva</t>
  </si>
  <si>
    <t>BLD2018-00691</t>
  </si>
  <si>
    <t>1819 Eaton</t>
  </si>
  <si>
    <t>BLD2018-00909</t>
  </si>
  <si>
    <t>8 Wildwood</t>
  </si>
  <si>
    <t>8 Wildowood</t>
  </si>
  <si>
    <t>BLD2018-00989</t>
  </si>
  <si>
    <t>1348 Cedar</t>
  </si>
  <si>
    <t>BLD2019-00283</t>
  </si>
  <si>
    <t>ACTION HOU-1.1:  Continue the Rental Inspection Program as provided in SCMC 15.34, as implemented by the Building Division.</t>
  </si>
  <si>
    <t>Promote the preservation and improvement of the quality of existing housing and neighborhoods.</t>
  </si>
  <si>
    <t>Annual</t>
  </si>
  <si>
    <t>This program is active and ongoinig. The Building Division oversees and implements this program, including the mandatory deck inspection.</t>
  </si>
  <si>
    <t>ACTION HOU - 1.2:  Promote the availability of free or inexpensive home repair services for low-income households, including households with special needs, provided by the most suitable organizations.</t>
  </si>
  <si>
    <t>The City continues to refer individuals to the Rebuilding Together Peninsula organization for renovation and repair services; http://rebuildingtogetherpeninsula.org website.</t>
  </si>
  <si>
    <t>ACTION HOU- 1.3:  Evaluate residential improvement programs that are or could be made available and consider re-establishing and expanding the City's Life Safety Home Repair Grant program.</t>
  </si>
  <si>
    <t>2016</t>
  </si>
  <si>
    <t>The City will continue to evaluate opportunities as they arise.</t>
  </si>
  <si>
    <t>ACTION HOU-1.4:  Promote the availability of any city, county, State or Federal housing rehabilitation loan programs for San Carlos residents, including San Mateo's County Housing Rehabilitation Loan Programs.  As part of this outreach program, the City will identify rehabilitation opportunities linked to improving seismic safety in older multi-family housing developments in San Carlos.</t>
  </si>
  <si>
    <t>Ongoing.  The City maintains information through links maintained on the City website.</t>
  </si>
  <si>
    <t>ACTION HOU-1.5:  Require the adoption of a minimum one-to-one replacement requirement of any housing units demolished due to public action.</t>
  </si>
  <si>
    <t>The City has adopted a Uniform Relocation Policy.</t>
  </si>
  <si>
    <t>ACTION HOU-1.6:  Promote low-income weatherization assistance and water reduction programs.</t>
  </si>
  <si>
    <t>Ongoing.  The City continues to provide links and information on its website.</t>
  </si>
  <si>
    <t>ACTION HOU-1.7:  Quantify, develop and evaluate potential strategies to address displacement of lower income residents.  Based on this evaluation, measures will be developed and the City will implement programs, as appropriate, to address the risk of displacement of existing lower income residents.  Once actions are identified and actions taken by the City, the City will monitor such programs annually for effectiveness and make adjustments as necessary.  If possible, the City will coordinate with other jurisdictions in San Mateo County, under the umbrella of work to be undertaken by 21 Elements.</t>
  </si>
  <si>
    <t>The City has evaluated displacement strategies and continues to work with 21 Elements on this effort.</t>
  </si>
  <si>
    <t>ACTION HOU-2.1:  Implement and promote incentive programs that encourage the use of green-building techniques in the development of all new housing and remodels, especially in affordable housing.  This includes implementation of the California Green Building Standards (CALGreen) Code for new residential buildings, additions or alterations.</t>
  </si>
  <si>
    <t>Increase the efficiency of and minimize environmental impacts from housing in San Carlos.</t>
  </si>
  <si>
    <t>ACTION HOU-2.2:  Leverage federal, State and regional funding sources to subsidize incentive programs for green building.</t>
  </si>
  <si>
    <t>Ongoing</t>
  </si>
  <si>
    <t>Ongoing as opportunities are available.</t>
  </si>
  <si>
    <t>ACTION HOU-2.3:  Continue to implement, suggest and promote up-to-date energy conservation policies, energy-efficient materials and devices as part of housing development projects and remodels of existing housing stock.</t>
  </si>
  <si>
    <t>The City's Zoning Ordinance offers an increase in FAR for mixed use projects that include car share, electric car facilities, green roofs, solar panels, and other green building measures.  Several mixed use projects have incorporated one or more of these in recently approved projects. In addition, the City continues to implement CALGreen.</t>
  </si>
  <si>
    <t>ACTION HOU-3.1:  Continue to implement the Complete Streets Policy of the City of San Carlos (Resolution 2012-066), including infrastructure up-grades such as streetscape improvements, and "Complete Streets" programs, to create a pedestrian-friendly environment and encourage private residential investment in Planning Areas 1, 2, and 3, including El Camino Real (Grand Boulevard Initiative).</t>
  </si>
  <si>
    <t>Encourage housing development located next to transit, downtown and along El Camino Real (Sub-areas 1, 2, and3) with high quality, higher-density, multi-family housing.</t>
  </si>
  <si>
    <t>The City adopted a complete streets policy in 2012.  Successful, completed projects include El Camino Real Grand Boulevard Initiative, East Side Connect, El Camino Real Landscaping and Lighting. Currently projects underway include removal of Eucalyptus trees along San Carlos Avenue and installation of new sidewalks to facilitate safe, walkability into the downtown and Caltrain.  Projects underway are contributing towards sidwalk and pedestrian enhancements.  In addition, the City is currently working on its first pedestrian plan, the Bicycle and Pedestrian Master Plan.</t>
  </si>
  <si>
    <t>ACTION HOU-3.2:  Reduce or waive development impact fees where necessary and appropriate to make infill higher-density, mixed-use development that includes affordable and special needs housing, including housing for extremely low income and persons living with disabilities (including persons with developmental disabilities) to be feasible in the Downtown area and along El Camino Real.  The City will (1) exceed the affordability levels or number of BMR units required by the BMR Program, (2) accommodate BMR units for special needs households, or (3) include Single-Room Occupancy units.</t>
  </si>
  <si>
    <t>ACTION HOU-3.3:  Develop lot consolidation program for owners of small and odd-shapoed lots in Planning Areas 1, 2, and 3.  The program may include incentives for lot consolidation.</t>
  </si>
  <si>
    <t>The City continues to evaluate the ability to consolidate lots in the downtown and is currently working with a local developer to consolidate lots for both city and private development benefits.</t>
  </si>
  <si>
    <t>ACTION HOU-4.1:  Develop informational materials to educate the public on second units, including alternatives to the affordable housing impact fee as compared to the construction of a second unit.</t>
  </si>
  <si>
    <t>Promote the development of second units to increase housing opportunities.</t>
  </si>
  <si>
    <t>ACTION HOU-4.2:  Eliminate the 400-foot distance standard currently required between secondary dewlling units and continue to review the effectiveness of second unit development standards on a periodic basis.</t>
  </si>
  <si>
    <t>ACTION HOU-4.3:  Identify potential funding sources for remodels of existing homes to create an autonomous second unit within the existing structure.</t>
  </si>
  <si>
    <t>Ongoing, and in accordance with the implementation of AB2405 (Junior Accessory Dwelling Units).  Pending an update to the City's Second Dwelling Unit Ordinance, the City implements the State's mandates for Accessory Dwelling Units (ADUs).</t>
  </si>
  <si>
    <t>ACTION HOU-4.4:  Extend and promote the amensty program to legalize existing unpermitted second units. Encourage the legalization of unpermitted second units to better ensure they are safe and habitable.</t>
  </si>
  <si>
    <t>Ongoing and as provided for under SMCM 18.23.210, C - Amnesty.</t>
  </si>
  <si>
    <t>ACTION HOU-4.5:  Continue to evaluate the need for design of second unit applications through the minor design review process, which establishes objective standards for application review and approval of secondary dwelling untis.</t>
  </si>
  <si>
    <t>ACTION HOU-4.6:  Allow converted accessory buildings/structures that do no comply with the current secondary dwelling unit ordinance to be reviewed through a new process that establishes an allowance for one or more exceptions from the secondary dwelling unit development regulations.  Modify the existing development regulations of accessory buildings/structures to more clearly distinguish how accessory buildings/structures can be used (such as modifying the regulations to prohibit living areas without main dwelling unit setbacks and/or the number  of plumbing fixtures) and consider reduction or waiver of fees.  Reevaluate the effectiveness of this program in producing secondary dwelling units and consider other options after one year from adoption of the ordinance.</t>
  </si>
  <si>
    <t>ACTION HOU-5.1:  Continue to implement the City's Below Market Rate (BMR) Ordinance and revise the ordinance to change the length of time for very low and low-income unit affordability from 30 to 55 years, as is standard practice in most BMR Ordinances.</t>
  </si>
  <si>
    <t>ACTION HOU-5.2:  Direct prospective first time homebuyers to County programs intended for fist time homebuyers.  Encourage the use of these programs through outreach and education.</t>
  </si>
  <si>
    <t>Ongoing.  The City continues to support HEART, which provides first-time homebuyer programs and loans.</t>
  </si>
  <si>
    <t>ACTION HOU-5.3:  Encrourage the use of federal, state and local rental housing programs and encourage nonprofit service providers to refer eligible clients, especially those with extremely low incomes, to the Section 8 program for assistance.</t>
  </si>
  <si>
    <t>Ongoing.  The City continues to refer eligible clients to appropriate resources and continues to implement its BMR Ordinance, which specifies Section 8 eligibility in BMR projects.</t>
  </si>
  <si>
    <t>ACTION HOU-5.4:  Continue to publicize the availability of rental assistance and other assistance programs and work with the San Mateo County Department of Housing to implement the Section 8 Rental Assistance Programs effectively in San Carlos and, as appropritate, assist non-profit housing rental assistance efforts.</t>
  </si>
  <si>
    <t>ACTION HOU-5.5:  Conduct an evaluation to quantify, develop and evaluate potential strategies to address the potential for discrimination against Section 8 or other rental assistance voucher programs.  Based on this evaluation, measures will be developed and the City may implement programs, as appropriate, toa ddress this issue.  If possible, the City will coordinate with other jurisidictions in San Mateo County, under the umbrella of work to be undertaken by 21 Elements.</t>
  </si>
  <si>
    <t>Ongoing.  The City continues to work with 21 Elements.</t>
  </si>
  <si>
    <t>ACTION HOU-5.6:  Publicize and promote affordable housing workforce programs to the business community and to City, school and other local government employees and recruits.</t>
  </si>
  <si>
    <t>Ongoing.  The City continues to provide information on its website.</t>
  </si>
  <si>
    <t>ACTION HOU-5.7:  Explore partnerships with housing operators, non-profit organizations and developers to rehabilitate and convert existing market rate rental housing into affordable housing for extremely low, very low, low and moderate income households.</t>
  </si>
  <si>
    <t>ACTION HOU-5.8: Establish a process for granting priority permit processing status for approved housing projects that exceed the City's minimum BMR requirement.</t>
  </si>
  <si>
    <t>The Planning Division continues to work with applicants who propose affordable housing at deeper levels for fast tracking.</t>
  </si>
  <si>
    <t>ACTION HOU-5.9:  Identify locations and encourage projects that will score well based on the criteria set forth for Low Income Housing Tax Credit funding.</t>
  </si>
  <si>
    <t>Ongoing.  The City is currently targeting two (2) sites for Low Income Housing Tax Credit (LIHTC) projects and continues to evaluate potential for additional projects.</t>
  </si>
  <si>
    <t>ACTION HOU-5.10:  Update the Zoning Ordinance to be consistent with the latest changes to State Density Bonus Law, including modifications to comply with AB2222, which requires replacement of pre-existing affordable units to be eligible for the bonuses, incentives and waivers provided under State Density Bonus Law.</t>
  </si>
  <si>
    <t>ACTION HOU-5.11:  Monitor and pursue funding for housing that meets the needs of lower income housholds.  Monitoring of funding availability will be done on an ongoing basis through coordination with 21 Elements and by City staff.  At least annually, the City will take actions to pursue specific funding sources for lower income housing either alone or in coordination with othe jurisidictions or entities involved in the provision of lower income housing.</t>
  </si>
  <si>
    <t>Ongoing.</t>
  </si>
  <si>
    <t>ACTION HOU-6.1:  Periodically evaluate the density bonuses, incentives and concessions in the BMR Ordinance to determin whether they are adequate to make the production of affordable housing feasible.</t>
  </si>
  <si>
    <t>Remove and/or mitigate potential governmental constraints to the provision of adquate, affordable housing.</t>
  </si>
  <si>
    <t>Every 3 years (2017, 2020, 2023)</t>
  </si>
  <si>
    <t>ACTION HOU-6.2:  Consistent with SB1087 (Government Code Section 65589.7), the City will provide a copy of the adopted Housing Element to water and sewer providers immediately upon adoption and will work with water and sewer providers to adopt written policies and procedures that grant priority for service allocations to proposed developments that include housing units affordable to lower income households.</t>
  </si>
  <si>
    <t>Completed and ongoing.</t>
  </si>
  <si>
    <t>ACTION HOU-7.1:  On an annual basis, provide financial contributions to non-profit organizations and outside agencies that serve the housing needs of special needs households in and around San Carlos.  These organization and agencies may include but are not limited to:  The Center for Independence of the Disabled (CID), HIP Housing, Shelter Network, Samaritan House, CALL Primrose, San Mateo County Childrens' Fund, HEART.</t>
  </si>
  <si>
    <t>Provide adequate housing for special needs populations.</t>
  </si>
  <si>
    <t>ACTION HOU-7.2:  Evalute City contributions to outside agencies to assess whether to continue funding and/or adjust funding amounts or to consider other agencies for funding, particularly those organizations and agencies that provide housing with support services for persons with disabilities.</t>
  </si>
  <si>
    <t>Ongoing.  The City tracks funding by cost/household served and units preserved/assisted.</t>
  </si>
  <si>
    <t>ACTION HOU-7.3:  Require outside agencies receiving contributions form the City to submit annual reports detailing how funds have been used and how programs have benefited San Carlos residents.</t>
  </si>
  <si>
    <t>ACTION HOU-7.4:  Identify locations and encourage senior housing, including assisted living facilities, in multi-family areas, and maintain an inventory of suitable sites for senior housing and for persons with disabilities or other special needs.</t>
  </si>
  <si>
    <t>ACTION HOU-7.5:  Offer financial assistance and technical assistance for housing development projects for persons with special needs.  Financial support may come in the form of re-development housing set-aside funds, Community Development Block Grants (CDBG) funds, andother State and federal sources that the City will continue to pursue in partnership with local developers and agencies to discuss the City's ability to support special needs housing development projects.  Evaluate the effectiveness of this program twice withint the planning period.</t>
  </si>
  <si>
    <t>Ongoing.  The City supports two (2) non-profit housing providers to persons with special needs.</t>
  </si>
  <si>
    <t xml:space="preserve">ACTION HOU-7.6:  Work with non-profit groups (including HIP Housing) to create home sharing/matching opportunities for renters as a means of efficiently using the existing housing stock. </t>
  </si>
  <si>
    <t>2015 and Ongoing</t>
  </si>
  <si>
    <t>Ongoing.  The City continues to work with HIP and promotes its home sharing program with flyers and information to the public.</t>
  </si>
  <si>
    <t>ACTION HOU-8.1:  Continue to review City policies and procedures to ensure that the City is promoting fair housing goals to the fullest extent possible.</t>
  </si>
  <si>
    <t>Eliminate discrimination in the provision of housing.</t>
  </si>
  <si>
    <t>Ongoing.  The City continues to explore opportunities to promote fair housing.</t>
  </si>
  <si>
    <t>ACTION HOU-8.2:  Provide information to residents about service providers that assist with fair housing complaints and violations, including, but not limited to, providing materials at City Hall and the San Carlos Library, as well as links on the City's website.</t>
  </si>
  <si>
    <t>Ongoing.  The City provides information and has links on the City's website and makes referrals to Project Sentinel.</t>
  </si>
  <si>
    <t>ACTION HOU-8.3:  Provide education and training on fair housing laws to City staff who interact with residents on housing matters.</t>
  </si>
  <si>
    <t>Every two years (2016, -2022)</t>
  </si>
  <si>
    <t>Completed and ongoing.  Staff is educated and trained and ues Project Sentinel as a resource to those in need.</t>
  </si>
  <si>
    <t>ACTION HOU-8.4:  Broaden public knowledge of fair housing laws through outreach efforts by including information in City newsletters and on the City's website.  The City will also coordinate annually with other agencies and organizations, including 21 Elements, to identify other means of informing residents about fair housing laws.  The City will also provide non-English language translation of all fair housing information provided to the public on an as-needed basis.</t>
  </si>
  <si>
    <t>ACTION HOU-8.5:  Refer discrimination complaints to the appropriate legal services, County or State agency.</t>
  </si>
  <si>
    <t>ACTION HOU-8.6:  Continue to provide funding to agencies that provide free counseling to San Carlos residents on issues related to fair housing.</t>
  </si>
  <si>
    <t>Ongoing.  The City continues to make grants available to such programs.</t>
  </si>
  <si>
    <t>ACTION HOU-8.7:  On an ongoing basis, ensure that the City is in compliance with State and Health Safety Code Sections 17021.5, which concerns employee housing that serves six or fewer employees.</t>
  </si>
  <si>
    <t>The City's BMR Ordinance requires deed restrictions of 45 years for for-sale units and 55 years for rentals. In 2020, the City will be investigating updating the BMR Ordinance to increase the number of affordable units.</t>
  </si>
  <si>
    <t>Ongoing.  The City continues to publicize information on its website.</t>
  </si>
  <si>
    <t>The City will be updating the BMR Ordinance in 2020.</t>
  </si>
  <si>
    <t>The City supported seven (7) organizations in 2019 with a total of $105,000 in financial contributions.</t>
  </si>
  <si>
    <t>Ongoing. The City continues to implement green-building techniques through implementation of CALGreen, consistent with State requirements.  Also, the Building Standards Commission and Energy Commission continue to adopt greater enhancements in this area and will continue to do so.</t>
  </si>
  <si>
    <t>Ongoing. The City continues to include Financial Assistance for qualifying projects through the BMR ordinance (SCMC 18.17.030, F.) Specifally, in 2019, the City waived all city-controlled fees for a new 100% affordable housing project at 817 Walnut Street.  In addition, SB 13 limits impacts fees for ADUs less than 750 square feet.</t>
  </si>
  <si>
    <t>The City is currently in the process of updating its Second Dwelling Unit Ordinance for complicane with the recent state laws passed in 2019.  Adoption expected in April 2020.  In the interim, the City implements the State's mandates.</t>
  </si>
  <si>
    <t>Ongoing.  The City provides information and has links on the City's website and makes referrals to Project Sentinel.  In addition, the City's Code Enforcement Division assist with these matters.</t>
  </si>
  <si>
    <t>Ongoing.  The Planning and Building Divisions continue to provide information to the public regarding the provisions for accessory dwelling units.  During this Housing Element cycle, there has been significant growth in the number of applications since new laws in 2016 and 2017 were passed.  For example, since 2017 the number of ADUs have more than doubled.  In 2018, 19 ADUs were permitted, and this level of growth continues with a total of 21 ADUs that were either entitled and/or received a building permit in 2019.</t>
  </si>
  <si>
    <t>The City is currently in the process of updating its Second Dwelling Unit Ordinance for compliance with the recent state laws passed in 2019.  Adoption expected in April 2020.  In the interim, the City implements the State's mandates.</t>
  </si>
  <si>
    <t>Assist in the development of new housing that is affordable at all income levels.</t>
  </si>
  <si>
    <t>Ongoing.  The City continues to engage developers and affordable housing providers on this issue. In 2018 and through 2019 the City partnered with Charities Housing to entitle a 24 unit aparament building at 817 Walnut Street. This project includes one-market rate unit and 23 very-low income apartment units.</t>
  </si>
  <si>
    <t>The City will continue to treat employee housing located in single-family homes and occupied by six or fewer employees as a single-family use.  The Planning Division wil expand the use classification of single-unit dwelling for consistency with this requirement as part of zoning ordinance clean-up in 2020 for City Council consideration.</t>
  </si>
  <si>
    <t>17 NET new units/apts; Deed Restriction Type"  100% affordable project utilizing City Density Bonus and subject to terms of disposition, development and loan agreement with the City, restricting units to affordable.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</si>
</sst>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m/d/yy;@"/>
    <numFmt numFmtId="165" formatCode="_(* #,##0_);_(* \(#,##0\);_(* &quot;-&quot;??_);_(@_)"/>
    <numFmt numFmtId="166" formatCode="[&lt;=9999999]###\-####;\(###\)\ ###\-####"/>
    <numFmt numFmtId="167" formatCode="00000"/>
    <numFmt numFmtId="168" formatCode="[$-409]d\-mmm\-yy;@"/>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indexed="64"/>
      </left>
      <right style="thin">
        <color indexed="64"/>
      </right>
      <top style="double">
        <color indexed="64"/>
      </top>
      <bottom style="thin">
        <color indexed="64"/>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4">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horizontal="left" vertical="center" wrapText="1"/>
      <protection locked="0"/>
    </xf>
    <xf numFmtId="0" fontId="3" fillId="0" borderId="1" xfId="0" applyFont="1" applyBorder="1" applyAlignment="1" applyProtection="1">
      <alignment horizontal="right" vertical="center" wrapText="1"/>
      <protection locked="0"/>
    </xf>
    <xf numFmtId="0" fontId="3" fillId="0" borderId="0" xfId="0" applyFont="1" applyBorder="1" applyAlignment="1" applyProtection="1">
      <alignment horizontal="right"/>
      <protection locked="0"/>
    </xf>
    <xf numFmtId="0" fontId="13" fillId="0" borderId="1" xfId="0" applyFont="1" applyBorder="1" applyAlignment="1" applyProtection="1">
      <alignment wrapText="1"/>
      <protection locked="0"/>
    </xf>
    <xf numFmtId="0" fontId="13" fillId="0" borderId="1" xfId="0" applyFont="1" applyBorder="1" applyAlignment="1" applyProtection="1">
      <alignment horizontal="center" vertical="center" wrapText="1"/>
      <protection locked="0"/>
    </xf>
    <xf numFmtId="14" fontId="13" fillId="0" borderId="1" xfId="0" applyNumberFormat="1" applyFont="1" applyBorder="1" applyAlignment="1" applyProtection="1">
      <alignment horizontal="center" vertical="center" wrapText="1"/>
      <protection locked="0"/>
    </xf>
    <xf numFmtId="14" fontId="13" fillId="0" borderId="0" xfId="0" applyNumberFormat="1" applyFont="1" applyProtection="1">
      <protection locked="0"/>
    </xf>
    <xf numFmtId="168" fontId="33" fillId="0" borderId="54" xfId="0" applyNumberFormat="1" applyFont="1" applyBorder="1" applyAlignment="1" applyProtection="1">
      <alignment vertical="center" wrapText="1"/>
      <protection locked="0"/>
    </xf>
    <xf numFmtId="168" fontId="33" fillId="0" borderId="1" xfId="0" applyNumberFormat="1" applyFont="1" applyBorder="1" applyAlignment="1" applyProtection="1">
      <alignment vertical="center" wrapText="1"/>
      <protection locked="0"/>
    </xf>
    <xf numFmtId="49" fontId="33" fillId="0" borderId="1" xfId="0" applyNumberFormat="1" applyFont="1" applyFill="1" applyBorder="1" applyAlignment="1" applyProtection="1">
      <alignment vertical="center" wrapText="1"/>
      <protection locked="0"/>
    </xf>
    <xf numFmtId="0" fontId="77" fillId="0" borderId="1" xfId="0" applyFont="1" applyBorder="1" applyAlignment="1" applyProtection="1">
      <alignment vertical="center" wrapText="1"/>
      <protection locked="0"/>
    </xf>
    <xf numFmtId="0" fontId="33" fillId="0" borderId="14" xfId="0" applyNumberFormat="1" applyFont="1" applyBorder="1" applyAlignment="1" applyProtection="1">
      <alignment vertical="center" wrapText="1"/>
      <protection locked="0"/>
    </xf>
    <xf numFmtId="0" fontId="33" fillId="0" borderId="1" xfId="0" applyNumberFormat="1" applyFont="1" applyBorder="1" applyAlignment="1" applyProtection="1">
      <alignment horizontal="left" vertical="center" wrapText="1"/>
      <protection locked="0"/>
    </xf>
    <xf numFmtId="0" fontId="33" fillId="0" borderId="14" xfId="0" applyNumberFormat="1" applyFont="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57">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lporras@cityofsancarlos.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zoomScaleNormal="100" workbookViewId="0">
      <selection activeCell="C10" sqref="C10"/>
    </sheetView>
  </sheetViews>
  <sheetFormatPr defaultRowHeight="15" x14ac:dyDescent="0.25"/>
  <cols>
    <col min="1" max="1" width="106.28515625" style="12" customWidth="1"/>
  </cols>
  <sheetData>
    <row r="1" spans="1:1" ht="18" x14ac:dyDescent="0.25">
      <c r="A1" s="419" t="s">
        <v>1555</v>
      </c>
    </row>
    <row r="3" spans="1:1" ht="18" x14ac:dyDescent="0.25">
      <c r="A3" s="416" t="s">
        <v>1556</v>
      </c>
    </row>
    <row r="4" spans="1:1" ht="18" x14ac:dyDescent="0.25">
      <c r="A4" s="416" t="s">
        <v>1557</v>
      </c>
    </row>
    <row r="5" spans="1:1" ht="18.75" x14ac:dyDescent="0.25">
      <c r="A5" s="373" t="s">
        <v>1558</v>
      </c>
    </row>
    <row r="6" spans="1:1" x14ac:dyDescent="0.25">
      <c r="A6" s="384"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0"/>
    </row>
    <row r="15" spans="1:1" ht="18.75" x14ac:dyDescent="0.25">
      <c r="A15" s="417" t="s">
        <v>1562</v>
      </c>
    </row>
    <row r="16" spans="1:1" x14ac:dyDescent="0.25">
      <c r="A16" s="421" t="s">
        <v>1558</v>
      </c>
    </row>
    <row r="17" spans="1:1" x14ac:dyDescent="0.25">
      <c r="A17" s="421" t="s">
        <v>1563</v>
      </c>
    </row>
    <row r="18" spans="1:1" x14ac:dyDescent="0.25">
      <c r="A18" s="421" t="s">
        <v>1564</v>
      </c>
    </row>
    <row r="19" spans="1:1" x14ac:dyDescent="0.25">
      <c r="A19" s="421" t="s">
        <v>1565</v>
      </c>
    </row>
    <row r="20" spans="1:1" x14ac:dyDescent="0.25">
      <c r="A20" s="421" t="s">
        <v>1566</v>
      </c>
    </row>
    <row r="21" spans="1:1" x14ac:dyDescent="0.25">
      <c r="A21" s="421" t="s">
        <v>1567</v>
      </c>
    </row>
    <row r="22" spans="1:1" x14ac:dyDescent="0.25">
      <c r="A22" s="421" t="s">
        <v>1568</v>
      </c>
    </row>
    <row r="23" spans="1:1" x14ac:dyDescent="0.25">
      <c r="A23" s="421" t="s">
        <v>1569</v>
      </c>
    </row>
    <row r="24" spans="1:1" x14ac:dyDescent="0.25">
      <c r="A24" s="421" t="s">
        <v>1570</v>
      </c>
    </row>
    <row r="25" spans="1:1" x14ac:dyDescent="0.25">
      <c r="A25" s="421" t="s">
        <v>1571</v>
      </c>
    </row>
    <row r="26" spans="1:1" x14ac:dyDescent="0.25">
      <c r="A26" s="421" t="s">
        <v>1572</v>
      </c>
    </row>
    <row r="27" spans="1:1" ht="30" x14ac:dyDescent="0.25">
      <c r="A27" s="422" t="s">
        <v>1573</v>
      </c>
    </row>
    <row r="28" spans="1:1" ht="30" x14ac:dyDescent="0.25">
      <c r="A28" s="422" t="s">
        <v>1851</v>
      </c>
    </row>
    <row r="29" spans="1:1" ht="18.75" x14ac:dyDescent="0.25">
      <c r="A29" s="420"/>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0"/>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3"/>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4" t="s">
        <v>1852</v>
      </c>
    </row>
    <row r="84" spans="1:1" ht="37.5" x14ac:dyDescent="0.3">
      <c r="A84" s="425"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6"/>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6"/>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6"/>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6"/>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7"/>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6"/>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8"/>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8"/>
    </row>
    <row r="322" spans="1:1" x14ac:dyDescent="0.25">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zoomScaleNormal="100" workbookViewId="0">
      <selection activeCell="A2" sqref="A2"/>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0" t="s">
        <v>1744</v>
      </c>
      <c r="B2" s="391" t="s">
        <v>1748</v>
      </c>
    </row>
    <row r="3" spans="1:2" ht="60" x14ac:dyDescent="0.25">
      <c r="A3" s="390" t="s">
        <v>1554</v>
      </c>
      <c r="B3" s="392" t="s">
        <v>1749</v>
      </c>
    </row>
    <row r="4" spans="1:2" ht="51" customHeight="1" x14ac:dyDescent="0.25">
      <c r="A4" s="390" t="s">
        <v>1552</v>
      </c>
      <c r="B4" s="392" t="s">
        <v>1768</v>
      </c>
    </row>
    <row r="5" spans="1:2" ht="162.75" customHeight="1" x14ac:dyDescent="0.25">
      <c r="A5" s="390" t="s">
        <v>1745</v>
      </c>
      <c r="B5" s="392" t="s">
        <v>1746</v>
      </c>
    </row>
    <row r="6" spans="1:2" ht="162.75" customHeight="1" x14ac:dyDescent="0.25">
      <c r="A6" s="390" t="s">
        <v>1738</v>
      </c>
      <c r="B6" s="392" t="s">
        <v>1849</v>
      </c>
    </row>
    <row r="7" spans="1:2" ht="95.25" customHeight="1" x14ac:dyDescent="0.25">
      <c r="A7" s="390" t="s">
        <v>1740</v>
      </c>
      <c r="B7" s="391" t="s">
        <v>1759</v>
      </c>
    </row>
    <row r="8" spans="1:2" ht="60" x14ac:dyDescent="0.25">
      <c r="A8" s="390" t="s">
        <v>1741</v>
      </c>
      <c r="B8" s="391" t="s">
        <v>1751</v>
      </c>
    </row>
    <row r="9" spans="1:2" ht="60" x14ac:dyDescent="0.25">
      <c r="A9" s="390" t="s">
        <v>1747</v>
      </c>
      <c r="B9" s="391" t="s">
        <v>1752</v>
      </c>
    </row>
    <row r="10" spans="1:2" ht="57" customHeight="1" x14ac:dyDescent="0.25">
      <c r="A10" s="390" t="s">
        <v>1755</v>
      </c>
      <c r="B10" s="392" t="s">
        <v>1753</v>
      </c>
    </row>
    <row r="11" spans="1:2" ht="75" x14ac:dyDescent="0.25">
      <c r="A11" s="390" t="s">
        <v>1756</v>
      </c>
      <c r="B11" s="391" t="s">
        <v>1757</v>
      </c>
    </row>
    <row r="12" spans="1:2" ht="75" x14ac:dyDescent="0.25">
      <c r="A12" s="390" t="s">
        <v>1758</v>
      </c>
      <c r="B12" s="391" t="s">
        <v>1866</v>
      </c>
    </row>
    <row r="13" spans="1:2" ht="60" customHeight="1" x14ac:dyDescent="0.25">
      <c r="A13" s="429" t="s">
        <v>1868</v>
      </c>
      <c r="B13" s="430"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5" sqref="B15:C15"/>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50" t="s">
        <v>126</v>
      </c>
      <c r="B1" s="451"/>
      <c r="C1" s="451"/>
      <c r="D1" s="451"/>
      <c r="E1" s="451"/>
      <c r="F1" s="451"/>
      <c r="G1" s="452"/>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53" t="s">
        <v>47</v>
      </c>
      <c r="B3" s="454"/>
      <c r="C3" s="455"/>
      <c r="D3" s="325"/>
      <c r="F3" s="75"/>
    </row>
    <row r="4" spans="1:13" ht="21.6" customHeight="1" x14ac:dyDescent="0.25">
      <c r="A4" s="298" t="s">
        <v>121</v>
      </c>
      <c r="B4" s="448" t="s">
        <v>853</v>
      </c>
      <c r="C4" s="449"/>
      <c r="D4" s="326"/>
      <c r="E4" s="293" t="s">
        <v>1370</v>
      </c>
      <c r="F4" s="447" t="s">
        <v>1765</v>
      </c>
      <c r="H4" s="75"/>
      <c r="I4" s="75"/>
      <c r="J4" s="75"/>
      <c r="K4" s="75"/>
      <c r="L4" s="75"/>
      <c r="M4" s="299"/>
    </row>
    <row r="5" spans="1:13" ht="21.6" customHeight="1" thickBot="1" x14ac:dyDescent="0.3">
      <c r="A5" s="300" t="s">
        <v>122</v>
      </c>
      <c r="B5" s="448">
        <v>2019</v>
      </c>
      <c r="C5" s="449"/>
      <c r="D5" s="327"/>
      <c r="E5" s="293" t="s">
        <v>1371</v>
      </c>
      <c r="F5" s="447"/>
      <c r="H5" s="301"/>
      <c r="I5" s="301"/>
      <c r="J5" s="301"/>
      <c r="K5" s="301"/>
      <c r="L5" s="301"/>
      <c r="M5" s="299"/>
    </row>
    <row r="6" spans="1:13" ht="21.6" customHeight="1" x14ac:dyDescent="0.25">
      <c r="A6" s="456" t="s">
        <v>120</v>
      </c>
      <c r="B6" s="457"/>
      <c r="C6" s="458"/>
      <c r="D6" s="325"/>
      <c r="E6" s="293"/>
      <c r="F6" s="447"/>
      <c r="H6" s="301"/>
      <c r="I6" s="301"/>
      <c r="J6" s="301"/>
      <c r="K6" s="301"/>
      <c r="L6" s="301"/>
      <c r="M6" s="299"/>
    </row>
    <row r="7" spans="1:13" ht="21.6" customHeight="1" x14ac:dyDescent="0.25">
      <c r="A7" s="302" t="s">
        <v>117</v>
      </c>
      <c r="B7" s="448" t="s">
        <v>1870</v>
      </c>
      <c r="C7" s="449"/>
      <c r="D7" s="327"/>
      <c r="E7" s="293" t="s">
        <v>1372</v>
      </c>
      <c r="F7" s="447"/>
      <c r="H7" s="301"/>
      <c r="I7" s="301"/>
      <c r="J7" s="301"/>
      <c r="K7" s="301"/>
      <c r="L7" s="301"/>
      <c r="M7" s="299"/>
    </row>
    <row r="8" spans="1:13" ht="21.6" customHeight="1" x14ac:dyDescent="0.25">
      <c r="A8" s="298" t="s">
        <v>118</v>
      </c>
      <c r="B8" s="448" t="s">
        <v>1871</v>
      </c>
      <c r="C8" s="449"/>
      <c r="D8" s="327"/>
      <c r="E8" s="293" t="s">
        <v>1373</v>
      </c>
      <c r="H8" s="301"/>
      <c r="I8" s="301"/>
      <c r="J8" s="301"/>
      <c r="K8" s="301"/>
      <c r="L8" s="301"/>
      <c r="M8" s="299"/>
    </row>
    <row r="9" spans="1:13" ht="21.6" customHeight="1" x14ac:dyDescent="0.25">
      <c r="A9" s="298" t="s">
        <v>123</v>
      </c>
      <c r="B9" s="448" t="s">
        <v>1872</v>
      </c>
      <c r="C9" s="449"/>
      <c r="D9" s="327"/>
      <c r="E9" s="293" t="s">
        <v>1374</v>
      </c>
      <c r="H9" s="301"/>
      <c r="I9" s="301"/>
      <c r="J9" s="301"/>
      <c r="K9" s="301"/>
      <c r="L9" s="301"/>
      <c r="M9" s="299"/>
    </row>
    <row r="10" spans="1:13" ht="21.6" customHeight="1" x14ac:dyDescent="0.25">
      <c r="A10" s="298" t="s">
        <v>124</v>
      </c>
      <c r="B10" s="459" t="s">
        <v>1873</v>
      </c>
      <c r="C10" s="449"/>
      <c r="D10" s="327"/>
      <c r="E10" s="293" t="s">
        <v>1375</v>
      </c>
      <c r="H10" s="301"/>
      <c r="I10" s="301"/>
      <c r="J10" s="301"/>
      <c r="K10" s="301"/>
      <c r="L10" s="301"/>
      <c r="M10" s="299"/>
    </row>
    <row r="11" spans="1:13" ht="21.6" customHeight="1" thickBot="1" x14ac:dyDescent="0.3">
      <c r="A11" s="303" t="s">
        <v>125</v>
      </c>
      <c r="B11" s="448">
        <v>6508024264</v>
      </c>
      <c r="C11" s="449"/>
      <c r="D11" s="328"/>
      <c r="E11" s="293" t="s">
        <v>1376</v>
      </c>
      <c r="H11" s="301"/>
      <c r="I11" s="301"/>
      <c r="J11" s="301"/>
      <c r="K11" s="301"/>
      <c r="L11" s="301"/>
      <c r="M11" s="299"/>
    </row>
    <row r="12" spans="1:13" ht="21.6" customHeight="1" x14ac:dyDescent="0.25">
      <c r="A12" s="460" t="s">
        <v>119</v>
      </c>
      <c r="B12" s="461"/>
      <c r="C12" s="462"/>
      <c r="D12" s="329"/>
      <c r="E12" s="293"/>
      <c r="F12" s="364"/>
      <c r="H12" s="301"/>
      <c r="I12" s="301"/>
      <c r="J12" s="301"/>
      <c r="K12" s="301"/>
      <c r="L12" s="301"/>
      <c r="M12" s="299"/>
    </row>
    <row r="13" spans="1:13" ht="21.6" customHeight="1" x14ac:dyDescent="0.25">
      <c r="A13" s="304" t="s">
        <v>2</v>
      </c>
      <c r="B13" s="448" t="s">
        <v>1874</v>
      </c>
      <c r="C13" s="449"/>
      <c r="D13" s="322"/>
      <c r="E13" s="293" t="s">
        <v>1377</v>
      </c>
      <c r="H13" s="305"/>
      <c r="I13" s="305"/>
      <c r="J13" s="305"/>
      <c r="K13" s="305"/>
      <c r="L13" s="305"/>
      <c r="M13" s="299"/>
    </row>
    <row r="14" spans="1:13" ht="21.6" customHeight="1" x14ac:dyDescent="0.25">
      <c r="A14" s="306" t="s">
        <v>115</v>
      </c>
      <c r="B14" s="448" t="s">
        <v>853</v>
      </c>
      <c r="C14" s="449"/>
      <c r="D14" s="323"/>
      <c r="E14" s="293" t="s">
        <v>1378</v>
      </c>
      <c r="H14" s="301"/>
      <c r="I14" s="301"/>
      <c r="J14" s="301"/>
      <c r="K14" s="301"/>
      <c r="L14" s="301"/>
      <c r="M14" s="299"/>
    </row>
    <row r="15" spans="1:13" ht="21.6" customHeight="1" x14ac:dyDescent="0.25">
      <c r="A15" s="306" t="s">
        <v>116</v>
      </c>
      <c r="B15" s="448">
        <v>94070</v>
      </c>
      <c r="C15" s="449"/>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6" priority="4">
      <formula>ISBLANK(B4)</formula>
    </cfRule>
  </conditionalFormatting>
  <conditionalFormatting sqref="B7:C11">
    <cfRule type="expression" dxfId="55" priority="3">
      <formula>ISBLANK(B7)</formula>
    </cfRule>
  </conditionalFormatting>
  <conditionalFormatting sqref="B13:C15">
    <cfRule type="expression" dxfId="54" priority="2">
      <formula>ISBLANK(B13)</formula>
    </cfRule>
  </conditionalFormatting>
  <conditionalFormatting sqref="B5:C5">
    <cfRule type="expression" dxfId="53"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1754</v>
      </c>
      <c r="F1" s="393"/>
      <c r="G1" s="385"/>
    </row>
    <row r="2" spans="2:7" ht="21.6" customHeight="1" x14ac:dyDescent="0.3">
      <c r="F2" s="463" t="s">
        <v>127</v>
      </c>
      <c r="G2" s="464"/>
    </row>
    <row r="3" spans="2:7" ht="52.5" customHeight="1" x14ac:dyDescent="0.25">
      <c r="C3" s="389" t="s">
        <v>1772</v>
      </c>
      <c r="F3" s="465" t="s">
        <v>1767</v>
      </c>
      <c r="G3" s="466"/>
    </row>
    <row r="4" spans="2:7" x14ac:dyDescent="0.25">
      <c r="F4" s="465"/>
      <c r="G4" s="466"/>
    </row>
    <row r="5" spans="2:7" x14ac:dyDescent="0.25">
      <c r="F5" s="465"/>
      <c r="G5" s="466"/>
    </row>
    <row r="6" spans="2:7" ht="26.25" customHeight="1" x14ac:dyDescent="0.25">
      <c r="C6" s="389" t="s">
        <v>1771</v>
      </c>
      <c r="F6" s="465"/>
      <c r="G6" s="466"/>
    </row>
    <row r="7" spans="2:7" x14ac:dyDescent="0.25">
      <c r="F7" s="465"/>
      <c r="G7" s="466"/>
    </row>
    <row r="8" spans="2:7" x14ac:dyDescent="0.25">
      <c r="F8" s="465"/>
      <c r="G8" s="466"/>
    </row>
    <row r="9" spans="2:7" x14ac:dyDescent="0.25">
      <c r="F9" s="465"/>
      <c r="G9" s="466"/>
    </row>
    <row r="10" spans="2:7" ht="26.25" x14ac:dyDescent="0.4">
      <c r="B10" s="393" t="s">
        <v>1742</v>
      </c>
      <c r="C10" s="385" t="s">
        <v>1743</v>
      </c>
      <c r="F10" s="465"/>
      <c r="G10" s="466"/>
    </row>
    <row r="11" spans="2:7" x14ac:dyDescent="0.25">
      <c r="F11" s="465"/>
      <c r="G11" s="466"/>
    </row>
    <row r="12" spans="2:7" x14ac:dyDescent="0.25">
      <c r="F12" s="465"/>
      <c r="G12" s="466"/>
    </row>
    <row r="13" spans="2:7" x14ac:dyDescent="0.25">
      <c r="F13" s="465"/>
      <c r="G13" s="466"/>
    </row>
    <row r="14" spans="2:7" ht="124.5" customHeight="1" thickBot="1" x14ac:dyDescent="0.3">
      <c r="F14" s="467"/>
      <c r="G14" s="468"/>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topLeftCell="A35" zoomScale="70" zoomScaleNormal="70" zoomScaleSheetLayoutView="50" zoomScalePageLayoutView="80" workbookViewId="0">
      <selection activeCell="H51" sqref="H51"/>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27.5703125" style="227" customWidth="1"/>
  </cols>
  <sheetData>
    <row r="1" spans="1:23" s="219" customFormat="1" ht="22.9" customHeight="1" x14ac:dyDescent="0.35">
      <c r="A1" s="277" t="s">
        <v>10</v>
      </c>
      <c r="B1" s="204" t="str">
        <f>'Start Here'!B4</f>
        <v>San Carlos</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75" t="s">
        <v>102</v>
      </c>
      <c r="M2" s="476"/>
      <c r="N2" s="476"/>
      <c r="O2" s="477"/>
      <c r="P2" s="368"/>
      <c r="Q2" s="348"/>
      <c r="R2" s="348"/>
      <c r="S2" s="348"/>
      <c r="T2" s="348"/>
      <c r="U2" s="58"/>
      <c r="V2" s="58"/>
      <c r="W2" s="58"/>
    </row>
    <row r="3" spans="1:23" s="219" customFormat="1" ht="15" x14ac:dyDescent="0.2">
      <c r="A3" s="478" t="s">
        <v>1369</v>
      </c>
      <c r="B3" s="478"/>
      <c r="C3" s="478"/>
      <c r="D3" s="478"/>
      <c r="E3" s="478"/>
      <c r="F3" s="478"/>
      <c r="G3" s="478"/>
      <c r="H3" s="478"/>
      <c r="I3" s="478"/>
      <c r="J3" s="478"/>
      <c r="K3" s="478"/>
      <c r="L3" s="478"/>
      <c r="M3" s="478"/>
      <c r="N3" s="478"/>
      <c r="O3" s="478"/>
      <c r="P3" s="478"/>
      <c r="Q3" s="478"/>
      <c r="R3" s="478"/>
      <c r="S3" s="478"/>
      <c r="T3" s="478"/>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72" t="s">
        <v>0</v>
      </c>
      <c r="B7" s="473"/>
      <c r="C7" s="473"/>
      <c r="D7" s="473"/>
      <c r="E7" s="473"/>
      <c r="F7" s="473"/>
      <c r="G7" s="473"/>
      <c r="H7" s="473"/>
      <c r="I7" s="473"/>
      <c r="J7" s="473"/>
      <c r="K7" s="473"/>
      <c r="L7" s="473"/>
      <c r="M7" s="473"/>
      <c r="N7" s="473"/>
      <c r="O7" s="473"/>
      <c r="P7" s="473"/>
      <c r="Q7" s="473"/>
      <c r="R7" s="473"/>
      <c r="S7" s="473"/>
      <c r="T7" s="474"/>
    </row>
    <row r="8" spans="1:23" s="209" customFormat="1" ht="24" customHeight="1" x14ac:dyDescent="0.2">
      <c r="A8" s="469" t="s">
        <v>60</v>
      </c>
      <c r="B8" s="470"/>
      <c r="C8" s="470"/>
      <c r="D8" s="470"/>
      <c r="E8" s="470"/>
      <c r="F8" s="470"/>
      <c r="G8" s="470"/>
      <c r="H8" s="470"/>
      <c r="I8" s="470"/>
      <c r="J8" s="470"/>
      <c r="K8" s="470"/>
      <c r="L8" s="470"/>
      <c r="M8" s="470"/>
      <c r="N8" s="470"/>
      <c r="O8" s="470"/>
      <c r="P8" s="470"/>
      <c r="Q8" s="470"/>
      <c r="R8" s="470"/>
      <c r="S8" s="470"/>
      <c r="T8" s="471"/>
    </row>
    <row r="9" spans="1:23" s="209" customFormat="1" ht="63" customHeight="1" x14ac:dyDescent="0.2">
      <c r="A9" s="484" t="s">
        <v>43</v>
      </c>
      <c r="B9" s="485"/>
      <c r="C9" s="485"/>
      <c r="D9" s="485"/>
      <c r="E9" s="486"/>
      <c r="F9" s="484" t="s">
        <v>108</v>
      </c>
      <c r="G9" s="486"/>
      <c r="H9" s="193" t="s">
        <v>59</v>
      </c>
      <c r="I9" s="484" t="s">
        <v>1358</v>
      </c>
      <c r="J9" s="487"/>
      <c r="K9" s="487"/>
      <c r="L9" s="487"/>
      <c r="M9" s="487"/>
      <c r="N9" s="487"/>
      <c r="O9" s="487"/>
      <c r="P9" s="488"/>
      <c r="Q9" s="193" t="s">
        <v>1359</v>
      </c>
      <c r="R9" s="193" t="s">
        <v>1360</v>
      </c>
      <c r="S9" s="193" t="s">
        <v>109</v>
      </c>
      <c r="T9" s="193" t="s">
        <v>54</v>
      </c>
    </row>
    <row r="10" spans="1:23" s="77" customFormat="1" x14ac:dyDescent="0.2">
      <c r="A10" s="480">
        <v>1</v>
      </c>
      <c r="B10" s="481"/>
      <c r="C10" s="481"/>
      <c r="D10" s="482"/>
      <c r="E10" s="483"/>
      <c r="F10" s="190">
        <v>2</v>
      </c>
      <c r="G10" s="187">
        <v>3</v>
      </c>
      <c r="H10" s="192">
        <v>4</v>
      </c>
      <c r="I10" s="479">
        <v>5</v>
      </c>
      <c r="J10" s="479"/>
      <c r="K10" s="479"/>
      <c r="L10" s="479"/>
      <c r="M10" s="479"/>
      <c r="N10" s="479"/>
      <c r="O10" s="479"/>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23</v>
      </c>
      <c r="J12" s="158">
        <f>SUMPRODUCT((YEAR($H13:$H1001)='Start Here'!$B$5)*J13:J1001)</f>
        <v>0</v>
      </c>
      <c r="K12" s="158">
        <f>SUMPRODUCT((YEAR($H13:$H1001)='Start Here'!$B$5)*K13:K1001)</f>
        <v>1</v>
      </c>
      <c r="L12" s="158">
        <f>SUMPRODUCT((YEAR($H13:$H1001)='Start Here'!$B$5)*L13:L1001)</f>
        <v>0</v>
      </c>
      <c r="M12" s="158">
        <f>SUMPRODUCT((YEAR($H13:$H1001)='Start Here'!$B$5)*M13:M1001)</f>
        <v>2</v>
      </c>
      <c r="N12" s="158">
        <f>SUMPRODUCT((YEAR($H13:$H1001)='Start Here'!$B$5)*N13:N1001)</f>
        <v>0</v>
      </c>
      <c r="O12" s="158">
        <f>SUMPRODUCT((YEAR($H13:$H1001)='Start Here'!$B$5)*O13:O1001)</f>
        <v>67</v>
      </c>
      <c r="P12" s="158">
        <f>SUMPRODUCT((YEAR($H13:$H1001)='Start Here'!$B$5)*P13:P1001)</f>
        <v>93</v>
      </c>
      <c r="Q12" s="158">
        <f>SUMPRODUCT((YEAR($H13:$H1001)='Start Here'!$B$5)*Q13:Q1001)</f>
        <v>86</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8.5" x14ac:dyDescent="0.2">
      <c r="A13" s="131"/>
      <c r="B13" s="388">
        <v>51345090</v>
      </c>
      <c r="C13" s="434" t="s">
        <v>1875</v>
      </c>
      <c r="D13" s="387" t="s">
        <v>1875</v>
      </c>
      <c r="E13" s="433" t="s">
        <v>1878</v>
      </c>
      <c r="F13" s="134" t="s">
        <v>1876</v>
      </c>
      <c r="G13" s="224" t="s">
        <v>1877</v>
      </c>
      <c r="H13" s="383">
        <v>43675</v>
      </c>
      <c r="I13" s="134"/>
      <c r="J13" s="134"/>
      <c r="K13" s="134"/>
      <c r="L13" s="134"/>
      <c r="M13" s="134"/>
      <c r="N13" s="134"/>
      <c r="O13" s="134">
        <v>1</v>
      </c>
      <c r="P13" s="225">
        <f>SUM($I13:$O13)</f>
        <v>1</v>
      </c>
      <c r="Q13" s="224">
        <v>1</v>
      </c>
      <c r="R13" s="224">
        <v>0</v>
      </c>
      <c r="S13" s="224" t="s">
        <v>1879</v>
      </c>
      <c r="T13" s="436" t="s">
        <v>1880</v>
      </c>
    </row>
    <row r="14" spans="1:23" x14ac:dyDescent="0.2">
      <c r="A14" s="131"/>
      <c r="B14" s="388">
        <v>51111070</v>
      </c>
      <c r="C14" s="434" t="s">
        <v>1881</v>
      </c>
      <c r="D14" s="434" t="s">
        <v>1881</v>
      </c>
      <c r="E14" s="433" t="s">
        <v>1883</v>
      </c>
      <c r="F14" s="134" t="s">
        <v>1876</v>
      </c>
      <c r="G14" s="224" t="s">
        <v>1877</v>
      </c>
      <c r="H14" s="432">
        <v>43546</v>
      </c>
      <c r="I14" s="134"/>
      <c r="J14" s="134"/>
      <c r="K14" s="134"/>
      <c r="L14" s="134"/>
      <c r="M14" s="134"/>
      <c r="N14" s="134"/>
      <c r="O14" s="134">
        <v>1</v>
      </c>
      <c r="P14" s="225">
        <f t="shared" ref="P14:P77" si="0">SUM($I14:$O14)</f>
        <v>1</v>
      </c>
      <c r="Q14" s="224">
        <v>1</v>
      </c>
      <c r="R14" s="224">
        <v>0</v>
      </c>
      <c r="S14" s="224" t="s">
        <v>1879</v>
      </c>
      <c r="T14" s="436" t="s">
        <v>1886</v>
      </c>
    </row>
    <row r="15" spans="1:23" x14ac:dyDescent="0.2">
      <c r="A15" s="131"/>
      <c r="B15" s="388">
        <v>50045220</v>
      </c>
      <c r="C15" s="434" t="s">
        <v>1882</v>
      </c>
      <c r="D15" s="434" t="s">
        <v>1882</v>
      </c>
      <c r="E15" s="433" t="s">
        <v>1884</v>
      </c>
      <c r="F15" s="134" t="s">
        <v>1876</v>
      </c>
      <c r="G15" s="224" t="s">
        <v>1877</v>
      </c>
      <c r="H15" s="432">
        <v>43775</v>
      </c>
      <c r="I15" s="134"/>
      <c r="J15" s="134"/>
      <c r="K15" s="134"/>
      <c r="L15" s="134"/>
      <c r="M15" s="134"/>
      <c r="N15" s="134"/>
      <c r="O15" s="134">
        <v>1</v>
      </c>
      <c r="P15" s="225">
        <f t="shared" si="0"/>
        <v>1</v>
      </c>
      <c r="Q15" s="224">
        <v>1</v>
      </c>
      <c r="R15" s="224">
        <v>0</v>
      </c>
      <c r="S15" s="224" t="s">
        <v>1879</v>
      </c>
      <c r="T15" s="436" t="s">
        <v>1885</v>
      </c>
    </row>
    <row r="16" spans="1:23" ht="28.5" x14ac:dyDescent="0.2">
      <c r="A16" s="131"/>
      <c r="B16" s="388">
        <v>46072090</v>
      </c>
      <c r="C16" s="388" t="s">
        <v>1887</v>
      </c>
      <c r="D16" s="388" t="s">
        <v>1887</v>
      </c>
      <c r="E16" s="246" t="s">
        <v>1888</v>
      </c>
      <c r="F16" s="134" t="s">
        <v>1876</v>
      </c>
      <c r="G16" s="224" t="s">
        <v>1877</v>
      </c>
      <c r="H16" s="432">
        <v>43804</v>
      </c>
      <c r="I16" s="134"/>
      <c r="J16" s="134"/>
      <c r="K16" s="134"/>
      <c r="L16" s="134"/>
      <c r="M16" s="134"/>
      <c r="N16" s="134"/>
      <c r="O16" s="134">
        <v>1</v>
      </c>
      <c r="P16" s="225">
        <f t="shared" si="0"/>
        <v>1</v>
      </c>
      <c r="Q16" s="224"/>
      <c r="R16" s="224">
        <v>0</v>
      </c>
      <c r="S16" s="224" t="s">
        <v>1879</v>
      </c>
      <c r="T16" s="436" t="s">
        <v>1880</v>
      </c>
    </row>
    <row r="17" spans="1:20" ht="28.5" x14ac:dyDescent="0.2">
      <c r="A17" s="131"/>
      <c r="B17" s="388">
        <v>51356100</v>
      </c>
      <c r="C17" s="388" t="s">
        <v>1889</v>
      </c>
      <c r="D17" s="388" t="s">
        <v>1889</v>
      </c>
      <c r="E17" s="388" t="s">
        <v>1890</v>
      </c>
      <c r="F17" s="134" t="s">
        <v>1876</v>
      </c>
      <c r="G17" s="224" t="s">
        <v>1877</v>
      </c>
      <c r="H17" s="383">
        <v>43811</v>
      </c>
      <c r="I17" s="134"/>
      <c r="J17" s="134"/>
      <c r="K17" s="134"/>
      <c r="L17" s="134"/>
      <c r="M17" s="134"/>
      <c r="N17" s="134"/>
      <c r="O17" s="134">
        <v>1</v>
      </c>
      <c r="P17" s="225">
        <f t="shared" si="0"/>
        <v>1</v>
      </c>
      <c r="Q17" s="224"/>
      <c r="R17" s="224">
        <v>0</v>
      </c>
      <c r="S17" s="224" t="s">
        <v>1879</v>
      </c>
      <c r="T17" s="436" t="s">
        <v>1880</v>
      </c>
    </row>
    <row r="18" spans="1:20" ht="28.5" x14ac:dyDescent="0.2">
      <c r="A18" s="131"/>
      <c r="B18" s="388">
        <v>45204050</v>
      </c>
      <c r="C18" s="388" t="s">
        <v>1891</v>
      </c>
      <c r="D18" s="388" t="s">
        <v>1891</v>
      </c>
      <c r="E18" s="388" t="s">
        <v>1892</v>
      </c>
      <c r="F18" s="134" t="s">
        <v>1876</v>
      </c>
      <c r="G18" s="224" t="s">
        <v>1877</v>
      </c>
      <c r="H18" s="432">
        <v>43817</v>
      </c>
      <c r="I18" s="134"/>
      <c r="J18" s="134"/>
      <c r="K18" s="134"/>
      <c r="L18" s="134"/>
      <c r="M18" s="134"/>
      <c r="N18" s="134"/>
      <c r="O18" s="134">
        <v>1</v>
      </c>
      <c r="P18" s="225">
        <f t="shared" si="0"/>
        <v>1</v>
      </c>
      <c r="Q18" s="224"/>
      <c r="R18" s="224">
        <v>0</v>
      </c>
      <c r="S18" s="224" t="s">
        <v>1879</v>
      </c>
      <c r="T18" s="436" t="s">
        <v>1880</v>
      </c>
    </row>
    <row r="19" spans="1:20" ht="28.5" x14ac:dyDescent="0.2">
      <c r="A19" s="131"/>
      <c r="B19" s="388">
        <v>51261290</v>
      </c>
      <c r="C19" s="388" t="s">
        <v>1893</v>
      </c>
      <c r="D19" s="388" t="s">
        <v>1893</v>
      </c>
      <c r="E19" s="388" t="s">
        <v>1894</v>
      </c>
      <c r="F19" s="134" t="s">
        <v>1876</v>
      </c>
      <c r="G19" s="224" t="s">
        <v>1877</v>
      </c>
      <c r="H19" s="383">
        <v>43819</v>
      </c>
      <c r="I19" s="134"/>
      <c r="J19" s="134"/>
      <c r="K19" s="134"/>
      <c r="L19" s="134"/>
      <c r="M19" s="134"/>
      <c r="N19" s="134"/>
      <c r="O19" s="134">
        <v>1</v>
      </c>
      <c r="P19" s="225">
        <f t="shared" si="0"/>
        <v>1</v>
      </c>
      <c r="Q19" s="224"/>
      <c r="R19" s="224">
        <v>0</v>
      </c>
      <c r="S19" s="224" t="s">
        <v>1879</v>
      </c>
      <c r="T19" s="436" t="s">
        <v>1880</v>
      </c>
    </row>
    <row r="20" spans="1:20" ht="28.5" x14ac:dyDescent="0.2">
      <c r="A20" s="131"/>
      <c r="B20" s="388">
        <v>50253040</v>
      </c>
      <c r="C20" s="388" t="s">
        <v>1895</v>
      </c>
      <c r="D20" s="388" t="s">
        <v>1895</v>
      </c>
      <c r="E20" s="388" t="s">
        <v>1896</v>
      </c>
      <c r="F20" s="134" t="s">
        <v>1876</v>
      </c>
      <c r="G20" s="224" t="s">
        <v>1877</v>
      </c>
      <c r="H20" s="432">
        <v>43819</v>
      </c>
      <c r="I20" s="134"/>
      <c r="J20" s="134"/>
      <c r="K20" s="134"/>
      <c r="L20" s="134"/>
      <c r="M20" s="134"/>
      <c r="N20" s="134"/>
      <c r="O20" s="134">
        <v>1</v>
      </c>
      <c r="P20" s="225">
        <f t="shared" si="0"/>
        <v>1</v>
      </c>
      <c r="Q20" s="224"/>
      <c r="R20" s="224">
        <v>0</v>
      </c>
      <c r="S20" s="224" t="s">
        <v>1879</v>
      </c>
      <c r="T20" s="436" t="s">
        <v>1880</v>
      </c>
    </row>
    <row r="21" spans="1:20" s="228" customFormat="1" ht="28.5" x14ac:dyDescent="0.2">
      <c r="A21" s="131"/>
      <c r="B21" s="388">
        <v>45292210</v>
      </c>
      <c r="C21" s="388" t="s">
        <v>1897</v>
      </c>
      <c r="D21" s="388" t="s">
        <v>1897</v>
      </c>
      <c r="E21" s="388" t="s">
        <v>1898</v>
      </c>
      <c r="F21" s="134" t="s">
        <v>1876</v>
      </c>
      <c r="G21" s="224" t="s">
        <v>1877</v>
      </c>
      <c r="H21" s="432">
        <v>43822</v>
      </c>
      <c r="I21" s="134"/>
      <c r="J21" s="134"/>
      <c r="K21" s="134"/>
      <c r="L21" s="134"/>
      <c r="M21" s="134"/>
      <c r="N21" s="134"/>
      <c r="O21" s="134">
        <v>1</v>
      </c>
      <c r="P21" s="225">
        <f t="shared" si="0"/>
        <v>1</v>
      </c>
      <c r="Q21" s="224"/>
      <c r="R21" s="224">
        <v>0</v>
      </c>
      <c r="S21" s="224" t="s">
        <v>1879</v>
      </c>
      <c r="T21" s="436" t="s">
        <v>1880</v>
      </c>
    </row>
    <row r="22" spans="1:20" s="228" customFormat="1" ht="28.5" x14ac:dyDescent="0.2">
      <c r="A22" s="131"/>
      <c r="B22" s="388">
        <v>51305290</v>
      </c>
      <c r="C22" s="388" t="s">
        <v>1899</v>
      </c>
      <c r="D22" s="388" t="s">
        <v>1899</v>
      </c>
      <c r="E22" s="388" t="s">
        <v>1900</v>
      </c>
      <c r="F22" s="134" t="s">
        <v>1876</v>
      </c>
      <c r="G22" s="224" t="s">
        <v>1877</v>
      </c>
      <c r="H22" s="432">
        <v>43488</v>
      </c>
      <c r="I22" s="134"/>
      <c r="J22" s="134"/>
      <c r="K22" s="134"/>
      <c r="L22" s="134"/>
      <c r="M22" s="134"/>
      <c r="N22" s="134"/>
      <c r="O22" s="134">
        <v>1</v>
      </c>
      <c r="P22" s="225">
        <f t="shared" si="0"/>
        <v>1</v>
      </c>
      <c r="Q22" s="224">
        <v>1</v>
      </c>
      <c r="R22" s="224">
        <v>0</v>
      </c>
      <c r="S22" s="224" t="s">
        <v>1879</v>
      </c>
      <c r="T22" s="436" t="s">
        <v>1901</v>
      </c>
    </row>
    <row r="23" spans="1:20" s="228" customFormat="1" ht="28.5" x14ac:dyDescent="0.2">
      <c r="A23" s="131"/>
      <c r="B23" s="388">
        <v>49164220</v>
      </c>
      <c r="C23" s="388" t="s">
        <v>1902</v>
      </c>
      <c r="D23" s="388" t="s">
        <v>1902</v>
      </c>
      <c r="E23" s="388" t="s">
        <v>1905</v>
      </c>
      <c r="F23" s="134" t="s">
        <v>1876</v>
      </c>
      <c r="G23" s="224" t="s">
        <v>1877</v>
      </c>
      <c r="H23" s="432">
        <v>43801</v>
      </c>
      <c r="I23" s="134"/>
      <c r="J23" s="134"/>
      <c r="K23" s="134"/>
      <c r="L23" s="134"/>
      <c r="M23" s="134"/>
      <c r="N23" s="134"/>
      <c r="O23" s="134">
        <v>1</v>
      </c>
      <c r="P23" s="225">
        <f t="shared" si="0"/>
        <v>1</v>
      </c>
      <c r="Q23" s="224">
        <v>1</v>
      </c>
      <c r="R23" s="224">
        <v>0</v>
      </c>
      <c r="S23" s="224" t="s">
        <v>1879</v>
      </c>
      <c r="T23" s="436" t="s">
        <v>1903</v>
      </c>
    </row>
    <row r="24" spans="1:20" s="228" customFormat="1" ht="28.5" x14ac:dyDescent="0.2">
      <c r="A24" s="131"/>
      <c r="B24" s="388">
        <v>50054150</v>
      </c>
      <c r="C24" s="388" t="s">
        <v>1904</v>
      </c>
      <c r="D24" s="388" t="s">
        <v>1904</v>
      </c>
      <c r="E24" s="388" t="s">
        <v>1906</v>
      </c>
      <c r="F24" s="134" t="s">
        <v>1876</v>
      </c>
      <c r="G24" s="224" t="s">
        <v>1877</v>
      </c>
      <c r="H24" s="432">
        <v>43690</v>
      </c>
      <c r="I24" s="134"/>
      <c r="J24" s="134"/>
      <c r="K24" s="134"/>
      <c r="L24" s="134"/>
      <c r="M24" s="134"/>
      <c r="N24" s="134"/>
      <c r="O24" s="134">
        <v>1</v>
      </c>
      <c r="P24" s="225">
        <f t="shared" si="0"/>
        <v>1</v>
      </c>
      <c r="Q24" s="224">
        <v>1</v>
      </c>
      <c r="R24" s="224">
        <v>0</v>
      </c>
      <c r="S24" s="224" t="s">
        <v>1879</v>
      </c>
      <c r="T24" s="436" t="s">
        <v>1907</v>
      </c>
    </row>
    <row r="25" spans="1:20" s="228" customFormat="1" ht="28.5" x14ac:dyDescent="0.2">
      <c r="A25" s="131"/>
      <c r="B25" s="388">
        <v>51261210</v>
      </c>
      <c r="C25" s="388" t="s">
        <v>1908</v>
      </c>
      <c r="D25" s="388" t="s">
        <v>1909</v>
      </c>
      <c r="E25" s="388" t="s">
        <v>1910</v>
      </c>
      <c r="F25" s="134" t="s">
        <v>1876</v>
      </c>
      <c r="G25" s="224" t="s">
        <v>1877</v>
      </c>
      <c r="H25" s="432">
        <v>43488</v>
      </c>
      <c r="I25" s="134"/>
      <c r="J25" s="134"/>
      <c r="K25" s="134"/>
      <c r="L25" s="134"/>
      <c r="M25" s="134"/>
      <c r="N25" s="134"/>
      <c r="O25" s="134">
        <v>1</v>
      </c>
      <c r="P25" s="225">
        <f t="shared" si="0"/>
        <v>1</v>
      </c>
      <c r="Q25" s="224">
        <v>1</v>
      </c>
      <c r="R25" s="224">
        <v>0</v>
      </c>
      <c r="S25" s="224" t="s">
        <v>1879</v>
      </c>
      <c r="T25" s="436" t="s">
        <v>1911</v>
      </c>
    </row>
    <row r="26" spans="1:20" s="228" customFormat="1" ht="28.5" x14ac:dyDescent="0.2">
      <c r="A26" s="131"/>
      <c r="B26" s="388">
        <v>50081050</v>
      </c>
      <c r="C26" s="435" t="s">
        <v>1912</v>
      </c>
      <c r="D26" s="388" t="s">
        <v>1912</v>
      </c>
      <c r="E26" s="388" t="s">
        <v>1913</v>
      </c>
      <c r="F26" s="134" t="s">
        <v>1876</v>
      </c>
      <c r="G26" s="224" t="s">
        <v>1877</v>
      </c>
      <c r="H26" s="432">
        <v>43500</v>
      </c>
      <c r="I26" s="134"/>
      <c r="J26" s="134"/>
      <c r="K26" s="134"/>
      <c r="L26" s="134"/>
      <c r="M26" s="134"/>
      <c r="N26" s="134"/>
      <c r="O26" s="134">
        <v>1</v>
      </c>
      <c r="P26" s="225">
        <f t="shared" si="0"/>
        <v>1</v>
      </c>
      <c r="Q26" s="224">
        <v>1</v>
      </c>
      <c r="R26" s="224">
        <v>0</v>
      </c>
      <c r="S26" s="224" t="s">
        <v>1879</v>
      </c>
      <c r="T26" s="436" t="s">
        <v>1914</v>
      </c>
    </row>
    <row r="27" spans="1:20" s="228" customFormat="1" ht="28.5" x14ac:dyDescent="0.2">
      <c r="A27" s="131"/>
      <c r="B27" s="388">
        <v>51263210</v>
      </c>
      <c r="C27" s="388" t="s">
        <v>1915</v>
      </c>
      <c r="D27" s="388" t="s">
        <v>1915</v>
      </c>
      <c r="E27" s="388" t="s">
        <v>1916</v>
      </c>
      <c r="F27" s="134" t="s">
        <v>1876</v>
      </c>
      <c r="G27" s="224" t="s">
        <v>1877</v>
      </c>
      <c r="H27" s="432">
        <v>43507</v>
      </c>
      <c r="I27" s="134"/>
      <c r="J27" s="134"/>
      <c r="K27" s="134"/>
      <c r="L27" s="134"/>
      <c r="M27" s="134"/>
      <c r="N27" s="134"/>
      <c r="O27" s="134">
        <v>1</v>
      </c>
      <c r="P27" s="225">
        <f t="shared" si="0"/>
        <v>1</v>
      </c>
      <c r="Q27" s="224">
        <v>1</v>
      </c>
      <c r="R27" s="224">
        <v>0</v>
      </c>
      <c r="S27" s="224" t="s">
        <v>1879</v>
      </c>
      <c r="T27" s="436" t="s">
        <v>1917</v>
      </c>
    </row>
    <row r="28" spans="1:20" s="228" customFormat="1" ht="28.5" x14ac:dyDescent="0.2">
      <c r="A28" s="131"/>
      <c r="B28" s="388">
        <v>50265070</v>
      </c>
      <c r="C28" s="388" t="s">
        <v>1918</v>
      </c>
      <c r="D28" s="388" t="s">
        <v>1918</v>
      </c>
      <c r="E28" s="388" t="s">
        <v>1919</v>
      </c>
      <c r="F28" s="134" t="s">
        <v>1876</v>
      </c>
      <c r="G28" s="224" t="s">
        <v>1877</v>
      </c>
      <c r="H28" s="432">
        <v>43532</v>
      </c>
      <c r="I28" s="134"/>
      <c r="J28" s="134"/>
      <c r="K28" s="134"/>
      <c r="L28" s="134"/>
      <c r="M28" s="134"/>
      <c r="N28" s="134"/>
      <c r="O28" s="134">
        <v>1</v>
      </c>
      <c r="P28" s="225">
        <f t="shared" si="0"/>
        <v>1</v>
      </c>
      <c r="Q28" s="224">
        <v>1</v>
      </c>
      <c r="R28" s="224">
        <v>0</v>
      </c>
      <c r="S28" s="224" t="s">
        <v>1879</v>
      </c>
      <c r="T28" s="436" t="s">
        <v>1920</v>
      </c>
    </row>
    <row r="29" spans="1:20" s="228" customFormat="1" ht="28.5" x14ac:dyDescent="0.2">
      <c r="A29" s="131"/>
      <c r="B29" s="388">
        <v>50012070</v>
      </c>
      <c r="C29" s="388" t="s">
        <v>1921</v>
      </c>
      <c r="D29" s="388" t="s">
        <v>1921</v>
      </c>
      <c r="E29" s="388" t="s">
        <v>1922</v>
      </c>
      <c r="F29" s="134" t="s">
        <v>1876</v>
      </c>
      <c r="G29" s="224" t="s">
        <v>1877</v>
      </c>
      <c r="H29" s="432">
        <v>43487</v>
      </c>
      <c r="I29" s="134"/>
      <c r="J29" s="134"/>
      <c r="K29" s="134"/>
      <c r="L29" s="134"/>
      <c r="M29" s="134"/>
      <c r="N29" s="134"/>
      <c r="O29" s="134">
        <v>1</v>
      </c>
      <c r="P29" s="225">
        <f t="shared" si="0"/>
        <v>1</v>
      </c>
      <c r="Q29" s="224">
        <v>1</v>
      </c>
      <c r="R29" s="224">
        <v>0</v>
      </c>
      <c r="S29" s="224" t="s">
        <v>1879</v>
      </c>
      <c r="T29" s="436" t="s">
        <v>1923</v>
      </c>
    </row>
    <row r="30" spans="1:20" s="228" customFormat="1" ht="28.5" x14ac:dyDescent="0.2">
      <c r="A30" s="131"/>
      <c r="B30" s="388">
        <v>51191020</v>
      </c>
      <c r="C30" s="388" t="s">
        <v>1924</v>
      </c>
      <c r="D30" s="388" t="s">
        <v>1924</v>
      </c>
      <c r="E30" s="388" t="s">
        <v>1927</v>
      </c>
      <c r="F30" s="134" t="s">
        <v>1876</v>
      </c>
      <c r="G30" s="224" t="s">
        <v>1877</v>
      </c>
      <c r="H30" s="432">
        <v>43476</v>
      </c>
      <c r="I30" s="134"/>
      <c r="J30" s="134"/>
      <c r="K30" s="134"/>
      <c r="L30" s="134"/>
      <c r="M30" s="134"/>
      <c r="N30" s="134"/>
      <c r="O30" s="134">
        <v>1</v>
      </c>
      <c r="P30" s="225">
        <f t="shared" si="0"/>
        <v>1</v>
      </c>
      <c r="Q30" s="224">
        <v>1</v>
      </c>
      <c r="R30" s="224">
        <v>0</v>
      </c>
      <c r="S30" s="224" t="s">
        <v>1879</v>
      </c>
      <c r="T30" s="436" t="s">
        <v>1925</v>
      </c>
    </row>
    <row r="31" spans="1:20" s="228" customFormat="1" ht="28.5" x14ac:dyDescent="0.2">
      <c r="A31" s="131"/>
      <c r="B31" s="388">
        <v>50380100</v>
      </c>
      <c r="C31" s="388" t="s">
        <v>1926</v>
      </c>
      <c r="D31" s="388" t="s">
        <v>1926</v>
      </c>
      <c r="E31" s="388" t="s">
        <v>1928</v>
      </c>
      <c r="F31" s="134" t="s">
        <v>1876</v>
      </c>
      <c r="G31" s="224" t="s">
        <v>1877</v>
      </c>
      <c r="H31" s="432">
        <v>43503</v>
      </c>
      <c r="I31" s="134"/>
      <c r="J31" s="134"/>
      <c r="K31" s="134"/>
      <c r="L31" s="134"/>
      <c r="M31" s="134"/>
      <c r="N31" s="134"/>
      <c r="O31" s="134">
        <v>1</v>
      </c>
      <c r="P31" s="225">
        <f t="shared" si="0"/>
        <v>1</v>
      </c>
      <c r="Q31" s="224">
        <v>1</v>
      </c>
      <c r="R31" s="224">
        <v>0</v>
      </c>
      <c r="S31" s="224" t="s">
        <v>1879</v>
      </c>
      <c r="T31" s="436" t="s">
        <v>1929</v>
      </c>
    </row>
    <row r="32" spans="1:20" s="228" customFormat="1" ht="28.5" x14ac:dyDescent="0.2">
      <c r="A32" s="131"/>
      <c r="B32" s="388">
        <v>51144480</v>
      </c>
      <c r="C32" s="388" t="s">
        <v>1930</v>
      </c>
      <c r="D32" s="388" t="s">
        <v>1930</v>
      </c>
      <c r="E32" s="388" t="s">
        <v>1931</v>
      </c>
      <c r="F32" s="134" t="s">
        <v>1876</v>
      </c>
      <c r="G32" s="224" t="s">
        <v>1877</v>
      </c>
      <c r="H32" s="432">
        <v>43529</v>
      </c>
      <c r="I32" s="134"/>
      <c r="J32" s="134"/>
      <c r="K32" s="134"/>
      <c r="L32" s="134"/>
      <c r="M32" s="134"/>
      <c r="N32" s="134"/>
      <c r="O32" s="134">
        <v>1</v>
      </c>
      <c r="P32" s="225">
        <f t="shared" si="0"/>
        <v>1</v>
      </c>
      <c r="Q32" s="224">
        <v>1</v>
      </c>
      <c r="R32" s="224">
        <v>0</v>
      </c>
      <c r="S32" s="224" t="s">
        <v>1879</v>
      </c>
      <c r="T32" s="436" t="s">
        <v>1932</v>
      </c>
    </row>
    <row r="33" spans="1:20" s="228" customFormat="1" ht="28.5" x14ac:dyDescent="0.2">
      <c r="A33" s="131"/>
      <c r="B33" s="388">
        <v>49441070</v>
      </c>
      <c r="C33" s="388" t="s">
        <v>1933</v>
      </c>
      <c r="D33" s="388" t="s">
        <v>1934</v>
      </c>
      <c r="E33" s="388" t="s">
        <v>1935</v>
      </c>
      <c r="F33" s="134" t="s">
        <v>1876</v>
      </c>
      <c r="G33" s="224" t="s">
        <v>1877</v>
      </c>
      <c r="H33" s="432">
        <v>43620</v>
      </c>
      <c r="I33" s="134"/>
      <c r="J33" s="134"/>
      <c r="K33" s="134"/>
      <c r="L33" s="134"/>
      <c r="M33" s="134"/>
      <c r="N33" s="134"/>
      <c r="O33" s="134">
        <v>1</v>
      </c>
      <c r="P33" s="225">
        <f t="shared" si="0"/>
        <v>1</v>
      </c>
      <c r="Q33" s="224">
        <v>1</v>
      </c>
      <c r="R33" s="224">
        <v>0</v>
      </c>
      <c r="S33" s="224" t="s">
        <v>1879</v>
      </c>
      <c r="T33" s="436" t="s">
        <v>1936</v>
      </c>
    </row>
    <row r="34" spans="1:20" s="228" customFormat="1" ht="28.5" x14ac:dyDescent="0.2">
      <c r="A34" s="131"/>
      <c r="B34" s="388">
        <v>51356870</v>
      </c>
      <c r="C34" s="388" t="s">
        <v>1937</v>
      </c>
      <c r="D34" s="388" t="s">
        <v>1937</v>
      </c>
      <c r="E34" s="388" t="s">
        <v>1938</v>
      </c>
      <c r="F34" s="134" t="s">
        <v>1876</v>
      </c>
      <c r="G34" s="224" t="s">
        <v>1877</v>
      </c>
      <c r="H34" s="432">
        <v>43738</v>
      </c>
      <c r="I34" s="134"/>
      <c r="J34" s="134"/>
      <c r="K34" s="134"/>
      <c r="L34" s="134"/>
      <c r="M34" s="134"/>
      <c r="N34" s="134"/>
      <c r="O34" s="134">
        <v>1</v>
      </c>
      <c r="P34" s="225">
        <f t="shared" si="0"/>
        <v>1</v>
      </c>
      <c r="Q34" s="224">
        <v>1</v>
      </c>
      <c r="R34" s="224">
        <v>0</v>
      </c>
      <c r="S34" s="224" t="s">
        <v>1879</v>
      </c>
      <c r="T34" s="436" t="s">
        <v>1939</v>
      </c>
    </row>
    <row r="35" spans="1:20" s="228" customFormat="1" ht="28.5" x14ac:dyDescent="0.2">
      <c r="A35" s="131"/>
      <c r="B35" s="388">
        <v>51386030</v>
      </c>
      <c r="C35" s="388" t="s">
        <v>1940</v>
      </c>
      <c r="D35" s="388" t="s">
        <v>1940</v>
      </c>
      <c r="E35" s="388" t="s">
        <v>1941</v>
      </c>
      <c r="F35" s="134" t="s">
        <v>1876</v>
      </c>
      <c r="G35" s="224" t="s">
        <v>1877</v>
      </c>
      <c r="H35" s="432">
        <v>43815</v>
      </c>
      <c r="I35" s="134"/>
      <c r="J35" s="134"/>
      <c r="K35" s="134"/>
      <c r="L35" s="134"/>
      <c r="M35" s="134"/>
      <c r="N35" s="134"/>
      <c r="O35" s="134">
        <v>1</v>
      </c>
      <c r="P35" s="225">
        <f t="shared" si="0"/>
        <v>1</v>
      </c>
      <c r="Q35" s="224">
        <v>1</v>
      </c>
      <c r="R35" s="224">
        <v>0</v>
      </c>
      <c r="S35" s="224" t="s">
        <v>1879</v>
      </c>
      <c r="T35" s="436" t="s">
        <v>1942</v>
      </c>
    </row>
    <row r="36" spans="1:20" s="228" customFormat="1" ht="28.5" x14ac:dyDescent="0.2">
      <c r="A36" s="131"/>
      <c r="B36" s="388">
        <v>51264140</v>
      </c>
      <c r="C36" s="388" t="s">
        <v>1943</v>
      </c>
      <c r="D36" s="388" t="s">
        <v>1943</v>
      </c>
      <c r="E36" s="388" t="s">
        <v>1910</v>
      </c>
      <c r="F36" s="388" t="s">
        <v>1876</v>
      </c>
      <c r="G36" s="388" t="s">
        <v>1877</v>
      </c>
      <c r="H36" s="432">
        <v>43545</v>
      </c>
      <c r="I36" s="134"/>
      <c r="J36" s="134"/>
      <c r="K36" s="134"/>
      <c r="L36" s="134"/>
      <c r="M36" s="134"/>
      <c r="N36" s="134"/>
      <c r="O36" s="134">
        <v>1</v>
      </c>
      <c r="P36" s="225">
        <f t="shared" si="0"/>
        <v>1</v>
      </c>
      <c r="Q36" s="224">
        <v>1</v>
      </c>
      <c r="R36" s="224">
        <v>0</v>
      </c>
      <c r="S36" s="224" t="s">
        <v>1879</v>
      </c>
      <c r="T36" s="436" t="s">
        <v>1945</v>
      </c>
    </row>
    <row r="37" spans="1:20" s="228" customFormat="1" ht="28.5" x14ac:dyDescent="0.2">
      <c r="A37" s="131"/>
      <c r="B37" s="388">
        <v>50033120</v>
      </c>
      <c r="C37" s="388" t="s">
        <v>1944</v>
      </c>
      <c r="D37" s="388" t="s">
        <v>1944</v>
      </c>
      <c r="E37" s="388" t="s">
        <v>1946</v>
      </c>
      <c r="F37" s="388" t="s">
        <v>1876</v>
      </c>
      <c r="G37" s="388" t="s">
        <v>1877</v>
      </c>
      <c r="H37" s="432">
        <v>43585</v>
      </c>
      <c r="I37" s="134"/>
      <c r="J37" s="134"/>
      <c r="K37" s="134"/>
      <c r="L37" s="134"/>
      <c r="M37" s="134"/>
      <c r="N37" s="134"/>
      <c r="O37" s="134">
        <v>1</v>
      </c>
      <c r="P37" s="225">
        <f t="shared" si="0"/>
        <v>1</v>
      </c>
      <c r="Q37" s="224">
        <v>1</v>
      </c>
      <c r="R37" s="224">
        <v>0</v>
      </c>
      <c r="S37" s="224" t="s">
        <v>1879</v>
      </c>
      <c r="T37" s="436" t="s">
        <v>1947</v>
      </c>
    </row>
    <row r="38" spans="1:20" s="229" customFormat="1" ht="42.75" x14ac:dyDescent="0.2">
      <c r="A38" s="131"/>
      <c r="B38" s="388">
        <v>51061370</v>
      </c>
      <c r="C38" s="388" t="s">
        <v>1968</v>
      </c>
      <c r="D38" s="388" t="s">
        <v>1968</v>
      </c>
      <c r="E38" s="388" t="s">
        <v>1969</v>
      </c>
      <c r="F38" s="388" t="s">
        <v>1876</v>
      </c>
      <c r="G38" s="388" t="s">
        <v>1877</v>
      </c>
      <c r="H38" s="432">
        <v>43728</v>
      </c>
      <c r="I38" s="134"/>
      <c r="J38" s="134"/>
      <c r="K38" s="134"/>
      <c r="L38" s="134"/>
      <c r="M38" s="134"/>
      <c r="N38" s="134"/>
      <c r="O38" s="134">
        <v>1</v>
      </c>
      <c r="P38" s="225">
        <f t="shared" si="0"/>
        <v>1</v>
      </c>
      <c r="Q38" s="224">
        <v>1</v>
      </c>
      <c r="R38" s="224">
        <v>0</v>
      </c>
      <c r="S38" s="224" t="s">
        <v>1879</v>
      </c>
      <c r="T38" s="436" t="s">
        <v>1961</v>
      </c>
    </row>
    <row r="39" spans="1:20" s="229" customFormat="1" ht="42.75" x14ac:dyDescent="0.2">
      <c r="A39" s="131"/>
      <c r="B39" s="388">
        <v>49141670</v>
      </c>
      <c r="C39" s="388" t="s">
        <v>1948</v>
      </c>
      <c r="D39" s="388" t="s">
        <v>1949</v>
      </c>
      <c r="E39" s="388" t="s">
        <v>1950</v>
      </c>
      <c r="F39" s="388" t="s">
        <v>1951</v>
      </c>
      <c r="G39" s="388" t="s">
        <v>1952</v>
      </c>
      <c r="H39" s="432">
        <v>43511</v>
      </c>
      <c r="I39" s="134"/>
      <c r="J39" s="134"/>
      <c r="K39" s="134"/>
      <c r="L39" s="134"/>
      <c r="M39" s="134"/>
      <c r="N39" s="134"/>
      <c r="O39" s="134">
        <v>1</v>
      </c>
      <c r="P39" s="225">
        <f t="shared" si="0"/>
        <v>1</v>
      </c>
      <c r="Q39" s="224">
        <v>1</v>
      </c>
      <c r="R39" s="224">
        <v>0</v>
      </c>
      <c r="S39" s="224" t="s">
        <v>1879</v>
      </c>
      <c r="T39" s="436" t="s">
        <v>1953</v>
      </c>
    </row>
    <row r="40" spans="1:20" s="229" customFormat="1" ht="42.75" x14ac:dyDescent="0.2">
      <c r="A40" s="131"/>
      <c r="B40" s="388">
        <v>49141680</v>
      </c>
      <c r="C40" s="388" t="s">
        <v>1954</v>
      </c>
      <c r="D40" s="388" t="s">
        <v>1949</v>
      </c>
      <c r="E40" s="388" t="s">
        <v>1955</v>
      </c>
      <c r="F40" s="388" t="s">
        <v>1951</v>
      </c>
      <c r="G40" s="388" t="s">
        <v>1952</v>
      </c>
      <c r="H40" s="432">
        <v>43539</v>
      </c>
      <c r="I40" s="134"/>
      <c r="J40" s="134"/>
      <c r="K40" s="134"/>
      <c r="L40" s="134"/>
      <c r="M40" s="134"/>
      <c r="N40" s="134"/>
      <c r="O40" s="134">
        <v>1</v>
      </c>
      <c r="P40" s="225">
        <f t="shared" si="0"/>
        <v>1</v>
      </c>
      <c r="Q40" s="224">
        <v>1</v>
      </c>
      <c r="R40" s="224">
        <v>0</v>
      </c>
      <c r="S40" s="224" t="s">
        <v>1879</v>
      </c>
      <c r="T40" s="436" t="s">
        <v>1953</v>
      </c>
    </row>
    <row r="41" spans="1:20" s="229" customFormat="1" ht="28.5" x14ac:dyDescent="0.2">
      <c r="A41" s="131"/>
      <c r="B41" s="388">
        <v>51357060</v>
      </c>
      <c r="C41" s="388" t="s">
        <v>1956</v>
      </c>
      <c r="D41" s="388" t="s">
        <v>1956</v>
      </c>
      <c r="E41" s="388" t="s">
        <v>1957</v>
      </c>
      <c r="F41" s="388" t="s">
        <v>1951</v>
      </c>
      <c r="G41" s="388" t="s">
        <v>1952</v>
      </c>
      <c r="H41" s="432">
        <v>43545</v>
      </c>
      <c r="I41" s="134"/>
      <c r="J41" s="134"/>
      <c r="K41" s="134"/>
      <c r="L41" s="134"/>
      <c r="M41" s="134"/>
      <c r="N41" s="134"/>
      <c r="O41" s="134">
        <v>1</v>
      </c>
      <c r="P41" s="225">
        <f t="shared" si="0"/>
        <v>1</v>
      </c>
      <c r="Q41" s="224">
        <v>1</v>
      </c>
      <c r="R41" s="224">
        <v>0</v>
      </c>
      <c r="S41" s="224" t="s">
        <v>1879</v>
      </c>
      <c r="T41" s="436" t="s">
        <v>1958</v>
      </c>
    </row>
    <row r="42" spans="1:20" s="229" customFormat="1" ht="42.75" x14ac:dyDescent="0.2">
      <c r="A42" s="131"/>
      <c r="B42" s="388">
        <v>51246320</v>
      </c>
      <c r="C42" s="388" t="s">
        <v>1959</v>
      </c>
      <c r="D42" s="388" t="s">
        <v>1959</v>
      </c>
      <c r="E42" s="388" t="s">
        <v>1960</v>
      </c>
      <c r="F42" s="388" t="s">
        <v>1951</v>
      </c>
      <c r="G42" s="388" t="s">
        <v>1952</v>
      </c>
      <c r="H42" s="432">
        <v>43564</v>
      </c>
      <c r="I42" s="134"/>
      <c r="J42" s="134"/>
      <c r="K42" s="134"/>
      <c r="L42" s="134"/>
      <c r="M42" s="134"/>
      <c r="N42" s="134"/>
      <c r="O42" s="134">
        <v>1</v>
      </c>
      <c r="P42" s="225">
        <f t="shared" si="0"/>
        <v>1</v>
      </c>
      <c r="Q42" s="224">
        <v>1</v>
      </c>
      <c r="R42" s="224">
        <v>0</v>
      </c>
      <c r="S42" s="224" t="s">
        <v>1879</v>
      </c>
      <c r="T42" s="436" t="s">
        <v>1961</v>
      </c>
    </row>
    <row r="43" spans="1:20" s="229" customFormat="1" ht="28.5" x14ac:dyDescent="0.2">
      <c r="A43" s="131"/>
      <c r="B43" s="388">
        <v>51228420</v>
      </c>
      <c r="C43" s="388" t="s">
        <v>1962</v>
      </c>
      <c r="D43" s="388" t="s">
        <v>1962</v>
      </c>
      <c r="E43" s="388" t="s">
        <v>1963</v>
      </c>
      <c r="F43" s="388" t="s">
        <v>1951</v>
      </c>
      <c r="G43" s="388" t="s">
        <v>1952</v>
      </c>
      <c r="H43" s="432">
        <v>43567</v>
      </c>
      <c r="I43" s="134"/>
      <c r="J43" s="134"/>
      <c r="K43" s="134"/>
      <c r="L43" s="134"/>
      <c r="M43" s="134"/>
      <c r="N43" s="134"/>
      <c r="O43" s="134">
        <v>1</v>
      </c>
      <c r="P43" s="225">
        <f t="shared" si="0"/>
        <v>1</v>
      </c>
      <c r="Q43" s="224">
        <v>1</v>
      </c>
      <c r="R43" s="224">
        <v>0</v>
      </c>
      <c r="S43" s="224" t="s">
        <v>1879</v>
      </c>
      <c r="T43" s="436" t="s">
        <v>1964</v>
      </c>
    </row>
    <row r="44" spans="1:20" s="229" customFormat="1" ht="28.5" x14ac:dyDescent="0.2">
      <c r="A44" s="131"/>
      <c r="B44" s="388">
        <v>50282200</v>
      </c>
      <c r="C44" s="388" t="s">
        <v>1965</v>
      </c>
      <c r="D44" s="388" t="s">
        <v>1965</v>
      </c>
      <c r="E44" s="388" t="s">
        <v>1966</v>
      </c>
      <c r="F44" s="388" t="s">
        <v>1951</v>
      </c>
      <c r="G44" s="388" t="s">
        <v>1952</v>
      </c>
      <c r="H44" s="432">
        <v>43721</v>
      </c>
      <c r="I44" s="134"/>
      <c r="J44" s="134"/>
      <c r="K44" s="134"/>
      <c r="L44" s="134"/>
      <c r="M44" s="134"/>
      <c r="N44" s="134"/>
      <c r="O44" s="134">
        <v>1</v>
      </c>
      <c r="P44" s="225">
        <f t="shared" si="0"/>
        <v>1</v>
      </c>
      <c r="Q44" s="224"/>
      <c r="R44" s="224">
        <v>0</v>
      </c>
      <c r="S44" s="224" t="s">
        <v>1879</v>
      </c>
      <c r="T44" s="436" t="s">
        <v>1967</v>
      </c>
    </row>
    <row r="45" spans="1:20" s="229" customFormat="1" ht="42.75" x14ac:dyDescent="0.2">
      <c r="A45" s="131"/>
      <c r="B45" s="388">
        <v>51061370</v>
      </c>
      <c r="C45" s="388" t="s">
        <v>1968</v>
      </c>
      <c r="D45" s="388" t="s">
        <v>1968</v>
      </c>
      <c r="E45" s="388" t="s">
        <v>1969</v>
      </c>
      <c r="F45" s="388" t="s">
        <v>1951</v>
      </c>
      <c r="G45" s="388" t="s">
        <v>1952</v>
      </c>
      <c r="H45" s="432">
        <v>43728</v>
      </c>
      <c r="I45" s="134"/>
      <c r="J45" s="134"/>
      <c r="K45" s="134"/>
      <c r="L45" s="134"/>
      <c r="M45" s="134"/>
      <c r="N45" s="134"/>
      <c r="O45" s="134">
        <v>1</v>
      </c>
      <c r="P45" s="225">
        <f t="shared" si="0"/>
        <v>1</v>
      </c>
      <c r="Q45" s="224">
        <v>1</v>
      </c>
      <c r="R45" s="224">
        <v>0</v>
      </c>
      <c r="S45" s="224" t="s">
        <v>1879</v>
      </c>
      <c r="T45" s="436" t="s">
        <v>1961</v>
      </c>
    </row>
    <row r="46" spans="1:20" s="229" customFormat="1" x14ac:dyDescent="0.2">
      <c r="A46" s="131"/>
      <c r="B46" s="388"/>
      <c r="C46" s="388"/>
      <c r="D46" s="388"/>
      <c r="E46" s="388"/>
      <c r="F46" s="388"/>
      <c r="G46" s="388"/>
      <c r="H46" s="432"/>
      <c r="I46" s="134"/>
      <c r="J46" s="134"/>
      <c r="K46" s="134"/>
      <c r="L46" s="134"/>
      <c r="M46" s="134"/>
      <c r="N46" s="134"/>
      <c r="O46" s="134"/>
      <c r="P46" s="225">
        <f t="shared" si="0"/>
        <v>0</v>
      </c>
      <c r="Q46" s="224"/>
      <c r="R46" s="224">
        <f t="shared" ref="R46:R77" si="1">P46-Q46</f>
        <v>0</v>
      </c>
      <c r="S46" s="224"/>
      <c r="T46" s="436"/>
    </row>
    <row r="47" spans="1:20" s="229" customFormat="1" ht="42.75" x14ac:dyDescent="0.2">
      <c r="A47" s="131"/>
      <c r="B47" s="388">
        <v>50074090</v>
      </c>
      <c r="C47" s="388" t="s">
        <v>1970</v>
      </c>
      <c r="D47" s="388" t="s">
        <v>1970</v>
      </c>
      <c r="E47" s="388" t="s">
        <v>1971</v>
      </c>
      <c r="F47" s="388" t="s">
        <v>1972</v>
      </c>
      <c r="G47" s="388" t="s">
        <v>1952</v>
      </c>
      <c r="H47" s="432">
        <v>43466</v>
      </c>
      <c r="I47" s="134"/>
      <c r="J47" s="134"/>
      <c r="K47" s="134">
        <v>1</v>
      </c>
      <c r="L47" s="134"/>
      <c r="M47" s="134">
        <v>1</v>
      </c>
      <c r="N47" s="134"/>
      <c r="O47" s="134">
        <v>22</v>
      </c>
      <c r="P47" s="225">
        <f t="shared" si="0"/>
        <v>24</v>
      </c>
      <c r="Q47" s="224">
        <v>24</v>
      </c>
      <c r="R47" s="224">
        <v>0</v>
      </c>
      <c r="S47" s="224" t="s">
        <v>1879</v>
      </c>
      <c r="T47" s="436" t="s">
        <v>1973</v>
      </c>
    </row>
    <row r="48" spans="1:20" s="229" customFormat="1" ht="42.75" x14ac:dyDescent="0.2">
      <c r="A48" s="131"/>
      <c r="B48" s="388">
        <v>50122070</v>
      </c>
      <c r="C48" s="388" t="s">
        <v>1974</v>
      </c>
      <c r="D48" s="388" t="s">
        <v>1974</v>
      </c>
      <c r="E48" s="388" t="s">
        <v>1976</v>
      </c>
      <c r="F48" s="388" t="s">
        <v>1977</v>
      </c>
      <c r="G48" s="388" t="s">
        <v>1952</v>
      </c>
      <c r="H48" s="432">
        <v>43525</v>
      </c>
      <c r="I48" s="134"/>
      <c r="J48" s="134"/>
      <c r="K48" s="134"/>
      <c r="L48" s="134"/>
      <c r="M48" s="134"/>
      <c r="N48" s="134"/>
      <c r="O48" s="134">
        <v>4</v>
      </c>
      <c r="P48" s="225">
        <f t="shared" si="0"/>
        <v>4</v>
      </c>
      <c r="Q48" s="224">
        <v>4</v>
      </c>
      <c r="R48" s="224">
        <v>0</v>
      </c>
      <c r="S48" s="224" t="s">
        <v>1879</v>
      </c>
      <c r="T48" s="436" t="s">
        <v>1978</v>
      </c>
    </row>
    <row r="49" spans="1:20" s="229" customFormat="1" ht="42.75" x14ac:dyDescent="0.2">
      <c r="A49" s="131"/>
      <c r="B49" s="388">
        <v>50163190</v>
      </c>
      <c r="C49" s="388" t="s">
        <v>1975</v>
      </c>
      <c r="D49" s="388" t="s">
        <v>1975</v>
      </c>
      <c r="E49" s="388" t="s">
        <v>1979</v>
      </c>
      <c r="F49" s="388" t="s">
        <v>1972</v>
      </c>
      <c r="G49" s="388" t="s">
        <v>1877</v>
      </c>
      <c r="H49" s="432">
        <v>43624</v>
      </c>
      <c r="I49" s="134">
        <v>23</v>
      </c>
      <c r="J49" s="134"/>
      <c r="K49" s="134"/>
      <c r="L49" s="134"/>
      <c r="M49" s="134"/>
      <c r="N49" s="134"/>
      <c r="O49" s="134">
        <v>1</v>
      </c>
      <c r="P49" s="225">
        <f t="shared" si="0"/>
        <v>24</v>
      </c>
      <c r="Q49" s="224">
        <v>24</v>
      </c>
      <c r="R49" s="224">
        <f t="shared" si="1"/>
        <v>0</v>
      </c>
      <c r="S49" s="224" t="s">
        <v>1879</v>
      </c>
      <c r="T49" s="436" t="s">
        <v>1980</v>
      </c>
    </row>
    <row r="50" spans="1:20" s="229" customFormat="1" ht="42.75" x14ac:dyDescent="0.2">
      <c r="A50" s="131"/>
      <c r="B50" s="388">
        <v>51336140</v>
      </c>
      <c r="C50" s="388" t="s">
        <v>1981</v>
      </c>
      <c r="D50" s="388" t="s">
        <v>1981</v>
      </c>
      <c r="E50" s="388" t="s">
        <v>1982</v>
      </c>
      <c r="F50" s="388" t="s">
        <v>1972</v>
      </c>
      <c r="G50" s="388" t="s">
        <v>1952</v>
      </c>
      <c r="H50" s="432">
        <v>43739</v>
      </c>
      <c r="I50" s="134"/>
      <c r="J50" s="134"/>
      <c r="K50" s="134"/>
      <c r="L50" s="134"/>
      <c r="M50" s="134">
        <v>1</v>
      </c>
      <c r="N50" s="134"/>
      <c r="O50" s="134">
        <v>7</v>
      </c>
      <c r="P50" s="225">
        <f t="shared" si="0"/>
        <v>8</v>
      </c>
      <c r="Q50" s="224">
        <v>8</v>
      </c>
      <c r="R50" s="224">
        <f t="shared" si="1"/>
        <v>0</v>
      </c>
      <c r="S50" s="224" t="s">
        <v>1879</v>
      </c>
      <c r="T50" s="436" t="s">
        <v>1983</v>
      </c>
    </row>
    <row r="51" spans="1:20" s="229" customFormat="1" x14ac:dyDescent="0.2">
      <c r="A51" s="131"/>
      <c r="B51" s="388"/>
      <c r="C51" s="388"/>
      <c r="D51" s="388"/>
      <c r="E51" s="388"/>
      <c r="F51" s="388"/>
      <c r="G51" s="388"/>
      <c r="H51" s="432"/>
      <c r="I51" s="134"/>
      <c r="J51" s="134"/>
      <c r="K51" s="134"/>
      <c r="L51" s="134"/>
      <c r="M51" s="134"/>
      <c r="N51" s="134"/>
      <c r="O51" s="134"/>
      <c r="P51" s="225">
        <f t="shared" si="0"/>
        <v>0</v>
      </c>
      <c r="Q51" s="224"/>
      <c r="R51" s="224">
        <f t="shared" si="1"/>
        <v>0</v>
      </c>
      <c r="S51" s="224"/>
      <c r="T51" s="226"/>
    </row>
    <row r="52" spans="1:20" s="229" customFormat="1" x14ac:dyDescent="0.2">
      <c r="A52" s="131"/>
      <c r="B52" s="388"/>
      <c r="C52" s="388"/>
      <c r="D52" s="388"/>
      <c r="E52" s="388"/>
      <c r="F52" s="388"/>
      <c r="G52" s="388"/>
      <c r="H52" s="432"/>
      <c r="I52" s="134"/>
      <c r="J52" s="134"/>
      <c r="K52" s="134"/>
      <c r="L52" s="134"/>
      <c r="M52" s="134"/>
      <c r="N52" s="134"/>
      <c r="O52" s="134"/>
      <c r="P52" s="225">
        <f t="shared" si="0"/>
        <v>0</v>
      </c>
      <c r="Q52" s="224"/>
      <c r="R52" s="224">
        <f t="shared" si="1"/>
        <v>0</v>
      </c>
      <c r="S52" s="224"/>
      <c r="T52" s="226"/>
    </row>
    <row r="53" spans="1:20" s="229" customFormat="1" x14ac:dyDescent="0.2">
      <c r="A53" s="131"/>
      <c r="B53" s="388"/>
      <c r="C53" s="388"/>
      <c r="D53" s="388"/>
      <c r="E53" s="388"/>
      <c r="F53" s="388"/>
      <c r="G53" s="388"/>
      <c r="H53" s="432"/>
      <c r="I53" s="134"/>
      <c r="J53" s="134"/>
      <c r="K53" s="134"/>
      <c r="L53" s="134"/>
      <c r="M53" s="134"/>
      <c r="N53" s="134"/>
      <c r="O53" s="134"/>
      <c r="P53" s="225">
        <f t="shared" si="0"/>
        <v>0</v>
      </c>
      <c r="Q53" s="224"/>
      <c r="R53" s="224">
        <f t="shared" si="1"/>
        <v>0</v>
      </c>
      <c r="S53" s="224"/>
      <c r="T53" s="226"/>
    </row>
    <row r="54" spans="1:20" s="229" customFormat="1" x14ac:dyDescent="0.2">
      <c r="A54" s="131"/>
      <c r="B54" s="388"/>
      <c r="C54" s="388"/>
      <c r="D54" s="388"/>
      <c r="E54" s="388"/>
      <c r="F54" s="388"/>
      <c r="G54" s="388"/>
      <c r="H54" s="432"/>
      <c r="I54" s="134"/>
      <c r="J54" s="134"/>
      <c r="K54" s="134"/>
      <c r="L54" s="134"/>
      <c r="M54" s="134"/>
      <c r="N54" s="134"/>
      <c r="O54" s="134"/>
      <c r="P54" s="225">
        <f t="shared" si="0"/>
        <v>0</v>
      </c>
      <c r="Q54" s="224"/>
      <c r="R54" s="224">
        <f t="shared" si="1"/>
        <v>0</v>
      </c>
      <c r="S54" s="224"/>
      <c r="T54" s="226"/>
    </row>
    <row r="55" spans="1:20" s="229" customFormat="1" x14ac:dyDescent="0.2">
      <c r="A55" s="131"/>
      <c r="B55" s="388"/>
      <c r="C55" s="388"/>
      <c r="D55" s="388"/>
      <c r="E55" s="388"/>
      <c r="F55" s="388"/>
      <c r="G55" s="388"/>
      <c r="H55" s="432"/>
      <c r="I55" s="134"/>
      <c r="J55" s="134"/>
      <c r="K55" s="134"/>
      <c r="L55" s="134"/>
      <c r="M55" s="134"/>
      <c r="N55" s="134"/>
      <c r="O55" s="134"/>
      <c r="P55" s="225">
        <f t="shared" si="0"/>
        <v>0</v>
      </c>
      <c r="Q55" s="224"/>
      <c r="R55" s="224">
        <f t="shared" si="1"/>
        <v>0</v>
      </c>
      <c r="S55" s="224"/>
      <c r="T55" s="226"/>
    </row>
    <row r="56" spans="1:20" s="229" customFormat="1" x14ac:dyDescent="0.2">
      <c r="A56" s="131"/>
      <c r="B56" s="388"/>
      <c r="C56" s="388"/>
      <c r="D56" s="388"/>
      <c r="E56" s="388"/>
      <c r="F56" s="388"/>
      <c r="G56" s="388"/>
      <c r="H56" s="432"/>
      <c r="I56" s="134"/>
      <c r="J56" s="134"/>
      <c r="K56" s="134"/>
      <c r="L56" s="134"/>
      <c r="M56" s="134"/>
      <c r="N56" s="134"/>
      <c r="O56" s="134"/>
      <c r="P56" s="225">
        <f t="shared" si="0"/>
        <v>0</v>
      </c>
      <c r="Q56" s="224"/>
      <c r="R56" s="224">
        <f t="shared" si="1"/>
        <v>0</v>
      </c>
      <c r="S56" s="224"/>
      <c r="T56" s="226"/>
    </row>
    <row r="57" spans="1:20" s="229" customFormat="1" x14ac:dyDescent="0.2">
      <c r="A57" s="131"/>
      <c r="B57" s="388"/>
      <c r="C57" s="388"/>
      <c r="D57" s="388"/>
      <c r="E57" s="388"/>
      <c r="F57" s="388"/>
      <c r="G57" s="388"/>
      <c r="H57" s="432"/>
      <c r="I57" s="134"/>
      <c r="J57" s="134"/>
      <c r="K57" s="134"/>
      <c r="L57" s="134"/>
      <c r="M57" s="134"/>
      <c r="N57" s="134"/>
      <c r="O57" s="134"/>
      <c r="P57" s="225">
        <f t="shared" si="0"/>
        <v>0</v>
      </c>
      <c r="Q57" s="224"/>
      <c r="R57" s="224">
        <f t="shared" si="1"/>
        <v>0</v>
      </c>
      <c r="S57" s="224"/>
      <c r="T57" s="226"/>
    </row>
    <row r="58" spans="1:20" s="229" customFormat="1" x14ac:dyDescent="0.2">
      <c r="A58" s="131"/>
      <c r="B58" s="388"/>
      <c r="C58" s="388"/>
      <c r="D58" s="388"/>
      <c r="E58" s="388"/>
      <c r="F58" s="388"/>
      <c r="G58" s="388"/>
      <c r="H58" s="432"/>
      <c r="I58" s="134"/>
      <c r="J58" s="134"/>
      <c r="K58" s="134"/>
      <c r="L58" s="134"/>
      <c r="M58" s="134"/>
      <c r="N58" s="134"/>
      <c r="O58" s="134"/>
      <c r="P58" s="225">
        <f t="shared" si="0"/>
        <v>0</v>
      </c>
      <c r="Q58" s="224"/>
      <c r="R58" s="224">
        <f t="shared" si="1"/>
        <v>0</v>
      </c>
      <c r="S58" s="224"/>
      <c r="T58" s="226"/>
    </row>
    <row r="59" spans="1:20" s="229" customFormat="1" x14ac:dyDescent="0.2">
      <c r="A59" s="131"/>
      <c r="B59" s="388"/>
      <c r="C59" s="388"/>
      <c r="D59" s="388"/>
      <c r="E59" s="388"/>
      <c r="F59" s="388"/>
      <c r="G59" s="388"/>
      <c r="H59" s="432"/>
      <c r="I59" s="134"/>
      <c r="J59" s="134"/>
      <c r="K59" s="134"/>
      <c r="L59" s="134"/>
      <c r="M59" s="134"/>
      <c r="N59" s="134"/>
      <c r="O59" s="134"/>
      <c r="P59" s="225">
        <f t="shared" si="0"/>
        <v>0</v>
      </c>
      <c r="Q59" s="224"/>
      <c r="R59" s="224">
        <f t="shared" si="1"/>
        <v>0</v>
      </c>
      <c r="S59" s="224"/>
      <c r="T59" s="226"/>
    </row>
    <row r="60" spans="1:20" s="229" customFormat="1" x14ac:dyDescent="0.2">
      <c r="A60" s="131"/>
      <c r="B60" s="388"/>
      <c r="C60" s="388"/>
      <c r="D60" s="388"/>
      <c r="E60" s="388"/>
      <c r="F60" s="388"/>
      <c r="G60" s="388"/>
      <c r="H60" s="432"/>
      <c r="I60" s="134"/>
      <c r="J60" s="134"/>
      <c r="K60" s="134"/>
      <c r="L60" s="134"/>
      <c r="M60" s="134"/>
      <c r="N60" s="134"/>
      <c r="O60" s="134"/>
      <c r="P60" s="225">
        <f t="shared" si="0"/>
        <v>0</v>
      </c>
      <c r="Q60" s="224"/>
      <c r="R60" s="224">
        <f t="shared" si="1"/>
        <v>0</v>
      </c>
      <c r="S60" s="224"/>
      <c r="T60" s="226"/>
    </row>
    <row r="61" spans="1:20" s="229" customFormat="1" x14ac:dyDescent="0.2">
      <c r="A61" s="131"/>
      <c r="B61" s="388"/>
      <c r="C61" s="388"/>
      <c r="D61" s="388"/>
      <c r="E61" s="388"/>
      <c r="F61" s="388"/>
      <c r="G61" s="388"/>
      <c r="H61" s="432"/>
      <c r="I61" s="134"/>
      <c r="J61" s="134"/>
      <c r="K61" s="134"/>
      <c r="L61" s="134"/>
      <c r="M61" s="134"/>
      <c r="N61" s="134"/>
      <c r="O61" s="134"/>
      <c r="P61" s="225">
        <f t="shared" si="0"/>
        <v>0</v>
      </c>
      <c r="Q61" s="224"/>
      <c r="R61" s="224">
        <f t="shared" si="1"/>
        <v>0</v>
      </c>
      <c r="S61" s="224"/>
      <c r="T61" s="226"/>
    </row>
    <row r="62" spans="1:20" s="229" customFormat="1" x14ac:dyDescent="0.2">
      <c r="A62" s="131"/>
      <c r="B62" s="388"/>
      <c r="C62" s="388"/>
      <c r="D62" s="388"/>
      <c r="E62" s="388"/>
      <c r="F62" s="388"/>
      <c r="G62" s="388"/>
      <c r="H62" s="432"/>
      <c r="I62" s="134"/>
      <c r="J62" s="134"/>
      <c r="K62" s="134"/>
      <c r="L62" s="134"/>
      <c r="M62" s="134"/>
      <c r="N62" s="134"/>
      <c r="O62" s="134"/>
      <c r="P62" s="225">
        <f t="shared" si="0"/>
        <v>0</v>
      </c>
      <c r="Q62" s="224"/>
      <c r="R62" s="224">
        <f t="shared" si="1"/>
        <v>0</v>
      </c>
      <c r="S62" s="224"/>
      <c r="T62" s="226"/>
    </row>
    <row r="63" spans="1:20" s="229" customFormat="1" x14ac:dyDescent="0.2">
      <c r="A63" s="131"/>
      <c r="B63" s="388"/>
      <c r="C63" s="388"/>
      <c r="D63" s="388"/>
      <c r="E63" s="388"/>
      <c r="F63" s="388"/>
      <c r="G63" s="388"/>
      <c r="H63" s="432"/>
      <c r="I63" s="134"/>
      <c r="J63" s="134"/>
      <c r="K63" s="134"/>
      <c r="L63" s="134"/>
      <c r="M63" s="134"/>
      <c r="N63" s="134"/>
      <c r="O63" s="134"/>
      <c r="P63" s="225">
        <f t="shared" si="0"/>
        <v>0</v>
      </c>
      <c r="Q63" s="224"/>
      <c r="R63" s="224">
        <f t="shared" si="1"/>
        <v>0</v>
      </c>
      <c r="S63" s="224"/>
      <c r="T63" s="226"/>
    </row>
    <row r="64" spans="1:20" s="229" customFormat="1" x14ac:dyDescent="0.2">
      <c r="A64" s="131"/>
      <c r="B64" s="388"/>
      <c r="C64" s="388"/>
      <c r="D64" s="388"/>
      <c r="E64" s="388"/>
      <c r="F64" s="388"/>
      <c r="G64" s="388"/>
      <c r="H64" s="432"/>
      <c r="I64" s="134"/>
      <c r="J64" s="134"/>
      <c r="K64" s="134"/>
      <c r="L64" s="134"/>
      <c r="M64" s="134"/>
      <c r="N64" s="134"/>
      <c r="O64" s="134"/>
      <c r="P64" s="225">
        <f t="shared" si="0"/>
        <v>0</v>
      </c>
      <c r="Q64" s="224"/>
      <c r="R64" s="224">
        <f t="shared" si="1"/>
        <v>0</v>
      </c>
      <c r="S64" s="224"/>
      <c r="T64" s="226"/>
    </row>
    <row r="65" spans="1:20" s="229" customFormat="1" x14ac:dyDescent="0.2">
      <c r="A65" s="131"/>
      <c r="B65" s="388"/>
      <c r="C65" s="388"/>
      <c r="D65" s="388"/>
      <c r="E65" s="388"/>
      <c r="F65" s="388"/>
      <c r="G65" s="388"/>
      <c r="H65" s="432"/>
      <c r="I65" s="134"/>
      <c r="J65" s="134"/>
      <c r="K65" s="134"/>
      <c r="L65" s="134"/>
      <c r="M65" s="134"/>
      <c r="N65" s="134"/>
      <c r="O65" s="134"/>
      <c r="P65" s="225">
        <f t="shared" si="0"/>
        <v>0</v>
      </c>
      <c r="Q65" s="224"/>
      <c r="R65" s="224">
        <f t="shared" si="1"/>
        <v>0</v>
      </c>
      <c r="S65" s="224"/>
      <c r="T65" s="226"/>
    </row>
    <row r="66" spans="1:20" s="229" customFormat="1" x14ac:dyDescent="0.2">
      <c r="A66" s="131"/>
      <c r="B66" s="388"/>
      <c r="C66" s="388"/>
      <c r="D66" s="388"/>
      <c r="E66" s="388"/>
      <c r="F66" s="388"/>
      <c r="G66" s="388"/>
      <c r="H66" s="432"/>
      <c r="I66" s="134"/>
      <c r="J66" s="134"/>
      <c r="K66" s="134"/>
      <c r="L66" s="134"/>
      <c r="M66" s="134"/>
      <c r="N66" s="134"/>
      <c r="O66" s="134"/>
      <c r="P66" s="225">
        <f t="shared" si="0"/>
        <v>0</v>
      </c>
      <c r="Q66" s="224"/>
      <c r="R66" s="224">
        <f t="shared" si="1"/>
        <v>0</v>
      </c>
      <c r="S66" s="224"/>
      <c r="T66" s="226"/>
    </row>
    <row r="67" spans="1:20" s="229" customFormat="1" x14ac:dyDescent="0.2">
      <c r="A67" s="131"/>
      <c r="B67" s="388"/>
      <c r="C67" s="388"/>
      <c r="D67" s="388"/>
      <c r="E67" s="388"/>
      <c r="F67" s="388"/>
      <c r="G67" s="388"/>
      <c r="H67" s="432"/>
      <c r="I67" s="134"/>
      <c r="J67" s="134"/>
      <c r="K67" s="134"/>
      <c r="L67" s="134"/>
      <c r="M67" s="134"/>
      <c r="N67" s="134"/>
      <c r="O67" s="134"/>
      <c r="P67" s="225">
        <f t="shared" si="0"/>
        <v>0</v>
      </c>
      <c r="Q67" s="224"/>
      <c r="R67" s="224">
        <f t="shared" si="1"/>
        <v>0</v>
      </c>
      <c r="S67" s="224"/>
      <c r="T67" s="226"/>
    </row>
    <row r="68" spans="1:20" s="229" customFormat="1" x14ac:dyDescent="0.2">
      <c r="A68" s="131"/>
      <c r="B68" s="388"/>
      <c r="C68" s="388"/>
      <c r="D68" s="388"/>
      <c r="E68" s="388"/>
      <c r="F68" s="388"/>
      <c r="G68" s="388"/>
      <c r="H68" s="432"/>
      <c r="I68" s="134"/>
      <c r="J68" s="134"/>
      <c r="K68" s="134"/>
      <c r="L68" s="134"/>
      <c r="M68" s="134"/>
      <c r="N68" s="134"/>
      <c r="O68" s="134"/>
      <c r="P68" s="225">
        <f t="shared" si="0"/>
        <v>0</v>
      </c>
      <c r="Q68" s="224"/>
      <c r="R68" s="224">
        <f t="shared" si="1"/>
        <v>0</v>
      </c>
      <c r="S68" s="224"/>
      <c r="T68" s="226"/>
    </row>
    <row r="69" spans="1:20" s="229" customFormat="1" x14ac:dyDescent="0.2">
      <c r="A69" s="131"/>
      <c r="B69" s="388"/>
      <c r="C69" s="388"/>
      <c r="D69" s="388"/>
      <c r="E69" s="388"/>
      <c r="F69" s="388"/>
      <c r="G69" s="388"/>
      <c r="H69" s="432"/>
      <c r="I69" s="134"/>
      <c r="J69" s="134"/>
      <c r="K69" s="134"/>
      <c r="L69" s="134"/>
      <c r="M69" s="134"/>
      <c r="N69" s="134"/>
      <c r="O69" s="134"/>
      <c r="P69" s="225">
        <f t="shared" si="0"/>
        <v>0</v>
      </c>
      <c r="Q69" s="224"/>
      <c r="R69" s="224">
        <f t="shared" si="1"/>
        <v>0</v>
      </c>
      <c r="S69" s="224"/>
      <c r="T69" s="226"/>
    </row>
    <row r="70" spans="1:20" s="229" customFormat="1" x14ac:dyDescent="0.2">
      <c r="A70" s="131"/>
      <c r="B70" s="388"/>
      <c r="C70" s="388"/>
      <c r="D70" s="388"/>
      <c r="E70" s="388"/>
      <c r="F70" s="388"/>
      <c r="G70" s="388"/>
      <c r="H70" s="432"/>
      <c r="I70" s="134"/>
      <c r="J70" s="134"/>
      <c r="K70" s="134"/>
      <c r="L70" s="134"/>
      <c r="M70" s="134"/>
      <c r="N70" s="134"/>
      <c r="O70" s="134"/>
      <c r="P70" s="225">
        <f t="shared" si="0"/>
        <v>0</v>
      </c>
      <c r="Q70" s="224"/>
      <c r="R70" s="224">
        <f t="shared" si="1"/>
        <v>0</v>
      </c>
      <c r="S70" s="224"/>
      <c r="T70" s="226"/>
    </row>
    <row r="71" spans="1:20" s="229" customFormat="1" x14ac:dyDescent="0.2">
      <c r="A71" s="131"/>
      <c r="B71" s="388"/>
      <c r="C71" s="388"/>
      <c r="D71" s="388"/>
      <c r="E71" s="388"/>
      <c r="F71" s="388"/>
      <c r="G71" s="388"/>
      <c r="H71" s="432"/>
      <c r="I71" s="134"/>
      <c r="J71" s="134"/>
      <c r="K71" s="134"/>
      <c r="L71" s="134"/>
      <c r="M71" s="134"/>
      <c r="N71" s="134"/>
      <c r="O71" s="134"/>
      <c r="P71" s="225">
        <f t="shared" si="0"/>
        <v>0</v>
      </c>
      <c r="Q71" s="224"/>
      <c r="R71" s="224">
        <f t="shared" si="1"/>
        <v>0</v>
      </c>
      <c r="S71" s="224"/>
      <c r="T71" s="226"/>
    </row>
    <row r="72" spans="1:20" s="229" customFormat="1" x14ac:dyDescent="0.2">
      <c r="A72" s="131"/>
      <c r="B72" s="388"/>
      <c r="C72" s="388"/>
      <c r="D72" s="388"/>
      <c r="E72" s="388"/>
      <c r="F72" s="388"/>
      <c r="G72" s="388"/>
      <c r="H72" s="432"/>
      <c r="I72" s="134"/>
      <c r="J72" s="134"/>
      <c r="K72" s="134"/>
      <c r="L72" s="134"/>
      <c r="M72" s="134"/>
      <c r="N72" s="134"/>
      <c r="O72" s="134"/>
      <c r="P72" s="225">
        <f t="shared" si="0"/>
        <v>0</v>
      </c>
      <c r="Q72" s="224"/>
      <c r="R72" s="224">
        <f t="shared" si="1"/>
        <v>0</v>
      </c>
      <c r="S72" s="224"/>
      <c r="T72" s="226"/>
    </row>
    <row r="73" spans="1:20" s="229" customFormat="1" x14ac:dyDescent="0.2">
      <c r="A73" s="131"/>
      <c r="B73" s="388"/>
      <c r="C73" s="388"/>
      <c r="D73" s="388"/>
      <c r="E73" s="388"/>
      <c r="F73" s="388"/>
      <c r="G73" s="388"/>
      <c r="H73" s="432"/>
      <c r="I73" s="134"/>
      <c r="J73" s="134"/>
      <c r="K73" s="134"/>
      <c r="L73" s="134"/>
      <c r="M73" s="134"/>
      <c r="N73" s="134"/>
      <c r="O73" s="134"/>
      <c r="P73" s="225">
        <f t="shared" si="0"/>
        <v>0</v>
      </c>
      <c r="Q73" s="224"/>
      <c r="R73" s="224">
        <f t="shared" si="1"/>
        <v>0</v>
      </c>
      <c r="S73" s="224"/>
      <c r="T73" s="226"/>
    </row>
    <row r="74" spans="1:20" s="229" customFormat="1" x14ac:dyDescent="0.2">
      <c r="A74" s="131"/>
      <c r="B74" s="388"/>
      <c r="C74" s="388"/>
      <c r="D74" s="388"/>
      <c r="E74" s="388"/>
      <c r="F74" s="388"/>
      <c r="G74" s="388"/>
      <c r="H74" s="432"/>
      <c r="I74" s="134"/>
      <c r="J74" s="134"/>
      <c r="K74" s="134"/>
      <c r="L74" s="134"/>
      <c r="M74" s="134"/>
      <c r="N74" s="134"/>
      <c r="O74" s="134"/>
      <c r="P74" s="225">
        <f t="shared" si="0"/>
        <v>0</v>
      </c>
      <c r="Q74" s="224"/>
      <c r="R74" s="224">
        <f t="shared" si="1"/>
        <v>0</v>
      </c>
      <c r="S74" s="224"/>
      <c r="T74" s="226"/>
    </row>
    <row r="75" spans="1:20" s="229" customFormat="1" x14ac:dyDescent="0.2">
      <c r="A75" s="131"/>
      <c r="B75" s="388"/>
      <c r="C75" s="388"/>
      <c r="D75" s="388"/>
      <c r="E75" s="388"/>
      <c r="F75" s="388"/>
      <c r="G75" s="388"/>
      <c r="H75" s="432"/>
      <c r="I75" s="134"/>
      <c r="J75" s="134"/>
      <c r="K75" s="134"/>
      <c r="L75" s="134"/>
      <c r="M75" s="134"/>
      <c r="N75" s="134"/>
      <c r="O75" s="134"/>
      <c r="P75" s="225">
        <f t="shared" si="0"/>
        <v>0</v>
      </c>
      <c r="Q75" s="224"/>
      <c r="R75" s="224">
        <f t="shared" si="1"/>
        <v>0</v>
      </c>
      <c r="S75" s="224"/>
      <c r="T75" s="226"/>
    </row>
    <row r="76" spans="1:20" s="229" customFormat="1" x14ac:dyDescent="0.2">
      <c r="A76" s="131"/>
      <c r="B76" s="388"/>
      <c r="C76" s="388"/>
      <c r="D76" s="388"/>
      <c r="E76" s="388"/>
      <c r="F76" s="388"/>
      <c r="G76" s="388"/>
      <c r="H76" s="432"/>
      <c r="I76" s="134"/>
      <c r="J76" s="134"/>
      <c r="K76" s="134"/>
      <c r="L76" s="134"/>
      <c r="M76" s="134"/>
      <c r="N76" s="134"/>
      <c r="O76" s="134"/>
      <c r="P76" s="225">
        <f t="shared" si="0"/>
        <v>0</v>
      </c>
      <c r="Q76" s="224"/>
      <c r="R76" s="224">
        <f t="shared" si="1"/>
        <v>0</v>
      </c>
      <c r="S76" s="224"/>
      <c r="T76" s="226"/>
    </row>
    <row r="77" spans="1:20" s="229" customFormat="1" x14ac:dyDescent="0.2">
      <c r="A77" s="131"/>
      <c r="B77" s="388"/>
      <c r="C77" s="388"/>
      <c r="D77" s="388"/>
      <c r="E77" s="388"/>
      <c r="F77" s="388"/>
      <c r="G77" s="388"/>
      <c r="H77" s="432"/>
      <c r="I77" s="134"/>
      <c r="J77" s="134"/>
      <c r="K77" s="134"/>
      <c r="L77" s="134"/>
      <c r="M77" s="134"/>
      <c r="N77" s="134"/>
      <c r="O77" s="134"/>
      <c r="P77" s="225">
        <f t="shared" si="0"/>
        <v>0</v>
      </c>
      <c r="Q77" s="224"/>
      <c r="R77" s="224">
        <f t="shared" si="1"/>
        <v>0</v>
      </c>
      <c r="S77" s="224"/>
      <c r="T77" s="226"/>
    </row>
    <row r="78" spans="1:20" s="229" customFormat="1" x14ac:dyDescent="0.2">
      <c r="A78" s="131"/>
      <c r="B78" s="388"/>
      <c r="C78" s="388"/>
      <c r="D78" s="388"/>
      <c r="E78" s="388"/>
      <c r="F78" s="388"/>
      <c r="G78" s="388"/>
      <c r="H78" s="4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388"/>
      <c r="C79" s="388"/>
      <c r="D79" s="388"/>
      <c r="E79" s="388"/>
      <c r="F79" s="388"/>
      <c r="G79" s="388"/>
      <c r="H79" s="432"/>
      <c r="I79" s="134"/>
      <c r="J79" s="134"/>
      <c r="K79" s="134"/>
      <c r="L79" s="134"/>
      <c r="M79" s="134"/>
      <c r="N79" s="134"/>
      <c r="O79" s="134"/>
      <c r="P79" s="225">
        <f t="shared" si="2"/>
        <v>0</v>
      </c>
      <c r="Q79" s="224"/>
      <c r="R79" s="224">
        <f t="shared" si="3"/>
        <v>0</v>
      </c>
      <c r="S79" s="224"/>
      <c r="T79" s="226"/>
    </row>
    <row r="80" spans="1:20" s="229" customFormat="1" x14ac:dyDescent="0.2">
      <c r="A80" s="131"/>
      <c r="B80" s="388"/>
      <c r="C80" s="388"/>
      <c r="D80" s="388"/>
      <c r="E80" s="388"/>
      <c r="F80" s="388"/>
      <c r="G80" s="388"/>
      <c r="H80" s="432"/>
      <c r="I80" s="134"/>
      <c r="J80" s="134"/>
      <c r="K80" s="134"/>
      <c r="L80" s="134"/>
      <c r="M80" s="134"/>
      <c r="N80" s="134"/>
      <c r="O80" s="134"/>
      <c r="P80" s="225">
        <f t="shared" si="2"/>
        <v>0</v>
      </c>
      <c r="Q80" s="224"/>
      <c r="R80" s="224">
        <f t="shared" si="3"/>
        <v>0</v>
      </c>
      <c r="S80" s="224"/>
      <c r="T80" s="226"/>
    </row>
    <row r="81" spans="1:20" s="229" customFormat="1" x14ac:dyDescent="0.2">
      <c r="A81" s="131"/>
      <c r="B81" s="388"/>
      <c r="C81" s="388"/>
      <c r="D81" s="388"/>
      <c r="E81" s="388"/>
      <c r="F81" s="388"/>
      <c r="G81" s="388"/>
      <c r="H81" s="432"/>
      <c r="I81" s="134"/>
      <c r="J81" s="134"/>
      <c r="K81" s="134"/>
      <c r="L81" s="134"/>
      <c r="M81" s="134"/>
      <c r="N81" s="134"/>
      <c r="O81" s="134"/>
      <c r="P81" s="225">
        <f t="shared" si="2"/>
        <v>0</v>
      </c>
      <c r="Q81" s="224"/>
      <c r="R81" s="224">
        <f t="shared" si="3"/>
        <v>0</v>
      </c>
      <c r="S81" s="224"/>
      <c r="T81" s="226"/>
    </row>
    <row r="82" spans="1:20" s="229" customFormat="1" x14ac:dyDescent="0.2">
      <c r="A82" s="131"/>
      <c r="B82" s="388"/>
      <c r="C82" s="388"/>
      <c r="D82" s="388"/>
      <c r="E82" s="388"/>
      <c r="F82" s="388"/>
      <c r="G82" s="388"/>
      <c r="H82" s="432"/>
      <c r="I82" s="134"/>
      <c r="J82" s="134"/>
      <c r="K82" s="134"/>
      <c r="L82" s="134"/>
      <c r="M82" s="134"/>
      <c r="N82" s="134"/>
      <c r="O82" s="134"/>
      <c r="P82" s="225">
        <f t="shared" si="2"/>
        <v>0</v>
      </c>
      <c r="Q82" s="224"/>
      <c r="R82" s="224">
        <f t="shared" si="3"/>
        <v>0</v>
      </c>
      <c r="S82" s="224"/>
      <c r="T82" s="226"/>
    </row>
    <row r="83" spans="1:20" s="229" customFormat="1" x14ac:dyDescent="0.2">
      <c r="A83" s="131"/>
      <c r="B83" s="388"/>
      <c r="C83" s="388"/>
      <c r="D83" s="388"/>
      <c r="E83" s="388"/>
      <c r="F83" s="388"/>
      <c r="G83" s="388"/>
      <c r="H83" s="432"/>
      <c r="I83" s="134"/>
      <c r="J83" s="134"/>
      <c r="K83" s="134"/>
      <c r="L83" s="134"/>
      <c r="M83" s="134"/>
      <c r="N83" s="134"/>
      <c r="O83" s="134"/>
      <c r="P83" s="225">
        <f t="shared" si="2"/>
        <v>0</v>
      </c>
      <c r="Q83" s="224"/>
      <c r="R83" s="224">
        <f t="shared" si="3"/>
        <v>0</v>
      </c>
      <c r="S83" s="224"/>
      <c r="T83" s="226"/>
    </row>
    <row r="84" spans="1:20" s="229" customFormat="1" x14ac:dyDescent="0.2">
      <c r="A84" s="131"/>
      <c r="B84" s="388"/>
      <c r="C84" s="388"/>
      <c r="D84" s="388"/>
      <c r="E84" s="388"/>
      <c r="F84" s="388"/>
      <c r="G84" s="388"/>
      <c r="H84" s="432"/>
      <c r="I84" s="134"/>
      <c r="J84" s="134"/>
      <c r="K84" s="134"/>
      <c r="L84" s="134"/>
      <c r="M84" s="134"/>
      <c r="N84" s="134"/>
      <c r="O84" s="134"/>
      <c r="P84" s="225">
        <f t="shared" si="2"/>
        <v>0</v>
      </c>
      <c r="Q84" s="224"/>
      <c r="R84" s="224">
        <f t="shared" si="3"/>
        <v>0</v>
      </c>
      <c r="S84" s="224"/>
      <c r="T84" s="226"/>
    </row>
    <row r="85" spans="1:20" s="229" customFormat="1" x14ac:dyDescent="0.2">
      <c r="A85" s="131"/>
      <c r="B85" s="388"/>
      <c r="C85" s="388"/>
      <c r="D85" s="388"/>
      <c r="E85" s="388"/>
      <c r="F85" s="388"/>
      <c r="G85" s="388"/>
      <c r="H85" s="432"/>
      <c r="I85" s="134"/>
      <c r="J85" s="134"/>
      <c r="K85" s="134"/>
      <c r="L85" s="134"/>
      <c r="M85" s="134"/>
      <c r="N85" s="134"/>
      <c r="O85" s="134"/>
      <c r="P85" s="225">
        <f t="shared" si="2"/>
        <v>0</v>
      </c>
      <c r="Q85" s="224"/>
      <c r="R85" s="224">
        <f t="shared" si="3"/>
        <v>0</v>
      </c>
      <c r="S85" s="224"/>
      <c r="T85" s="226"/>
    </row>
    <row r="86" spans="1:20" s="229" customFormat="1" x14ac:dyDescent="0.2">
      <c r="A86" s="131"/>
      <c r="B86" s="388"/>
      <c r="C86" s="388"/>
      <c r="D86" s="388"/>
      <c r="E86" s="388"/>
      <c r="F86" s="388"/>
      <c r="G86" s="388"/>
      <c r="H86" s="432"/>
      <c r="I86" s="134"/>
      <c r="J86" s="134"/>
      <c r="K86" s="134"/>
      <c r="L86" s="134"/>
      <c r="M86" s="134"/>
      <c r="N86" s="134"/>
      <c r="O86" s="134"/>
      <c r="P86" s="225">
        <f t="shared" si="2"/>
        <v>0</v>
      </c>
      <c r="Q86" s="224"/>
      <c r="R86" s="224">
        <f t="shared" si="3"/>
        <v>0</v>
      </c>
      <c r="S86" s="224"/>
      <c r="T86" s="226"/>
    </row>
    <row r="87" spans="1:20" s="229" customFormat="1" x14ac:dyDescent="0.2">
      <c r="A87" s="131"/>
      <c r="B87" s="388"/>
      <c r="C87" s="388"/>
      <c r="D87" s="388"/>
      <c r="E87" s="388"/>
      <c r="F87" s="388"/>
      <c r="G87" s="388"/>
      <c r="H87" s="432"/>
      <c r="I87" s="134"/>
      <c r="J87" s="134"/>
      <c r="K87" s="134"/>
      <c r="L87" s="134"/>
      <c r="M87" s="134"/>
      <c r="N87" s="134"/>
      <c r="O87" s="134"/>
      <c r="P87" s="225">
        <f t="shared" si="2"/>
        <v>0</v>
      </c>
      <c r="Q87" s="224"/>
      <c r="R87" s="224">
        <f t="shared" si="3"/>
        <v>0</v>
      </c>
      <c r="S87" s="224"/>
      <c r="T87" s="226"/>
    </row>
    <row r="88" spans="1:20" s="229" customFormat="1" x14ac:dyDescent="0.2">
      <c r="A88" s="131"/>
      <c r="B88" s="388"/>
      <c r="C88" s="388"/>
      <c r="D88" s="388"/>
      <c r="E88" s="388"/>
      <c r="F88" s="388"/>
      <c r="G88" s="388"/>
      <c r="H88" s="4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25 C27:C1001">
    <cfRule type="expression" dxfId="52" priority="4">
      <formula>AND(ISBLANK(C13),SUM(COUNTIF(A13:O13,"&lt;&gt;"&amp;""),COUNTIF(Q13,"&lt;&gt;"&amp;""),COUNTIF(S13:T13,"&lt;&gt;"&amp;"")&gt;0))</formula>
    </cfRule>
  </conditionalFormatting>
  <conditionalFormatting sqref="F13:F1001">
    <cfRule type="expression" dxfId="51" priority="26">
      <formula>AND(ISBLANK(F13),SUM(COUNTIF(A13:O13,"&lt;&gt;"&amp;""),COUNTIF(Q13,"&lt;&gt;"&amp;""),COUNTIF(S13:T13,"&lt;&gt;"&amp;"")&gt;0))</formula>
    </cfRule>
  </conditionalFormatting>
  <conditionalFormatting sqref="G13:G1001">
    <cfRule type="expression" dxfId="50" priority="25">
      <formula>AND(ISBLANK(G13),SUM(COUNTIF(A13:O13,"&lt;&gt;"&amp;""),COUNTIF(Q13,"&lt;&gt;"&amp;""),COUNTIF(S13:T13,"&lt;&gt;"&amp;"")&gt;0))</formula>
    </cfRule>
  </conditionalFormatting>
  <conditionalFormatting sqref="H13:H1001">
    <cfRule type="expression" dxfId="49" priority="6">
      <formula>AND(ISBLANK(H13),SUM(COUNTIF(A13:O13,"&lt;&gt;"&amp;""),COUNTIF(Q13,"&lt;&gt;"&amp;""),COUNTIF(S13:T13,"&lt;&gt;"&amp;"")&gt;0))</formula>
    </cfRule>
    <cfRule type="expression" dxfId="48" priority="24">
      <formula>ISTEXT(H13)</formula>
    </cfRule>
  </conditionalFormatting>
  <conditionalFormatting sqref="S13:S1001">
    <cfRule type="expression" dxfId="47" priority="23">
      <formula>AND(ISBLANK(S13),SUM(COUNTIF(A13:O13,"&lt;&gt;"&amp;""),COUNTIF(Q13,"&lt;&gt;"&amp;""),COUNTIF(S13:T13,"&lt;&gt;"&amp;"")&gt;0))</formula>
    </cfRule>
  </conditionalFormatting>
  <conditionalFormatting sqref="I13:O1001">
    <cfRule type="expression" dxfId="46"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C13:C25 C27:C1001 A13:B1001">
    <cfRule type="expression" dxfId="45" priority="5">
      <formula>LEN(A13)&gt;256</formula>
    </cfRule>
  </conditionalFormatting>
  <conditionalFormatting sqref="E13:E1001">
    <cfRule type="expression" dxfId="44" priority="3">
      <formula>LEN(E13)&gt;256</formula>
    </cfRule>
  </conditionalFormatting>
  <conditionalFormatting sqref="T13:T1001">
    <cfRule type="expression" dxfId="43" priority="2">
      <formula>LEN(T13)&gt;4000</formula>
    </cfRule>
  </conditionalFormatting>
  <conditionalFormatting sqref="B13:B1000">
    <cfRule type="expression" dxfId="42" priority="1">
      <formula>AND(ISBLANK(B13),SUM(COUNTIF(A13:O13,"&lt;&gt;"&amp;""),COUNTIF(Q13,"&lt;&gt;"&amp;""),COUNTIF(S13:T13,"&lt;&gt;"&amp;"")&gt;0))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 type="custom" errorStyle="information" allowBlank="1" showInputMessage="1" showErrorMessage="1" error="Please enter the number of proposed units in section five." sqref="P13:P1001">
      <formula1>C13 &lt;&gt; ""</formula1>
    </dataValidation>
  </dataValidations>
  <printOptions horizontalCentered="1"/>
  <pageMargins left="0.25" right="0.25" top="0.75" bottom="0.75" header="0.3" footer="0.3"/>
  <pageSetup paperSize="3" scale="69"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topLeftCell="A28" zoomScale="85" zoomScaleNormal="85" zoomScaleSheetLayoutView="50" zoomScalePageLayoutView="70" workbookViewId="0">
      <selection activeCell="P12" sqref="P12"/>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San Carlos</v>
      </c>
      <c r="C1" s="278"/>
      <c r="D1" s="358"/>
      <c r="E1" s="358"/>
      <c r="F1" s="358"/>
      <c r="G1" s="358"/>
      <c r="H1" s="358"/>
      <c r="I1" s="358" t="s">
        <v>8</v>
      </c>
      <c r="J1" s="358"/>
      <c r="K1" s="358"/>
      <c r="L1" s="358"/>
      <c r="M1" s="358"/>
      <c r="N1" s="358"/>
      <c r="O1" s="358"/>
      <c r="P1" s="358"/>
      <c r="Q1" s="358"/>
      <c r="R1" s="489" t="s">
        <v>1766</v>
      </c>
      <c r="S1" s="490"/>
      <c r="T1" s="490"/>
      <c r="U1" s="491"/>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8" t="s">
        <v>1369</v>
      </c>
      <c r="B3" s="478"/>
      <c r="C3" s="478"/>
      <c r="D3" s="478"/>
      <c r="E3" s="478"/>
      <c r="F3" s="478"/>
      <c r="G3" s="478"/>
      <c r="H3" s="478"/>
      <c r="I3" s="478"/>
      <c r="J3" s="478"/>
      <c r="K3" s="478"/>
      <c r="L3" s="478"/>
      <c r="M3" s="478"/>
      <c r="N3" s="478"/>
      <c r="O3" s="478"/>
      <c r="P3" s="478"/>
      <c r="Q3" s="478"/>
      <c r="R3" s="478"/>
      <c r="S3" s="478"/>
      <c r="T3" s="478"/>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84" t="s">
        <v>43</v>
      </c>
      <c r="B9" s="487"/>
      <c r="C9" s="487"/>
      <c r="D9" s="487"/>
      <c r="E9" s="488"/>
      <c r="F9" s="484" t="s">
        <v>108</v>
      </c>
      <c r="G9" s="488"/>
      <c r="H9" s="484" t="s">
        <v>1291</v>
      </c>
      <c r="I9" s="487"/>
      <c r="J9" s="487"/>
      <c r="K9" s="487"/>
      <c r="L9" s="487"/>
      <c r="M9" s="487"/>
      <c r="N9" s="487"/>
      <c r="O9" s="488"/>
      <c r="P9" s="235"/>
      <c r="Q9" s="484" t="s">
        <v>64</v>
      </c>
      <c r="R9" s="487"/>
      <c r="S9" s="487"/>
      <c r="T9" s="487"/>
      <c r="U9" s="487"/>
      <c r="V9" s="487"/>
      <c r="W9" s="488"/>
      <c r="X9" s="235"/>
      <c r="Y9" s="235"/>
      <c r="Z9" s="484" t="s">
        <v>65</v>
      </c>
      <c r="AA9" s="487"/>
      <c r="AB9" s="487"/>
      <c r="AC9" s="487"/>
      <c r="AD9" s="487"/>
      <c r="AE9" s="487"/>
      <c r="AF9" s="487"/>
      <c r="AG9" s="487"/>
      <c r="AH9" s="488"/>
      <c r="AI9" s="236"/>
      <c r="AJ9" s="193" t="s">
        <v>109</v>
      </c>
      <c r="AK9" s="193" t="s">
        <v>110</v>
      </c>
      <c r="AL9" s="484" t="s">
        <v>6</v>
      </c>
      <c r="AM9" s="488"/>
      <c r="AN9" s="193" t="s">
        <v>7</v>
      </c>
      <c r="AO9" s="193" t="s">
        <v>111</v>
      </c>
      <c r="AP9" s="484" t="s">
        <v>114</v>
      </c>
      <c r="AQ9" s="487"/>
      <c r="AR9" s="488"/>
      <c r="AS9" s="67" t="s">
        <v>54</v>
      </c>
      <c r="AT9" s="64"/>
    </row>
    <row r="10" spans="1:46" s="8" customFormat="1" ht="23.25" customHeight="1" x14ac:dyDescent="0.25">
      <c r="A10" s="492">
        <v>1</v>
      </c>
      <c r="B10" s="493"/>
      <c r="C10" s="493"/>
      <c r="D10" s="493"/>
      <c r="E10" s="494"/>
      <c r="F10" s="187">
        <v>2</v>
      </c>
      <c r="G10" s="187">
        <v>3</v>
      </c>
      <c r="H10" s="480">
        <v>4</v>
      </c>
      <c r="I10" s="481"/>
      <c r="J10" s="481"/>
      <c r="K10" s="481"/>
      <c r="L10" s="481"/>
      <c r="M10" s="481"/>
      <c r="N10" s="495"/>
      <c r="O10" s="187">
        <v>5</v>
      </c>
      <c r="P10" s="187">
        <v>6</v>
      </c>
      <c r="Q10" s="480">
        <v>7</v>
      </c>
      <c r="R10" s="481"/>
      <c r="S10" s="481"/>
      <c r="T10" s="481"/>
      <c r="U10" s="481"/>
      <c r="V10" s="481"/>
      <c r="W10" s="495"/>
      <c r="X10" s="187">
        <v>8</v>
      </c>
      <c r="Y10" s="187">
        <v>9</v>
      </c>
      <c r="Z10" s="480">
        <v>10</v>
      </c>
      <c r="AA10" s="481"/>
      <c r="AB10" s="481"/>
      <c r="AC10" s="481"/>
      <c r="AD10" s="481"/>
      <c r="AE10" s="481"/>
      <c r="AF10" s="495"/>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23</v>
      </c>
      <c r="I12" s="240">
        <f>SUMPRODUCT((YEAR($O13:$O1000)='Start Here'!$B$5)*I13:I1000)</f>
        <v>0</v>
      </c>
      <c r="J12" s="240">
        <f>SUMPRODUCT((YEAR($O13:$O1000)='Start Here'!$B$5)*J13:J1000)</f>
        <v>1</v>
      </c>
      <c r="K12" s="240">
        <f>SUMPRODUCT((YEAR($O13:$O1000)='Start Here'!$B$5)*K13:K1000)</f>
        <v>0</v>
      </c>
      <c r="L12" s="240">
        <f>SUMPRODUCT((YEAR($O13:$O1000)='Start Here'!$B$5)*L13:L1000)</f>
        <v>2</v>
      </c>
      <c r="M12" s="240">
        <f>SUMPRODUCT((YEAR($O13:$O1000)='Start Here'!$B$5)*M13:M1000)</f>
        <v>0</v>
      </c>
      <c r="N12" s="240">
        <f>SUMPRODUCT((YEAR($O13:$O1000)='Start Here'!$B$5)*N13:N1000)</f>
        <v>64</v>
      </c>
      <c r="O12" s="240"/>
      <c r="P12" s="240">
        <f>SUMPRODUCT((YEAR($O13:$O1000)='Start Here'!$B$5)*P13:P1000)</f>
        <v>90</v>
      </c>
      <c r="Q12" s="240">
        <f>SUMPRODUCT((YEAR($X13:$X1000)='Start Here'!$B$5)*Q13:Q1000)</f>
        <v>0</v>
      </c>
      <c r="R12" s="240">
        <f>SUMPRODUCT((YEAR($X13:$X1000)='Start Here'!$B$5)*R13:R1000)</f>
        <v>0</v>
      </c>
      <c r="S12" s="240">
        <f>SUMPRODUCT((YEAR($X13:$X1000)='Start Here'!$B$5)*S13:S1000)</f>
        <v>1</v>
      </c>
      <c r="T12" s="240">
        <f>SUMPRODUCT((YEAR($X13:$X1000)='Start Here'!$B$5)*T13:T1000)</f>
        <v>0</v>
      </c>
      <c r="U12" s="240">
        <f>SUMPRODUCT((YEAR($X13:$X1000)='Start Here'!$B$5)*U13:U1000)</f>
        <v>2</v>
      </c>
      <c r="V12" s="240">
        <f>SUMPRODUCT((YEAR($X13:$X1000)='Start Here'!$B$5)*V13:V1000)</f>
        <v>0</v>
      </c>
      <c r="W12" s="240">
        <f>SUMPRODUCT((YEAR($X13:$X1000)='Start Here'!$B$5)*W13:W1000)</f>
        <v>52</v>
      </c>
      <c r="X12" s="240"/>
      <c r="Y12" s="240">
        <f>SUMPRODUCT((YEAR($X13:$X1000)='Start Here'!$B$5)*Y13:Y1000)</f>
        <v>55</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4</v>
      </c>
      <c r="AG12" s="240"/>
      <c r="AH12" s="240">
        <f>SUMPRODUCT((YEAR($AG13:$AG1000)='Start Here'!$B$5)*AH13:AH1000)</f>
        <v>4</v>
      </c>
      <c r="AI12" s="154">
        <f>SUM(AI13:AI1000)</f>
        <v>2</v>
      </c>
      <c r="AJ12" s="155">
        <f>COUNTIF(AJ13:AJ1000,"Y")</f>
        <v>0</v>
      </c>
      <c r="AK12" s="275"/>
      <c r="AL12" s="275"/>
      <c r="AM12" s="275"/>
      <c r="AN12" s="275"/>
      <c r="AO12" s="275"/>
      <c r="AP12" s="161">
        <f>SUM(AP13:AP1000)</f>
        <v>28</v>
      </c>
      <c r="AQ12" s="161">
        <f>SUM(AQ13:AQ1000)</f>
        <v>0</v>
      </c>
      <c r="AR12" s="161">
        <f>SUM(AR13:AR1000)</f>
        <v>0</v>
      </c>
      <c r="AS12" s="160"/>
      <c r="AT12" s="267"/>
    </row>
    <row r="13" spans="1:46" s="1" customFormat="1" ht="12.95" customHeight="1" x14ac:dyDescent="0.2">
      <c r="A13" s="437"/>
      <c r="B13" s="437">
        <v>51406030</v>
      </c>
      <c r="C13" s="437" t="s">
        <v>1984</v>
      </c>
      <c r="D13" s="437" t="s">
        <v>1984</v>
      </c>
      <c r="E13" s="437" t="s">
        <v>1985</v>
      </c>
      <c r="F13" s="437" t="s">
        <v>1951</v>
      </c>
      <c r="G13" s="437" t="s">
        <v>1952</v>
      </c>
      <c r="H13" s="437"/>
      <c r="I13" s="437"/>
      <c r="J13" s="437"/>
      <c r="K13" s="437"/>
      <c r="L13" s="437"/>
      <c r="M13" s="437"/>
      <c r="N13" s="437">
        <v>1</v>
      </c>
      <c r="O13" s="438">
        <v>43472</v>
      </c>
      <c r="P13" s="242">
        <f>SUM($H13:$N13)</f>
        <v>1</v>
      </c>
      <c r="Q13" s="437"/>
      <c r="R13" s="437"/>
      <c r="S13" s="437"/>
      <c r="T13" s="437"/>
      <c r="U13" s="437"/>
      <c r="V13" s="437"/>
      <c r="W13" s="437">
        <v>1</v>
      </c>
      <c r="X13" s="439">
        <v>43637</v>
      </c>
      <c r="Y13" s="244">
        <f>SUM($Q13:$W13)</f>
        <v>1</v>
      </c>
      <c r="Z13" s="9"/>
      <c r="AA13" s="9"/>
      <c r="AB13" s="9"/>
      <c r="AC13" s="9"/>
      <c r="AD13" s="9"/>
      <c r="AE13" s="9"/>
      <c r="AF13" s="9"/>
      <c r="AG13" s="243"/>
      <c r="AH13" s="244">
        <f>SUM($Z13:$AF13)</f>
        <v>0</v>
      </c>
      <c r="AI13" s="245"/>
      <c r="AJ13" s="9" t="s">
        <v>1986</v>
      </c>
      <c r="AK13" s="9" t="s">
        <v>1987</v>
      </c>
      <c r="AL13" s="9"/>
      <c r="AM13" s="9"/>
      <c r="AN13" s="9"/>
      <c r="AO13" s="9"/>
      <c r="AP13" s="9">
        <v>1</v>
      </c>
      <c r="AQ13" s="9" t="s">
        <v>1989</v>
      </c>
      <c r="AR13" s="9" t="s">
        <v>1952</v>
      </c>
      <c r="AS13" s="246" t="s">
        <v>1988</v>
      </c>
      <c r="AT13" s="195"/>
    </row>
    <row r="14" spans="1:46" s="1" customFormat="1" ht="12.95" customHeight="1" x14ac:dyDescent="0.2">
      <c r="A14" s="437"/>
      <c r="B14" s="437">
        <v>51191190</v>
      </c>
      <c r="C14" s="437" t="s">
        <v>1990</v>
      </c>
      <c r="D14" s="437" t="s">
        <v>1990</v>
      </c>
      <c r="E14" s="437" t="s">
        <v>1991</v>
      </c>
      <c r="F14" s="437" t="s">
        <v>1951</v>
      </c>
      <c r="G14" s="437" t="s">
        <v>1952</v>
      </c>
      <c r="H14" s="437"/>
      <c r="I14" s="437"/>
      <c r="J14" s="437"/>
      <c r="K14" s="437"/>
      <c r="L14" s="437"/>
      <c r="M14" s="437"/>
      <c r="N14" s="437">
        <v>1</v>
      </c>
      <c r="O14" s="438">
        <v>43515</v>
      </c>
      <c r="P14" s="242">
        <f t="shared" ref="P14:P18" si="0">SUM($H14:$N14)</f>
        <v>1</v>
      </c>
      <c r="Q14" s="437"/>
      <c r="R14" s="437"/>
      <c r="S14" s="437"/>
      <c r="T14" s="437"/>
      <c r="U14" s="437"/>
      <c r="V14" s="437"/>
      <c r="W14" s="437">
        <v>1</v>
      </c>
      <c r="X14" s="438">
        <v>43754</v>
      </c>
      <c r="Y14" s="244">
        <f t="shared" ref="Y14:Y18" si="1">SUM($Q14:$W14)</f>
        <v>1</v>
      </c>
      <c r="Z14" s="9"/>
      <c r="AA14" s="9"/>
      <c r="AB14" s="9"/>
      <c r="AC14" s="9"/>
      <c r="AD14" s="9"/>
      <c r="AE14" s="9"/>
      <c r="AF14" s="9"/>
      <c r="AG14" s="9"/>
      <c r="AH14" s="244">
        <f t="shared" ref="AH14:AH77" si="2">SUM($Z14:$AF14)</f>
        <v>0</v>
      </c>
      <c r="AI14" s="245"/>
      <c r="AJ14" s="9" t="s">
        <v>1986</v>
      </c>
      <c r="AK14" s="9" t="s">
        <v>1987</v>
      </c>
      <c r="AL14" s="9"/>
      <c r="AM14" s="9"/>
      <c r="AN14" s="9"/>
      <c r="AO14" s="9"/>
      <c r="AP14" s="9">
        <v>1</v>
      </c>
      <c r="AQ14" s="9" t="s">
        <v>1989</v>
      </c>
      <c r="AR14" s="9" t="s">
        <v>1952</v>
      </c>
      <c r="AS14" s="246" t="s">
        <v>1988</v>
      </c>
      <c r="AT14" s="195"/>
    </row>
    <row r="15" spans="1:46" s="1" customFormat="1" ht="12.95" customHeight="1" x14ac:dyDescent="0.2">
      <c r="A15" s="437"/>
      <c r="B15" s="437">
        <v>51355160</v>
      </c>
      <c r="C15" s="437" t="s">
        <v>1992</v>
      </c>
      <c r="D15" s="437" t="s">
        <v>1992</v>
      </c>
      <c r="E15" s="437" t="s">
        <v>1993</v>
      </c>
      <c r="F15" s="437" t="s">
        <v>1951</v>
      </c>
      <c r="G15" s="437" t="s">
        <v>1952</v>
      </c>
      <c r="H15" s="437"/>
      <c r="I15" s="437"/>
      <c r="J15" s="437"/>
      <c r="K15" s="437"/>
      <c r="L15" s="437"/>
      <c r="M15" s="437"/>
      <c r="N15" s="437">
        <v>1</v>
      </c>
      <c r="O15" s="438">
        <v>43556</v>
      </c>
      <c r="P15" s="242">
        <f t="shared" si="0"/>
        <v>1</v>
      </c>
      <c r="Q15" s="437"/>
      <c r="R15" s="437"/>
      <c r="S15" s="437"/>
      <c r="T15" s="437"/>
      <c r="U15" s="437"/>
      <c r="V15" s="437"/>
      <c r="W15" s="437"/>
      <c r="X15" s="227"/>
      <c r="Y15" s="244">
        <f t="shared" si="1"/>
        <v>0</v>
      </c>
      <c r="Z15" s="9"/>
      <c r="AA15" s="9"/>
      <c r="AB15" s="9"/>
      <c r="AC15" s="9"/>
      <c r="AD15" s="9"/>
      <c r="AE15" s="9"/>
      <c r="AF15" s="9"/>
      <c r="AG15" s="9"/>
      <c r="AH15" s="244">
        <f t="shared" si="2"/>
        <v>0</v>
      </c>
      <c r="AI15" s="245"/>
      <c r="AJ15" s="9" t="s">
        <v>1986</v>
      </c>
      <c r="AK15" s="9" t="s">
        <v>1987</v>
      </c>
      <c r="AL15" s="9"/>
      <c r="AM15" s="9"/>
      <c r="AN15" s="9"/>
      <c r="AO15" s="9"/>
      <c r="AP15" s="9">
        <v>1</v>
      </c>
      <c r="AQ15" s="9" t="s">
        <v>1989</v>
      </c>
      <c r="AR15" s="9" t="s">
        <v>1952</v>
      </c>
      <c r="AS15" s="246" t="s">
        <v>1988</v>
      </c>
      <c r="AT15" s="195"/>
    </row>
    <row r="16" spans="1:46" s="1" customFormat="1" x14ac:dyDescent="0.2">
      <c r="A16" s="437"/>
      <c r="B16" s="437">
        <v>50261520</v>
      </c>
      <c r="C16" s="437" t="s">
        <v>1994</v>
      </c>
      <c r="D16" s="437" t="s">
        <v>1994</v>
      </c>
      <c r="E16" s="437" t="s">
        <v>1995</v>
      </c>
      <c r="F16" s="437" t="s">
        <v>1951</v>
      </c>
      <c r="G16" s="437" t="s">
        <v>1952</v>
      </c>
      <c r="H16" s="437"/>
      <c r="I16" s="437"/>
      <c r="J16" s="437"/>
      <c r="K16" s="437"/>
      <c r="L16" s="437"/>
      <c r="M16" s="437"/>
      <c r="N16" s="437">
        <v>1</v>
      </c>
      <c r="O16" s="438">
        <v>43570</v>
      </c>
      <c r="P16" s="242">
        <f t="shared" si="0"/>
        <v>1</v>
      </c>
      <c r="Q16" s="437"/>
      <c r="R16" s="437"/>
      <c r="S16" s="437"/>
      <c r="T16" s="437"/>
      <c r="U16" s="437"/>
      <c r="V16" s="437"/>
      <c r="W16" s="437"/>
      <c r="X16" s="438"/>
      <c r="Y16" s="244">
        <f t="shared" si="1"/>
        <v>0</v>
      </c>
      <c r="Z16" s="9"/>
      <c r="AA16" s="9"/>
      <c r="AB16" s="9"/>
      <c r="AC16" s="9"/>
      <c r="AD16" s="9"/>
      <c r="AE16" s="9"/>
      <c r="AF16" s="9"/>
      <c r="AG16" s="9"/>
      <c r="AH16" s="244">
        <f t="shared" si="2"/>
        <v>0</v>
      </c>
      <c r="AI16" s="245"/>
      <c r="AJ16" s="9" t="s">
        <v>1986</v>
      </c>
      <c r="AK16" s="9" t="s">
        <v>1987</v>
      </c>
      <c r="AL16" s="9"/>
      <c r="AM16" s="9"/>
      <c r="AN16" s="9"/>
      <c r="AO16" s="9"/>
      <c r="AP16" s="9">
        <v>1</v>
      </c>
      <c r="AQ16" s="9" t="s">
        <v>1989</v>
      </c>
      <c r="AR16" s="9" t="s">
        <v>1952</v>
      </c>
      <c r="AS16" s="246" t="s">
        <v>1988</v>
      </c>
      <c r="AT16" s="195"/>
    </row>
    <row r="17" spans="1:46" s="1" customFormat="1" ht="28.5" x14ac:dyDescent="0.2">
      <c r="A17" s="437"/>
      <c r="B17" s="437">
        <v>51192190</v>
      </c>
      <c r="C17" s="437" t="s">
        <v>1996</v>
      </c>
      <c r="D17" s="437" t="s">
        <v>1996</v>
      </c>
      <c r="E17" s="437" t="s">
        <v>1997</v>
      </c>
      <c r="F17" s="437" t="s">
        <v>1951</v>
      </c>
      <c r="G17" s="437" t="s">
        <v>1952</v>
      </c>
      <c r="H17" s="437"/>
      <c r="I17" s="437"/>
      <c r="J17" s="437"/>
      <c r="K17" s="437"/>
      <c r="L17" s="437"/>
      <c r="M17" s="437"/>
      <c r="N17" s="437">
        <v>1</v>
      </c>
      <c r="O17" s="438">
        <v>43605</v>
      </c>
      <c r="P17" s="242">
        <f t="shared" si="0"/>
        <v>1</v>
      </c>
      <c r="Q17" s="437"/>
      <c r="R17" s="437"/>
      <c r="S17" s="437"/>
      <c r="T17" s="437"/>
      <c r="U17" s="437"/>
      <c r="V17" s="437"/>
      <c r="W17" s="437">
        <v>1</v>
      </c>
      <c r="X17" s="439">
        <v>43728</v>
      </c>
      <c r="Y17" s="244">
        <f t="shared" si="1"/>
        <v>1</v>
      </c>
      <c r="Z17" s="9"/>
      <c r="AA17" s="9"/>
      <c r="AB17" s="9"/>
      <c r="AC17" s="9"/>
      <c r="AD17" s="9"/>
      <c r="AE17" s="9"/>
      <c r="AF17" s="9"/>
      <c r="AG17" s="9"/>
      <c r="AH17" s="244">
        <f t="shared" si="2"/>
        <v>0</v>
      </c>
      <c r="AI17" s="245"/>
      <c r="AJ17" s="9" t="s">
        <v>1986</v>
      </c>
      <c r="AK17" s="9" t="s">
        <v>1987</v>
      </c>
      <c r="AL17" s="9"/>
      <c r="AM17" s="9"/>
      <c r="AN17" s="9"/>
      <c r="AO17" s="9"/>
      <c r="AP17" s="9">
        <v>1</v>
      </c>
      <c r="AQ17" s="9" t="s">
        <v>1989</v>
      </c>
      <c r="AR17" s="9" t="s">
        <v>1952</v>
      </c>
      <c r="AS17" s="246" t="s">
        <v>1988</v>
      </c>
      <c r="AT17" s="195"/>
    </row>
    <row r="18" spans="1:46" s="1" customFormat="1" x14ac:dyDescent="0.2">
      <c r="A18" s="437"/>
      <c r="B18" s="437">
        <v>50081120</v>
      </c>
      <c r="C18" s="437" t="s">
        <v>1998</v>
      </c>
      <c r="D18" s="437" t="s">
        <v>1999</v>
      </c>
      <c r="E18" s="437" t="s">
        <v>2000</v>
      </c>
      <c r="F18" s="437" t="s">
        <v>1951</v>
      </c>
      <c r="G18" s="437" t="s">
        <v>1952</v>
      </c>
      <c r="H18" s="437"/>
      <c r="I18" s="437"/>
      <c r="J18" s="437"/>
      <c r="K18" s="437"/>
      <c r="L18" s="437"/>
      <c r="M18" s="437"/>
      <c r="N18" s="437">
        <v>1</v>
      </c>
      <c r="O18" s="438">
        <v>43619</v>
      </c>
      <c r="P18" s="242">
        <f t="shared" si="0"/>
        <v>1</v>
      </c>
      <c r="Q18" s="437"/>
      <c r="R18" s="437"/>
      <c r="S18" s="437"/>
      <c r="T18" s="437"/>
      <c r="U18" s="437"/>
      <c r="V18" s="437"/>
      <c r="W18" s="437"/>
      <c r="X18" s="438"/>
      <c r="Y18" s="244">
        <f t="shared" si="1"/>
        <v>0</v>
      </c>
      <c r="Z18" s="9"/>
      <c r="AA18" s="9"/>
      <c r="AB18" s="9"/>
      <c r="AC18" s="9"/>
      <c r="AD18" s="9"/>
      <c r="AE18" s="9"/>
      <c r="AF18" s="9"/>
      <c r="AG18" s="9"/>
      <c r="AH18" s="244">
        <f t="shared" si="2"/>
        <v>0</v>
      </c>
      <c r="AI18" s="245"/>
      <c r="AJ18" s="9" t="s">
        <v>1986</v>
      </c>
      <c r="AK18" s="9" t="s">
        <v>1987</v>
      </c>
      <c r="AL18" s="9"/>
      <c r="AM18" s="9"/>
      <c r="AN18" s="9"/>
      <c r="AO18" s="9"/>
      <c r="AP18" s="9">
        <v>1</v>
      </c>
      <c r="AQ18" s="9" t="s">
        <v>1989</v>
      </c>
      <c r="AR18" s="9" t="s">
        <v>1952</v>
      </c>
      <c r="AS18" s="246" t="s">
        <v>1988</v>
      </c>
      <c r="AT18" s="195"/>
    </row>
    <row r="19" spans="1:46" s="1" customFormat="1" x14ac:dyDescent="0.2">
      <c r="A19" s="437"/>
      <c r="B19" s="437">
        <v>45204050</v>
      </c>
      <c r="C19" s="437" t="s">
        <v>1891</v>
      </c>
      <c r="D19" s="437" t="s">
        <v>1891</v>
      </c>
      <c r="E19" s="437" t="s">
        <v>2001</v>
      </c>
      <c r="F19" s="437" t="s">
        <v>1951</v>
      </c>
      <c r="G19" s="437" t="s">
        <v>1952</v>
      </c>
      <c r="H19" s="437"/>
      <c r="I19" s="437"/>
      <c r="J19" s="437"/>
      <c r="K19" s="437"/>
      <c r="L19" s="437"/>
      <c r="M19" s="437"/>
      <c r="N19" s="437">
        <v>1</v>
      </c>
      <c r="O19" s="438">
        <v>43633</v>
      </c>
      <c r="P19" s="242">
        <f>SUM($H19:$N19)</f>
        <v>1</v>
      </c>
      <c r="Q19" s="437"/>
      <c r="R19" s="437"/>
      <c r="S19" s="437"/>
      <c r="T19" s="437"/>
      <c r="U19" s="437"/>
      <c r="V19" s="437"/>
      <c r="W19" s="437"/>
      <c r="X19" s="227"/>
      <c r="Y19" s="244">
        <f>SUM($Q19:$W19)</f>
        <v>0</v>
      </c>
      <c r="Z19" s="9"/>
      <c r="AA19" s="9"/>
      <c r="AB19" s="9"/>
      <c r="AC19" s="9"/>
      <c r="AD19" s="9"/>
      <c r="AE19" s="9"/>
      <c r="AF19" s="9"/>
      <c r="AG19" s="9"/>
      <c r="AH19" s="244">
        <f>SUM($Z19:$AF19)</f>
        <v>0</v>
      </c>
      <c r="AI19" s="245"/>
      <c r="AJ19" s="9" t="s">
        <v>1986</v>
      </c>
      <c r="AK19" s="9" t="s">
        <v>1987</v>
      </c>
      <c r="AL19" s="9"/>
      <c r="AM19" s="9"/>
      <c r="AN19" s="9"/>
      <c r="AO19" s="9"/>
      <c r="AP19" s="9">
        <v>1</v>
      </c>
      <c r="AQ19" s="9" t="s">
        <v>1989</v>
      </c>
      <c r="AR19" s="9" t="s">
        <v>1952</v>
      </c>
      <c r="AS19" s="246" t="s">
        <v>1988</v>
      </c>
      <c r="AT19" s="195"/>
    </row>
    <row r="20" spans="1:46" s="1" customFormat="1" x14ac:dyDescent="0.2">
      <c r="A20" s="437"/>
      <c r="B20" s="437">
        <v>45204050</v>
      </c>
      <c r="C20" s="437" t="s">
        <v>1891</v>
      </c>
      <c r="D20" s="437" t="s">
        <v>1891</v>
      </c>
      <c r="E20" s="437" t="s">
        <v>2001</v>
      </c>
      <c r="F20" s="437" t="s">
        <v>1876</v>
      </c>
      <c r="G20" s="437" t="s">
        <v>1877</v>
      </c>
      <c r="H20" s="437"/>
      <c r="I20" s="437"/>
      <c r="J20" s="437"/>
      <c r="K20" s="437"/>
      <c r="L20" s="437"/>
      <c r="M20" s="437"/>
      <c r="N20" s="437">
        <v>1</v>
      </c>
      <c r="O20" s="438">
        <v>43633</v>
      </c>
      <c r="P20" s="242">
        <f t="shared" ref="P20:P83" si="3">SUM($H20:$N20)</f>
        <v>1</v>
      </c>
      <c r="Q20" s="437"/>
      <c r="R20" s="437"/>
      <c r="S20" s="437"/>
      <c r="T20" s="437"/>
      <c r="U20" s="437"/>
      <c r="V20" s="437"/>
      <c r="W20" s="437"/>
      <c r="X20" s="438"/>
      <c r="Y20" s="244">
        <f t="shared" ref="Y20:Y83" si="4">SUM($Q20:$W20)</f>
        <v>0</v>
      </c>
      <c r="Z20" s="9"/>
      <c r="AA20" s="9"/>
      <c r="AB20" s="9"/>
      <c r="AC20" s="9"/>
      <c r="AD20" s="9"/>
      <c r="AE20" s="9"/>
      <c r="AF20" s="9"/>
      <c r="AG20" s="9"/>
      <c r="AH20" s="244">
        <f t="shared" si="2"/>
        <v>0</v>
      </c>
      <c r="AI20" s="245"/>
      <c r="AJ20" s="9" t="s">
        <v>1986</v>
      </c>
      <c r="AK20" s="9" t="s">
        <v>1987</v>
      </c>
      <c r="AL20" s="9"/>
      <c r="AM20" s="9"/>
      <c r="AN20" s="9"/>
      <c r="AO20" s="9"/>
      <c r="AP20" s="9">
        <v>0</v>
      </c>
      <c r="AQ20" s="9"/>
      <c r="AR20" s="9"/>
      <c r="AS20" s="246" t="s">
        <v>2002</v>
      </c>
      <c r="AT20" s="195"/>
    </row>
    <row r="21" spans="1:46" s="1" customFormat="1" x14ac:dyDescent="0.2">
      <c r="A21" s="437"/>
      <c r="B21" s="437">
        <v>51228420</v>
      </c>
      <c r="C21" s="437" t="s">
        <v>2003</v>
      </c>
      <c r="D21" s="437" t="s">
        <v>2003</v>
      </c>
      <c r="E21" s="437" t="s">
        <v>2004</v>
      </c>
      <c r="F21" s="437" t="s">
        <v>1951</v>
      </c>
      <c r="G21" s="437" t="s">
        <v>1952</v>
      </c>
      <c r="H21" s="437"/>
      <c r="I21" s="437"/>
      <c r="J21" s="437"/>
      <c r="K21" s="437"/>
      <c r="L21" s="437"/>
      <c r="M21" s="437"/>
      <c r="N21" s="437">
        <v>1</v>
      </c>
      <c r="O21" s="438">
        <v>43647</v>
      </c>
      <c r="P21" s="242">
        <f t="shared" si="3"/>
        <v>1</v>
      </c>
      <c r="Q21" s="437"/>
      <c r="R21" s="437"/>
      <c r="S21" s="437"/>
      <c r="T21" s="437"/>
      <c r="U21" s="437"/>
      <c r="V21" s="437"/>
      <c r="W21" s="437">
        <v>1</v>
      </c>
      <c r="X21" s="438">
        <v>43742</v>
      </c>
      <c r="Y21" s="244">
        <f t="shared" si="4"/>
        <v>1</v>
      </c>
      <c r="Z21" s="9"/>
      <c r="AA21" s="9"/>
      <c r="AB21" s="9"/>
      <c r="AC21" s="9"/>
      <c r="AD21" s="9"/>
      <c r="AE21" s="9"/>
      <c r="AF21" s="9"/>
      <c r="AG21" s="9"/>
      <c r="AH21" s="244">
        <f t="shared" si="2"/>
        <v>0</v>
      </c>
      <c r="AI21" s="245"/>
      <c r="AJ21" s="9" t="s">
        <v>1986</v>
      </c>
      <c r="AK21" s="9" t="s">
        <v>1987</v>
      </c>
      <c r="AL21" s="9"/>
      <c r="AM21" s="9"/>
      <c r="AN21" s="9"/>
      <c r="AO21" s="9"/>
      <c r="AP21" s="9">
        <v>1</v>
      </c>
      <c r="AQ21" s="9" t="s">
        <v>2005</v>
      </c>
      <c r="AR21" s="9" t="s">
        <v>1952</v>
      </c>
      <c r="AS21" s="246" t="s">
        <v>2006</v>
      </c>
      <c r="AT21" s="195"/>
    </row>
    <row r="22" spans="1:46" s="1" customFormat="1" x14ac:dyDescent="0.2">
      <c r="A22" s="437"/>
      <c r="B22" s="437">
        <v>49241260</v>
      </c>
      <c r="C22" s="437" t="s">
        <v>2007</v>
      </c>
      <c r="D22" s="437" t="s">
        <v>2007</v>
      </c>
      <c r="E22" s="437" t="s">
        <v>2008</v>
      </c>
      <c r="F22" s="437" t="s">
        <v>1951</v>
      </c>
      <c r="G22" s="437" t="s">
        <v>1952</v>
      </c>
      <c r="H22" s="437"/>
      <c r="I22" s="437"/>
      <c r="J22" s="437"/>
      <c r="K22" s="437"/>
      <c r="L22" s="437"/>
      <c r="M22" s="437"/>
      <c r="N22" s="437">
        <v>1</v>
      </c>
      <c r="O22" s="438">
        <v>43682</v>
      </c>
      <c r="P22" s="242">
        <f t="shared" si="3"/>
        <v>1</v>
      </c>
      <c r="Q22" s="437"/>
      <c r="R22" s="437"/>
      <c r="S22" s="437"/>
      <c r="T22" s="437"/>
      <c r="U22" s="437"/>
      <c r="V22" s="437"/>
      <c r="W22" s="437"/>
      <c r="X22" s="438"/>
      <c r="Y22" s="244">
        <f t="shared" si="4"/>
        <v>0</v>
      </c>
      <c r="Z22" s="9"/>
      <c r="AA22" s="9"/>
      <c r="AB22" s="9"/>
      <c r="AC22" s="9"/>
      <c r="AD22" s="9"/>
      <c r="AE22" s="9"/>
      <c r="AF22" s="9"/>
      <c r="AG22" s="9"/>
      <c r="AH22" s="244">
        <f t="shared" si="2"/>
        <v>0</v>
      </c>
      <c r="AI22" s="245"/>
      <c r="AJ22" s="9" t="s">
        <v>1986</v>
      </c>
      <c r="AK22" s="9" t="s">
        <v>1987</v>
      </c>
      <c r="AL22" s="9"/>
      <c r="AM22" s="9"/>
      <c r="AN22" s="9"/>
      <c r="AO22" s="9"/>
      <c r="AP22" s="9">
        <v>1</v>
      </c>
      <c r="AQ22" s="9" t="s">
        <v>1989</v>
      </c>
      <c r="AR22" s="9" t="s">
        <v>1952</v>
      </c>
      <c r="AS22" s="246" t="s">
        <v>1988</v>
      </c>
      <c r="AT22" s="195"/>
    </row>
    <row r="23" spans="1:46" s="1" customFormat="1" ht="28.5" x14ac:dyDescent="0.2">
      <c r="A23" s="437"/>
      <c r="B23" s="437">
        <v>51305290</v>
      </c>
      <c r="C23" s="437" t="s">
        <v>1899</v>
      </c>
      <c r="D23" s="437" t="s">
        <v>1899</v>
      </c>
      <c r="E23" s="437" t="s">
        <v>1900</v>
      </c>
      <c r="F23" s="437" t="s">
        <v>1951</v>
      </c>
      <c r="G23" s="437" t="s">
        <v>1952</v>
      </c>
      <c r="H23" s="437"/>
      <c r="I23" s="437"/>
      <c r="J23" s="437"/>
      <c r="K23" s="437"/>
      <c r="L23" s="437"/>
      <c r="M23" s="437"/>
      <c r="N23" s="437">
        <v>1</v>
      </c>
      <c r="O23" s="438">
        <v>43759</v>
      </c>
      <c r="P23" s="242">
        <f t="shared" si="3"/>
        <v>1</v>
      </c>
      <c r="Q23" s="437"/>
      <c r="R23" s="437"/>
      <c r="S23" s="437"/>
      <c r="T23" s="437"/>
      <c r="U23" s="437"/>
      <c r="V23" s="437"/>
      <c r="W23" s="437"/>
      <c r="X23" s="438"/>
      <c r="Y23" s="244">
        <f t="shared" si="4"/>
        <v>0</v>
      </c>
      <c r="Z23" s="9"/>
      <c r="AA23" s="9"/>
      <c r="AB23" s="9"/>
      <c r="AC23" s="9"/>
      <c r="AD23" s="9"/>
      <c r="AE23" s="9"/>
      <c r="AF23" s="9"/>
      <c r="AG23" s="9"/>
      <c r="AH23" s="244">
        <f t="shared" si="2"/>
        <v>0</v>
      </c>
      <c r="AI23" s="245"/>
      <c r="AJ23" s="9" t="s">
        <v>1986</v>
      </c>
      <c r="AK23" s="9" t="s">
        <v>1987</v>
      </c>
      <c r="AL23" s="9"/>
      <c r="AM23" s="9"/>
      <c r="AN23" s="9"/>
      <c r="AO23" s="9"/>
      <c r="AP23" s="9">
        <v>1</v>
      </c>
      <c r="AQ23" s="9" t="s">
        <v>1989</v>
      </c>
      <c r="AR23" s="9" t="s">
        <v>1952</v>
      </c>
      <c r="AS23" s="246" t="s">
        <v>1988</v>
      </c>
      <c r="AT23" s="195"/>
    </row>
    <row r="24" spans="1:46" s="1" customFormat="1" ht="28.5" x14ac:dyDescent="0.2">
      <c r="A24" s="437"/>
      <c r="B24" s="437">
        <v>51305290</v>
      </c>
      <c r="C24" s="437" t="s">
        <v>1899</v>
      </c>
      <c r="D24" s="437" t="s">
        <v>1899</v>
      </c>
      <c r="E24" s="437" t="s">
        <v>1900</v>
      </c>
      <c r="F24" s="437" t="s">
        <v>1876</v>
      </c>
      <c r="G24" s="437" t="s">
        <v>1877</v>
      </c>
      <c r="H24" s="437"/>
      <c r="I24" s="437"/>
      <c r="J24" s="437"/>
      <c r="K24" s="437"/>
      <c r="L24" s="437"/>
      <c r="M24" s="437"/>
      <c r="N24" s="437">
        <v>1</v>
      </c>
      <c r="O24" s="438">
        <v>43759</v>
      </c>
      <c r="P24" s="242">
        <f t="shared" si="3"/>
        <v>1</v>
      </c>
      <c r="Q24" s="437"/>
      <c r="R24" s="437"/>
      <c r="S24" s="437"/>
      <c r="T24" s="437"/>
      <c r="U24" s="437"/>
      <c r="V24" s="437"/>
      <c r="W24" s="437"/>
      <c r="X24" s="438"/>
      <c r="Y24" s="244">
        <f t="shared" si="4"/>
        <v>0</v>
      </c>
      <c r="Z24" s="9"/>
      <c r="AA24" s="9"/>
      <c r="AB24" s="9"/>
      <c r="AC24" s="9"/>
      <c r="AD24" s="9"/>
      <c r="AE24" s="9"/>
      <c r="AF24" s="9"/>
      <c r="AG24" s="9"/>
      <c r="AH24" s="244">
        <f t="shared" si="2"/>
        <v>0</v>
      </c>
      <c r="AI24" s="245"/>
      <c r="AJ24" s="9" t="s">
        <v>1986</v>
      </c>
      <c r="AK24" s="9" t="s">
        <v>1987</v>
      </c>
      <c r="AL24" s="9"/>
      <c r="AM24" s="9"/>
      <c r="AN24" s="9"/>
      <c r="AO24" s="9"/>
      <c r="AP24" s="9">
        <v>0</v>
      </c>
      <c r="AQ24" s="9"/>
      <c r="AR24" s="9"/>
      <c r="AS24" s="246" t="s">
        <v>2002</v>
      </c>
      <c r="AT24" s="195"/>
    </row>
    <row r="25" spans="1:46" s="1" customFormat="1" x14ac:dyDescent="0.2">
      <c r="A25" s="437"/>
      <c r="B25" s="437">
        <v>51357060</v>
      </c>
      <c r="C25" s="437" t="s">
        <v>1956</v>
      </c>
      <c r="D25" s="437" t="s">
        <v>1956</v>
      </c>
      <c r="E25" s="437" t="s">
        <v>1957</v>
      </c>
      <c r="F25" s="437" t="s">
        <v>1951</v>
      </c>
      <c r="G25" s="437" t="s">
        <v>1952</v>
      </c>
      <c r="H25" s="437"/>
      <c r="I25" s="437"/>
      <c r="J25" s="437"/>
      <c r="K25" s="437"/>
      <c r="L25" s="437"/>
      <c r="M25" s="437"/>
      <c r="N25" s="437">
        <v>1</v>
      </c>
      <c r="O25" s="438">
        <v>43815</v>
      </c>
      <c r="P25" s="242">
        <f t="shared" si="3"/>
        <v>1</v>
      </c>
      <c r="Q25" s="437"/>
      <c r="R25" s="437"/>
      <c r="S25" s="437"/>
      <c r="T25" s="437"/>
      <c r="U25" s="437"/>
      <c r="V25" s="437"/>
      <c r="W25" s="437"/>
      <c r="X25" s="438"/>
      <c r="Y25" s="244">
        <f t="shared" si="4"/>
        <v>0</v>
      </c>
      <c r="Z25" s="9"/>
      <c r="AA25" s="9"/>
      <c r="AB25" s="9"/>
      <c r="AC25" s="9"/>
      <c r="AD25" s="9"/>
      <c r="AE25" s="9"/>
      <c r="AF25" s="9"/>
      <c r="AG25" s="9"/>
      <c r="AH25" s="244">
        <f t="shared" si="2"/>
        <v>0</v>
      </c>
      <c r="AI25" s="245"/>
      <c r="AJ25" s="9" t="s">
        <v>1986</v>
      </c>
      <c r="AK25" s="9" t="s">
        <v>1987</v>
      </c>
      <c r="AL25" s="9"/>
      <c r="AM25" s="9"/>
      <c r="AN25" s="9"/>
      <c r="AO25" s="9"/>
      <c r="AP25" s="9">
        <v>1</v>
      </c>
      <c r="AQ25" s="9" t="s">
        <v>1989</v>
      </c>
      <c r="AR25" s="9" t="s">
        <v>1952</v>
      </c>
      <c r="AS25" s="246" t="s">
        <v>1988</v>
      </c>
      <c r="AT25" s="195"/>
    </row>
    <row r="26" spans="1:46" s="1" customFormat="1" ht="28.5" x14ac:dyDescent="0.2">
      <c r="A26" s="437"/>
      <c r="B26" s="437">
        <v>50074090</v>
      </c>
      <c r="C26" s="437" t="s">
        <v>1970</v>
      </c>
      <c r="D26" s="437" t="s">
        <v>1970</v>
      </c>
      <c r="E26" s="437" t="s">
        <v>1971</v>
      </c>
      <c r="F26" s="437" t="s">
        <v>1972</v>
      </c>
      <c r="G26" s="437" t="s">
        <v>1952</v>
      </c>
      <c r="H26" s="437"/>
      <c r="I26" s="437"/>
      <c r="J26" s="437">
        <v>1</v>
      </c>
      <c r="K26" s="437"/>
      <c r="L26" s="437">
        <v>1</v>
      </c>
      <c r="M26" s="437"/>
      <c r="N26" s="437">
        <v>22</v>
      </c>
      <c r="O26" s="438">
        <v>43487</v>
      </c>
      <c r="P26" s="242">
        <f t="shared" si="3"/>
        <v>24</v>
      </c>
      <c r="Q26" s="437"/>
      <c r="R26" s="437"/>
      <c r="S26" s="437"/>
      <c r="T26" s="437"/>
      <c r="U26" s="437"/>
      <c r="V26" s="437"/>
      <c r="W26" s="437"/>
      <c r="X26" s="438"/>
      <c r="Y26" s="244">
        <f t="shared" si="4"/>
        <v>0</v>
      </c>
      <c r="Z26" s="9"/>
      <c r="AA26" s="9"/>
      <c r="AB26" s="9"/>
      <c r="AC26" s="9"/>
      <c r="AD26" s="9"/>
      <c r="AE26" s="9"/>
      <c r="AF26" s="9"/>
      <c r="AG26" s="9"/>
      <c r="AH26" s="244">
        <f t="shared" si="2"/>
        <v>0</v>
      </c>
      <c r="AI26" s="245"/>
      <c r="AJ26" s="9" t="s">
        <v>1986</v>
      </c>
      <c r="AK26" s="9" t="s">
        <v>1987</v>
      </c>
      <c r="AL26" s="9"/>
      <c r="AM26" s="9" t="s">
        <v>1257</v>
      </c>
      <c r="AN26" s="9"/>
      <c r="AO26" s="9">
        <v>45</v>
      </c>
      <c r="AP26" s="9">
        <v>0</v>
      </c>
      <c r="AQ26" s="9"/>
      <c r="AR26" s="9"/>
      <c r="AS26" s="246" t="s">
        <v>2009</v>
      </c>
      <c r="AT26" s="195"/>
    </row>
    <row r="27" spans="1:46" s="1" customFormat="1" ht="38.25" x14ac:dyDescent="0.2">
      <c r="A27" s="437"/>
      <c r="B27" s="437">
        <v>50122070</v>
      </c>
      <c r="C27" s="437" t="s">
        <v>2010</v>
      </c>
      <c r="D27" s="437" t="s">
        <v>2010</v>
      </c>
      <c r="E27" s="437" t="s">
        <v>1976</v>
      </c>
      <c r="F27" s="437" t="s">
        <v>1977</v>
      </c>
      <c r="G27" s="437" t="s">
        <v>1952</v>
      </c>
      <c r="H27" s="437"/>
      <c r="I27" s="437"/>
      <c r="J27" s="437"/>
      <c r="K27" s="437"/>
      <c r="L27" s="437"/>
      <c r="M27" s="437"/>
      <c r="N27" s="437">
        <v>4</v>
      </c>
      <c r="O27" s="438">
        <v>43556</v>
      </c>
      <c r="P27" s="242">
        <f t="shared" si="3"/>
        <v>4</v>
      </c>
      <c r="Q27" s="437"/>
      <c r="R27" s="437"/>
      <c r="S27" s="437"/>
      <c r="T27" s="437"/>
      <c r="U27" s="437"/>
      <c r="V27" s="437"/>
      <c r="W27" s="437"/>
      <c r="X27" s="438"/>
      <c r="Y27" s="244">
        <f t="shared" si="4"/>
        <v>0</v>
      </c>
      <c r="Z27" s="9"/>
      <c r="AA27" s="9"/>
      <c r="AB27" s="9"/>
      <c r="AC27" s="9"/>
      <c r="AD27" s="9"/>
      <c r="AE27" s="9"/>
      <c r="AF27" s="9"/>
      <c r="AG27" s="9"/>
      <c r="AH27" s="244">
        <f t="shared" si="2"/>
        <v>0</v>
      </c>
      <c r="AI27" s="245"/>
      <c r="AJ27" s="9" t="s">
        <v>1986</v>
      </c>
      <c r="AK27" s="9" t="s">
        <v>1987</v>
      </c>
      <c r="AL27" s="9"/>
      <c r="AM27" s="9"/>
      <c r="AN27" s="9"/>
      <c r="AO27" s="9"/>
      <c r="AP27" s="9">
        <v>2</v>
      </c>
      <c r="AQ27" s="9" t="s">
        <v>1989</v>
      </c>
      <c r="AR27" s="9" t="s">
        <v>1877</v>
      </c>
      <c r="AS27" s="246" t="s">
        <v>2011</v>
      </c>
      <c r="AT27" s="195"/>
    </row>
    <row r="28" spans="1:46" s="1" customFormat="1" ht="153" x14ac:dyDescent="0.2">
      <c r="A28" s="437"/>
      <c r="B28" s="437">
        <v>50163190</v>
      </c>
      <c r="C28" s="437" t="s">
        <v>2012</v>
      </c>
      <c r="D28" s="437" t="s">
        <v>2012</v>
      </c>
      <c r="E28" s="437" t="s">
        <v>1979</v>
      </c>
      <c r="F28" s="437" t="s">
        <v>1972</v>
      </c>
      <c r="G28" s="437" t="s">
        <v>1877</v>
      </c>
      <c r="H28" s="437">
        <v>23</v>
      </c>
      <c r="I28" s="437"/>
      <c r="J28" s="437"/>
      <c r="K28" s="437"/>
      <c r="L28" s="437"/>
      <c r="M28" s="437"/>
      <c r="N28" s="437">
        <v>1</v>
      </c>
      <c r="O28" s="438">
        <v>43619</v>
      </c>
      <c r="P28" s="242">
        <f t="shared" si="3"/>
        <v>24</v>
      </c>
      <c r="Q28" s="437"/>
      <c r="R28" s="437"/>
      <c r="S28" s="437"/>
      <c r="T28" s="437"/>
      <c r="U28" s="437"/>
      <c r="V28" s="437"/>
      <c r="W28" s="437"/>
      <c r="X28" s="438"/>
      <c r="Y28" s="244">
        <f t="shared" si="4"/>
        <v>0</v>
      </c>
      <c r="Z28" s="9"/>
      <c r="AA28" s="9"/>
      <c r="AB28" s="9"/>
      <c r="AC28" s="9"/>
      <c r="AD28" s="9"/>
      <c r="AE28" s="9"/>
      <c r="AF28" s="9"/>
      <c r="AG28" s="9"/>
      <c r="AH28" s="244">
        <f t="shared" si="2"/>
        <v>0</v>
      </c>
      <c r="AI28" s="245">
        <v>2</v>
      </c>
      <c r="AJ28" s="9" t="s">
        <v>1986</v>
      </c>
      <c r="AK28" s="9" t="s">
        <v>1987</v>
      </c>
      <c r="AL28" s="9" t="s">
        <v>1268</v>
      </c>
      <c r="AM28" s="9" t="s">
        <v>1259</v>
      </c>
      <c r="AN28" s="9"/>
      <c r="AO28" s="9">
        <v>55</v>
      </c>
      <c r="AP28" s="9">
        <v>7</v>
      </c>
      <c r="AQ28" s="9" t="s">
        <v>1989</v>
      </c>
      <c r="AR28" s="9" t="s">
        <v>1877</v>
      </c>
      <c r="AS28" s="246" t="s">
        <v>2159</v>
      </c>
      <c r="AT28" s="195"/>
    </row>
    <row r="29" spans="1:46" s="1" customFormat="1" ht="28.5" x14ac:dyDescent="0.2">
      <c r="A29" s="437"/>
      <c r="B29" s="437">
        <v>49141670</v>
      </c>
      <c r="C29" s="437" t="s">
        <v>1948</v>
      </c>
      <c r="D29" s="437" t="s">
        <v>1948</v>
      </c>
      <c r="E29" s="437" t="s">
        <v>2013</v>
      </c>
      <c r="F29" s="437" t="s">
        <v>1951</v>
      </c>
      <c r="G29" s="437" t="s">
        <v>1952</v>
      </c>
      <c r="H29" s="437"/>
      <c r="I29" s="437"/>
      <c r="J29" s="437"/>
      <c r="K29" s="437"/>
      <c r="L29" s="437"/>
      <c r="M29" s="437"/>
      <c r="N29" s="437">
        <v>1</v>
      </c>
      <c r="O29" s="438">
        <v>43711</v>
      </c>
      <c r="P29" s="242">
        <f t="shared" si="3"/>
        <v>1</v>
      </c>
      <c r="Q29" s="437"/>
      <c r="R29" s="437"/>
      <c r="S29" s="437"/>
      <c r="T29" s="437"/>
      <c r="U29" s="437"/>
      <c r="V29" s="437"/>
      <c r="W29" s="437"/>
      <c r="X29" s="438"/>
      <c r="Y29" s="244">
        <f t="shared" si="4"/>
        <v>0</v>
      </c>
      <c r="Z29" s="9"/>
      <c r="AA29" s="9"/>
      <c r="AB29" s="9"/>
      <c r="AC29" s="9"/>
      <c r="AD29" s="9"/>
      <c r="AE29" s="9"/>
      <c r="AF29" s="9"/>
      <c r="AG29" s="9"/>
      <c r="AH29" s="244">
        <f t="shared" si="2"/>
        <v>0</v>
      </c>
      <c r="AI29" s="245"/>
      <c r="AJ29" s="9" t="s">
        <v>1986</v>
      </c>
      <c r="AK29" s="9" t="s">
        <v>1986</v>
      </c>
      <c r="AL29" s="9"/>
      <c r="AM29" s="9"/>
      <c r="AN29" s="9"/>
      <c r="AO29" s="9"/>
      <c r="AP29" s="9"/>
      <c r="AQ29" s="9"/>
      <c r="AR29" s="9"/>
      <c r="AS29" s="246" t="s">
        <v>2014</v>
      </c>
      <c r="AT29" s="195"/>
    </row>
    <row r="30" spans="1:46" s="1" customFormat="1" ht="28.5" x14ac:dyDescent="0.2">
      <c r="A30" s="437"/>
      <c r="B30" s="437">
        <v>49141680</v>
      </c>
      <c r="C30" s="437" t="s">
        <v>2015</v>
      </c>
      <c r="D30" s="437" t="s">
        <v>2015</v>
      </c>
      <c r="E30" s="437" t="s">
        <v>1957</v>
      </c>
      <c r="F30" s="437" t="s">
        <v>1951</v>
      </c>
      <c r="G30" s="437" t="s">
        <v>1952</v>
      </c>
      <c r="H30" s="437"/>
      <c r="I30" s="437"/>
      <c r="J30" s="437"/>
      <c r="K30" s="437"/>
      <c r="L30" s="437"/>
      <c r="M30" s="437"/>
      <c r="N30" s="437">
        <v>1</v>
      </c>
      <c r="O30" s="438">
        <v>43711</v>
      </c>
      <c r="P30" s="242">
        <f t="shared" si="3"/>
        <v>1</v>
      </c>
      <c r="Q30" s="437"/>
      <c r="R30" s="437"/>
      <c r="S30" s="437"/>
      <c r="T30" s="437"/>
      <c r="U30" s="437"/>
      <c r="V30" s="437"/>
      <c r="W30" s="437"/>
      <c r="X30" s="438"/>
      <c r="Y30" s="244">
        <f t="shared" si="4"/>
        <v>0</v>
      </c>
      <c r="Z30" s="9"/>
      <c r="AA30" s="9"/>
      <c r="AB30" s="9"/>
      <c r="AC30" s="9"/>
      <c r="AD30" s="9"/>
      <c r="AE30" s="9"/>
      <c r="AF30" s="9"/>
      <c r="AG30" s="9"/>
      <c r="AH30" s="244">
        <f t="shared" si="2"/>
        <v>0</v>
      </c>
      <c r="AI30" s="245"/>
      <c r="AJ30" s="9" t="s">
        <v>1986</v>
      </c>
      <c r="AK30" s="9" t="s">
        <v>1986</v>
      </c>
      <c r="AL30" s="9"/>
      <c r="AM30" s="9"/>
      <c r="AN30" s="9"/>
      <c r="AO30" s="9"/>
      <c r="AP30" s="9"/>
      <c r="AQ30" s="9"/>
      <c r="AR30" s="9"/>
      <c r="AS30" s="246" t="s">
        <v>2014</v>
      </c>
      <c r="AT30" s="195"/>
    </row>
    <row r="31" spans="1:46" s="1" customFormat="1" ht="38.25" x14ac:dyDescent="0.2">
      <c r="A31" s="437"/>
      <c r="B31" s="437">
        <v>49050050</v>
      </c>
      <c r="C31" s="437" t="s">
        <v>2016</v>
      </c>
      <c r="D31" s="437" t="s">
        <v>2016</v>
      </c>
      <c r="E31" s="437" t="s">
        <v>2017</v>
      </c>
      <c r="F31" s="437" t="s">
        <v>1951</v>
      </c>
      <c r="G31" s="437" t="s">
        <v>1952</v>
      </c>
      <c r="H31" s="437"/>
      <c r="I31" s="437"/>
      <c r="J31" s="437"/>
      <c r="K31" s="437"/>
      <c r="L31" s="437"/>
      <c r="M31" s="437"/>
      <c r="N31" s="437">
        <v>1</v>
      </c>
      <c r="O31" s="438">
        <v>43759</v>
      </c>
      <c r="P31" s="242">
        <f t="shared" si="3"/>
        <v>1</v>
      </c>
      <c r="Q31" s="437"/>
      <c r="R31" s="437"/>
      <c r="S31" s="437"/>
      <c r="T31" s="437"/>
      <c r="U31" s="437"/>
      <c r="V31" s="437"/>
      <c r="W31" s="437"/>
      <c r="X31" s="438"/>
      <c r="Y31" s="244">
        <f t="shared" si="4"/>
        <v>0</v>
      </c>
      <c r="Z31" s="9"/>
      <c r="AA31" s="9"/>
      <c r="AB31" s="9"/>
      <c r="AC31" s="9"/>
      <c r="AD31" s="9"/>
      <c r="AE31" s="9"/>
      <c r="AF31" s="9"/>
      <c r="AG31" s="9"/>
      <c r="AH31" s="244">
        <f t="shared" si="2"/>
        <v>0</v>
      </c>
      <c r="AI31" s="245"/>
      <c r="AJ31" s="9" t="s">
        <v>1986</v>
      </c>
      <c r="AK31" s="9" t="s">
        <v>1987</v>
      </c>
      <c r="AL31" s="9"/>
      <c r="AM31" s="9"/>
      <c r="AN31" s="9"/>
      <c r="AO31" s="9"/>
      <c r="AP31" s="9"/>
      <c r="AQ31" s="9"/>
      <c r="AR31" s="9"/>
      <c r="AS31" s="246" t="s">
        <v>2018</v>
      </c>
      <c r="AT31" s="195"/>
    </row>
    <row r="32" spans="1:46" s="1" customFormat="1" ht="28.5" x14ac:dyDescent="0.2">
      <c r="A32" s="437"/>
      <c r="B32" s="437">
        <v>51336140</v>
      </c>
      <c r="C32" s="437" t="s">
        <v>1981</v>
      </c>
      <c r="D32" s="437" t="s">
        <v>1981</v>
      </c>
      <c r="E32" s="437" t="s">
        <v>1982</v>
      </c>
      <c r="F32" s="437" t="s">
        <v>1972</v>
      </c>
      <c r="G32" s="437" t="s">
        <v>1952</v>
      </c>
      <c r="H32" s="437"/>
      <c r="I32" s="437"/>
      <c r="J32" s="437"/>
      <c r="K32" s="437"/>
      <c r="L32" s="437">
        <v>1</v>
      </c>
      <c r="M32" s="437"/>
      <c r="N32" s="437">
        <v>7</v>
      </c>
      <c r="O32" s="438">
        <v>43759</v>
      </c>
      <c r="P32" s="242">
        <f t="shared" si="3"/>
        <v>8</v>
      </c>
      <c r="Q32" s="437"/>
      <c r="R32" s="437"/>
      <c r="S32" s="437"/>
      <c r="T32" s="437"/>
      <c r="U32" s="437"/>
      <c r="V32" s="437"/>
      <c r="W32" s="437"/>
      <c r="X32" s="438"/>
      <c r="Y32" s="244">
        <f t="shared" si="4"/>
        <v>0</v>
      </c>
      <c r="Z32" s="9"/>
      <c r="AA32" s="9"/>
      <c r="AB32" s="9"/>
      <c r="AC32" s="9"/>
      <c r="AD32" s="9"/>
      <c r="AE32" s="9"/>
      <c r="AF32" s="9"/>
      <c r="AG32" s="9"/>
      <c r="AH32" s="244">
        <f t="shared" si="2"/>
        <v>0</v>
      </c>
      <c r="AI32" s="245"/>
      <c r="AJ32" s="9" t="s">
        <v>1986</v>
      </c>
      <c r="AK32" s="9" t="s">
        <v>1987</v>
      </c>
      <c r="AL32" s="9"/>
      <c r="AM32" s="9" t="s">
        <v>1257</v>
      </c>
      <c r="AN32" s="9"/>
      <c r="AO32" s="9">
        <v>45</v>
      </c>
      <c r="AP32" s="9"/>
      <c r="AQ32" s="9"/>
      <c r="AR32" s="9"/>
      <c r="AS32" s="246" t="s">
        <v>2019</v>
      </c>
      <c r="AT32" s="195"/>
    </row>
    <row r="33" spans="1:132" s="247" customFormat="1" x14ac:dyDescent="0.2">
      <c r="A33" s="437"/>
      <c r="B33" s="437">
        <v>50081050</v>
      </c>
      <c r="C33" s="437" t="s">
        <v>1912</v>
      </c>
      <c r="D33" s="437" t="s">
        <v>1912</v>
      </c>
      <c r="E33" s="437" t="s">
        <v>1913</v>
      </c>
      <c r="F33" s="437" t="s">
        <v>1876</v>
      </c>
      <c r="G33" s="437" t="s">
        <v>1877</v>
      </c>
      <c r="H33" s="437"/>
      <c r="I33" s="437"/>
      <c r="J33" s="437"/>
      <c r="K33" s="437"/>
      <c r="L33" s="437"/>
      <c r="M33" s="437"/>
      <c r="N33" s="437">
        <v>1</v>
      </c>
      <c r="O33" s="438">
        <v>43532</v>
      </c>
      <c r="P33" s="242">
        <f t="shared" si="3"/>
        <v>1</v>
      </c>
      <c r="Q33" s="437"/>
      <c r="R33" s="437"/>
      <c r="S33" s="437"/>
      <c r="T33" s="437"/>
      <c r="U33" s="437"/>
      <c r="V33" s="437"/>
      <c r="W33" s="437">
        <v>1</v>
      </c>
      <c r="X33" s="438">
        <v>43532</v>
      </c>
      <c r="Y33" s="244">
        <f t="shared" si="4"/>
        <v>1</v>
      </c>
      <c r="Z33" s="9"/>
      <c r="AA33" s="9"/>
      <c r="AB33" s="9"/>
      <c r="AC33" s="9"/>
      <c r="AD33" s="9"/>
      <c r="AE33" s="9"/>
      <c r="AF33" s="9"/>
      <c r="AG33" s="9"/>
      <c r="AH33" s="244">
        <f t="shared" si="2"/>
        <v>0</v>
      </c>
      <c r="AI33" s="245"/>
      <c r="AJ33" s="9" t="s">
        <v>1986</v>
      </c>
      <c r="AK33" s="9" t="s">
        <v>1987</v>
      </c>
      <c r="AL33" s="9"/>
      <c r="AM33" s="9"/>
      <c r="AN33" s="9"/>
      <c r="AO33" s="9"/>
      <c r="AP33" s="9"/>
      <c r="AQ33" s="9"/>
      <c r="AR33" s="9"/>
      <c r="AS33" s="246" t="s">
        <v>2020</v>
      </c>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437"/>
      <c r="B34" s="437">
        <v>50103040</v>
      </c>
      <c r="C34" s="437" t="s">
        <v>2021</v>
      </c>
      <c r="D34" s="437" t="s">
        <v>2022</v>
      </c>
      <c r="E34" s="437" t="s">
        <v>2023</v>
      </c>
      <c r="F34" s="437" t="s">
        <v>1876</v>
      </c>
      <c r="G34" s="437" t="s">
        <v>1877</v>
      </c>
      <c r="H34" s="437"/>
      <c r="I34" s="437"/>
      <c r="J34" s="437"/>
      <c r="K34" s="437"/>
      <c r="L34" s="437"/>
      <c r="M34" s="437"/>
      <c r="N34" s="437">
        <v>1</v>
      </c>
      <c r="O34" s="438">
        <v>43481</v>
      </c>
      <c r="P34" s="242">
        <f t="shared" si="3"/>
        <v>1</v>
      </c>
      <c r="Q34" s="437"/>
      <c r="R34" s="437"/>
      <c r="S34" s="437"/>
      <c r="T34" s="437"/>
      <c r="U34" s="437"/>
      <c r="V34" s="437"/>
      <c r="W34" s="437">
        <v>1</v>
      </c>
      <c r="X34" s="438">
        <v>43481</v>
      </c>
      <c r="Y34" s="244">
        <f t="shared" si="4"/>
        <v>1</v>
      </c>
      <c r="Z34" s="9"/>
      <c r="AA34" s="9"/>
      <c r="AB34" s="9"/>
      <c r="AC34" s="9"/>
      <c r="AD34" s="9"/>
      <c r="AE34" s="9"/>
      <c r="AF34" s="9"/>
      <c r="AG34" s="9"/>
      <c r="AH34" s="244">
        <f t="shared" si="2"/>
        <v>0</v>
      </c>
      <c r="AI34" s="245"/>
      <c r="AJ34" s="9" t="s">
        <v>1986</v>
      </c>
      <c r="AK34" s="9" t="s">
        <v>1987</v>
      </c>
      <c r="AL34" s="9"/>
      <c r="AM34" s="9"/>
      <c r="AN34" s="9"/>
      <c r="AO34" s="9"/>
      <c r="AP34" s="9"/>
      <c r="AQ34" s="9"/>
      <c r="AR34" s="9"/>
      <c r="AS34" s="246" t="s">
        <v>2020</v>
      </c>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437"/>
      <c r="B35" s="437">
        <v>49020560</v>
      </c>
      <c r="C35" s="437" t="s">
        <v>2024</v>
      </c>
      <c r="D35" s="437" t="s">
        <v>2024</v>
      </c>
      <c r="E35" s="437" t="s">
        <v>2025</v>
      </c>
      <c r="F35" s="437" t="s">
        <v>1876</v>
      </c>
      <c r="G35" s="437" t="s">
        <v>1877</v>
      </c>
      <c r="H35" s="437"/>
      <c r="I35" s="437"/>
      <c r="J35" s="437"/>
      <c r="K35" s="437"/>
      <c r="L35" s="437"/>
      <c r="M35" s="437"/>
      <c r="N35" s="437">
        <v>1</v>
      </c>
      <c r="O35" s="438">
        <v>43658</v>
      </c>
      <c r="P35" s="242">
        <f t="shared" si="3"/>
        <v>1</v>
      </c>
      <c r="Q35" s="437"/>
      <c r="R35" s="437"/>
      <c r="S35" s="437"/>
      <c r="T35" s="437"/>
      <c r="U35" s="437"/>
      <c r="V35" s="437"/>
      <c r="W35" s="437">
        <v>1</v>
      </c>
      <c r="X35" s="438">
        <v>43658</v>
      </c>
      <c r="Y35" s="244">
        <f t="shared" si="4"/>
        <v>1</v>
      </c>
      <c r="Z35" s="9"/>
      <c r="AA35" s="9"/>
      <c r="AB35" s="9"/>
      <c r="AC35" s="9"/>
      <c r="AD35" s="9"/>
      <c r="AE35" s="9"/>
      <c r="AF35" s="9"/>
      <c r="AG35" s="9"/>
      <c r="AH35" s="244">
        <f t="shared" si="2"/>
        <v>0</v>
      </c>
      <c r="AI35" s="245"/>
      <c r="AJ35" s="9" t="s">
        <v>1986</v>
      </c>
      <c r="AK35" s="9" t="s">
        <v>1987</v>
      </c>
      <c r="AL35" s="9"/>
      <c r="AM35" s="9"/>
      <c r="AN35" s="9"/>
      <c r="AO35" s="9"/>
      <c r="AP35" s="9"/>
      <c r="AQ35" s="9"/>
      <c r="AR35" s="9"/>
      <c r="AS35" s="246" t="s">
        <v>2026</v>
      </c>
      <c r="AT35" s="268"/>
    </row>
    <row r="36" spans="1:132" s="70" customFormat="1" ht="16.899999999999999" customHeight="1" x14ac:dyDescent="0.2">
      <c r="A36" s="437"/>
      <c r="B36" s="437">
        <v>49341170</v>
      </c>
      <c r="C36" s="437" t="s">
        <v>2027</v>
      </c>
      <c r="D36" s="437" t="s">
        <v>2027</v>
      </c>
      <c r="E36" s="437" t="s">
        <v>2028</v>
      </c>
      <c r="F36" s="437" t="s">
        <v>1876</v>
      </c>
      <c r="G36" s="437" t="s">
        <v>1877</v>
      </c>
      <c r="H36" s="437"/>
      <c r="I36" s="437"/>
      <c r="J36" s="437"/>
      <c r="K36" s="437"/>
      <c r="L36" s="437"/>
      <c r="M36" s="437"/>
      <c r="N36" s="437">
        <v>1</v>
      </c>
      <c r="O36" s="438">
        <v>43488</v>
      </c>
      <c r="P36" s="242">
        <f t="shared" si="3"/>
        <v>1</v>
      </c>
      <c r="Q36" s="437"/>
      <c r="R36" s="437"/>
      <c r="S36" s="437"/>
      <c r="T36" s="437"/>
      <c r="U36" s="437"/>
      <c r="V36" s="437"/>
      <c r="W36" s="437">
        <v>1</v>
      </c>
      <c r="X36" s="438">
        <v>43488</v>
      </c>
      <c r="Y36" s="244">
        <f t="shared" si="4"/>
        <v>1</v>
      </c>
      <c r="Z36" s="9"/>
      <c r="AA36" s="9"/>
      <c r="AB36" s="9"/>
      <c r="AC36" s="9"/>
      <c r="AD36" s="9"/>
      <c r="AE36" s="9"/>
      <c r="AF36" s="9"/>
      <c r="AG36" s="9"/>
      <c r="AH36" s="244">
        <f t="shared" si="2"/>
        <v>0</v>
      </c>
      <c r="AI36" s="245"/>
      <c r="AJ36" s="9" t="s">
        <v>1986</v>
      </c>
      <c r="AK36" s="9" t="s">
        <v>1987</v>
      </c>
      <c r="AL36" s="9"/>
      <c r="AM36" s="9"/>
      <c r="AN36" s="9"/>
      <c r="AO36" s="9"/>
      <c r="AP36" s="9"/>
      <c r="AQ36" s="9"/>
      <c r="AR36" s="9"/>
      <c r="AS36" s="246" t="s">
        <v>2029</v>
      </c>
      <c r="AT36" s="268"/>
    </row>
    <row r="37" spans="1:132" s="70" customFormat="1" x14ac:dyDescent="0.2">
      <c r="A37" s="9"/>
      <c r="B37" s="437">
        <v>50265070</v>
      </c>
      <c r="C37" s="437" t="s">
        <v>1918</v>
      </c>
      <c r="D37" s="437" t="s">
        <v>1918</v>
      </c>
      <c r="E37" s="437" t="s">
        <v>1919</v>
      </c>
      <c r="F37" s="437" t="s">
        <v>1876</v>
      </c>
      <c r="G37" s="9" t="s">
        <v>1877</v>
      </c>
      <c r="H37" s="9"/>
      <c r="I37" s="9"/>
      <c r="J37" s="9"/>
      <c r="K37" s="9"/>
      <c r="L37" s="9"/>
      <c r="M37" s="9"/>
      <c r="N37" s="9">
        <v>1</v>
      </c>
      <c r="O37" s="438">
        <v>43623</v>
      </c>
      <c r="P37" s="242">
        <f t="shared" si="3"/>
        <v>1</v>
      </c>
      <c r="Q37" s="9"/>
      <c r="R37" s="9"/>
      <c r="S37" s="9"/>
      <c r="T37" s="9"/>
      <c r="U37" s="9"/>
      <c r="V37" s="9"/>
      <c r="W37" s="9">
        <v>1</v>
      </c>
      <c r="X37" s="243">
        <v>43623</v>
      </c>
      <c r="Y37" s="244">
        <f t="shared" si="4"/>
        <v>1</v>
      </c>
      <c r="Z37" s="9"/>
      <c r="AA37" s="9"/>
      <c r="AB37" s="9"/>
      <c r="AC37" s="9"/>
      <c r="AD37" s="9"/>
      <c r="AE37" s="9"/>
      <c r="AF37" s="9"/>
      <c r="AG37" s="9"/>
      <c r="AH37" s="244">
        <f t="shared" si="2"/>
        <v>0</v>
      </c>
      <c r="AI37" s="245"/>
      <c r="AJ37" s="9" t="s">
        <v>1986</v>
      </c>
      <c r="AK37" s="9" t="s">
        <v>1987</v>
      </c>
      <c r="AL37" s="9"/>
      <c r="AM37" s="9"/>
      <c r="AN37" s="9"/>
      <c r="AO37" s="9"/>
      <c r="AP37" s="9"/>
      <c r="AQ37" s="9"/>
      <c r="AR37" s="9"/>
      <c r="AS37" s="246" t="s">
        <v>2020</v>
      </c>
      <c r="AT37" s="268"/>
    </row>
    <row r="38" spans="1:132" s="70" customFormat="1" ht="25.5" x14ac:dyDescent="0.2">
      <c r="A38" s="9"/>
      <c r="B38" s="437">
        <v>50144020</v>
      </c>
      <c r="C38" s="437" t="s">
        <v>2030</v>
      </c>
      <c r="D38" s="437" t="s">
        <v>2030</v>
      </c>
      <c r="E38" s="437" t="s">
        <v>2031</v>
      </c>
      <c r="F38" s="437" t="s">
        <v>1876</v>
      </c>
      <c r="G38" s="9" t="s">
        <v>1877</v>
      </c>
      <c r="H38" s="9"/>
      <c r="I38" s="9"/>
      <c r="J38" s="9"/>
      <c r="K38" s="9"/>
      <c r="L38" s="9"/>
      <c r="M38" s="9"/>
      <c r="N38" s="9">
        <v>1</v>
      </c>
      <c r="O38" s="438">
        <v>43474</v>
      </c>
      <c r="P38" s="242">
        <f t="shared" si="3"/>
        <v>1</v>
      </c>
      <c r="Q38" s="9"/>
      <c r="R38" s="9"/>
      <c r="S38" s="9"/>
      <c r="T38" s="9"/>
      <c r="U38" s="9"/>
      <c r="V38" s="9"/>
      <c r="W38" s="9">
        <v>1</v>
      </c>
      <c r="X38" s="243">
        <v>43474</v>
      </c>
      <c r="Y38" s="244">
        <f t="shared" si="4"/>
        <v>1</v>
      </c>
      <c r="Z38" s="9"/>
      <c r="AA38" s="9"/>
      <c r="AB38" s="9"/>
      <c r="AC38" s="9"/>
      <c r="AD38" s="9"/>
      <c r="AE38" s="9"/>
      <c r="AF38" s="9">
        <v>1</v>
      </c>
      <c r="AG38" s="243">
        <v>43686</v>
      </c>
      <c r="AH38" s="244">
        <f t="shared" si="2"/>
        <v>1</v>
      </c>
      <c r="AI38" s="245"/>
      <c r="AJ38" s="9" t="s">
        <v>1986</v>
      </c>
      <c r="AK38" s="9" t="s">
        <v>1987</v>
      </c>
      <c r="AL38" s="9"/>
      <c r="AM38" s="9"/>
      <c r="AN38" s="9"/>
      <c r="AO38" s="9"/>
      <c r="AP38" s="9"/>
      <c r="AQ38" s="9"/>
      <c r="AR38" s="9"/>
      <c r="AS38" s="246" t="s">
        <v>2032</v>
      </c>
      <c r="AT38" s="268"/>
    </row>
    <row r="39" spans="1:132" s="70" customFormat="1" ht="28.5" x14ac:dyDescent="0.2">
      <c r="A39" s="9"/>
      <c r="B39" s="437">
        <v>51261210</v>
      </c>
      <c r="C39" s="437" t="s">
        <v>2033</v>
      </c>
      <c r="D39" s="437" t="s">
        <v>2033</v>
      </c>
      <c r="E39" s="437" t="s">
        <v>1910</v>
      </c>
      <c r="F39" s="437" t="s">
        <v>1876</v>
      </c>
      <c r="G39" s="9" t="s">
        <v>1877</v>
      </c>
      <c r="H39" s="9"/>
      <c r="I39" s="9"/>
      <c r="J39" s="9"/>
      <c r="K39" s="9"/>
      <c r="L39" s="9"/>
      <c r="M39" s="9"/>
      <c r="N39" s="9">
        <v>1</v>
      </c>
      <c r="O39" s="438">
        <v>43530</v>
      </c>
      <c r="P39" s="242">
        <f t="shared" si="3"/>
        <v>1</v>
      </c>
      <c r="Q39" s="9"/>
      <c r="R39" s="9"/>
      <c r="S39" s="9"/>
      <c r="T39" s="9"/>
      <c r="U39" s="9"/>
      <c r="V39" s="9"/>
      <c r="W39" s="9">
        <v>1</v>
      </c>
      <c r="X39" s="243">
        <v>43530</v>
      </c>
      <c r="Y39" s="244">
        <f t="shared" si="4"/>
        <v>1</v>
      </c>
      <c r="Z39" s="9"/>
      <c r="AA39" s="9"/>
      <c r="AB39" s="9"/>
      <c r="AC39" s="9"/>
      <c r="AD39" s="9"/>
      <c r="AE39" s="9"/>
      <c r="AF39" s="9"/>
      <c r="AG39" s="9"/>
      <c r="AH39" s="244">
        <f t="shared" si="2"/>
        <v>0</v>
      </c>
      <c r="AI39" s="245"/>
      <c r="AJ39" s="9" t="s">
        <v>1986</v>
      </c>
      <c r="AK39" s="9" t="s">
        <v>1987</v>
      </c>
      <c r="AL39" s="9"/>
      <c r="AM39" s="9"/>
      <c r="AN39" s="9"/>
      <c r="AO39" s="9"/>
      <c r="AP39" s="9"/>
      <c r="AQ39" s="9"/>
      <c r="AR39" s="9"/>
      <c r="AS39" s="246" t="s">
        <v>2020</v>
      </c>
      <c r="AT39" s="268"/>
    </row>
    <row r="40" spans="1:132" s="70" customFormat="1" ht="25.5" x14ac:dyDescent="0.2">
      <c r="A40" s="9"/>
      <c r="B40" s="437">
        <v>51263210</v>
      </c>
      <c r="C40" s="437" t="s">
        <v>2034</v>
      </c>
      <c r="D40" s="437" t="s">
        <v>2034</v>
      </c>
      <c r="E40" s="437" t="s">
        <v>1916</v>
      </c>
      <c r="F40" s="437" t="s">
        <v>1876</v>
      </c>
      <c r="G40" s="9" t="s">
        <v>1877</v>
      </c>
      <c r="H40" s="9"/>
      <c r="I40" s="9"/>
      <c r="J40" s="9"/>
      <c r="K40" s="9"/>
      <c r="L40" s="9"/>
      <c r="M40" s="9"/>
      <c r="N40" s="9">
        <v>1</v>
      </c>
      <c r="O40" s="438">
        <v>43535</v>
      </c>
      <c r="P40" s="242">
        <f t="shared" si="3"/>
        <v>1</v>
      </c>
      <c r="Q40" s="9"/>
      <c r="R40" s="9"/>
      <c r="S40" s="9"/>
      <c r="T40" s="9"/>
      <c r="U40" s="9"/>
      <c r="V40" s="9"/>
      <c r="W40" s="9">
        <v>1</v>
      </c>
      <c r="X40" s="243">
        <v>43525</v>
      </c>
      <c r="Y40" s="244">
        <f t="shared" si="4"/>
        <v>1</v>
      </c>
      <c r="Z40" s="9"/>
      <c r="AA40" s="9"/>
      <c r="AB40" s="9"/>
      <c r="AC40" s="9"/>
      <c r="AD40" s="9"/>
      <c r="AE40" s="9"/>
      <c r="AF40" s="9">
        <v>1</v>
      </c>
      <c r="AG40" s="243">
        <v>43703</v>
      </c>
      <c r="AH40" s="244">
        <f t="shared" si="2"/>
        <v>1</v>
      </c>
      <c r="AI40" s="245"/>
      <c r="AJ40" s="9" t="s">
        <v>1986</v>
      </c>
      <c r="AK40" s="9" t="s">
        <v>1987</v>
      </c>
      <c r="AL40" s="9"/>
      <c r="AM40" s="9"/>
      <c r="AN40" s="9"/>
      <c r="AO40" s="9"/>
      <c r="AP40" s="9"/>
      <c r="AQ40" s="9"/>
      <c r="AR40" s="9"/>
      <c r="AS40" s="246" t="s">
        <v>2032</v>
      </c>
      <c r="AT40" s="268"/>
    </row>
    <row r="41" spans="1:132" s="70" customFormat="1" ht="25.5" x14ac:dyDescent="0.2">
      <c r="A41" s="9"/>
      <c r="B41" s="437">
        <v>51191020</v>
      </c>
      <c r="C41" s="437" t="s">
        <v>1924</v>
      </c>
      <c r="D41" s="437" t="s">
        <v>1924</v>
      </c>
      <c r="E41" s="437" t="s">
        <v>1927</v>
      </c>
      <c r="F41" s="437" t="s">
        <v>1876</v>
      </c>
      <c r="G41" s="9" t="s">
        <v>1877</v>
      </c>
      <c r="H41" s="9"/>
      <c r="I41" s="9"/>
      <c r="J41" s="9"/>
      <c r="K41" s="9"/>
      <c r="L41" s="9"/>
      <c r="M41" s="9"/>
      <c r="N41" s="9">
        <v>1</v>
      </c>
      <c r="O41" s="438">
        <v>43712</v>
      </c>
      <c r="P41" s="242">
        <f t="shared" si="3"/>
        <v>1</v>
      </c>
      <c r="Q41" s="9"/>
      <c r="R41" s="9"/>
      <c r="S41" s="9"/>
      <c r="T41" s="9"/>
      <c r="U41" s="9"/>
      <c r="V41" s="9"/>
      <c r="W41" s="9">
        <v>1</v>
      </c>
      <c r="X41" s="243">
        <v>43712</v>
      </c>
      <c r="Y41" s="244">
        <f t="shared" si="4"/>
        <v>1</v>
      </c>
      <c r="Z41" s="9"/>
      <c r="AA41" s="9"/>
      <c r="AB41" s="9"/>
      <c r="AC41" s="9"/>
      <c r="AD41" s="9"/>
      <c r="AE41" s="9"/>
      <c r="AF41" s="9"/>
      <c r="AG41" s="9"/>
      <c r="AH41" s="244">
        <f t="shared" si="2"/>
        <v>0</v>
      </c>
      <c r="AI41" s="245"/>
      <c r="AJ41" s="9" t="s">
        <v>1986</v>
      </c>
      <c r="AK41" s="9" t="s">
        <v>1987</v>
      </c>
      <c r="AL41" s="9"/>
      <c r="AM41" s="9"/>
      <c r="AN41" s="9"/>
      <c r="AO41" s="9"/>
      <c r="AP41" s="9"/>
      <c r="AQ41" s="9"/>
      <c r="AR41" s="9"/>
      <c r="AS41" s="246" t="s">
        <v>2035</v>
      </c>
      <c r="AT41" s="268"/>
    </row>
    <row r="42" spans="1:132" s="70" customFormat="1" x14ac:dyDescent="0.2">
      <c r="A42" s="9"/>
      <c r="B42" s="437">
        <v>50012070</v>
      </c>
      <c r="C42" s="437" t="s">
        <v>1921</v>
      </c>
      <c r="D42" s="437" t="s">
        <v>1921</v>
      </c>
      <c r="E42" s="437" t="s">
        <v>1922</v>
      </c>
      <c r="F42" s="437" t="s">
        <v>1876</v>
      </c>
      <c r="G42" s="9" t="s">
        <v>1877</v>
      </c>
      <c r="H42" s="9"/>
      <c r="I42" s="9"/>
      <c r="J42" s="9"/>
      <c r="K42" s="9"/>
      <c r="L42" s="9"/>
      <c r="M42" s="9"/>
      <c r="N42" s="9">
        <v>1</v>
      </c>
      <c r="O42" s="438">
        <v>43628</v>
      </c>
      <c r="P42" s="242">
        <f t="shared" si="3"/>
        <v>1</v>
      </c>
      <c r="Q42" s="9"/>
      <c r="R42" s="9"/>
      <c r="S42" s="9"/>
      <c r="T42" s="9"/>
      <c r="U42" s="9"/>
      <c r="V42" s="9"/>
      <c r="W42" s="9">
        <v>1</v>
      </c>
      <c r="X42" s="243">
        <v>43628</v>
      </c>
      <c r="Y42" s="244">
        <f t="shared" si="4"/>
        <v>1</v>
      </c>
      <c r="Z42" s="9"/>
      <c r="AA42" s="9"/>
      <c r="AB42" s="9"/>
      <c r="AC42" s="9"/>
      <c r="AD42" s="9"/>
      <c r="AE42" s="9"/>
      <c r="AF42" s="9"/>
      <c r="AG42" s="9"/>
      <c r="AH42" s="244">
        <f t="shared" si="2"/>
        <v>0</v>
      </c>
      <c r="AI42" s="245"/>
      <c r="AJ42" s="9" t="s">
        <v>1986</v>
      </c>
      <c r="AK42" s="9" t="s">
        <v>1987</v>
      </c>
      <c r="AL42" s="9"/>
      <c r="AM42" s="9"/>
      <c r="AN42" s="9"/>
      <c r="AO42" s="9"/>
      <c r="AP42" s="9"/>
      <c r="AQ42" s="9"/>
      <c r="AR42" s="9"/>
      <c r="AS42" s="246" t="s">
        <v>2036</v>
      </c>
      <c r="AT42" s="268"/>
    </row>
    <row r="43" spans="1:132" s="70" customFormat="1" ht="28.5" x14ac:dyDescent="0.2">
      <c r="A43" s="9"/>
      <c r="B43" s="437">
        <v>51144480</v>
      </c>
      <c r="C43" s="437" t="s">
        <v>2037</v>
      </c>
      <c r="D43" s="437" t="s">
        <v>1930</v>
      </c>
      <c r="E43" s="437" t="s">
        <v>1931</v>
      </c>
      <c r="F43" s="437" t="s">
        <v>1876</v>
      </c>
      <c r="G43" s="9" t="s">
        <v>1877</v>
      </c>
      <c r="H43" s="9"/>
      <c r="I43" s="9"/>
      <c r="J43" s="9"/>
      <c r="K43" s="9"/>
      <c r="L43" s="9"/>
      <c r="M43" s="9"/>
      <c r="N43" s="9">
        <v>1</v>
      </c>
      <c r="O43" s="438">
        <v>43634</v>
      </c>
      <c r="P43" s="242">
        <f t="shared" si="3"/>
        <v>1</v>
      </c>
      <c r="Q43" s="9"/>
      <c r="R43" s="9"/>
      <c r="S43" s="9"/>
      <c r="T43" s="9"/>
      <c r="U43" s="9"/>
      <c r="V43" s="9"/>
      <c r="W43" s="9">
        <v>1</v>
      </c>
      <c r="X43" s="243">
        <v>43634</v>
      </c>
      <c r="Y43" s="244">
        <f t="shared" si="4"/>
        <v>1</v>
      </c>
      <c r="Z43" s="9"/>
      <c r="AA43" s="9"/>
      <c r="AB43" s="9"/>
      <c r="AC43" s="9"/>
      <c r="AD43" s="9"/>
      <c r="AE43" s="9"/>
      <c r="AF43" s="9"/>
      <c r="AG43" s="9"/>
      <c r="AH43" s="244">
        <f t="shared" si="2"/>
        <v>0</v>
      </c>
      <c r="AI43" s="245"/>
      <c r="AJ43" s="9" t="s">
        <v>1986</v>
      </c>
      <c r="AK43" s="9" t="s">
        <v>1987</v>
      </c>
      <c r="AL43" s="9"/>
      <c r="AM43" s="9"/>
      <c r="AN43" s="9"/>
      <c r="AO43" s="9"/>
      <c r="AP43" s="9"/>
      <c r="AQ43" s="9"/>
      <c r="AR43" s="9"/>
      <c r="AS43" s="246" t="s">
        <v>2029</v>
      </c>
      <c r="AT43" s="268"/>
    </row>
    <row r="44" spans="1:132" s="70" customFormat="1" x14ac:dyDescent="0.2">
      <c r="A44" s="9"/>
      <c r="B44" s="437">
        <v>49441070</v>
      </c>
      <c r="C44" s="437" t="s">
        <v>1934</v>
      </c>
      <c r="D44" s="437" t="s">
        <v>1934</v>
      </c>
      <c r="E44" s="437" t="s">
        <v>2038</v>
      </c>
      <c r="F44" s="437" t="s">
        <v>1876</v>
      </c>
      <c r="G44" s="9" t="s">
        <v>1877</v>
      </c>
      <c r="H44" s="9"/>
      <c r="I44" s="9"/>
      <c r="J44" s="9"/>
      <c r="K44" s="9"/>
      <c r="L44" s="9"/>
      <c r="M44" s="9"/>
      <c r="N44" s="9">
        <v>1</v>
      </c>
      <c r="O44" s="438">
        <v>43647</v>
      </c>
      <c r="P44" s="242">
        <f t="shared" si="3"/>
        <v>1</v>
      </c>
      <c r="Q44" s="9"/>
      <c r="R44" s="9"/>
      <c r="S44" s="9"/>
      <c r="T44" s="9"/>
      <c r="U44" s="9"/>
      <c r="V44" s="9"/>
      <c r="W44" s="9">
        <v>1</v>
      </c>
      <c r="X44" s="243">
        <v>43647</v>
      </c>
      <c r="Y44" s="244">
        <f t="shared" si="4"/>
        <v>1</v>
      </c>
      <c r="Z44" s="9"/>
      <c r="AA44" s="9"/>
      <c r="AB44" s="9"/>
      <c r="AC44" s="9"/>
      <c r="AD44" s="9"/>
      <c r="AE44" s="9"/>
      <c r="AF44" s="9">
        <v>1</v>
      </c>
      <c r="AG44" s="243">
        <v>43664</v>
      </c>
      <c r="AH44" s="244">
        <f t="shared" si="2"/>
        <v>1</v>
      </c>
      <c r="AI44" s="245"/>
      <c r="AJ44" s="9" t="s">
        <v>1986</v>
      </c>
      <c r="AK44" s="9" t="s">
        <v>1987</v>
      </c>
      <c r="AL44" s="9"/>
      <c r="AM44" s="9"/>
      <c r="AN44" s="9"/>
      <c r="AO44" s="9"/>
      <c r="AP44" s="9"/>
      <c r="AQ44" s="9"/>
      <c r="AR44" s="9"/>
      <c r="AS44" s="246" t="s">
        <v>2029</v>
      </c>
      <c r="AT44" s="268"/>
    </row>
    <row r="45" spans="1:132" s="70" customFormat="1" x14ac:dyDescent="0.2">
      <c r="A45" s="9"/>
      <c r="B45" s="437">
        <v>49264100</v>
      </c>
      <c r="C45" s="437" t="s">
        <v>2039</v>
      </c>
      <c r="D45" s="437" t="s">
        <v>2040</v>
      </c>
      <c r="E45" s="437" t="s">
        <v>2041</v>
      </c>
      <c r="F45" s="437" t="s">
        <v>1876</v>
      </c>
      <c r="G45" s="9" t="s">
        <v>1877</v>
      </c>
      <c r="H45" s="9"/>
      <c r="I45" s="9"/>
      <c r="J45" s="9"/>
      <c r="K45" s="9"/>
      <c r="L45" s="9"/>
      <c r="M45" s="9"/>
      <c r="N45" s="9">
        <v>1</v>
      </c>
      <c r="O45" s="438">
        <v>43714</v>
      </c>
      <c r="P45" s="242">
        <f t="shared" si="3"/>
        <v>1</v>
      </c>
      <c r="Q45" s="9"/>
      <c r="R45" s="9"/>
      <c r="S45" s="9"/>
      <c r="T45" s="9"/>
      <c r="U45" s="9"/>
      <c r="V45" s="9"/>
      <c r="W45" s="9">
        <v>1</v>
      </c>
      <c r="X45" s="243">
        <v>43714</v>
      </c>
      <c r="Y45" s="244">
        <f t="shared" si="4"/>
        <v>1</v>
      </c>
      <c r="Z45" s="9"/>
      <c r="AA45" s="9"/>
      <c r="AB45" s="9"/>
      <c r="AC45" s="9"/>
      <c r="AD45" s="9"/>
      <c r="AE45" s="9"/>
      <c r="AF45" s="9">
        <v>1</v>
      </c>
      <c r="AG45" s="243">
        <v>43719</v>
      </c>
      <c r="AH45" s="244">
        <f t="shared" si="2"/>
        <v>1</v>
      </c>
      <c r="AI45" s="245"/>
      <c r="AJ45" s="9" t="s">
        <v>1986</v>
      </c>
      <c r="AK45" s="9" t="s">
        <v>1987</v>
      </c>
      <c r="AL45" s="9"/>
      <c r="AM45" s="9"/>
      <c r="AN45" s="9"/>
      <c r="AO45" s="9"/>
      <c r="AP45" s="9"/>
      <c r="AQ45" s="9"/>
      <c r="AR45" s="9"/>
      <c r="AS45" s="246" t="s">
        <v>2029</v>
      </c>
      <c r="AT45" s="268"/>
    </row>
    <row r="46" spans="1:132" s="70" customFormat="1" ht="25.5" x14ac:dyDescent="0.2">
      <c r="A46" s="9"/>
      <c r="B46" s="437">
        <v>51356270</v>
      </c>
      <c r="C46" s="437" t="s">
        <v>2042</v>
      </c>
      <c r="D46" s="437" t="s">
        <v>2042</v>
      </c>
      <c r="E46" s="437" t="s">
        <v>1938</v>
      </c>
      <c r="F46" s="437" t="s">
        <v>1876</v>
      </c>
      <c r="G46" s="9" t="s">
        <v>1877</v>
      </c>
      <c r="H46" s="9"/>
      <c r="I46" s="9"/>
      <c r="J46" s="9"/>
      <c r="K46" s="9"/>
      <c r="L46" s="9"/>
      <c r="M46" s="9"/>
      <c r="N46" s="9">
        <v>1</v>
      </c>
      <c r="O46" s="438">
        <v>43802</v>
      </c>
      <c r="P46" s="242">
        <f t="shared" si="3"/>
        <v>1</v>
      </c>
      <c r="Q46" s="9"/>
      <c r="R46" s="9"/>
      <c r="S46" s="9"/>
      <c r="T46" s="9"/>
      <c r="U46" s="9"/>
      <c r="V46" s="9"/>
      <c r="W46" s="9">
        <v>1</v>
      </c>
      <c r="X46" s="243">
        <v>43802</v>
      </c>
      <c r="Y46" s="244">
        <f t="shared" si="4"/>
        <v>1</v>
      </c>
      <c r="Z46" s="9"/>
      <c r="AA46" s="9"/>
      <c r="AB46" s="9"/>
      <c r="AC46" s="9"/>
      <c r="AD46" s="9"/>
      <c r="AE46" s="9"/>
      <c r="AF46" s="9"/>
      <c r="AG46" s="9"/>
      <c r="AH46" s="244">
        <f t="shared" si="2"/>
        <v>0</v>
      </c>
      <c r="AI46" s="245"/>
      <c r="AJ46" s="9" t="s">
        <v>1986</v>
      </c>
      <c r="AK46" s="9" t="s">
        <v>1987</v>
      </c>
      <c r="AL46" s="9"/>
      <c r="AM46" s="9"/>
      <c r="AN46" s="9"/>
      <c r="AO46" s="9"/>
      <c r="AP46" s="9"/>
      <c r="AQ46" s="9"/>
      <c r="AR46" s="9"/>
      <c r="AS46" s="246" t="s">
        <v>2032</v>
      </c>
      <c r="AT46" s="268"/>
    </row>
    <row r="47" spans="1:132" s="70" customFormat="1" ht="28.5" x14ac:dyDescent="0.2">
      <c r="A47" s="9"/>
      <c r="B47" s="437">
        <v>50123170</v>
      </c>
      <c r="C47" s="437" t="s">
        <v>2043</v>
      </c>
      <c r="D47" s="437" t="s">
        <v>2043</v>
      </c>
      <c r="E47" s="437" t="s">
        <v>2044</v>
      </c>
      <c r="F47" s="437" t="s">
        <v>1972</v>
      </c>
      <c r="G47" s="9" t="s">
        <v>1952</v>
      </c>
      <c r="H47" s="9"/>
      <c r="I47" s="9"/>
      <c r="J47" s="9">
        <v>1</v>
      </c>
      <c r="K47" s="9"/>
      <c r="L47" s="9">
        <v>2</v>
      </c>
      <c r="M47" s="9"/>
      <c r="N47" s="9">
        <v>15</v>
      </c>
      <c r="O47" s="438">
        <v>43451</v>
      </c>
      <c r="P47" s="242">
        <f t="shared" si="3"/>
        <v>18</v>
      </c>
      <c r="Q47" s="9"/>
      <c r="R47" s="9"/>
      <c r="S47" s="9">
        <v>1</v>
      </c>
      <c r="T47" s="9"/>
      <c r="U47" s="9">
        <v>2</v>
      </c>
      <c r="V47" s="9"/>
      <c r="W47" s="9">
        <v>15</v>
      </c>
      <c r="X47" s="243">
        <v>43634</v>
      </c>
      <c r="Y47" s="244">
        <f t="shared" si="4"/>
        <v>18</v>
      </c>
      <c r="Z47" s="9"/>
      <c r="AA47" s="9"/>
      <c r="AB47" s="9"/>
      <c r="AC47" s="9"/>
      <c r="AD47" s="9"/>
      <c r="AE47" s="9"/>
      <c r="AF47" s="9"/>
      <c r="AG47" s="9"/>
      <c r="AH47" s="244">
        <f t="shared" si="2"/>
        <v>0</v>
      </c>
      <c r="AI47" s="245"/>
      <c r="AJ47" s="9" t="s">
        <v>1986</v>
      </c>
      <c r="AK47" s="9" t="s">
        <v>1987</v>
      </c>
      <c r="AL47" s="9"/>
      <c r="AM47" s="9" t="s">
        <v>1257</v>
      </c>
      <c r="AN47" s="9"/>
      <c r="AO47" s="9">
        <v>45</v>
      </c>
      <c r="AP47" s="9">
        <v>1</v>
      </c>
      <c r="AQ47" s="9" t="s">
        <v>1989</v>
      </c>
      <c r="AR47" s="9" t="s">
        <v>1952</v>
      </c>
      <c r="AS47" s="246" t="s">
        <v>2045</v>
      </c>
      <c r="AT47" s="268"/>
    </row>
    <row r="48" spans="1:132" s="231" customFormat="1" ht="16.5" customHeight="1" x14ac:dyDescent="0.2">
      <c r="A48" s="9"/>
      <c r="B48" s="437">
        <v>50072220</v>
      </c>
      <c r="C48" s="437" t="s">
        <v>2046</v>
      </c>
      <c r="D48" s="437" t="s">
        <v>2046</v>
      </c>
      <c r="E48" s="437" t="s">
        <v>2047</v>
      </c>
      <c r="F48" s="437" t="s">
        <v>1972</v>
      </c>
      <c r="G48" s="9" t="s">
        <v>1877</v>
      </c>
      <c r="H48" s="9"/>
      <c r="I48" s="9"/>
      <c r="J48" s="9"/>
      <c r="K48" s="9"/>
      <c r="L48" s="9"/>
      <c r="M48" s="9"/>
      <c r="N48" s="9">
        <v>9</v>
      </c>
      <c r="O48" s="438">
        <v>42310</v>
      </c>
      <c r="P48" s="242">
        <f t="shared" si="3"/>
        <v>9</v>
      </c>
      <c r="Q48" s="9"/>
      <c r="R48" s="9"/>
      <c r="S48" s="9"/>
      <c r="T48" s="9"/>
      <c r="U48" s="9"/>
      <c r="V48" s="9"/>
      <c r="W48" s="9">
        <v>9</v>
      </c>
      <c r="X48" s="243">
        <v>43689</v>
      </c>
      <c r="Y48" s="244">
        <f t="shared" si="4"/>
        <v>9</v>
      </c>
      <c r="Z48" s="9"/>
      <c r="AA48" s="9"/>
      <c r="AB48" s="9"/>
      <c r="AC48" s="9"/>
      <c r="AD48" s="9"/>
      <c r="AE48" s="9"/>
      <c r="AF48" s="9"/>
      <c r="AG48" s="9"/>
      <c r="AH48" s="244">
        <f t="shared" si="2"/>
        <v>0</v>
      </c>
      <c r="AI48" s="245"/>
      <c r="AJ48" s="9" t="s">
        <v>1986</v>
      </c>
      <c r="AK48" s="9" t="s">
        <v>1987</v>
      </c>
      <c r="AL48" s="9"/>
      <c r="AM48" s="9"/>
      <c r="AN48" s="9"/>
      <c r="AO48" s="9"/>
      <c r="AP48" s="9">
        <v>1</v>
      </c>
      <c r="AQ48" s="9" t="s">
        <v>1989</v>
      </c>
      <c r="AR48" s="9" t="s">
        <v>1952</v>
      </c>
      <c r="AS48" s="246" t="s">
        <v>2019</v>
      </c>
      <c r="AT48" s="269"/>
    </row>
    <row r="49" spans="1:46" s="231" customFormat="1" ht="28.5" x14ac:dyDescent="0.2">
      <c r="A49" s="9"/>
      <c r="B49" s="437">
        <v>51347090</v>
      </c>
      <c r="C49" s="437" t="s">
        <v>2048</v>
      </c>
      <c r="D49" s="437" t="s">
        <v>2048</v>
      </c>
      <c r="E49" s="437" t="s">
        <v>2049</v>
      </c>
      <c r="F49" s="437" t="s">
        <v>1972</v>
      </c>
      <c r="G49" s="9" t="s">
        <v>1952</v>
      </c>
      <c r="H49" s="9"/>
      <c r="I49" s="9"/>
      <c r="J49" s="9"/>
      <c r="K49" s="9"/>
      <c r="L49" s="9"/>
      <c r="M49" s="9"/>
      <c r="N49" s="9">
        <v>6</v>
      </c>
      <c r="O49" s="438">
        <v>43106</v>
      </c>
      <c r="P49" s="242">
        <f t="shared" si="3"/>
        <v>6</v>
      </c>
      <c r="Q49" s="9"/>
      <c r="R49" s="9"/>
      <c r="S49" s="9"/>
      <c r="T49" s="9"/>
      <c r="U49" s="9"/>
      <c r="V49" s="9"/>
      <c r="W49" s="9">
        <v>6</v>
      </c>
      <c r="X49" s="243">
        <v>43682</v>
      </c>
      <c r="Y49" s="244">
        <f t="shared" si="4"/>
        <v>6</v>
      </c>
      <c r="Z49" s="9"/>
      <c r="AA49" s="9"/>
      <c r="AB49" s="9"/>
      <c r="AC49" s="9"/>
      <c r="AD49" s="9"/>
      <c r="AE49" s="9"/>
      <c r="AF49" s="9"/>
      <c r="AG49" s="9"/>
      <c r="AH49" s="244">
        <f t="shared" si="2"/>
        <v>0</v>
      </c>
      <c r="AI49" s="245"/>
      <c r="AJ49" s="9" t="s">
        <v>1986</v>
      </c>
      <c r="AK49" s="9" t="s">
        <v>1987</v>
      </c>
      <c r="AL49" s="9"/>
      <c r="AM49" s="9"/>
      <c r="AN49" s="9"/>
      <c r="AO49" s="9"/>
      <c r="AP49" s="9">
        <v>2</v>
      </c>
      <c r="AQ49" s="9" t="s">
        <v>1989</v>
      </c>
      <c r="AR49" s="9" t="s">
        <v>1952</v>
      </c>
      <c r="AS49" s="246" t="s">
        <v>2050</v>
      </c>
      <c r="AT49" s="269"/>
    </row>
    <row r="50" spans="1:46" s="69" customFormat="1" ht="15.75" x14ac:dyDescent="0.25">
      <c r="A50" s="9"/>
      <c r="B50" s="437">
        <v>51303100</v>
      </c>
      <c r="C50" s="437" t="s">
        <v>2051</v>
      </c>
      <c r="D50" s="437" t="s">
        <v>2051</v>
      </c>
      <c r="E50" s="437" t="s">
        <v>2052</v>
      </c>
      <c r="F50" s="437" t="s">
        <v>1951</v>
      </c>
      <c r="G50" s="9" t="s">
        <v>1952</v>
      </c>
      <c r="H50" s="9"/>
      <c r="I50" s="9"/>
      <c r="J50" s="9"/>
      <c r="K50" s="9"/>
      <c r="L50" s="9"/>
      <c r="M50" s="9"/>
      <c r="N50" s="9">
        <v>1</v>
      </c>
      <c r="O50" s="438">
        <v>43216</v>
      </c>
      <c r="P50" s="242">
        <f t="shared" si="3"/>
        <v>1</v>
      </c>
      <c r="Q50" s="9"/>
      <c r="R50" s="9"/>
      <c r="S50" s="9"/>
      <c r="T50" s="9"/>
      <c r="U50" s="9"/>
      <c r="V50" s="9"/>
      <c r="W50" s="9">
        <v>1</v>
      </c>
      <c r="X50" s="243">
        <v>43497</v>
      </c>
      <c r="Y50" s="244">
        <f t="shared" si="4"/>
        <v>1</v>
      </c>
      <c r="Z50" s="9"/>
      <c r="AA50" s="9"/>
      <c r="AB50" s="9"/>
      <c r="AC50" s="9"/>
      <c r="AD50" s="9"/>
      <c r="AE50" s="9"/>
      <c r="AF50" s="9"/>
      <c r="AG50" s="9"/>
      <c r="AH50" s="244">
        <f t="shared" si="2"/>
        <v>0</v>
      </c>
      <c r="AI50" s="245"/>
      <c r="AJ50" s="9" t="s">
        <v>1986</v>
      </c>
      <c r="AK50" s="9" t="s">
        <v>1987</v>
      </c>
      <c r="AL50" s="9"/>
      <c r="AM50" s="9"/>
      <c r="AN50" s="9"/>
      <c r="AO50" s="9"/>
      <c r="AP50" s="9">
        <v>1</v>
      </c>
      <c r="AQ50" s="9" t="s">
        <v>1989</v>
      </c>
      <c r="AR50" s="9" t="s">
        <v>1952</v>
      </c>
      <c r="AS50" s="246" t="s">
        <v>1988</v>
      </c>
      <c r="AT50" s="95"/>
    </row>
    <row r="51" spans="1:46" s="69" customFormat="1" ht="15.75" x14ac:dyDescent="0.25">
      <c r="A51" s="9"/>
      <c r="B51" s="437">
        <v>51406080</v>
      </c>
      <c r="C51" s="437" t="s">
        <v>2053</v>
      </c>
      <c r="D51" s="437" t="s">
        <v>2053</v>
      </c>
      <c r="E51" s="437" t="s">
        <v>2054</v>
      </c>
      <c r="F51" s="437" t="s">
        <v>1951</v>
      </c>
      <c r="G51" s="9" t="s">
        <v>1952</v>
      </c>
      <c r="H51" s="9"/>
      <c r="I51" s="9"/>
      <c r="J51" s="9"/>
      <c r="K51" s="9"/>
      <c r="L51" s="9"/>
      <c r="M51" s="9"/>
      <c r="N51" s="9">
        <v>1</v>
      </c>
      <c r="O51" s="438">
        <v>43374</v>
      </c>
      <c r="P51" s="242">
        <f t="shared" si="3"/>
        <v>1</v>
      </c>
      <c r="Q51" s="9"/>
      <c r="R51" s="9"/>
      <c r="S51" s="9"/>
      <c r="T51" s="9"/>
      <c r="U51" s="9"/>
      <c r="V51" s="9"/>
      <c r="W51" s="9">
        <v>1</v>
      </c>
      <c r="X51" s="243">
        <v>43472</v>
      </c>
      <c r="Y51" s="244">
        <f t="shared" si="4"/>
        <v>1</v>
      </c>
      <c r="Z51" s="9"/>
      <c r="AA51" s="9"/>
      <c r="AB51" s="9"/>
      <c r="AC51" s="9"/>
      <c r="AD51" s="9"/>
      <c r="AE51" s="9"/>
      <c r="AF51" s="9"/>
      <c r="AG51" s="9"/>
      <c r="AH51" s="244">
        <f t="shared" si="2"/>
        <v>0</v>
      </c>
      <c r="AI51" s="245"/>
      <c r="AJ51" s="9" t="s">
        <v>1986</v>
      </c>
      <c r="AK51" s="9" t="s">
        <v>1987</v>
      </c>
      <c r="AL51" s="9"/>
      <c r="AM51" s="9"/>
      <c r="AN51" s="9"/>
      <c r="AO51" s="9"/>
      <c r="AP51" s="9">
        <v>1</v>
      </c>
      <c r="AQ51" s="9" t="s">
        <v>1989</v>
      </c>
      <c r="AR51" s="9" t="s">
        <v>1952</v>
      </c>
      <c r="AS51" s="246" t="s">
        <v>1988</v>
      </c>
      <c r="AT51" s="95"/>
    </row>
    <row r="52" spans="1:46" s="231" customFormat="1" x14ac:dyDescent="0.2">
      <c r="A52" s="9"/>
      <c r="B52" s="437">
        <v>51203360</v>
      </c>
      <c r="C52" s="437" t="s">
        <v>2055</v>
      </c>
      <c r="D52" s="437" t="s">
        <v>2056</v>
      </c>
      <c r="E52" s="437" t="s">
        <v>2057</v>
      </c>
      <c r="F52" s="437" t="s">
        <v>1951</v>
      </c>
      <c r="G52" s="9" t="s">
        <v>1952</v>
      </c>
      <c r="H52" s="9"/>
      <c r="I52" s="9"/>
      <c r="J52" s="9"/>
      <c r="K52" s="9"/>
      <c r="L52" s="9"/>
      <c r="M52" s="9"/>
      <c r="N52" s="9">
        <v>1</v>
      </c>
      <c r="O52" s="438">
        <v>43360</v>
      </c>
      <c r="P52" s="242">
        <f t="shared" si="3"/>
        <v>1</v>
      </c>
      <c r="Q52" s="9"/>
      <c r="R52" s="9"/>
      <c r="S52" s="9"/>
      <c r="T52" s="9"/>
      <c r="U52" s="9"/>
      <c r="V52" s="9"/>
      <c r="W52" s="9">
        <v>1</v>
      </c>
      <c r="X52" s="243">
        <v>43616</v>
      </c>
      <c r="Y52" s="244">
        <f t="shared" si="4"/>
        <v>1</v>
      </c>
      <c r="Z52" s="9"/>
      <c r="AA52" s="9"/>
      <c r="AB52" s="9"/>
      <c r="AC52" s="9"/>
      <c r="AD52" s="9"/>
      <c r="AE52" s="9"/>
      <c r="AF52" s="9"/>
      <c r="AG52" s="9"/>
      <c r="AH52" s="244">
        <f t="shared" si="2"/>
        <v>0</v>
      </c>
      <c r="AI52" s="245"/>
      <c r="AJ52" s="9" t="s">
        <v>1986</v>
      </c>
      <c r="AK52" s="9" t="s">
        <v>1987</v>
      </c>
      <c r="AL52" s="9"/>
      <c r="AM52" s="9"/>
      <c r="AN52" s="9"/>
      <c r="AO52" s="9"/>
      <c r="AP52" s="9">
        <v>1</v>
      </c>
      <c r="AQ52" s="9" t="s">
        <v>1989</v>
      </c>
      <c r="AR52" s="9" t="s">
        <v>1952</v>
      </c>
      <c r="AS52" s="246" t="s">
        <v>1988</v>
      </c>
      <c r="AT52" s="269"/>
    </row>
    <row r="53" spans="1:46" s="71" customFormat="1" x14ac:dyDescent="0.2">
      <c r="A53" s="9"/>
      <c r="B53" s="437">
        <v>51216100</v>
      </c>
      <c r="C53" s="437" t="s">
        <v>2058</v>
      </c>
      <c r="D53" s="437" t="s">
        <v>2058</v>
      </c>
      <c r="E53" s="437" t="s">
        <v>2059</v>
      </c>
      <c r="F53" s="437" t="s">
        <v>1951</v>
      </c>
      <c r="G53" s="9" t="s">
        <v>1952</v>
      </c>
      <c r="H53" s="9"/>
      <c r="I53" s="9"/>
      <c r="J53" s="9"/>
      <c r="K53" s="9"/>
      <c r="L53" s="9"/>
      <c r="M53" s="9"/>
      <c r="N53" s="9">
        <v>1</v>
      </c>
      <c r="O53" s="438">
        <v>43409</v>
      </c>
      <c r="P53" s="242">
        <f t="shared" si="3"/>
        <v>1</v>
      </c>
      <c r="Q53" s="9"/>
      <c r="R53" s="9"/>
      <c r="S53" s="9"/>
      <c r="T53" s="9"/>
      <c r="U53" s="9"/>
      <c r="V53" s="9"/>
      <c r="W53" s="9">
        <v>1</v>
      </c>
      <c r="X53" s="243">
        <v>43738</v>
      </c>
      <c r="Y53" s="244">
        <f t="shared" si="4"/>
        <v>1</v>
      </c>
      <c r="Z53" s="9"/>
      <c r="AA53" s="9"/>
      <c r="AB53" s="9"/>
      <c r="AC53" s="9"/>
      <c r="AD53" s="9"/>
      <c r="AE53" s="9"/>
      <c r="AF53" s="9"/>
      <c r="AG53" s="9"/>
      <c r="AH53" s="244">
        <f t="shared" si="2"/>
        <v>0</v>
      </c>
      <c r="AI53" s="245"/>
      <c r="AJ53" s="9" t="s">
        <v>1986</v>
      </c>
      <c r="AK53" s="9" t="s">
        <v>1987</v>
      </c>
      <c r="AL53" s="9"/>
      <c r="AM53" s="9"/>
      <c r="AN53" s="9"/>
      <c r="AO53" s="9"/>
      <c r="AP53" s="9">
        <v>1</v>
      </c>
      <c r="AQ53" s="9" t="s">
        <v>1989</v>
      </c>
      <c r="AR53" s="9" t="s">
        <v>1952</v>
      </c>
      <c r="AS53" s="246" t="s">
        <v>1988</v>
      </c>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41" priority="9">
      <formula>AND(ISBLANK(B13),SUM(COUNTIF($A13:$O13,"&lt;&gt;"&amp;""),COUNTIF($Q13:$X13,"&lt;&gt;"&amp;""),COUNTIF($Z13:$AG13,"&lt;&gt;"&amp;""),COUNTIF($AI13:$AS13,"&lt;&gt;"&amp;"")&gt;0))</formula>
    </cfRule>
  </conditionalFormatting>
  <conditionalFormatting sqref="C13:C1000">
    <cfRule type="expression" dxfId="40" priority="8">
      <formula>AND(ISBLANK(C13),SUM(COUNTIF($A13:$O13,"&lt;&gt;"&amp;""),COUNTIF($Q13:$X13,"&lt;&gt;"&amp;""),COUNTIF($Z13:$AG13,"&lt;&gt;"&amp;""),COUNTIF($AI13:$AS13,"&lt;&gt;"&amp;"")&gt;0))</formula>
    </cfRule>
  </conditionalFormatting>
  <conditionalFormatting sqref="F13:F1000">
    <cfRule type="expression" dxfId="39" priority="31">
      <formula>AND(ISBLANK(F13),SUM(COUNTIF($A13:$O13,"&lt;&gt;"&amp;""),COUNTIF($Q13:$X13,"&lt;&gt;"&amp;""),COUNTIF($Z13:$AG13,"&lt;&gt;"&amp;""),COUNTIF($AI13:$AS13,"&lt;&gt;"&amp;"")&gt;0))</formula>
    </cfRule>
  </conditionalFormatting>
  <conditionalFormatting sqref="G13:G1000">
    <cfRule type="expression" dxfId="38" priority="30">
      <formula>AND(ISBLANK(G13),SUM(COUNTIF($A13:$O13,"&lt;&gt;"&amp;""),COUNTIF($Q13:$X13,"&lt;&gt;"&amp;""),COUNTIF($Z13:$AG13,"&lt;&gt;"&amp;""),COUNTIF($AI13:$AS13,"&lt;&gt;"&amp;"")&gt;0))</formula>
    </cfRule>
  </conditionalFormatting>
  <conditionalFormatting sqref="Q13:W1000">
    <cfRule type="expression" dxfId="37" priority="28">
      <formula>AND(ISBLANK(Q13),SUM(COUNTIF($A13:$O13,"&lt;&gt;"&amp;""),COUNTIF($Q13:$X13,"&lt;&gt;"&amp;""),COUNTIF($Z13:$AG13,"&lt;&gt;"&amp;""),COUNTIF($AI13:$AS13,"&lt;&gt;"&amp;"")&gt;0))</formula>
    </cfRule>
  </conditionalFormatting>
  <conditionalFormatting sqref="Z13:AF1000">
    <cfRule type="expression" dxfId="36" priority="27">
      <formula>AND(ISBLANK(Z13),SUM(COUNTIF($A13:$O13,"&lt;&gt;"&amp;""),COUNTIF($Q13:$X13,"&lt;&gt;"&amp;""),COUNTIF($Z13:$AG13,"&lt;&gt;"&amp;""),COUNTIF($AI13:$AS13,"&lt;&gt;"&amp;"")&gt;0))</formula>
    </cfRule>
  </conditionalFormatting>
  <conditionalFormatting sqref="AJ13:AJ1000">
    <cfRule type="expression" dxfId="35" priority="26">
      <formula>AND(ISBLANK(AJ13),SUM(COUNTIF($A13:$O13,"&lt;&gt;"&amp;""),COUNTIF($Q13:$X13,"&lt;&gt;"&amp;""),COUNTIF($Z13:$AG13,"&lt;&gt;"&amp;""),COUNTIF($AI13:$AS13,"&lt;&gt;"&amp;"")&gt;0))</formula>
    </cfRule>
  </conditionalFormatting>
  <conditionalFormatting sqref="AL13:AL1000">
    <cfRule type="expression" dxfId="34" priority="25">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3" priority="24">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2" priority="4">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1" priority="3">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0" priority="13">
      <formula>AND(ISBLANK(O13),SUM(COUNTIF(H13:O13,"&lt;&gt;"&amp;"")&gt;0))</formula>
    </cfRule>
    <cfRule type="expression" dxfId="29" priority="29">
      <formula>ISTEXT(O13)</formula>
    </cfRule>
  </conditionalFormatting>
  <conditionalFormatting sqref="X13:X1000">
    <cfRule type="expression" dxfId="28" priority="20">
      <formula>ISTEXT(X13)</formula>
    </cfRule>
  </conditionalFormatting>
  <conditionalFormatting sqref="X13:X1000">
    <cfRule type="expression" dxfId="27" priority="12">
      <formula>AND(ISBLANK(X13),SUM(COUNTIF(Q13:X13,"&lt;&gt;"&amp;"")&gt;0))</formula>
    </cfRule>
  </conditionalFormatting>
  <conditionalFormatting sqref="AG13:AG1000">
    <cfRule type="expression" dxfId="26" priority="18">
      <formula>ISTEXT(AG13)</formula>
    </cfRule>
  </conditionalFormatting>
  <conditionalFormatting sqref="AG13:AG1000">
    <cfRule type="expression" dxfId="25" priority="11">
      <formula>AND(ISBLANK(AG13),SUM(COUNTIF(Z13:AG13,"&lt;&gt;"&amp;"")&gt;0))</formula>
    </cfRule>
  </conditionalFormatting>
  <conditionalFormatting sqref="H13:N1000">
    <cfRule type="expression" priority="16" stopIfTrue="1">
      <formula>COUNTIF($H13:$N13,"&lt;&gt;"&amp;"")&gt;0</formula>
    </cfRule>
    <cfRule type="expression" dxfId="24" priority="21">
      <formula>AND(ISBLANK(H13),SUM(COUNTIF($A13:$O13,"&lt;&gt;"&amp;""),COUNTIF($Q13:$X13,"&lt;&gt;"&amp;""),COUNTIF($Z13:$AG13,"&lt;&gt;"&amp;""),COUNTIF($AI13:$AS13,"&lt;&gt;"&amp;"")&gt;0))</formula>
    </cfRule>
  </conditionalFormatting>
  <conditionalFormatting sqref="Q13:W1000">
    <cfRule type="expression" priority="15" stopIfTrue="1">
      <formula>COUNTIF($Q13:$W13,"&lt;&gt;"&amp;"")&gt;0</formula>
    </cfRule>
  </conditionalFormatting>
  <conditionalFormatting sqref="Z13:AF1000">
    <cfRule type="expression" priority="14" stopIfTrue="1">
      <formula>COUNTIF($Z13:$AF13,"&lt;&gt;"&amp;"")&gt;0</formula>
    </cfRule>
  </conditionalFormatting>
  <conditionalFormatting sqref="A13:A1000">
    <cfRule type="expression" dxfId="23" priority="10">
      <formula>LEN(A13)&gt;256</formula>
    </cfRule>
  </conditionalFormatting>
  <conditionalFormatting sqref="B13:B1000">
    <cfRule type="expression" dxfId="22" priority="38">
      <formula>LEN(B13)&gt;256</formula>
    </cfRule>
  </conditionalFormatting>
  <conditionalFormatting sqref="C13:C1000">
    <cfRule type="expression" dxfId="21" priority="32">
      <formula>LEN(C13)&gt;256</formula>
    </cfRule>
  </conditionalFormatting>
  <conditionalFormatting sqref="D13 D15:D1000">
    <cfRule type="expression" dxfId="20" priority="7">
      <formula>LEN(D13)&gt;256</formula>
    </cfRule>
  </conditionalFormatting>
  <conditionalFormatting sqref="E13:E1000">
    <cfRule type="expression" dxfId="19" priority="6">
      <formula>LEN($E$13)&gt;256</formula>
    </cfRule>
  </conditionalFormatting>
  <conditionalFormatting sqref="AS13:AS1000">
    <cfRule type="expression" dxfId="18" priority="5">
      <formula>LEN(AS13)&gt;4000</formula>
    </cfRule>
  </conditionalFormatting>
  <conditionalFormatting sqref="AN13:AN1000">
    <cfRule type="expression" dxfId="17" priority="23">
      <formula>LEN(AN13)&gt;256</formula>
    </cfRule>
  </conditionalFormatting>
  <conditionalFormatting sqref="AO13:AO1000">
    <cfRule type="expression" dxfId="16" priority="22">
      <formula>LEN(AO13)&gt;256</formula>
    </cfRule>
  </conditionalFormatting>
  <conditionalFormatting sqref="D14">
    <cfRule type="expression" dxfId="15" priority="1">
      <formula>AND(ISBLANK(D14),SUM(COUNTIF($A14:$O14,"&lt;&gt;"&amp;""),COUNTIF($Q14:$X14,"&lt;&gt;"&amp;""),COUNTIF($Z14:$AG14,"&lt;&gt;"&amp;""),COUNTIF($AI14:$AS14,"&lt;&gt;"&amp;"")&gt;0))</formula>
    </cfRule>
  </conditionalFormatting>
  <conditionalFormatting sqref="D14">
    <cfRule type="expression" dxfId="14" priority="2">
      <formula>LEN(D14)&gt;256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25" right="0.25" top="0.75" bottom="0.75" header="0.3" footer="0.3"/>
  <pageSetup paperSize="288" scale="29"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K24" sqref="K24"/>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San Carlos</v>
      </c>
      <c r="C1" s="280"/>
      <c r="D1" s="358"/>
      <c r="E1" s="360" t="s">
        <v>8</v>
      </c>
      <c r="F1" s="360"/>
      <c r="G1" s="360"/>
      <c r="H1" s="360"/>
      <c r="I1" s="504" t="s">
        <v>1365</v>
      </c>
      <c r="J1" s="505"/>
      <c r="K1" s="505"/>
      <c r="L1" s="505"/>
      <c r="M1" s="506"/>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8" t="s">
        <v>1286</v>
      </c>
      <c r="J2" s="509"/>
      <c r="K2" s="509"/>
      <c r="L2" s="509"/>
      <c r="M2" s="510"/>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12" t="s">
        <v>13</v>
      </c>
      <c r="B7" s="512"/>
      <c r="C7" s="512"/>
      <c r="D7" s="512"/>
      <c r="E7" s="512"/>
      <c r="F7" s="512"/>
      <c r="G7" s="512"/>
      <c r="H7" s="512"/>
      <c r="I7" s="512"/>
      <c r="J7" s="512"/>
      <c r="K7" s="512"/>
      <c r="L7" s="512"/>
      <c r="M7" s="512"/>
      <c r="N7" s="512"/>
    </row>
    <row r="8" spans="1:45" ht="18" x14ac:dyDescent="0.25">
      <c r="A8" s="512" t="s">
        <v>79</v>
      </c>
      <c r="B8" s="512"/>
      <c r="C8" s="512"/>
      <c r="D8" s="512"/>
      <c r="E8" s="512"/>
      <c r="F8" s="512"/>
      <c r="G8" s="512"/>
      <c r="H8" s="512"/>
      <c r="I8" s="512"/>
      <c r="J8" s="512"/>
      <c r="K8" s="512"/>
      <c r="L8" s="512"/>
      <c r="M8" s="512"/>
      <c r="N8" s="512"/>
    </row>
    <row r="9" spans="1:45" ht="18" x14ac:dyDescent="0.25">
      <c r="A9" s="512" t="s">
        <v>14</v>
      </c>
      <c r="B9" s="512"/>
      <c r="C9" s="512"/>
      <c r="D9" s="512"/>
      <c r="E9" s="512"/>
      <c r="F9" s="512"/>
      <c r="G9" s="512"/>
      <c r="H9" s="512"/>
      <c r="I9" s="512"/>
      <c r="J9" s="512"/>
      <c r="K9" s="512"/>
      <c r="L9" s="512"/>
      <c r="M9" s="512"/>
      <c r="N9" s="512"/>
    </row>
    <row r="10" spans="1:45" x14ac:dyDescent="0.2">
      <c r="A10" s="85"/>
      <c r="B10" s="85"/>
      <c r="C10" s="178">
        <v>1</v>
      </c>
      <c r="D10" s="511">
        <v>2</v>
      </c>
      <c r="E10" s="511"/>
      <c r="F10" s="511"/>
      <c r="G10" s="511"/>
      <c r="H10" s="511"/>
      <c r="I10" s="511"/>
      <c r="J10" s="511"/>
      <c r="K10" s="511"/>
      <c r="L10" s="511"/>
      <c r="M10" s="178">
        <v>3</v>
      </c>
      <c r="N10" s="178">
        <v>4</v>
      </c>
    </row>
    <row r="11" spans="1:45" ht="58.5" customHeight="1" thickBot="1" x14ac:dyDescent="0.25">
      <c r="A11" s="499" t="s">
        <v>15</v>
      </c>
      <c r="B11" s="499"/>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00" t="s">
        <v>16</v>
      </c>
      <c r="B13" s="175" t="s">
        <v>5</v>
      </c>
      <c r="C13" s="507">
        <f>VLOOKUP($B$1,'RHNA Allocations'!$C$2:$H$540,2,0)</f>
        <v>195</v>
      </c>
      <c r="D13" s="9">
        <f ca="1">IF(D$11=$B$2,'Table A2'!$Q$12+'Table F'!$F$16+'Table F'!$G$16,IF(D$11&lt;$B$2,(VLOOKUP($B$1,INDIRECT("'RHNA " &amp; D$11 &amp; "'!$A:$B"),2,FALSE)),0))</f>
        <v>0</v>
      </c>
      <c r="E13" s="9">
        <f ca="1">IF(E$11=$B$2,'Table A2'!$Q$12+'Table F'!$F$16+'Table F'!$G$16,IF(E$11&lt;$B$2,(VLOOKUP($B$1,INDIRECT("'RHNA " &amp; E$11 &amp; "'!$A:$B"),2,FALSE)),0))</f>
        <v>4</v>
      </c>
      <c r="F13" s="9">
        <f ca="1">IF(F$11=$B$2,'Table A2'!$Q$12+'Table F'!$F$16+'Table F'!$G$16,IF(F$11&lt;$B$2,(VLOOKUP($B$1,INDIRECT("'RHNA " &amp; F$11 &amp; "'!$A:$B"),2,FALSE)),0))</f>
        <v>1</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3">
        <f ca="1">SUM(D13:L13)+SUM(D14:L14)</f>
        <v>5</v>
      </c>
      <c r="N13" s="501">
        <f ca="1">MAX(0,C13-M13)</f>
        <v>190</v>
      </c>
      <c r="O13" s="293" t="s">
        <v>1515</v>
      </c>
    </row>
    <row r="14" spans="1:45" x14ac:dyDescent="0.2">
      <c r="A14" s="500"/>
      <c r="B14" s="175" t="s">
        <v>20</v>
      </c>
      <c r="C14" s="507"/>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2"/>
      <c r="N14" s="502"/>
      <c r="O14" s="293" t="s">
        <v>1516</v>
      </c>
    </row>
    <row r="15" spans="1:45" x14ac:dyDescent="0.2">
      <c r="A15" s="500" t="s">
        <v>17</v>
      </c>
      <c r="B15" s="175" t="s">
        <v>5</v>
      </c>
      <c r="C15" s="507">
        <f>VLOOKUP($B$1,'RHNA Allocations'!$C$2:$H$540,3,0)</f>
        <v>107</v>
      </c>
      <c r="D15" s="9">
        <f ca="1">IF(D$11=$B$2,'Table A2'!$S$12+'Table F'!$H$16,IF(D$11&lt;$B$2,(VLOOKUP($B$1,INDIRECT("'RHNA " &amp; D$11 &amp; "'!$A:$D"),4,FALSE)),0))</f>
        <v>0</v>
      </c>
      <c r="E15" s="9">
        <f ca="1">IF(E$11=$B$2,'Table A2'!$S$12+'Table F'!$H$16,IF(E$11&lt;$B$2,(VLOOKUP($B$1,INDIRECT("'RHNA " &amp; E$11 &amp; "'!$A:$D"),4,FALSE)),0))</f>
        <v>13</v>
      </c>
      <c r="F15" s="9">
        <f ca="1">IF(F$11=$B$2,'Table A2'!$S$12+'Table F'!$H$16,IF(F$11&lt;$B$2,(VLOOKUP($B$1,INDIRECT("'RHNA " &amp; F$11 &amp; "'!$A:$D"),4,FALSE)),0))</f>
        <v>0</v>
      </c>
      <c r="G15" s="9">
        <f ca="1">IF(G$11=$B$2,'Table A2'!$S$12+'Table F'!$H$16,IF(G$11&lt;$B$2,(VLOOKUP($B$1,INDIRECT("'RHNA " &amp; G$11 &amp; "'!$A:$D"),4,FALSE)),0))</f>
        <v>0</v>
      </c>
      <c r="H15" s="9">
        <v>1</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3">
        <v>14</v>
      </c>
      <c r="N15" s="501">
        <v>93</v>
      </c>
      <c r="O15" s="293" t="s">
        <v>1517</v>
      </c>
    </row>
    <row r="16" spans="1:45" x14ac:dyDescent="0.2">
      <c r="A16" s="500"/>
      <c r="B16" s="175" t="s">
        <v>20</v>
      </c>
      <c r="C16" s="507"/>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2"/>
      <c r="N16" s="502"/>
      <c r="O16" s="293" t="s">
        <v>1518</v>
      </c>
    </row>
    <row r="17" spans="1:15" x14ac:dyDescent="0.2">
      <c r="A17" s="500" t="s">
        <v>18</v>
      </c>
      <c r="B17" s="175" t="s">
        <v>5</v>
      </c>
      <c r="C17" s="507">
        <f>VLOOKUP($B$1,'RHNA Allocations'!$C$2:$H$540,4,0)</f>
        <v>111</v>
      </c>
      <c r="D17" s="9">
        <f ca="1">IF(D$11=$B$2,'Table A2'!$U$12,IF(D$11&lt;$B$2,(VLOOKUP($B$1,INDIRECT("'RHNA " &amp; D$11 &amp; "'!$A:$F"),6,FALSE)),0))</f>
        <v>0</v>
      </c>
      <c r="E17" s="9">
        <v>10</v>
      </c>
      <c r="F17" s="9">
        <f ca="1">IF(F$11=$B$2,'Table A2'!$U$12,IF(F$11&lt;$B$2,(VLOOKUP($B$1,INDIRECT("'RHNA " &amp; F$11 &amp; "'!$A:$F"),6,FALSE)),0))</f>
        <v>0</v>
      </c>
      <c r="G17" s="9">
        <f ca="1">IF(G$11=$B$2,'Table A2'!$U$12,IF(G$11&lt;$B$2,(VLOOKUP($B$1,INDIRECT("'RHNA " &amp; G$11 &amp; "'!$A:$F"),6,FALSE)),0))</f>
        <v>0</v>
      </c>
      <c r="H17" s="9">
        <v>2</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3">
        <v>13</v>
      </c>
      <c r="N17" s="501">
        <v>98</v>
      </c>
      <c r="O17" s="293" t="s">
        <v>1519</v>
      </c>
    </row>
    <row r="18" spans="1:15" x14ac:dyDescent="0.2">
      <c r="A18" s="500"/>
      <c r="B18" s="175" t="s">
        <v>20</v>
      </c>
      <c r="C18" s="507"/>
      <c r="D18" s="9">
        <f ca="1">IF(D$11=$B$2,'Table A2'!$V$12,IF(D$11&lt;$B$2,(VLOOKUP($B$1,INDIRECT("'RHNA " &amp; D$11 &amp; "'!$A:$G"),7,FALSE)),0))</f>
        <v>0</v>
      </c>
      <c r="E18" s="9"/>
      <c r="F18" s="9">
        <f ca="1">IF(F$11=$B$2,'Table A2'!$V$12,IF(F$11&lt;$B$2,(VLOOKUP($B$1,INDIRECT("'RHNA " &amp; F$11 &amp; "'!$A:$G"),7,FALSE)),0))</f>
        <v>1</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2"/>
      <c r="N18" s="502"/>
      <c r="O18" s="293" t="s">
        <v>1520</v>
      </c>
    </row>
    <row r="19" spans="1:15" ht="15" thickBot="1" x14ac:dyDescent="0.25">
      <c r="A19" s="163" t="s">
        <v>19</v>
      </c>
      <c r="B19" s="164"/>
      <c r="C19" s="165">
        <f>VLOOKUP($B$1,'RHNA Allocations'!$C$2:$H$540,5,0)</f>
        <v>183</v>
      </c>
      <c r="D19" s="10">
        <v>23</v>
      </c>
      <c r="E19" s="10">
        <f ca="1">IF(E$11=$B$2,'Table A2'!$W$12,IF(E$11&lt;$B$2,(VLOOKUP($B$1,INDIRECT("'RHNA " &amp; E$11 &amp; "'!$A:$H"),8,FALSE)),0))</f>
        <v>358</v>
      </c>
      <c r="F19" s="10">
        <f ca="1">IF(F$11=$B$2,'Table A2'!$W$12,IF(F$11&lt;$B$2,(VLOOKUP($B$1,INDIRECT("'RHNA " &amp; F$11 &amp; "'!$A:$H"),8,FALSE)),0))</f>
        <v>44</v>
      </c>
      <c r="G19" s="10">
        <v>26</v>
      </c>
      <c r="H19" s="10">
        <v>40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491</v>
      </c>
      <c r="N19" s="167"/>
      <c r="O19" s="293" t="s">
        <v>1521</v>
      </c>
    </row>
    <row r="20" spans="1:15" ht="15" thickTop="1" x14ac:dyDescent="0.2">
      <c r="A20" s="496" t="s">
        <v>75</v>
      </c>
      <c r="B20" s="497"/>
      <c r="C20" s="168">
        <f>SUM(C13:C19)</f>
        <v>596</v>
      </c>
      <c r="D20" s="169"/>
      <c r="E20" s="169"/>
      <c r="F20" s="169"/>
      <c r="G20" s="169"/>
      <c r="H20" s="169"/>
      <c r="I20" s="169"/>
      <c r="J20" s="169"/>
      <c r="K20" s="169"/>
      <c r="L20" s="169"/>
      <c r="M20" s="169"/>
      <c r="N20" s="170"/>
      <c r="O20" s="293" t="s">
        <v>1522</v>
      </c>
    </row>
    <row r="21" spans="1:15" x14ac:dyDescent="0.2">
      <c r="A21" s="498" t="s">
        <v>1750</v>
      </c>
      <c r="B21" s="498"/>
      <c r="C21" s="498"/>
      <c r="D21" s="171">
        <v>23</v>
      </c>
      <c r="E21" s="171">
        <f t="shared" ref="E21:L21" ca="1" si="0">SUM(E13:E19)</f>
        <v>385</v>
      </c>
      <c r="F21" s="171">
        <f t="shared" ca="1" si="0"/>
        <v>46</v>
      </c>
      <c r="G21" s="171">
        <v>26</v>
      </c>
      <c r="H21" s="171">
        <v>43</v>
      </c>
      <c r="I21" s="171">
        <f t="shared" ca="1" si="0"/>
        <v>0</v>
      </c>
      <c r="J21" s="171">
        <f t="shared" ca="1" si="0"/>
        <v>0</v>
      </c>
      <c r="K21" s="171">
        <f t="shared" ca="1" si="0"/>
        <v>0</v>
      </c>
      <c r="L21" s="171">
        <f t="shared" ca="1" si="0"/>
        <v>0</v>
      </c>
      <c r="M21" s="171">
        <f ca="1">SUM(M13:M19)</f>
        <v>523</v>
      </c>
      <c r="N21" s="171">
        <f ca="1">SUM(N13:N19)</f>
        <v>381</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25" right="0.25" top="0.75" bottom="0.75" header="0.3" footer="0.3"/>
  <pageSetup paperSize="3" scale="92"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San Carlos</v>
      </c>
      <c r="C1" s="280"/>
      <c r="D1" s="358"/>
      <c r="E1" s="358"/>
      <c r="F1" s="358"/>
      <c r="G1" s="358" t="s">
        <v>8</v>
      </c>
      <c r="H1" s="358"/>
      <c r="I1" s="358"/>
      <c r="J1" s="358"/>
      <c r="K1" s="358"/>
      <c r="L1" s="358"/>
      <c r="M1" s="489" t="s">
        <v>1766</v>
      </c>
      <c r="N1" s="490"/>
      <c r="O1" s="490"/>
      <c r="P1" s="491"/>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75" t="s">
        <v>102</v>
      </c>
      <c r="N2" s="476"/>
      <c r="O2" s="476"/>
      <c r="P2" s="477"/>
      <c r="Q2" s="358"/>
      <c r="R2" s="358"/>
      <c r="S2" s="358"/>
      <c r="T2" s="358"/>
      <c r="U2" s="58"/>
      <c r="V2" s="58"/>
      <c r="W2" s="58"/>
      <c r="X2" s="58"/>
      <c r="Y2" s="58"/>
    </row>
    <row r="3" spans="1:25" s="219" customFormat="1" ht="15" x14ac:dyDescent="0.2">
      <c r="A3" s="478" t="s">
        <v>1369</v>
      </c>
      <c r="B3" s="478"/>
      <c r="C3" s="478"/>
      <c r="D3" s="478"/>
      <c r="E3" s="478"/>
      <c r="F3" s="478"/>
      <c r="G3" s="478"/>
      <c r="H3" s="478"/>
      <c r="I3" s="478"/>
      <c r="J3" s="478"/>
      <c r="K3" s="478"/>
      <c r="L3" s="478"/>
      <c r="M3" s="478"/>
      <c r="N3" s="478"/>
      <c r="O3" s="478"/>
      <c r="P3" s="478"/>
      <c r="Q3" s="478"/>
      <c r="R3" s="478"/>
      <c r="S3" s="478"/>
      <c r="T3" s="478"/>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24" t="s">
        <v>21</v>
      </c>
      <c r="B7" s="524"/>
      <c r="C7" s="524"/>
      <c r="D7" s="524"/>
      <c r="E7" s="524"/>
      <c r="F7" s="524"/>
      <c r="G7" s="524"/>
      <c r="H7" s="524"/>
      <c r="I7" s="524"/>
      <c r="J7" s="524"/>
      <c r="K7" s="524"/>
      <c r="L7" s="524"/>
      <c r="M7" s="524"/>
      <c r="N7" s="524"/>
      <c r="O7" s="524"/>
      <c r="P7" s="524"/>
      <c r="Q7" s="524"/>
      <c r="R7" s="525"/>
    </row>
    <row r="8" spans="1:25" s="209" customFormat="1" ht="15.75" x14ac:dyDescent="0.25">
      <c r="A8" s="521" t="s">
        <v>46</v>
      </c>
      <c r="B8" s="522"/>
      <c r="C8" s="522"/>
      <c r="D8" s="522"/>
      <c r="E8" s="522"/>
      <c r="F8" s="522"/>
      <c r="G8" s="522"/>
      <c r="H8" s="522"/>
      <c r="I8" s="522"/>
      <c r="J8" s="522"/>
      <c r="K8" s="522"/>
      <c r="L8" s="522"/>
      <c r="M8" s="522"/>
      <c r="N8" s="522"/>
      <c r="O8" s="522"/>
      <c r="P8" s="522"/>
      <c r="Q8" s="522"/>
      <c r="R8" s="523"/>
    </row>
    <row r="9" spans="1:25" s="251" customFormat="1" ht="39.75" customHeight="1" x14ac:dyDescent="0.25">
      <c r="A9" s="479" t="s">
        <v>43</v>
      </c>
      <c r="B9" s="518"/>
      <c r="C9" s="518"/>
      <c r="D9" s="518"/>
      <c r="E9" s="173" t="s">
        <v>49</v>
      </c>
      <c r="F9" s="479" t="s">
        <v>1739</v>
      </c>
      <c r="G9" s="518"/>
      <c r="H9" s="518"/>
      <c r="I9" s="518"/>
      <c r="J9" s="173" t="s">
        <v>112</v>
      </c>
      <c r="K9" s="479" t="s">
        <v>113</v>
      </c>
      <c r="L9" s="519"/>
      <c r="M9" s="519"/>
      <c r="N9" s="519"/>
      <c r="O9" s="519"/>
      <c r="P9" s="519"/>
      <c r="Q9" s="519"/>
      <c r="R9" s="519"/>
    </row>
    <row r="10" spans="1:25" s="77" customFormat="1" x14ac:dyDescent="0.2">
      <c r="A10" s="515">
        <v>1</v>
      </c>
      <c r="B10" s="520"/>
      <c r="C10" s="520"/>
      <c r="D10" s="517"/>
      <c r="E10" s="179">
        <v>2</v>
      </c>
      <c r="F10" s="515">
        <v>3</v>
      </c>
      <c r="G10" s="516"/>
      <c r="H10" s="516"/>
      <c r="I10" s="517"/>
      <c r="J10" s="74">
        <v>4</v>
      </c>
      <c r="K10" s="178">
        <v>5</v>
      </c>
      <c r="L10" s="178">
        <v>6</v>
      </c>
      <c r="M10" s="178">
        <v>7</v>
      </c>
      <c r="N10" s="511">
        <v>8</v>
      </c>
      <c r="O10" s="511"/>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13" t="s">
        <v>132</v>
      </c>
      <c r="B12" s="514"/>
      <c r="C12" s="514"/>
      <c r="D12" s="514"/>
      <c r="E12" s="514"/>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Normal="100" zoomScaleSheetLayoutView="90" workbookViewId="0">
      <selection activeCell="B13" sqref="B13"/>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9" t="s">
        <v>8</v>
      </c>
      <c r="B1" s="539"/>
      <c r="C1" s="539"/>
      <c r="D1" s="539"/>
      <c r="E1" s="539"/>
      <c r="F1" s="539"/>
      <c r="G1" s="539"/>
      <c r="H1" s="539"/>
      <c r="I1" s="539"/>
      <c r="J1" s="539"/>
      <c r="K1" s="539"/>
      <c r="L1" s="539"/>
      <c r="M1" s="539"/>
      <c r="N1" s="539"/>
      <c r="O1" s="539"/>
      <c r="P1" s="539"/>
      <c r="Q1" s="539"/>
      <c r="R1" s="539"/>
      <c r="S1" s="539"/>
      <c r="T1" s="539"/>
      <c r="U1" s="2"/>
      <c r="V1" s="2"/>
    </row>
    <row r="2" spans="1:16384" s="248" customFormat="1" ht="23.25" x14ac:dyDescent="0.35">
      <c r="A2" s="539" t="s">
        <v>9</v>
      </c>
      <c r="B2" s="539"/>
      <c r="C2" s="539"/>
      <c r="D2" s="539"/>
      <c r="E2" s="539"/>
      <c r="F2" s="539"/>
      <c r="G2" s="539"/>
      <c r="H2" s="539"/>
      <c r="I2" s="539"/>
      <c r="J2" s="539"/>
      <c r="K2" s="539"/>
      <c r="L2" s="539"/>
      <c r="M2" s="539"/>
      <c r="N2" s="539"/>
      <c r="O2" s="539"/>
      <c r="P2" s="539"/>
      <c r="Q2" s="539"/>
      <c r="R2" s="539"/>
      <c r="S2" s="539"/>
      <c r="T2" s="539"/>
      <c r="U2" s="3"/>
      <c r="V2" s="3"/>
    </row>
    <row r="3" spans="1:16384" s="248" customFormat="1" ht="15" x14ac:dyDescent="0.2">
      <c r="A3" s="478" t="s">
        <v>1369</v>
      </c>
      <c r="B3" s="478"/>
      <c r="C3" s="478"/>
      <c r="D3" s="478"/>
      <c r="E3" s="478"/>
      <c r="F3" s="478"/>
      <c r="G3" s="478"/>
      <c r="H3" s="478"/>
      <c r="I3" s="478"/>
      <c r="J3" s="478"/>
      <c r="K3" s="478"/>
      <c r="L3" s="478"/>
      <c r="M3" s="478"/>
      <c r="N3" s="478"/>
      <c r="O3" s="478"/>
      <c r="P3" s="478"/>
      <c r="Q3" s="478"/>
      <c r="R3" s="478"/>
      <c r="S3" s="478"/>
      <c r="T3" s="478"/>
      <c r="U3" s="16"/>
      <c r="V3" s="16"/>
    </row>
    <row r="4" spans="1:16384" s="1" customFormat="1" ht="12.75" x14ac:dyDescent="0.2">
      <c r="A4" s="283" t="s">
        <v>10</v>
      </c>
      <c r="B4" s="206" t="str">
        <f>'Start Here'!B4:E4</f>
        <v>San Carlos</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38" t="s">
        <v>26</v>
      </c>
      <c r="B7" s="538"/>
      <c r="C7" s="538"/>
      <c r="D7" s="538"/>
    </row>
    <row r="8" spans="1:16384" ht="15.75" x14ac:dyDescent="0.2">
      <c r="A8" s="538" t="s">
        <v>41</v>
      </c>
      <c r="B8" s="538"/>
      <c r="C8" s="538"/>
      <c r="D8" s="538"/>
    </row>
    <row r="9" spans="1:16384" s="15" customFormat="1" ht="52.5" customHeight="1" x14ac:dyDescent="0.2">
      <c r="A9" s="535" t="s">
        <v>42</v>
      </c>
      <c r="B9" s="536"/>
      <c r="C9" s="536"/>
      <c r="D9" s="537"/>
    </row>
    <row r="10" spans="1:16384" s="15" customFormat="1" ht="18.75" customHeight="1" x14ac:dyDescent="0.2">
      <c r="A10" s="183">
        <v>1</v>
      </c>
      <c r="B10" s="183">
        <v>2</v>
      </c>
      <c r="C10" s="183">
        <v>3</v>
      </c>
      <c r="D10" s="182">
        <v>4</v>
      </c>
    </row>
    <row r="11" spans="1:16384" s="15" customFormat="1" ht="13.5" thickBot="1" x14ac:dyDescent="0.25">
      <c r="A11" s="320" t="s">
        <v>27</v>
      </c>
      <c r="B11" s="320" t="s">
        <v>28</v>
      </c>
      <c r="C11" s="320" t="s">
        <v>38</v>
      </c>
      <c r="D11" s="320" t="s">
        <v>29</v>
      </c>
      <c r="E11" s="257"/>
      <c r="F11" s="63"/>
      <c r="G11" s="63"/>
      <c r="H11" s="63"/>
    </row>
    <row r="12" spans="1:16384" s="77" customFormat="1" ht="77.25" thickTop="1" x14ac:dyDescent="0.2">
      <c r="A12" s="246" t="s">
        <v>2060</v>
      </c>
      <c r="B12" s="246" t="s">
        <v>2061</v>
      </c>
      <c r="C12" s="440" t="s">
        <v>2062</v>
      </c>
      <c r="D12" s="246" t="s">
        <v>2063</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114.75" x14ac:dyDescent="0.25">
      <c r="A13" s="246" t="s">
        <v>2064</v>
      </c>
      <c r="B13" s="246" t="s">
        <v>2061</v>
      </c>
      <c r="C13" s="441" t="s">
        <v>2062</v>
      </c>
      <c r="D13" s="246" t="s">
        <v>2065</v>
      </c>
      <c r="E13" s="318"/>
      <c r="F13" s="318"/>
      <c r="G13" s="318"/>
      <c r="H13" s="318"/>
    </row>
    <row r="14" spans="1:16384" s="258" customFormat="1" ht="114.75" x14ac:dyDescent="0.25">
      <c r="A14" s="246" t="s">
        <v>2066</v>
      </c>
      <c r="B14" s="246" t="s">
        <v>2061</v>
      </c>
      <c r="C14" s="442" t="s">
        <v>2067</v>
      </c>
      <c r="D14" s="246" t="s">
        <v>2068</v>
      </c>
      <c r="E14" s="318"/>
      <c r="F14" s="318"/>
      <c r="G14" s="318"/>
      <c r="H14" s="318"/>
    </row>
    <row r="15" spans="1:16384" s="258" customFormat="1" ht="216.75" x14ac:dyDescent="0.25">
      <c r="A15" s="246" t="s">
        <v>2069</v>
      </c>
      <c r="B15" s="246" t="s">
        <v>2061</v>
      </c>
      <c r="C15" s="441" t="s">
        <v>2062</v>
      </c>
      <c r="D15" s="443" t="s">
        <v>2070</v>
      </c>
      <c r="E15" s="318"/>
      <c r="F15" s="318"/>
      <c r="G15" s="318"/>
      <c r="H15" s="318"/>
    </row>
    <row r="16" spans="1:16384" s="258" customFormat="1" ht="89.25" x14ac:dyDescent="0.25">
      <c r="A16" s="246" t="s">
        <v>2071</v>
      </c>
      <c r="B16" s="246" t="s">
        <v>2061</v>
      </c>
      <c r="C16" s="445">
        <v>2016</v>
      </c>
      <c r="D16" s="443" t="s">
        <v>2072</v>
      </c>
      <c r="E16" s="318"/>
      <c r="F16" s="318"/>
      <c r="G16" s="318"/>
      <c r="H16" s="318"/>
    </row>
    <row r="17" spans="1:8" s="258" customFormat="1" ht="63.75" x14ac:dyDescent="0.25">
      <c r="A17" s="246" t="s">
        <v>2073</v>
      </c>
      <c r="B17" s="246" t="s">
        <v>2061</v>
      </c>
      <c r="C17" s="442" t="s">
        <v>2062</v>
      </c>
      <c r="D17" s="246" t="s">
        <v>2074</v>
      </c>
      <c r="E17" s="318"/>
      <c r="F17" s="318"/>
      <c r="G17" s="318"/>
      <c r="H17" s="318"/>
    </row>
    <row r="18" spans="1:8" s="258" customFormat="1" ht="344.25" x14ac:dyDescent="0.25">
      <c r="A18" s="246" t="s">
        <v>2075</v>
      </c>
      <c r="B18" s="246" t="s">
        <v>2061</v>
      </c>
      <c r="C18" s="445">
        <v>2016</v>
      </c>
      <c r="D18" s="246" t="s">
        <v>2076</v>
      </c>
      <c r="E18" s="318"/>
      <c r="F18" s="318"/>
      <c r="G18" s="318"/>
      <c r="H18" s="318"/>
    </row>
    <row r="19" spans="1:8" s="258" customFormat="1" ht="191.25" x14ac:dyDescent="0.25">
      <c r="A19" s="246" t="s">
        <v>2077</v>
      </c>
      <c r="B19" s="246" t="s">
        <v>2078</v>
      </c>
      <c r="C19" s="441" t="s">
        <v>2062</v>
      </c>
      <c r="D19" s="246" t="s">
        <v>2150</v>
      </c>
      <c r="E19" s="318"/>
      <c r="F19" s="318"/>
      <c r="G19" s="318"/>
      <c r="H19" s="318"/>
    </row>
    <row r="20" spans="1:8" s="258" customFormat="1" ht="76.5" x14ac:dyDescent="0.25">
      <c r="A20" s="246" t="s">
        <v>2079</v>
      </c>
      <c r="B20" s="246" t="s">
        <v>2078</v>
      </c>
      <c r="C20" s="442" t="s">
        <v>2080</v>
      </c>
      <c r="D20" s="443" t="s">
        <v>2081</v>
      </c>
    </row>
    <row r="21" spans="1:8" s="258" customFormat="1" ht="127.5" x14ac:dyDescent="0.25">
      <c r="A21" s="246" t="s">
        <v>2082</v>
      </c>
      <c r="B21" s="246" t="s">
        <v>2078</v>
      </c>
      <c r="C21" s="441" t="s">
        <v>2080</v>
      </c>
      <c r="D21" s="246" t="s">
        <v>2083</v>
      </c>
    </row>
    <row r="22" spans="1:8" s="258" customFormat="1" ht="242.25" x14ac:dyDescent="0.25">
      <c r="A22" s="246" t="s">
        <v>2084</v>
      </c>
      <c r="B22" s="246" t="s">
        <v>2085</v>
      </c>
      <c r="C22" s="441" t="s">
        <v>2080</v>
      </c>
      <c r="D22" s="246" t="s">
        <v>2086</v>
      </c>
      <c r="E22" s="318"/>
      <c r="F22" s="318"/>
      <c r="G22" s="318"/>
      <c r="H22" s="318"/>
    </row>
    <row r="23" spans="1:8" s="258" customFormat="1" ht="344.25" x14ac:dyDescent="0.25">
      <c r="A23" s="246" t="s">
        <v>2087</v>
      </c>
      <c r="B23" s="246" t="s">
        <v>2085</v>
      </c>
      <c r="C23" s="442" t="s">
        <v>2080</v>
      </c>
      <c r="D23" s="246" t="s">
        <v>2151</v>
      </c>
      <c r="E23" s="318"/>
      <c r="F23" s="318"/>
      <c r="G23" s="318"/>
      <c r="H23" s="318"/>
    </row>
    <row r="24" spans="1:8" s="258" customFormat="1" ht="102" x14ac:dyDescent="0.25">
      <c r="A24" s="246" t="s">
        <v>2088</v>
      </c>
      <c r="B24" s="246" t="s">
        <v>2085</v>
      </c>
      <c r="C24" s="445">
        <v>2016</v>
      </c>
      <c r="D24" s="246" t="s">
        <v>2089</v>
      </c>
      <c r="E24" s="318"/>
      <c r="F24" s="318"/>
      <c r="G24" s="318"/>
      <c r="H24" s="318"/>
    </row>
    <row r="25" spans="1:8" s="258" customFormat="1" ht="114.75" x14ac:dyDescent="0.25">
      <c r="A25" s="246" t="s">
        <v>2090</v>
      </c>
      <c r="B25" s="246" t="s">
        <v>2091</v>
      </c>
      <c r="C25" s="446">
        <v>2016</v>
      </c>
      <c r="D25" s="246" t="s">
        <v>2154</v>
      </c>
      <c r="E25" s="318"/>
      <c r="F25" s="318"/>
      <c r="G25" s="318"/>
      <c r="H25" s="318"/>
    </row>
    <row r="26" spans="1:8" s="258" customFormat="1" ht="127.5" x14ac:dyDescent="0.25">
      <c r="A26" s="246" t="s">
        <v>2092</v>
      </c>
      <c r="B26" s="246" t="s">
        <v>2091</v>
      </c>
      <c r="C26" s="446">
        <v>2016</v>
      </c>
      <c r="D26" s="318" t="s">
        <v>2152</v>
      </c>
      <c r="E26" s="318"/>
      <c r="F26" s="318"/>
      <c r="G26" s="318"/>
      <c r="H26" s="318"/>
    </row>
    <row r="27" spans="1:8" s="258" customFormat="1" ht="89.25" x14ac:dyDescent="0.25">
      <c r="A27" s="246" t="s">
        <v>2093</v>
      </c>
      <c r="B27" s="246" t="s">
        <v>2091</v>
      </c>
      <c r="C27" s="444" t="s">
        <v>2062</v>
      </c>
      <c r="D27" s="246" t="s">
        <v>2094</v>
      </c>
      <c r="E27" s="318"/>
      <c r="F27" s="318"/>
      <c r="G27" s="318"/>
      <c r="H27" s="318"/>
    </row>
    <row r="28" spans="1:8" s="258" customFormat="1" ht="114.75" x14ac:dyDescent="0.25">
      <c r="A28" s="246" t="s">
        <v>2095</v>
      </c>
      <c r="B28" s="246" t="s">
        <v>2091</v>
      </c>
      <c r="C28" s="444" t="s">
        <v>2080</v>
      </c>
      <c r="D28" s="246" t="s">
        <v>2096</v>
      </c>
      <c r="E28" s="318"/>
      <c r="F28" s="318"/>
      <c r="G28" s="318"/>
      <c r="H28" s="318"/>
    </row>
    <row r="29" spans="1:8" s="258" customFormat="1" ht="127.5" x14ac:dyDescent="0.25">
      <c r="A29" s="246" t="s">
        <v>2097</v>
      </c>
      <c r="B29" s="246" t="s">
        <v>2091</v>
      </c>
      <c r="C29" s="444" t="s">
        <v>2080</v>
      </c>
      <c r="D29" s="318" t="s">
        <v>2152</v>
      </c>
      <c r="E29" s="318"/>
      <c r="F29" s="318"/>
      <c r="G29" s="318"/>
      <c r="H29" s="318"/>
    </row>
    <row r="30" spans="1:8" s="258" customFormat="1" ht="409.5" x14ac:dyDescent="0.25">
      <c r="A30" s="246" t="s">
        <v>2098</v>
      </c>
      <c r="B30" s="246" t="s">
        <v>2091</v>
      </c>
      <c r="C30" s="446">
        <v>2017</v>
      </c>
      <c r="D30" s="318" t="s">
        <v>2155</v>
      </c>
      <c r="E30" s="318"/>
      <c r="F30" s="318"/>
      <c r="G30" s="318"/>
      <c r="H30" s="318"/>
    </row>
    <row r="31" spans="1:8" s="258" customFormat="1" ht="140.25" x14ac:dyDescent="0.25">
      <c r="A31" s="246" t="s">
        <v>2099</v>
      </c>
      <c r="B31" s="246" t="s">
        <v>2156</v>
      </c>
      <c r="C31" s="444" t="s">
        <v>2080</v>
      </c>
      <c r="D31" s="246" t="s">
        <v>2146</v>
      </c>
      <c r="E31" s="318"/>
      <c r="F31" s="318"/>
      <c r="G31" s="318"/>
      <c r="H31" s="318"/>
    </row>
    <row r="32" spans="1:8" s="258" customFormat="1" ht="102" x14ac:dyDescent="0.25">
      <c r="A32" s="246" t="s">
        <v>2100</v>
      </c>
      <c r="B32" s="246" t="s">
        <v>2156</v>
      </c>
      <c r="C32" s="444" t="s">
        <v>2080</v>
      </c>
      <c r="D32" s="246" t="s">
        <v>2101</v>
      </c>
      <c r="E32" s="318"/>
      <c r="F32" s="318"/>
      <c r="G32" s="318"/>
      <c r="H32" s="318"/>
    </row>
    <row r="33" spans="1:8" s="258" customFormat="1" ht="127.5" x14ac:dyDescent="0.25">
      <c r="A33" s="246" t="s">
        <v>2102</v>
      </c>
      <c r="B33" s="246" t="s">
        <v>2156</v>
      </c>
      <c r="C33" s="444" t="s">
        <v>2080</v>
      </c>
      <c r="D33" s="318" t="s">
        <v>2103</v>
      </c>
      <c r="E33" s="318"/>
      <c r="F33" s="318"/>
      <c r="G33" s="318"/>
      <c r="H33" s="318"/>
    </row>
    <row r="34" spans="1:8" s="258" customFormat="1" ht="178.5" x14ac:dyDescent="0.25">
      <c r="A34" s="246" t="s">
        <v>2104</v>
      </c>
      <c r="B34" s="246" t="s">
        <v>2156</v>
      </c>
      <c r="C34" s="444" t="s">
        <v>2080</v>
      </c>
      <c r="D34" s="246" t="s">
        <v>2147</v>
      </c>
      <c r="E34" s="318"/>
      <c r="F34" s="318"/>
      <c r="G34" s="318"/>
      <c r="H34" s="318"/>
    </row>
    <row r="35" spans="1:8" s="258" customFormat="1" ht="255" x14ac:dyDescent="0.25">
      <c r="A35" s="246" t="s">
        <v>2105</v>
      </c>
      <c r="B35" s="246" t="s">
        <v>2156</v>
      </c>
      <c r="C35" s="446">
        <v>2016</v>
      </c>
      <c r="D35" s="246" t="s">
        <v>2106</v>
      </c>
      <c r="E35" s="318"/>
      <c r="F35" s="318"/>
      <c r="G35" s="318"/>
      <c r="H35" s="318"/>
    </row>
    <row r="36" spans="1:8" s="258" customFormat="1" ht="102" x14ac:dyDescent="0.25">
      <c r="A36" s="246" t="s">
        <v>2107</v>
      </c>
      <c r="B36" s="246" t="s">
        <v>2156</v>
      </c>
      <c r="C36" s="444" t="s">
        <v>2062</v>
      </c>
      <c r="D36" s="246" t="s">
        <v>2108</v>
      </c>
      <c r="E36" s="318"/>
      <c r="F36" s="318"/>
      <c r="G36" s="318"/>
      <c r="H36" s="318"/>
    </row>
    <row r="37" spans="1:8" s="258" customFormat="1" ht="140.25" x14ac:dyDescent="0.25">
      <c r="A37" s="246" t="s">
        <v>2109</v>
      </c>
      <c r="B37" s="246" t="s">
        <v>2156</v>
      </c>
      <c r="C37" s="444" t="s">
        <v>2062</v>
      </c>
      <c r="D37" s="246" t="s">
        <v>2157</v>
      </c>
      <c r="E37" s="318"/>
      <c r="F37" s="318"/>
      <c r="G37" s="318"/>
      <c r="H37" s="318"/>
    </row>
    <row r="38" spans="1:8" s="258" customFormat="1" ht="102" x14ac:dyDescent="0.25">
      <c r="A38" s="246" t="s">
        <v>2110</v>
      </c>
      <c r="B38" s="246" t="s">
        <v>2156</v>
      </c>
      <c r="C38" s="446">
        <v>2016</v>
      </c>
      <c r="D38" s="246" t="s">
        <v>2111</v>
      </c>
      <c r="E38" s="318"/>
      <c r="F38" s="318"/>
      <c r="G38" s="318"/>
      <c r="H38" s="318"/>
    </row>
    <row r="39" spans="1:8" s="258" customFormat="1" ht="89.25" x14ac:dyDescent="0.25">
      <c r="A39" s="246" t="s">
        <v>2112</v>
      </c>
      <c r="B39" s="246" t="s">
        <v>2156</v>
      </c>
      <c r="C39" s="444" t="s">
        <v>2080</v>
      </c>
      <c r="D39" s="246" t="s">
        <v>2113</v>
      </c>
      <c r="E39" s="318"/>
      <c r="F39" s="318"/>
      <c r="G39" s="318"/>
      <c r="H39" s="318"/>
    </row>
    <row r="40" spans="1:8" s="258" customFormat="1" ht="178.5" x14ac:dyDescent="0.25">
      <c r="A40" s="246" t="s">
        <v>2114</v>
      </c>
      <c r="B40" s="246" t="s">
        <v>2156</v>
      </c>
      <c r="C40" s="446">
        <v>2015</v>
      </c>
      <c r="D40" s="246" t="s">
        <v>2148</v>
      </c>
      <c r="E40" s="318"/>
      <c r="F40" s="318"/>
      <c r="G40" s="318"/>
      <c r="H40" s="318"/>
    </row>
    <row r="41" spans="1:8" s="258" customFormat="1" ht="242.25" x14ac:dyDescent="0.25">
      <c r="A41" s="246" t="s">
        <v>2115</v>
      </c>
      <c r="B41" s="246" t="s">
        <v>2156</v>
      </c>
      <c r="C41" s="444" t="s">
        <v>2062</v>
      </c>
      <c r="D41" s="246" t="s">
        <v>2116</v>
      </c>
      <c r="E41" s="318"/>
      <c r="F41" s="318"/>
      <c r="G41" s="318"/>
      <c r="H41" s="318"/>
    </row>
    <row r="42" spans="1:8" s="258" customFormat="1" ht="127.5" x14ac:dyDescent="0.25">
      <c r="A42" s="246" t="s">
        <v>2117</v>
      </c>
      <c r="B42" s="246" t="s">
        <v>2118</v>
      </c>
      <c r="C42" s="444" t="s">
        <v>2119</v>
      </c>
      <c r="D42" s="246" t="s">
        <v>2148</v>
      </c>
      <c r="E42" s="318"/>
      <c r="F42" s="318"/>
      <c r="G42" s="318"/>
      <c r="H42" s="318"/>
    </row>
    <row r="43" spans="1:8" s="258" customFormat="1" ht="229.5" x14ac:dyDescent="0.25">
      <c r="A43" s="246" t="s">
        <v>2120</v>
      </c>
      <c r="B43" s="246" t="s">
        <v>2118</v>
      </c>
      <c r="C43" s="446">
        <v>2015</v>
      </c>
      <c r="D43" s="246" t="s">
        <v>2121</v>
      </c>
      <c r="E43" s="318"/>
      <c r="F43" s="318"/>
      <c r="G43" s="318"/>
      <c r="H43" s="318"/>
    </row>
    <row r="44" spans="1:8" s="258" customFormat="1" ht="229.5" x14ac:dyDescent="0.25">
      <c r="A44" s="246" t="s">
        <v>2122</v>
      </c>
      <c r="B44" s="246" t="s">
        <v>2123</v>
      </c>
      <c r="C44" s="444" t="s">
        <v>2062</v>
      </c>
      <c r="D44" s="246" t="s">
        <v>2149</v>
      </c>
      <c r="E44" s="318"/>
      <c r="F44" s="318"/>
      <c r="G44" s="318"/>
      <c r="H44" s="318"/>
    </row>
    <row r="45" spans="1:8" s="258" customFormat="1" ht="165.75" x14ac:dyDescent="0.25">
      <c r="A45" s="246" t="s">
        <v>2124</v>
      </c>
      <c r="B45" s="246" t="s">
        <v>2123</v>
      </c>
      <c r="C45" s="444" t="s">
        <v>2062</v>
      </c>
      <c r="D45" s="246" t="s">
        <v>2125</v>
      </c>
      <c r="E45" s="318"/>
      <c r="F45" s="318"/>
      <c r="G45" s="318"/>
      <c r="H45" s="318"/>
    </row>
    <row r="46" spans="1:8" s="258" customFormat="1" ht="114.75" x14ac:dyDescent="0.25">
      <c r="A46" s="246" t="s">
        <v>2126</v>
      </c>
      <c r="B46" s="246" t="s">
        <v>2123</v>
      </c>
      <c r="C46" s="444" t="s">
        <v>2062</v>
      </c>
      <c r="D46" s="246" t="s">
        <v>2116</v>
      </c>
      <c r="E46" s="318"/>
      <c r="F46" s="318"/>
      <c r="G46" s="318"/>
      <c r="H46" s="318"/>
    </row>
    <row r="47" spans="1:8" s="258" customFormat="1" ht="127.5" x14ac:dyDescent="0.25">
      <c r="A47" s="246" t="s">
        <v>2127</v>
      </c>
      <c r="B47" s="246" t="s">
        <v>2123</v>
      </c>
      <c r="C47" s="444" t="s">
        <v>2080</v>
      </c>
      <c r="D47" s="246" t="s">
        <v>2116</v>
      </c>
      <c r="E47" s="318"/>
      <c r="F47" s="318"/>
      <c r="G47" s="318"/>
      <c r="H47" s="318"/>
    </row>
    <row r="48" spans="1:8" s="258" customFormat="1" ht="293.25" x14ac:dyDescent="0.25">
      <c r="A48" s="246" t="s">
        <v>2128</v>
      </c>
      <c r="B48" s="246" t="s">
        <v>2123</v>
      </c>
      <c r="C48" s="444" t="s">
        <v>2080</v>
      </c>
      <c r="D48" s="246" t="s">
        <v>2129</v>
      </c>
      <c r="E48" s="318"/>
      <c r="F48" s="318"/>
      <c r="G48" s="318"/>
      <c r="H48" s="318"/>
    </row>
    <row r="49" spans="1:8" s="258" customFormat="1" ht="114.75" x14ac:dyDescent="0.25">
      <c r="A49" s="246" t="s">
        <v>2130</v>
      </c>
      <c r="B49" s="246" t="s">
        <v>2123</v>
      </c>
      <c r="C49" s="444" t="s">
        <v>2131</v>
      </c>
      <c r="D49" s="246" t="s">
        <v>2132</v>
      </c>
      <c r="E49" s="318"/>
      <c r="F49" s="318"/>
      <c r="G49" s="318"/>
      <c r="H49" s="318"/>
    </row>
    <row r="50" spans="1:8" s="258" customFormat="1" ht="89.25" x14ac:dyDescent="0.25">
      <c r="A50" s="246" t="s">
        <v>2133</v>
      </c>
      <c r="B50" s="246" t="s">
        <v>2134</v>
      </c>
      <c r="C50" s="444" t="s">
        <v>2080</v>
      </c>
      <c r="D50" s="246" t="s">
        <v>2135</v>
      </c>
      <c r="E50" s="318"/>
      <c r="F50" s="318"/>
      <c r="G50" s="318"/>
      <c r="H50" s="318"/>
    </row>
    <row r="51" spans="1:8" s="258" customFormat="1" ht="140.25" x14ac:dyDescent="0.25">
      <c r="A51" s="246" t="s">
        <v>2136</v>
      </c>
      <c r="B51" s="246" t="s">
        <v>2134</v>
      </c>
      <c r="C51" s="444" t="s">
        <v>2062</v>
      </c>
      <c r="D51" s="246" t="s">
        <v>2137</v>
      </c>
      <c r="E51" s="318"/>
      <c r="F51" s="318"/>
      <c r="G51" s="318"/>
      <c r="H51" s="318"/>
    </row>
    <row r="52" spans="1:8" s="258" customFormat="1" ht="76.5" x14ac:dyDescent="0.25">
      <c r="A52" s="246" t="s">
        <v>2138</v>
      </c>
      <c r="B52" s="246" t="s">
        <v>2134</v>
      </c>
      <c r="C52" s="444" t="s">
        <v>2139</v>
      </c>
      <c r="D52" s="246" t="s">
        <v>2140</v>
      </c>
      <c r="E52" s="318"/>
      <c r="F52" s="318"/>
      <c r="G52" s="318"/>
      <c r="H52" s="318"/>
    </row>
    <row r="53" spans="1:8" s="258" customFormat="1" ht="267.75" x14ac:dyDescent="0.25">
      <c r="A53" s="246" t="s">
        <v>2141</v>
      </c>
      <c r="B53" s="246" t="s">
        <v>2134</v>
      </c>
      <c r="C53" s="444" t="s">
        <v>2139</v>
      </c>
      <c r="D53" s="246" t="s">
        <v>2137</v>
      </c>
      <c r="E53" s="318"/>
      <c r="F53" s="318"/>
      <c r="G53" s="318"/>
      <c r="H53" s="318"/>
    </row>
    <row r="54" spans="1:8" s="258" customFormat="1" ht="63.75" x14ac:dyDescent="0.25">
      <c r="A54" s="246" t="s">
        <v>2142</v>
      </c>
      <c r="B54" s="246" t="s">
        <v>2134</v>
      </c>
      <c r="C54" s="444" t="s">
        <v>2080</v>
      </c>
      <c r="D54" s="246" t="s">
        <v>2153</v>
      </c>
      <c r="E54" s="318"/>
      <c r="F54" s="318"/>
      <c r="G54" s="318"/>
      <c r="H54" s="318"/>
    </row>
    <row r="55" spans="1:8" s="258" customFormat="1" ht="89.25" x14ac:dyDescent="0.25">
      <c r="A55" s="246" t="s">
        <v>2143</v>
      </c>
      <c r="B55" s="246" t="s">
        <v>2134</v>
      </c>
      <c r="C55" s="444" t="s">
        <v>2062</v>
      </c>
      <c r="D55" s="246" t="s">
        <v>2144</v>
      </c>
      <c r="E55" s="318"/>
      <c r="F55" s="318"/>
      <c r="G55" s="318"/>
      <c r="H55" s="318"/>
    </row>
    <row r="56" spans="1:8" s="258" customFormat="1" ht="114.75" x14ac:dyDescent="0.25">
      <c r="A56" s="246" t="s">
        <v>2145</v>
      </c>
      <c r="B56" s="246" t="s">
        <v>2134</v>
      </c>
      <c r="C56" s="441" t="s">
        <v>2080</v>
      </c>
      <c r="D56" s="246" t="s">
        <v>2158</v>
      </c>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40" t="s">
        <v>39</v>
      </c>
      <c r="B101" s="541"/>
      <c r="C101" s="541"/>
      <c r="D101" s="542"/>
      <c r="E101" s="318"/>
      <c r="F101" s="318"/>
      <c r="G101" s="318"/>
      <c r="H101" s="318"/>
    </row>
    <row r="102" spans="1:8" s="258" customFormat="1" ht="12.75" x14ac:dyDescent="0.2">
      <c r="A102" s="526"/>
      <c r="B102" s="527"/>
      <c r="C102" s="527"/>
      <c r="D102" s="528"/>
      <c r="E102" s="319" t="s">
        <v>1467</v>
      </c>
      <c r="F102" s="318"/>
      <c r="G102" s="318"/>
      <c r="H102" s="318"/>
    </row>
    <row r="103" spans="1:8" s="258" customFormat="1" ht="12.75" x14ac:dyDescent="0.25">
      <c r="A103" s="529"/>
      <c r="B103" s="530"/>
      <c r="C103" s="530"/>
      <c r="D103" s="531"/>
      <c r="E103" s="318"/>
      <c r="F103" s="318"/>
      <c r="G103" s="318"/>
      <c r="H103" s="318"/>
    </row>
    <row r="104" spans="1:8" s="258" customFormat="1" ht="12.75" x14ac:dyDescent="0.25">
      <c r="A104" s="529"/>
      <c r="B104" s="530"/>
      <c r="C104" s="530"/>
      <c r="D104" s="531"/>
      <c r="E104" s="318"/>
      <c r="F104" s="318"/>
      <c r="G104" s="318"/>
      <c r="H104" s="318"/>
    </row>
    <row r="105" spans="1:8" s="258" customFormat="1" ht="12.75" x14ac:dyDescent="0.25">
      <c r="A105" s="529"/>
      <c r="B105" s="530"/>
      <c r="C105" s="530"/>
      <c r="D105" s="531"/>
      <c r="E105" s="318"/>
      <c r="F105" s="318"/>
      <c r="G105" s="318"/>
      <c r="H105" s="318"/>
    </row>
    <row r="106" spans="1:8" s="258" customFormat="1" ht="12.75" x14ac:dyDescent="0.25">
      <c r="A106" s="529"/>
      <c r="B106" s="530"/>
      <c r="C106" s="530"/>
      <c r="D106" s="531"/>
      <c r="E106" s="318"/>
      <c r="F106" s="318"/>
      <c r="G106" s="318"/>
      <c r="H106" s="318"/>
    </row>
    <row r="107" spans="1:8" s="258" customFormat="1" ht="12.75" x14ac:dyDescent="0.25">
      <c r="A107" s="529"/>
      <c r="B107" s="530"/>
      <c r="C107" s="530"/>
      <c r="D107" s="531"/>
      <c r="E107" s="318"/>
      <c r="F107" s="318"/>
      <c r="G107" s="318"/>
      <c r="H107" s="318"/>
    </row>
    <row r="108" spans="1:8" s="258" customFormat="1" ht="12.75" x14ac:dyDescent="0.25">
      <c r="A108" s="529"/>
      <c r="B108" s="530"/>
      <c r="C108" s="530"/>
      <c r="D108" s="531"/>
      <c r="E108" s="318"/>
      <c r="F108" s="318"/>
      <c r="G108" s="318"/>
      <c r="H108" s="318"/>
    </row>
    <row r="109" spans="1:8" s="258" customFormat="1" ht="12.75" x14ac:dyDescent="0.25">
      <c r="A109" s="532"/>
      <c r="B109" s="533"/>
      <c r="C109" s="533"/>
      <c r="D109" s="534"/>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San Carlos</v>
      </c>
      <c r="C1" s="280"/>
      <c r="D1" s="358"/>
      <c r="E1" s="358"/>
      <c r="F1" s="358" t="s">
        <v>8</v>
      </c>
      <c r="G1" s="358"/>
      <c r="H1" s="358"/>
      <c r="I1" s="358"/>
      <c r="J1" s="548" t="s">
        <v>1766</v>
      </c>
      <c r="K1" s="549"/>
      <c r="L1" s="550"/>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53" t="s">
        <v>102</v>
      </c>
      <c r="K2" s="554"/>
      <c r="L2" s="259"/>
      <c r="M2" s="358"/>
      <c r="N2" s="358"/>
      <c r="O2" s="358"/>
      <c r="P2" s="358"/>
      <c r="Q2" s="358"/>
      <c r="R2" s="358"/>
      <c r="S2" s="358"/>
      <c r="T2" s="358"/>
      <c r="U2" s="58"/>
      <c r="V2" s="58"/>
    </row>
    <row r="3" spans="1:22" s="219" customFormat="1" ht="15" x14ac:dyDescent="0.2">
      <c r="A3" s="478" t="s">
        <v>1369</v>
      </c>
      <c r="B3" s="478"/>
      <c r="C3" s="478"/>
      <c r="D3" s="478"/>
      <c r="E3" s="478"/>
      <c r="F3" s="478"/>
      <c r="G3" s="478"/>
      <c r="H3" s="478"/>
      <c r="I3" s="478"/>
      <c r="J3" s="478"/>
      <c r="K3" s="478"/>
      <c r="L3" s="478"/>
      <c r="M3" s="478"/>
      <c r="N3" s="478"/>
      <c r="O3" s="478"/>
      <c r="P3" s="478"/>
      <c r="Q3" s="478"/>
      <c r="R3" s="478"/>
      <c r="S3" s="478"/>
      <c r="T3" s="478"/>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47" t="s">
        <v>30</v>
      </c>
      <c r="B7" s="547"/>
      <c r="C7" s="547"/>
      <c r="D7" s="547"/>
      <c r="E7" s="547"/>
      <c r="F7" s="547"/>
      <c r="G7" s="547"/>
      <c r="H7" s="547"/>
      <c r="I7" s="547"/>
      <c r="J7" s="525"/>
    </row>
    <row r="8" spans="1:22" s="209" customFormat="1" ht="15.75" x14ac:dyDescent="0.2">
      <c r="A8" s="547" t="s">
        <v>37</v>
      </c>
      <c r="B8" s="547"/>
      <c r="C8" s="547"/>
      <c r="D8" s="547"/>
      <c r="E8" s="547"/>
      <c r="F8" s="547"/>
      <c r="G8" s="547"/>
      <c r="H8" s="547"/>
      <c r="I8" s="547"/>
      <c r="J8" s="525"/>
    </row>
    <row r="9" spans="1:22" s="209" customFormat="1" ht="45" customHeight="1" x14ac:dyDescent="0.2">
      <c r="A9" s="492" t="s">
        <v>43</v>
      </c>
      <c r="B9" s="551"/>
      <c r="C9" s="551"/>
      <c r="D9" s="552"/>
      <c r="E9" s="546" t="s">
        <v>31</v>
      </c>
      <c r="F9" s="546"/>
      <c r="G9" s="546"/>
      <c r="H9" s="546"/>
      <c r="I9" s="181" t="s">
        <v>32</v>
      </c>
      <c r="J9" s="181" t="s">
        <v>33</v>
      </c>
    </row>
    <row r="10" spans="1:22" s="209" customFormat="1" ht="14.25" customHeight="1" x14ac:dyDescent="0.2">
      <c r="A10" s="480">
        <v>1</v>
      </c>
      <c r="B10" s="481"/>
      <c r="C10" s="481"/>
      <c r="D10" s="483"/>
      <c r="E10" s="480">
        <v>2</v>
      </c>
      <c r="F10" s="482"/>
      <c r="G10" s="482"/>
      <c r="H10" s="483"/>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43" t="s">
        <v>132</v>
      </c>
      <c r="B12" s="544"/>
      <c r="C12" s="545"/>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G13" sqref="G13"/>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San Carlos</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55"/>
      <c r="N4" s="555"/>
      <c r="O4" s="555"/>
      <c r="P4" s="555"/>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84" t="s">
        <v>40</v>
      </c>
      <c r="B7" s="487"/>
      <c r="C7" s="487"/>
      <c r="D7" s="487"/>
      <c r="E7" s="487"/>
      <c r="F7" s="487"/>
      <c r="G7" s="487"/>
      <c r="H7" s="487"/>
      <c r="I7" s="487"/>
      <c r="J7" s="488"/>
    </row>
    <row r="8" spans="1:45" ht="15.75" customHeight="1" x14ac:dyDescent="0.2">
      <c r="A8" s="484" t="s">
        <v>1356</v>
      </c>
      <c r="B8" s="487"/>
      <c r="C8" s="487"/>
      <c r="D8" s="487"/>
      <c r="E8" s="487"/>
      <c r="F8" s="487"/>
      <c r="G8" s="487"/>
      <c r="H8" s="487"/>
      <c r="I8" s="487"/>
      <c r="J8" s="488"/>
    </row>
    <row r="9" spans="1:45" ht="58.5" customHeight="1" x14ac:dyDescent="0.2">
      <c r="A9" s="556" t="s">
        <v>1357</v>
      </c>
      <c r="B9" s="557"/>
      <c r="C9" s="557"/>
      <c r="D9" s="557"/>
      <c r="E9" s="557"/>
      <c r="F9" s="557"/>
      <c r="G9" s="557"/>
      <c r="H9" s="557"/>
      <c r="I9" s="557"/>
      <c r="J9" s="558"/>
    </row>
    <row r="10" spans="1:45" ht="77.25" customHeight="1" x14ac:dyDescent="0.2">
      <c r="A10" s="559" t="s">
        <v>34</v>
      </c>
      <c r="B10" s="560" t="s">
        <v>1348</v>
      </c>
      <c r="C10" s="561"/>
      <c r="D10" s="561"/>
      <c r="E10" s="562"/>
      <c r="F10" s="559" t="s">
        <v>1850</v>
      </c>
      <c r="G10" s="559"/>
      <c r="H10" s="559"/>
      <c r="I10" s="559"/>
      <c r="J10" s="559" t="s">
        <v>1353</v>
      </c>
    </row>
    <row r="11" spans="1:45" ht="60" customHeight="1" thickBot="1" x14ac:dyDescent="0.25">
      <c r="A11" s="559"/>
      <c r="B11" s="431" t="s">
        <v>1349</v>
      </c>
      <c r="C11" s="431" t="s">
        <v>1350</v>
      </c>
      <c r="D11" s="431" t="s">
        <v>1351</v>
      </c>
      <c r="E11" s="431" t="s">
        <v>1352</v>
      </c>
      <c r="F11" s="431" t="s">
        <v>1349</v>
      </c>
      <c r="G11" s="431" t="s">
        <v>1350</v>
      </c>
      <c r="H11" s="431" t="s">
        <v>1351</v>
      </c>
      <c r="I11" s="431" t="s">
        <v>1352</v>
      </c>
      <c r="J11" s="559"/>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San Carlos</v>
      </c>
      <c r="C1" s="280"/>
      <c r="D1" s="564" t="s">
        <v>1780</v>
      </c>
      <c r="E1" s="565"/>
      <c r="F1" s="566"/>
      <c r="G1" s="548" t="s">
        <v>1766</v>
      </c>
      <c r="H1" s="549"/>
      <c r="I1" s="550"/>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64"/>
      <c r="E2" s="565"/>
      <c r="F2" s="566"/>
      <c r="G2" s="553" t="s">
        <v>102</v>
      </c>
      <c r="H2" s="554"/>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78" t="s">
        <v>1369</v>
      </c>
      <c r="B5" s="478"/>
      <c r="C5" s="478"/>
      <c r="D5" s="478"/>
      <c r="E5" s="478"/>
      <c r="F5" s="478"/>
      <c r="G5" s="478"/>
      <c r="H5" s="478"/>
      <c r="I5" s="478"/>
      <c r="J5" s="478"/>
      <c r="K5" s="478"/>
      <c r="L5" s="478"/>
      <c r="M5" s="478"/>
      <c r="N5" s="478"/>
      <c r="O5" s="478"/>
      <c r="P5" s="478"/>
      <c r="Q5" s="478"/>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1468</v>
      </c>
      <c r="B8" s="292" t="s">
        <v>1469</v>
      </c>
      <c r="C8" s="292" t="s">
        <v>1470</v>
      </c>
      <c r="D8" s="292" t="s">
        <v>1471</v>
      </c>
      <c r="F8" s="292" t="s">
        <v>1475</v>
      </c>
      <c r="G8" s="412" t="s">
        <v>1477</v>
      </c>
    </row>
    <row r="9" spans="1:19" s="209" customFormat="1" ht="15.75" x14ac:dyDescent="0.2">
      <c r="A9" s="547" t="s">
        <v>1775</v>
      </c>
      <c r="B9" s="547"/>
      <c r="C9" s="547"/>
      <c r="D9" s="547"/>
      <c r="E9" s="547"/>
      <c r="F9" s="547"/>
      <c r="G9" s="525"/>
    </row>
    <row r="10" spans="1:19" s="209" customFormat="1" x14ac:dyDescent="0.2">
      <c r="A10" s="479" t="s">
        <v>1770</v>
      </c>
      <c r="B10" s="479"/>
      <c r="C10" s="479"/>
      <c r="D10" s="479"/>
      <c r="E10" s="479"/>
      <c r="F10" s="479"/>
      <c r="G10" s="563"/>
    </row>
    <row r="11" spans="1:19" s="209" customFormat="1" ht="45" customHeight="1" x14ac:dyDescent="0.2">
      <c r="A11" s="492" t="s">
        <v>43</v>
      </c>
      <c r="B11" s="551"/>
      <c r="C11" s="551"/>
      <c r="D11" s="552"/>
      <c r="E11" s="402"/>
      <c r="F11" s="395"/>
      <c r="G11" s="401"/>
    </row>
    <row r="12" spans="1:19" s="209" customFormat="1" ht="14.25" customHeight="1" x14ac:dyDescent="0.2">
      <c r="A12" s="480">
        <v>1</v>
      </c>
      <c r="B12" s="481"/>
      <c r="C12" s="481"/>
      <c r="D12" s="483"/>
      <c r="E12" s="400"/>
      <c r="F12" s="394"/>
      <c r="G12" s="399">
        <v>4</v>
      </c>
    </row>
    <row r="13" spans="1:19" s="209" customFormat="1" ht="66.75" customHeight="1" x14ac:dyDescent="0.2">
      <c r="A13" s="396" t="s">
        <v>1</v>
      </c>
      <c r="B13" s="396" t="s">
        <v>2</v>
      </c>
      <c r="C13" s="396" t="s">
        <v>129</v>
      </c>
      <c r="D13" s="396" t="s">
        <v>1288</v>
      </c>
      <c r="E13" s="403" t="s">
        <v>1774</v>
      </c>
      <c r="F13" s="396" t="s">
        <v>1773</v>
      </c>
      <c r="G13" s="403" t="s">
        <v>1769</v>
      </c>
    </row>
    <row r="14" spans="1:19" s="262" customFormat="1" x14ac:dyDescent="0.2">
      <c r="A14" s="543" t="s">
        <v>132</v>
      </c>
      <c r="B14" s="544"/>
      <c r="C14" s="545"/>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abSelected="1" zoomScale="92" zoomScaleNormal="100" zoomScaleSheetLayoutView="100" workbookViewId="0">
      <selection activeCell="D24" sqref="D24"/>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San Carlos</v>
      </c>
      <c r="C3" s="288"/>
    </row>
    <row r="4" spans="1:5" ht="18" customHeight="1" x14ac:dyDescent="0.25">
      <c r="A4" s="289" t="s">
        <v>36</v>
      </c>
      <c r="B4" s="207">
        <f>'Start Here'!B5</f>
        <v>2019</v>
      </c>
      <c r="C4" s="290" t="s">
        <v>48</v>
      </c>
    </row>
    <row r="7" spans="1:5" ht="16.5" thickBot="1" x14ac:dyDescent="0.3">
      <c r="A7" s="580"/>
      <c r="B7" s="580"/>
      <c r="C7" s="580"/>
    </row>
    <row r="8" spans="1:5" ht="15" customHeight="1" x14ac:dyDescent="0.25">
      <c r="A8" s="592" t="s">
        <v>1763</v>
      </c>
      <c r="B8" s="593"/>
      <c r="C8" s="593"/>
      <c r="D8" s="593"/>
    </row>
    <row r="9" spans="1:5" x14ac:dyDescent="0.25">
      <c r="A9" s="562" t="s">
        <v>15</v>
      </c>
      <c r="B9" s="559"/>
      <c r="C9" s="559"/>
      <c r="D9" s="78" t="s">
        <v>56</v>
      </c>
      <c r="E9" s="295"/>
    </row>
    <row r="10" spans="1:5" x14ac:dyDescent="0.25">
      <c r="A10" s="567" t="s">
        <v>16</v>
      </c>
      <c r="B10" s="568"/>
      <c r="C10" s="296" t="s">
        <v>5</v>
      </c>
      <c r="D10" s="79">
        <f>'Table A2'!Q12</f>
        <v>0</v>
      </c>
      <c r="E10" s="295" t="s">
        <v>1507</v>
      </c>
    </row>
    <row r="11" spans="1:5" x14ac:dyDescent="0.25">
      <c r="A11" s="569"/>
      <c r="B11" s="570"/>
      <c r="C11" s="210" t="s">
        <v>20</v>
      </c>
      <c r="D11" s="79">
        <f>'Table A2'!R12</f>
        <v>0</v>
      </c>
      <c r="E11" s="295" t="s">
        <v>1508</v>
      </c>
    </row>
    <row r="12" spans="1:5" x14ac:dyDescent="0.25">
      <c r="A12" s="567" t="s">
        <v>17</v>
      </c>
      <c r="B12" s="568"/>
      <c r="C12" s="210" t="s">
        <v>5</v>
      </c>
      <c r="D12" s="79">
        <f>'Table A2'!S12</f>
        <v>1</v>
      </c>
      <c r="E12" s="295" t="s">
        <v>1509</v>
      </c>
    </row>
    <row r="13" spans="1:5" x14ac:dyDescent="0.25">
      <c r="A13" s="571"/>
      <c r="B13" s="572"/>
      <c r="C13" s="210" t="s">
        <v>20</v>
      </c>
      <c r="D13" s="79">
        <f>'Table A2'!T12</f>
        <v>0</v>
      </c>
      <c r="E13" s="295" t="s">
        <v>1510</v>
      </c>
    </row>
    <row r="14" spans="1:5" x14ac:dyDescent="0.25">
      <c r="A14" s="567" t="s">
        <v>18</v>
      </c>
      <c r="B14" s="568"/>
      <c r="C14" s="210" t="s">
        <v>5</v>
      </c>
      <c r="D14" s="79">
        <f>'Table A2'!U12</f>
        <v>2</v>
      </c>
      <c r="E14" s="295" t="s">
        <v>1511</v>
      </c>
    </row>
    <row r="15" spans="1:5" x14ac:dyDescent="0.25">
      <c r="A15" s="571"/>
      <c r="B15" s="572"/>
      <c r="C15" s="210" t="s">
        <v>20</v>
      </c>
      <c r="D15" s="79">
        <f>'Table A2'!V12</f>
        <v>0</v>
      </c>
      <c r="E15" s="295" t="s">
        <v>1512</v>
      </c>
    </row>
    <row r="16" spans="1:5" ht="28.5" customHeight="1" thickBot="1" x14ac:dyDescent="0.3">
      <c r="A16" s="573" t="s">
        <v>19</v>
      </c>
      <c r="B16" s="574"/>
      <c r="C16" s="211"/>
      <c r="D16" s="80">
        <f>'Table A2'!W12</f>
        <v>52</v>
      </c>
      <c r="E16" s="295" t="s">
        <v>1513</v>
      </c>
    </row>
    <row r="17" spans="1:10" ht="16.5" thickTop="1" thickBot="1" x14ac:dyDescent="0.3">
      <c r="A17" s="587" t="s">
        <v>1750</v>
      </c>
      <c r="B17" s="588"/>
      <c r="C17" s="294"/>
      <c r="D17" s="81">
        <f>SUM(D10:D16)</f>
        <v>55</v>
      </c>
      <c r="E17" s="291" t="s">
        <v>1514</v>
      </c>
    </row>
    <row r="18" spans="1:10" ht="29.25" customHeight="1" x14ac:dyDescent="0.25">
      <c r="A18" s="447" t="s">
        <v>1761</v>
      </c>
      <c r="B18" s="447"/>
      <c r="C18" s="447"/>
      <c r="D18" s="447"/>
    </row>
    <row r="20" spans="1:10" ht="15.75" thickBot="1" x14ac:dyDescent="0.3"/>
    <row r="21" spans="1:10" ht="15" customHeight="1" x14ac:dyDescent="0.25">
      <c r="A21" s="589" t="s">
        <v>1764</v>
      </c>
      <c r="B21" s="590"/>
      <c r="C21" s="590"/>
      <c r="D21" s="186"/>
    </row>
    <row r="22" spans="1:10" ht="15" customHeight="1" x14ac:dyDescent="0.25">
      <c r="A22" s="578" t="s">
        <v>83</v>
      </c>
      <c r="B22" s="583"/>
      <c r="C22" s="584"/>
      <c r="D22" s="212">
        <f>COUNTIFS('Table A'!P13:P1001,"&gt;0",'Table A'!$H$13:$H$1001,"&gt;=1/1/2019")</f>
        <v>37</v>
      </c>
      <c r="E22" s="291" t="s">
        <v>1492</v>
      </c>
    </row>
    <row r="23" spans="1:10" ht="17.25" customHeight="1" x14ac:dyDescent="0.25">
      <c r="A23" s="578" t="s">
        <v>66</v>
      </c>
      <c r="B23" s="583"/>
      <c r="C23" s="584"/>
      <c r="D23" s="212">
        <f>'Table A'!P12</f>
        <v>93</v>
      </c>
      <c r="E23" s="291" t="s">
        <v>1493</v>
      </c>
    </row>
    <row r="24" spans="1:10" ht="15" customHeight="1" x14ac:dyDescent="0.25">
      <c r="A24" s="578" t="s">
        <v>67</v>
      </c>
      <c r="B24" s="583"/>
      <c r="C24" s="584"/>
      <c r="D24" s="212">
        <f>'Table A'!Q12</f>
        <v>86</v>
      </c>
      <c r="E24" s="291" t="s">
        <v>1494</v>
      </c>
    </row>
    <row r="25" spans="1:10" ht="15.75" customHeight="1" thickBot="1" x14ac:dyDescent="0.3">
      <c r="A25" s="581" t="s">
        <v>68</v>
      </c>
      <c r="B25" s="585"/>
      <c r="C25" s="586"/>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89" t="s">
        <v>69</v>
      </c>
      <c r="B28" s="590"/>
      <c r="C28" s="590"/>
      <c r="D28" s="591"/>
      <c r="H28" s="82"/>
      <c r="I28" s="82"/>
      <c r="J28" s="82"/>
    </row>
    <row r="29" spans="1:10" x14ac:dyDescent="0.25">
      <c r="A29" s="578" t="s">
        <v>70</v>
      </c>
      <c r="B29" s="579"/>
      <c r="C29" s="579"/>
      <c r="D29" s="215">
        <f>'Table A'!S12</f>
        <v>0</v>
      </c>
      <c r="E29" s="291" t="s">
        <v>1496</v>
      </c>
    </row>
    <row r="30" spans="1:10" x14ac:dyDescent="0.25">
      <c r="A30" s="578" t="s">
        <v>71</v>
      </c>
      <c r="B30" s="579"/>
      <c r="C30" s="579"/>
      <c r="D30" s="215">
        <f>SUMPRODUCT((YEAR('Table A'!$H13:$H1001)='Start Here'!$B$5)*('Table A'!$S13:$S1001="Yes-Approved")*('Table A'!$Q13:$Q1001))</f>
        <v>0</v>
      </c>
      <c r="E30" s="291" t="s">
        <v>1497</v>
      </c>
    </row>
    <row r="31" spans="1:10" x14ac:dyDescent="0.25">
      <c r="A31" s="578" t="s">
        <v>72</v>
      </c>
      <c r="B31" s="579"/>
      <c r="C31" s="579"/>
      <c r="D31" s="216">
        <f>SUMPRODUCT((YEAR('Table A'!$H13:$H1001)='Start Here'!$B$5)*('Table A'!$S13:$S1001="Yes-Approved"))</f>
        <v>0</v>
      </c>
      <c r="E31" s="291" t="s">
        <v>1498</v>
      </c>
    </row>
    <row r="32" spans="1:10" ht="15.75" thickBot="1" x14ac:dyDescent="0.3">
      <c r="A32" s="581" t="s">
        <v>73</v>
      </c>
      <c r="B32" s="582"/>
      <c r="C32" s="582"/>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75" t="s">
        <v>107</v>
      </c>
      <c r="B36" s="576"/>
      <c r="C36" s="576"/>
      <c r="D36" s="577"/>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algorithmName="SHA-512" hashValue="+fwg2Q8h5jjt/DFQml4ZJbEVev+p7aEy1OkXaqECxeipg3Ko2HFmD2t0Yfjos+db7nYtCIQu9Hn8431JCoZHNg==" saltValue="RpS80NqVNqjCFkh+g7Fnfg==" spinCount="100000" sheet="1" objects="1" scenarios="1"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991566D-0F93-4E12-9B1C-E27107665857}"/>
</file>

<file path=customXml/itemProps2.xml><?xml version="1.0" encoding="utf-8"?>
<ds:datastoreItem xmlns:ds="http://schemas.openxmlformats.org/officeDocument/2006/customXml" ds:itemID="{68BF4471-6C29-4891-9A1C-B3D79C4CDAE4}">
  <ds:schemaRefs>
    <ds:schemaRef ds:uri="http://schemas.microsoft.com/sharepoint/v3/contenttype/forms"/>
  </ds:schemaRefs>
</ds:datastoreItem>
</file>

<file path=customXml/itemProps3.xml><?xml version="1.0" encoding="utf-8"?>
<ds:datastoreItem xmlns:ds="http://schemas.openxmlformats.org/officeDocument/2006/customXml" ds:itemID="{B3C2A085-8A5C-467A-AAEC-DB5374ADCDC0}">
  <ds:schemaRefs>
    <ds:schemaRef ds:uri="a7187382-770b-4b4a-ac75-5fdc2bd3e217"/>
    <ds:schemaRef ds:uri="http://purl.org/dc/terms/"/>
    <ds:schemaRef ds:uri="http://purl.org/dc/elements/1.1/"/>
    <ds:schemaRef ds:uri="http://schemas.microsoft.com/office/2006/metadata/properties"/>
    <ds:schemaRef ds:uri="http://schemas.microsoft.com/office/2006/documentManagement/types"/>
    <ds:schemaRef ds:uri="161a9e71-249b-414a-a5d6-aac19fec2219"/>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Lisa Porras</cp:lastModifiedBy>
  <cp:lastPrinted>2020-02-12T00:36:58Z</cp:lastPrinted>
  <dcterms:created xsi:type="dcterms:W3CDTF">2018-09-27T21:13:30Z</dcterms:created>
  <dcterms:modified xsi:type="dcterms:W3CDTF">2020-02-12T00:38:56Z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