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cadworkspace\NYU-MFE\6411\final\"/>
    </mc:Choice>
  </mc:AlternateContent>
  <xr:revisionPtr revIDLastSave="0" documentId="13_ncr:1_{47C8AEDD-BFE1-4BAD-AACF-C747BCCBF2A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USM1" sheetId="2" r:id="rId1"/>
    <sheet name="TYM1" sheetId="3" r:id="rId2"/>
    <sheet name="G_M1" sheetId="4" r:id="rId3"/>
    <sheet name="RXM1" sheetId="5" r:id="rId4"/>
  </sheets>
  <calcPr calcId="191029"/>
</workbook>
</file>

<file path=xl/calcChain.xml><?xml version="1.0" encoding="utf-8"?>
<calcChain xmlns="http://schemas.openxmlformats.org/spreadsheetml/2006/main">
  <c r="B5" i="4" l="1"/>
  <c r="B4" i="4"/>
  <c r="B3" i="4"/>
  <c r="B2" i="4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<sst xmlns="http://schemas.openxmlformats.org/spreadsheetml/2006/main" count="100" uniqueCount="72">
  <si>
    <t>Cash Security</t>
  </si>
  <si>
    <t>Price</t>
  </si>
  <si>
    <t>Conven Yield</t>
  </si>
  <si>
    <t>Conver Factor</t>
  </si>
  <si>
    <t>Gross Basis</t>
  </si>
  <si>
    <t>Implied Repo%</t>
  </si>
  <si>
    <t>Actual Repo%</t>
  </si>
  <si>
    <t>Net Basis</t>
  </si>
  <si>
    <t>T 5 05/15/37</t>
  </si>
  <si>
    <t>T 4 ⅜ 02/15/38</t>
  </si>
  <si>
    <t>T 4 ½ 05/15/38</t>
  </si>
  <si>
    <t>T 4 ½ 08/15/39</t>
  </si>
  <si>
    <t>T 4 ¼ 05/15/39</t>
  </si>
  <si>
    <t>T 4 ⅝ 02/15/40</t>
  </si>
  <si>
    <t>T 4 ⅜ 11/15/39</t>
  </si>
  <si>
    <t>T 4 ⅜ 05/15/40</t>
  </si>
  <si>
    <t>T 4 ¾ 02/15/41</t>
  </si>
  <si>
    <t>T 3 ½ 02/15/39</t>
  </si>
  <si>
    <t>T 4 ¼ 11/15/40</t>
  </si>
  <si>
    <t>T 4 ⅜ 05/15/41</t>
  </si>
  <si>
    <t>T 3 ⅞ 08/15/40</t>
  </si>
  <si>
    <t>T 3 ¾ 08/15/41</t>
  </si>
  <si>
    <t>T 3 ⅛ 11/15/41</t>
  </si>
  <si>
    <t>T 3 ⅛ 02/15/42</t>
  </si>
  <si>
    <t>T 3 ¾ 11/15/43</t>
  </si>
  <si>
    <t>T 3 ⅝ 08/15/43</t>
  </si>
  <si>
    <t>T 3 05/15/42</t>
  </si>
  <si>
    <t>T 3 ⅝ 02/15/44</t>
  </si>
  <si>
    <t>T 3 ⅛ 02/15/43</t>
  </si>
  <si>
    <t>T 2 ¾ 08/15/42</t>
  </si>
  <si>
    <t>T 3 ⅜ 05/15/44</t>
  </si>
  <si>
    <t>T 2 ¾ 11/15/42</t>
  </si>
  <si>
    <t>T 2 ⅞ 05/15/43</t>
  </si>
  <si>
    <t>T 1 ⅞ 02/15/41</t>
  </si>
  <si>
    <t>T 3 ⅛ 08/15/44</t>
  </si>
  <si>
    <t>T 3 11/15/44</t>
  </si>
  <si>
    <t>T 1 ⅜ 11/15/40</t>
  </si>
  <si>
    <t>T 3 05/15/45</t>
  </si>
  <si>
    <t>T 1 ⅛ 05/15/40</t>
  </si>
  <si>
    <t>T 3 11/15/45</t>
  </si>
  <si>
    <t>T 2 ⅞ 08/15/45</t>
  </si>
  <si>
    <t>T 1 ⅛ 08/15/40</t>
  </si>
  <si>
    <t>T 2 ½ 02/15/45</t>
  </si>
  <si>
    <t>T 2 ½ 02/15/46</t>
  </si>
  <si>
    <t>T 2 ½ 05/15/46</t>
  </si>
  <si>
    <t>T 2 ¾ 02/15/28</t>
  </si>
  <si>
    <t>T 2 ⅞ 05/15/28</t>
  </si>
  <si>
    <t>T 1 ⅛ 02/29/28</t>
  </si>
  <si>
    <t>T 2 ⅞ 08/15/28</t>
  </si>
  <si>
    <t>T 0 ¾ 01/31/28</t>
  </si>
  <si>
    <t>T 0 ⅝ 12/31/27</t>
  </si>
  <si>
    <t>T 3 ⅛ 11/15/28</t>
  </si>
  <si>
    <t>T 2 ⅝ 02/15/29</t>
  </si>
  <si>
    <t>T 2 ⅜ 05/15/29</t>
  </si>
  <si>
    <t>T 1 ⅝ 08/15/29</t>
  </si>
  <si>
    <t>T 1 ¾ 11/15/29</t>
  </si>
  <si>
    <t>T 1 ½ 02/15/30</t>
  </si>
  <si>
    <t>T 0 ⅝ 05/15/30</t>
  </si>
  <si>
    <t>T 0 ⅝ 08/15/30</t>
  </si>
  <si>
    <t>T 0 ⅞ 11/15/30</t>
  </si>
  <si>
    <t>T 1 ⅛ 02/15/31</t>
  </si>
  <si>
    <t>UKT 4 ¾ 12/07/30</t>
  </si>
  <si>
    <t>UKT 4 ¼ 06/07/32</t>
  </si>
  <si>
    <t>UKT 0 ⅜ 10/22/30</t>
  </si>
  <si>
    <t>UKT 0 ¼ 07/31/31</t>
  </si>
  <si>
    <t>DBR 0 02/15/30</t>
  </si>
  <si>
    <t>DBR 0 08/15/30</t>
  </si>
  <si>
    <t>Green Bond</t>
  </si>
  <si>
    <t>DBR 0 02/15/31</t>
  </si>
  <si>
    <t>¾</t>
  </si>
  <si>
    <t>T 4 ¾ 02/15/37</t>
    <phoneticPr fontId="19" type="noConversion"/>
  </si>
  <si>
    <t>Coupon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</si>
</sst>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6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好" xfId="30" builtinId="26" customBuiltin="1"/>
    <cellStyle name="差" xfId="25" builtinId="27" customBuiltin="1"/>
    <cellStyle name="常规" xfId="0" builtinId="0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检查单元格" xfId="28" builtinId="23" customBuiltin="1"/>
    <cellStyle name="汇总" xfId="41" builtinId="25" customBuiltin="1"/>
    <cellStyle name="注释" xfId="38" builtinId="1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解释性文本" xfId="29" builtinId="53" customBuiltin="1"/>
    <cellStyle name="警告文本" xfId="42" builtinId="11" customBuiltin="1"/>
    <cellStyle name="计算" xfId="27" builtinId="22" customBuiltin="1"/>
    <cellStyle name="输入" xfId="35" builtinId="20" customBuiltin="1"/>
    <cellStyle name="输出" xfId="39" builtinId="21" customBuiltin="1"/>
    <cellStyle name="适中" xfId="37" builtinId="28" customBuiltin="1"/>
    <cellStyle name="链接单元格" xfId="36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zoomScaleNormal="100" zoomScaleSheetLayoutView="20" workbookViewId="0">
      <selection activeCell="E11" sqref="E11"/>
    </sheetView>
  </sheetViews>
  <sheetFormatPr defaultColWidth="8.875" defaultRowHeight="13.5" x14ac:dyDescent="0.15"/>
  <cols>
    <col min="1" max="1" width="13.625" bestFit="1" customWidth="1"/>
    <col min="2" max="2" width="13.625" customWidth="1"/>
    <col min="3" max="3" width="9" bestFit="1" customWidth="1"/>
    <col min="4" max="4" width="12.625" bestFit="1" customWidth="1"/>
    <col min="5" max="5" width="13.375" bestFit="1" customWidth="1"/>
    <col min="6" max="6" width="10.875" bestFit="1" customWidth="1"/>
    <col min="7" max="7" width="14.5" bestFit="1" customWidth="1"/>
    <col min="8" max="8" width="12.625" customWidth="1"/>
    <col min="9" max="9" width="9.125" bestFit="1" customWidth="1"/>
  </cols>
  <sheetData>
    <row r="1" spans="1:11" ht="15" x14ac:dyDescent="0.25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15">
      <c r="A2" t="s">
        <v>8</v>
      </c>
      <c r="B2">
        <v>5</v>
      </c>
      <c r="C2">
        <v>142.4453</v>
      </c>
      <c r="D2">
        <v>1.9330000000000001</v>
      </c>
      <c r="E2">
        <v>0.89890000000000003</v>
      </c>
      <c r="F2">
        <v>1.5429999999999999</v>
      </c>
      <c r="G2">
        <v>1.7000000000000001E-2</v>
      </c>
      <c r="H2">
        <v>8.3000000000000004E-2</v>
      </c>
      <c r="I2">
        <v>0.03</v>
      </c>
    </row>
    <row r="3" spans="1:11" x14ac:dyDescent="0.15">
      <c r="A3" t="s">
        <v>70</v>
      </c>
      <c r="B3">
        <v>4.75</v>
      </c>
      <c r="C3">
        <v>138.6953</v>
      </c>
      <c r="D3">
        <v>1.92</v>
      </c>
      <c r="E3">
        <v>0.875</v>
      </c>
      <c r="F3">
        <v>1.5389999999999999</v>
      </c>
      <c r="G3">
        <v>-0.129</v>
      </c>
      <c r="H3">
        <v>8.3000000000000004E-2</v>
      </c>
      <c r="I3">
        <v>9.2999999999999999E-2</v>
      </c>
    </row>
    <row r="4" spans="1:11" x14ac:dyDescent="0.15">
      <c r="A4" t="s">
        <v>9</v>
      </c>
      <c r="B4">
        <f>4+3/8</f>
        <v>4.375</v>
      </c>
      <c r="C4">
        <v>134.40629999999999</v>
      </c>
      <c r="D4">
        <v>1.9750000000000001</v>
      </c>
      <c r="E4">
        <v>0.83130000000000004</v>
      </c>
      <c r="F4">
        <v>4.0999999999999996</v>
      </c>
      <c r="G4">
        <v>-6.468</v>
      </c>
      <c r="H4">
        <v>8.3000000000000004E-2</v>
      </c>
      <c r="I4">
        <v>2.7690000000000001</v>
      </c>
      <c r="K4" s="2" t="s">
        <v>69</v>
      </c>
    </row>
    <row r="5" spans="1:11" x14ac:dyDescent="0.15">
      <c r="A5" t="s">
        <v>10</v>
      </c>
      <c r="B5">
        <f>4+1/2</f>
        <v>4.5</v>
      </c>
      <c r="C5">
        <v>136.4297</v>
      </c>
      <c r="D5">
        <v>1.9870000000000001</v>
      </c>
      <c r="E5">
        <v>0.84279999999999999</v>
      </c>
      <c r="F5">
        <v>4.3209999999999997</v>
      </c>
      <c r="G5">
        <v>-6.806</v>
      </c>
      <c r="H5">
        <v>8.3000000000000004E-2</v>
      </c>
      <c r="I5">
        <v>2.9609999999999999</v>
      </c>
      <c r="K5" s="2"/>
    </row>
    <row r="6" spans="1:11" x14ac:dyDescent="0.15">
      <c r="A6" t="s">
        <v>11</v>
      </c>
      <c r="B6">
        <f>4+1/2</f>
        <v>4.5</v>
      </c>
      <c r="C6">
        <v>137.60159999999999</v>
      </c>
      <c r="D6">
        <v>2.0419999999999998</v>
      </c>
      <c r="E6">
        <v>0.83630000000000004</v>
      </c>
      <c r="F6">
        <v>6.5119999999999996</v>
      </c>
      <c r="G6">
        <v>-11.8</v>
      </c>
      <c r="H6">
        <v>8.3000000000000004E-2</v>
      </c>
      <c r="I6">
        <v>5.1429999999999998</v>
      </c>
    </row>
    <row r="7" spans="1:11" x14ac:dyDescent="0.15">
      <c r="A7" t="s">
        <v>12</v>
      </c>
      <c r="B7">
        <f>4+1/4</f>
        <v>4.25</v>
      </c>
      <c r="C7">
        <v>133.5547</v>
      </c>
      <c r="D7">
        <v>2.0329999999999999</v>
      </c>
      <c r="E7">
        <v>0.81040000000000001</v>
      </c>
      <c r="F7">
        <v>6.524</v>
      </c>
      <c r="G7">
        <v>-12.375999999999999</v>
      </c>
      <c r="H7">
        <v>8.3000000000000004E-2</v>
      </c>
      <c r="I7">
        <v>5.242</v>
      </c>
    </row>
    <row r="8" spans="1:11" x14ac:dyDescent="0.15">
      <c r="A8" t="s">
        <v>13</v>
      </c>
      <c r="B8">
        <f>4+5/8</f>
        <v>4.625</v>
      </c>
      <c r="C8">
        <v>140.10159999999999</v>
      </c>
      <c r="D8">
        <v>2.0579999999999998</v>
      </c>
      <c r="E8">
        <v>0.84760000000000002</v>
      </c>
      <c r="F8">
        <v>7.24</v>
      </c>
      <c r="G8">
        <v>-13.154999999999999</v>
      </c>
      <c r="H8">
        <v>8.3000000000000004E-2</v>
      </c>
      <c r="I8">
        <v>5.8330000000000002</v>
      </c>
    </row>
    <row r="9" spans="1:11" x14ac:dyDescent="0.15">
      <c r="A9" t="s">
        <v>14</v>
      </c>
      <c r="B9">
        <f>4+3/8</f>
        <v>4.375</v>
      </c>
      <c r="C9">
        <v>135.8203</v>
      </c>
      <c r="D9">
        <v>2.056</v>
      </c>
      <c r="E9">
        <v>0.82120000000000004</v>
      </c>
      <c r="F9">
        <v>7.0970000000000004</v>
      </c>
      <c r="G9">
        <v>-13.417</v>
      </c>
      <c r="H9">
        <v>8.3000000000000004E-2</v>
      </c>
      <c r="I9">
        <v>5.7759999999999998</v>
      </c>
    </row>
    <row r="10" spans="1:11" x14ac:dyDescent="0.15">
      <c r="A10" t="s">
        <v>15</v>
      </c>
      <c r="B10">
        <f>4+3/8</f>
        <v>4.375</v>
      </c>
      <c r="C10">
        <v>136.2422</v>
      </c>
      <c r="D10">
        <v>2.0750000000000002</v>
      </c>
      <c r="E10">
        <v>0.81850000000000001</v>
      </c>
      <c r="F10">
        <v>7.9420000000000002</v>
      </c>
      <c r="G10">
        <v>-15.345000000000001</v>
      </c>
      <c r="H10">
        <v>8.3000000000000004E-2</v>
      </c>
      <c r="I10">
        <v>6.6210000000000004</v>
      </c>
    </row>
    <row r="11" spans="1:11" x14ac:dyDescent="0.15">
      <c r="A11" t="s">
        <v>16</v>
      </c>
      <c r="B11">
        <f>4+3/4</f>
        <v>4.75</v>
      </c>
      <c r="C11">
        <v>143.1953</v>
      </c>
      <c r="D11">
        <v>2.09</v>
      </c>
      <c r="E11">
        <v>0.85740000000000005</v>
      </c>
      <c r="F11">
        <v>8.798</v>
      </c>
      <c r="G11">
        <v>-16.242000000000001</v>
      </c>
      <c r="H11">
        <v>8.3000000000000004E-2</v>
      </c>
      <c r="I11">
        <v>7.3529999999999998</v>
      </c>
    </row>
    <row r="12" spans="1:11" x14ac:dyDescent="0.15">
      <c r="A12" t="s">
        <v>17</v>
      </c>
      <c r="B12">
        <f>3+1/2</f>
        <v>3.5</v>
      </c>
      <c r="C12">
        <v>121.9688</v>
      </c>
      <c r="D12">
        <v>2.032</v>
      </c>
      <c r="E12">
        <v>0.73140000000000005</v>
      </c>
      <c r="F12">
        <v>7.3220000000000001</v>
      </c>
      <c r="G12">
        <v>-16.242999999999999</v>
      </c>
      <c r="H12">
        <v>8.3000000000000004E-2</v>
      </c>
      <c r="I12">
        <v>6.2610000000000001</v>
      </c>
    </row>
    <row r="13" spans="1:11" x14ac:dyDescent="0.15">
      <c r="A13" t="s">
        <v>18</v>
      </c>
      <c r="B13">
        <f>4+1/4</f>
        <v>4.25</v>
      </c>
      <c r="C13">
        <v>134.51560000000001</v>
      </c>
      <c r="D13">
        <v>2.1</v>
      </c>
      <c r="E13">
        <v>0.80169999999999997</v>
      </c>
      <c r="F13">
        <v>8.8490000000000002</v>
      </c>
      <c r="G13">
        <v>-17.774000000000001</v>
      </c>
      <c r="H13">
        <v>8.3000000000000004E-2</v>
      </c>
      <c r="I13">
        <v>7.5659999999999998</v>
      </c>
    </row>
    <row r="14" spans="1:11" x14ac:dyDescent="0.15">
      <c r="A14" t="s">
        <v>19</v>
      </c>
      <c r="B14">
        <f>4+3/8</f>
        <v>4.375</v>
      </c>
      <c r="C14">
        <v>137.03129999999999</v>
      </c>
      <c r="D14">
        <v>2.1120000000000001</v>
      </c>
      <c r="E14">
        <v>0.81330000000000002</v>
      </c>
      <c r="F14">
        <v>9.5459999999999994</v>
      </c>
      <c r="G14">
        <v>-18.972999999999999</v>
      </c>
      <c r="H14">
        <v>8.3000000000000004E-2</v>
      </c>
      <c r="I14">
        <v>8.2260000000000009</v>
      </c>
    </row>
    <row r="15" spans="1:11" x14ac:dyDescent="0.15">
      <c r="A15" t="s">
        <v>20</v>
      </c>
      <c r="B15">
        <f>3+7/8</f>
        <v>3.875</v>
      </c>
      <c r="C15">
        <v>128.25</v>
      </c>
      <c r="D15">
        <v>2.0979999999999999</v>
      </c>
      <c r="E15">
        <v>0.76100000000000001</v>
      </c>
      <c r="F15">
        <v>8.9629999999999992</v>
      </c>
      <c r="G15">
        <v>-19.225000000000001</v>
      </c>
      <c r="H15">
        <v>8.3000000000000004E-2</v>
      </c>
      <c r="I15">
        <v>7.7869999999999999</v>
      </c>
    </row>
    <row r="16" spans="1:11" x14ac:dyDescent="0.15">
      <c r="A16" t="s">
        <v>21</v>
      </c>
      <c r="B16">
        <f>3+3/4</f>
        <v>3.75</v>
      </c>
      <c r="C16">
        <v>126.5859</v>
      </c>
      <c r="D16">
        <v>2.1379999999999999</v>
      </c>
      <c r="E16">
        <v>0.74</v>
      </c>
      <c r="F16">
        <v>10.590999999999999</v>
      </c>
      <c r="G16">
        <v>-23.666</v>
      </c>
      <c r="H16">
        <v>8.3000000000000004E-2</v>
      </c>
      <c r="I16">
        <v>9.4529999999999994</v>
      </c>
    </row>
    <row r="17" spans="1:9" x14ac:dyDescent="0.15">
      <c r="A17" t="s">
        <v>22</v>
      </c>
      <c r="B17">
        <f>3+1/8</f>
        <v>3.125</v>
      </c>
      <c r="C17">
        <v>115.92189999999999</v>
      </c>
      <c r="D17">
        <v>2.1659999999999999</v>
      </c>
      <c r="E17">
        <v>0.66549999999999998</v>
      </c>
      <c r="F17">
        <v>11.605</v>
      </c>
      <c r="G17">
        <v>-29.141999999999999</v>
      </c>
      <c r="H17">
        <v>8.3000000000000004E-2</v>
      </c>
      <c r="I17">
        <v>10.666</v>
      </c>
    </row>
    <row r="18" spans="1:9" x14ac:dyDescent="0.15">
      <c r="A18" t="s">
        <v>23</v>
      </c>
      <c r="B18">
        <f>3+1/8</f>
        <v>3.125</v>
      </c>
      <c r="C18">
        <v>116.0078</v>
      </c>
      <c r="D18">
        <v>2.17</v>
      </c>
      <c r="E18">
        <v>0.66339999999999999</v>
      </c>
      <c r="F18">
        <v>12.02</v>
      </c>
      <c r="G18">
        <v>-30.280999999999999</v>
      </c>
      <c r="H18">
        <v>8.3000000000000004E-2</v>
      </c>
      <c r="I18">
        <v>11.074999999999999</v>
      </c>
    </row>
    <row r="19" spans="1:9" x14ac:dyDescent="0.15">
      <c r="A19" t="s">
        <v>24</v>
      </c>
      <c r="B19">
        <f>3+3/4</f>
        <v>3.75</v>
      </c>
      <c r="C19">
        <v>127.3047</v>
      </c>
      <c r="D19">
        <v>2.2120000000000002</v>
      </c>
      <c r="E19">
        <v>0.72560000000000002</v>
      </c>
      <c r="F19">
        <v>13.567</v>
      </c>
      <c r="G19">
        <v>-30.94</v>
      </c>
      <c r="H19">
        <v>8.3000000000000004E-2</v>
      </c>
      <c r="I19">
        <v>12.436999999999999</v>
      </c>
    </row>
    <row r="20" spans="1:9" x14ac:dyDescent="0.15">
      <c r="A20" t="s">
        <v>25</v>
      </c>
      <c r="B20">
        <f>3+5/8</f>
        <v>3.625</v>
      </c>
      <c r="C20">
        <v>124.89060000000001</v>
      </c>
      <c r="D20">
        <v>2.2120000000000002</v>
      </c>
      <c r="E20">
        <v>0.71199999999999997</v>
      </c>
      <c r="F20">
        <v>13.285</v>
      </c>
      <c r="G20">
        <v>-30.946999999999999</v>
      </c>
      <c r="H20">
        <v>8.3000000000000004E-2</v>
      </c>
      <c r="I20">
        <v>12.186</v>
      </c>
    </row>
    <row r="21" spans="1:9" x14ac:dyDescent="0.15">
      <c r="A21" t="s">
        <v>26</v>
      </c>
      <c r="B21">
        <f>3</f>
        <v>3</v>
      </c>
      <c r="C21">
        <v>113.67189999999999</v>
      </c>
      <c r="D21">
        <v>2.19</v>
      </c>
      <c r="E21">
        <v>0.64659999999999995</v>
      </c>
      <c r="F21">
        <v>12.317</v>
      </c>
      <c r="G21">
        <v>-31.821000000000002</v>
      </c>
      <c r="H21">
        <v>8.3000000000000004E-2</v>
      </c>
      <c r="I21">
        <v>11.417</v>
      </c>
    </row>
    <row r="22" spans="1:9" x14ac:dyDescent="0.15">
      <c r="A22" t="s">
        <v>27</v>
      </c>
      <c r="B22">
        <f>3+5/8</f>
        <v>3.625</v>
      </c>
      <c r="C22">
        <v>125.1172</v>
      </c>
      <c r="D22">
        <v>2.2210000000000001</v>
      </c>
      <c r="E22">
        <v>0.70879999999999999</v>
      </c>
      <c r="F22">
        <v>14.013</v>
      </c>
      <c r="G22">
        <v>-32.741999999999997</v>
      </c>
      <c r="H22">
        <v>8.3000000000000004E-2</v>
      </c>
      <c r="I22">
        <v>12.914</v>
      </c>
    </row>
    <row r="23" spans="1:9" x14ac:dyDescent="0.15">
      <c r="A23" t="s">
        <v>28</v>
      </c>
      <c r="B23">
        <f>3+1/8</f>
        <v>3.125</v>
      </c>
      <c r="C23">
        <v>115.82810000000001</v>
      </c>
      <c r="D23">
        <v>2.2109999999999999</v>
      </c>
      <c r="E23">
        <v>0.65529999999999999</v>
      </c>
      <c r="F23">
        <v>13.11</v>
      </c>
      <c r="G23">
        <v>-33.320999999999998</v>
      </c>
      <c r="H23">
        <v>8.3000000000000004E-2</v>
      </c>
      <c r="I23">
        <v>12.164999999999999</v>
      </c>
    </row>
    <row r="24" spans="1:9" x14ac:dyDescent="0.15">
      <c r="A24" t="s">
        <v>29</v>
      </c>
      <c r="B24">
        <f>2+3/4</f>
        <v>2.75</v>
      </c>
      <c r="C24">
        <v>109.2734</v>
      </c>
      <c r="D24">
        <v>2.2050000000000001</v>
      </c>
      <c r="E24">
        <v>0.6149</v>
      </c>
      <c r="F24">
        <v>12.888</v>
      </c>
      <c r="G24">
        <v>-35.018000000000001</v>
      </c>
      <c r="H24">
        <v>8.3000000000000004E-2</v>
      </c>
      <c r="I24">
        <v>12.058</v>
      </c>
    </row>
    <row r="25" spans="1:9" x14ac:dyDescent="0.15">
      <c r="A25" t="s">
        <v>30</v>
      </c>
      <c r="B25">
        <f>3+3/8</f>
        <v>3.375</v>
      </c>
      <c r="C25">
        <v>120.54689999999999</v>
      </c>
      <c r="D25">
        <v>2.2349999999999999</v>
      </c>
      <c r="E25">
        <v>0.6764</v>
      </c>
      <c r="F25">
        <v>14.521000000000001</v>
      </c>
      <c r="G25">
        <v>-35.5</v>
      </c>
      <c r="H25">
        <v>8.3000000000000004E-2</v>
      </c>
      <c r="I25">
        <v>13.506</v>
      </c>
    </row>
    <row r="26" spans="1:9" x14ac:dyDescent="0.15">
      <c r="A26" t="s">
        <v>31</v>
      </c>
      <c r="B26">
        <f>2+3/4</f>
        <v>2.75</v>
      </c>
      <c r="C26">
        <v>109.10939999999999</v>
      </c>
      <c r="D26">
        <v>2.218</v>
      </c>
      <c r="E26">
        <v>0.61250000000000004</v>
      </c>
      <c r="F26">
        <v>13.1</v>
      </c>
      <c r="G26">
        <v>-35.659999999999997</v>
      </c>
      <c r="H26">
        <v>8.3000000000000004E-2</v>
      </c>
      <c r="I26">
        <v>12.276</v>
      </c>
    </row>
    <row r="27" spans="1:9" x14ac:dyDescent="0.15">
      <c r="A27" t="s">
        <v>32</v>
      </c>
      <c r="B27">
        <f>2+7/8</f>
        <v>2.875</v>
      </c>
      <c r="C27">
        <v>111.42189999999999</v>
      </c>
      <c r="D27">
        <v>2.2200000000000002</v>
      </c>
      <c r="E27">
        <v>0.62309999999999999</v>
      </c>
      <c r="F27">
        <v>13.750999999999999</v>
      </c>
      <c r="G27">
        <v>-36.662999999999997</v>
      </c>
      <c r="H27">
        <v>8.3000000000000004E-2</v>
      </c>
      <c r="I27">
        <v>12.888999999999999</v>
      </c>
    </row>
    <row r="28" spans="1:9" x14ac:dyDescent="0.15">
      <c r="A28" t="s">
        <v>33</v>
      </c>
      <c r="B28">
        <f>1+7/8</f>
        <v>1.875</v>
      </c>
      <c r="C28">
        <v>94.695300000000003</v>
      </c>
      <c r="D28">
        <v>2.2050000000000001</v>
      </c>
      <c r="E28">
        <v>0.52959999999999996</v>
      </c>
      <c r="F28">
        <v>11.680999999999999</v>
      </c>
      <c r="G28">
        <v>-37.283000000000001</v>
      </c>
      <c r="H28">
        <v>8.3000000000000004E-2</v>
      </c>
      <c r="I28">
        <v>11.12</v>
      </c>
    </row>
    <row r="29" spans="1:9" x14ac:dyDescent="0.15">
      <c r="A29" t="s">
        <v>34</v>
      </c>
      <c r="B29">
        <f>3+1/8</f>
        <v>3.125</v>
      </c>
      <c r="C29">
        <v>115.9297</v>
      </c>
      <c r="D29">
        <v>2.2469999999999999</v>
      </c>
      <c r="E29">
        <v>0.64390000000000003</v>
      </c>
      <c r="F29">
        <v>14.997999999999999</v>
      </c>
      <c r="G29">
        <v>-38.472999999999999</v>
      </c>
      <c r="H29">
        <v>8.3000000000000004E-2</v>
      </c>
      <c r="I29">
        <v>14.053000000000001</v>
      </c>
    </row>
    <row r="30" spans="1:9" x14ac:dyDescent="0.15">
      <c r="A30" t="s">
        <v>35</v>
      </c>
      <c r="B30">
        <f>3</f>
        <v>3</v>
      </c>
      <c r="C30">
        <v>113.6172</v>
      </c>
      <c r="D30">
        <v>2.2549999999999999</v>
      </c>
      <c r="E30">
        <v>0.62639999999999996</v>
      </c>
      <c r="F30">
        <v>15.429</v>
      </c>
      <c r="G30">
        <v>-40.534999999999997</v>
      </c>
      <c r="H30">
        <v>8.3000000000000004E-2</v>
      </c>
      <c r="I30">
        <v>14.528</v>
      </c>
    </row>
    <row r="31" spans="1:9" x14ac:dyDescent="0.15">
      <c r="A31" t="s">
        <v>36</v>
      </c>
      <c r="B31">
        <f>1+3/8</f>
        <v>1.375</v>
      </c>
      <c r="C31">
        <v>86.585899999999995</v>
      </c>
      <c r="D31">
        <v>2.2200000000000002</v>
      </c>
      <c r="E31">
        <v>0.47620000000000001</v>
      </c>
      <c r="F31">
        <v>11.942</v>
      </c>
      <c r="G31">
        <v>-42.293999999999997</v>
      </c>
      <c r="H31">
        <v>8.3000000000000004E-2</v>
      </c>
      <c r="I31">
        <v>11.538</v>
      </c>
    </row>
    <row r="32" spans="1:9" x14ac:dyDescent="0.15">
      <c r="A32" t="s">
        <v>37</v>
      </c>
      <c r="B32">
        <f>3</f>
        <v>3</v>
      </c>
      <c r="C32">
        <v>113.7109</v>
      </c>
      <c r="D32">
        <v>2.2610000000000001</v>
      </c>
      <c r="E32">
        <v>0.62270000000000003</v>
      </c>
      <c r="F32">
        <v>16.103000000000002</v>
      </c>
      <c r="G32">
        <v>-42.384</v>
      </c>
      <c r="H32">
        <v>8.3000000000000004E-2</v>
      </c>
      <c r="I32">
        <v>15.202</v>
      </c>
    </row>
    <row r="33" spans="1:9" x14ac:dyDescent="0.15">
      <c r="A33" t="s">
        <v>38</v>
      </c>
      <c r="B33">
        <f>1+1/8</f>
        <v>1.125</v>
      </c>
      <c r="C33">
        <v>83.117199999999997</v>
      </c>
      <c r="D33">
        <v>2.2090000000000001</v>
      </c>
      <c r="E33">
        <v>0.45569999999999999</v>
      </c>
      <c r="F33">
        <v>11.686</v>
      </c>
      <c r="G33">
        <v>-43.39</v>
      </c>
      <c r="H33">
        <v>8.3000000000000004E-2</v>
      </c>
      <c r="I33">
        <v>11.359</v>
      </c>
    </row>
    <row r="34" spans="1:9" x14ac:dyDescent="0.15">
      <c r="A34" t="s">
        <v>39</v>
      </c>
      <c r="B34">
        <f>3</f>
        <v>3</v>
      </c>
      <c r="C34">
        <v>113.8516</v>
      </c>
      <c r="D34">
        <v>2.2639999999999998</v>
      </c>
      <c r="E34">
        <v>0.61919999999999997</v>
      </c>
      <c r="F34">
        <v>16.792000000000002</v>
      </c>
      <c r="G34">
        <v>-44.255000000000003</v>
      </c>
      <c r="H34">
        <v>8.3000000000000004E-2</v>
      </c>
      <c r="I34">
        <v>15.891</v>
      </c>
    </row>
    <row r="35" spans="1:9" x14ac:dyDescent="0.15">
      <c r="A35" t="s">
        <v>40</v>
      </c>
      <c r="B35">
        <f>2+7/8</f>
        <v>2.875</v>
      </c>
      <c r="C35">
        <v>111.39060000000001</v>
      </c>
      <c r="D35">
        <v>2.2650000000000001</v>
      </c>
      <c r="E35">
        <v>0.60519999999999996</v>
      </c>
      <c r="F35">
        <v>16.526</v>
      </c>
      <c r="G35">
        <v>-44.627000000000002</v>
      </c>
      <c r="H35">
        <v>8.3000000000000004E-2</v>
      </c>
      <c r="I35">
        <v>15.657</v>
      </c>
    </row>
    <row r="36" spans="1:9" x14ac:dyDescent="0.15">
      <c r="A36" t="s">
        <v>41</v>
      </c>
      <c r="B36">
        <f>1+1/8</f>
        <v>1.125</v>
      </c>
      <c r="C36">
        <v>82.757800000000003</v>
      </c>
      <c r="D36">
        <v>2.222</v>
      </c>
      <c r="E36">
        <v>0.45169999999999999</v>
      </c>
      <c r="F36">
        <v>11.954000000000001</v>
      </c>
      <c r="G36">
        <v>-44.628999999999998</v>
      </c>
      <c r="H36">
        <v>8.3000000000000004E-2</v>
      </c>
      <c r="I36">
        <v>11.624000000000001</v>
      </c>
    </row>
    <row r="37" spans="1:9" x14ac:dyDescent="0.15">
      <c r="A37" t="s">
        <v>42</v>
      </c>
      <c r="B37">
        <f>2+1/2</f>
        <v>2.5</v>
      </c>
      <c r="C37">
        <v>104.1328</v>
      </c>
      <c r="D37">
        <v>2.2749999999999999</v>
      </c>
      <c r="E37">
        <v>0.56210000000000004</v>
      </c>
      <c r="F37">
        <v>16.024000000000001</v>
      </c>
      <c r="G37">
        <v>-46.567</v>
      </c>
      <c r="H37">
        <v>8.3000000000000004E-2</v>
      </c>
      <c r="I37">
        <v>15.27</v>
      </c>
    </row>
    <row r="38" spans="1:9" x14ac:dyDescent="0.15">
      <c r="A38" t="s">
        <v>43</v>
      </c>
      <c r="B38">
        <f>2+1/2</f>
        <v>2.5</v>
      </c>
      <c r="C38">
        <v>104.0625</v>
      </c>
      <c r="D38">
        <v>2.2850000000000001</v>
      </c>
      <c r="E38">
        <v>0.55369999999999997</v>
      </c>
      <c r="F38">
        <v>17.27</v>
      </c>
      <c r="G38">
        <v>-50.408999999999999</v>
      </c>
      <c r="H38">
        <v>8.3000000000000004E-2</v>
      </c>
      <c r="I38">
        <v>16.516999999999999</v>
      </c>
    </row>
    <row r="39" spans="1:9" x14ac:dyDescent="0.15">
      <c r="A39" t="s">
        <v>44</v>
      </c>
      <c r="B39">
        <f>2+1/2</f>
        <v>2.5</v>
      </c>
      <c r="C39">
        <v>104.0547</v>
      </c>
      <c r="D39">
        <v>2.2869999999999999</v>
      </c>
      <c r="E39">
        <v>0.55169999999999997</v>
      </c>
      <c r="F39">
        <v>17.576000000000001</v>
      </c>
      <c r="G39">
        <v>-51.301000000000002</v>
      </c>
      <c r="H39">
        <v>8.3000000000000004E-2</v>
      </c>
      <c r="I39">
        <v>16.827999999999999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zoomScaleNormal="100" workbookViewId="0">
      <selection activeCell="B18" sqref="B18"/>
    </sheetView>
  </sheetViews>
  <sheetFormatPr defaultColWidth="8.875" defaultRowHeight="13.5" x14ac:dyDescent="0.15"/>
  <cols>
    <col min="1" max="1" width="14.125" customWidth="1"/>
    <col min="2" max="2" width="9.125" customWidth="1"/>
    <col min="3" max="9" width="9.125" bestFit="1" customWidth="1"/>
  </cols>
  <sheetData>
    <row r="1" spans="1:9" ht="15" x14ac:dyDescent="0.25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t="s">
        <v>45</v>
      </c>
      <c r="B2">
        <f>2+3/4</f>
        <v>2.75</v>
      </c>
      <c r="C2">
        <v>109.9141</v>
      </c>
      <c r="D2">
        <v>1.254</v>
      </c>
      <c r="E2">
        <v>0.82720000000000005</v>
      </c>
      <c r="F2">
        <v>0.82699999999999996</v>
      </c>
      <c r="G2">
        <v>9.0999999999999998E-2</v>
      </c>
      <c r="H2">
        <v>8.3000000000000004E-2</v>
      </c>
      <c r="I2">
        <v>-3.0000000000000001E-3</v>
      </c>
    </row>
    <row r="3" spans="1:9" x14ac:dyDescent="0.15">
      <c r="A3" t="s">
        <v>46</v>
      </c>
      <c r="B3">
        <f>2+7/8</f>
        <v>2.875</v>
      </c>
      <c r="C3">
        <v>110.8516</v>
      </c>
      <c r="D3">
        <v>1.2889999999999999</v>
      </c>
      <c r="E3">
        <v>0.8286</v>
      </c>
      <c r="F3">
        <v>1.58</v>
      </c>
      <c r="G3">
        <v>-1.9730000000000001</v>
      </c>
      <c r="H3">
        <v>8.3000000000000004E-2</v>
      </c>
      <c r="I3">
        <v>0.71699999999999997</v>
      </c>
    </row>
    <row r="4" spans="1:9" x14ac:dyDescent="0.15">
      <c r="A4" t="s">
        <v>47</v>
      </c>
      <c r="B4">
        <f>1+1/8</f>
        <v>1.125</v>
      </c>
      <c r="C4">
        <v>98.960899999999995</v>
      </c>
      <c r="D4">
        <v>1.2809999999999999</v>
      </c>
      <c r="E4">
        <v>0.74080000000000001</v>
      </c>
      <c r="F4">
        <v>1.268</v>
      </c>
      <c r="G4">
        <v>-2.9689999999999999</v>
      </c>
      <c r="H4">
        <v>8.3000000000000004E-2</v>
      </c>
      <c r="I4">
        <v>0.94799999999999995</v>
      </c>
    </row>
    <row r="5" spans="1:9" x14ac:dyDescent="0.15">
      <c r="A5" t="s">
        <v>48</v>
      </c>
      <c r="B5">
        <f>2+7/8</f>
        <v>2.875</v>
      </c>
      <c r="C5">
        <v>110.9375</v>
      </c>
      <c r="D5">
        <v>1.3260000000000001</v>
      </c>
      <c r="E5">
        <v>0.82350000000000001</v>
      </c>
      <c r="F5">
        <v>2.3380000000000001</v>
      </c>
      <c r="G5">
        <v>-4.1319999999999997</v>
      </c>
      <c r="H5">
        <v>8.3000000000000004E-2</v>
      </c>
      <c r="I5">
        <v>1.47</v>
      </c>
    </row>
    <row r="6" spans="1:9" x14ac:dyDescent="0.15">
      <c r="A6" t="s">
        <v>49</v>
      </c>
      <c r="B6">
        <f>0+3/4</f>
        <v>0.75</v>
      </c>
      <c r="C6">
        <v>96.546899999999994</v>
      </c>
      <c r="D6">
        <v>1.2749999999999999</v>
      </c>
      <c r="E6">
        <v>0.7208</v>
      </c>
      <c r="F6">
        <v>1.4910000000000001</v>
      </c>
      <c r="G6">
        <v>-4.1449999999999996</v>
      </c>
      <c r="H6">
        <v>8.3000000000000004E-2</v>
      </c>
      <c r="I6">
        <v>1.282</v>
      </c>
    </row>
    <row r="7" spans="1:9" x14ac:dyDescent="0.15">
      <c r="A7" t="s">
        <v>50</v>
      </c>
      <c r="B7">
        <f>0+5/8</f>
        <v>0.625</v>
      </c>
      <c r="C7">
        <v>95.859399999999994</v>
      </c>
      <c r="D7">
        <v>1.2609999999999999</v>
      </c>
      <c r="E7">
        <v>0.71419999999999995</v>
      </c>
      <c r="F7">
        <v>1.6739999999999999</v>
      </c>
      <c r="G7">
        <v>-4.91</v>
      </c>
      <c r="H7">
        <v>8.3000000000000004E-2</v>
      </c>
      <c r="I7">
        <v>1.504</v>
      </c>
    </row>
    <row r="8" spans="1:9" x14ac:dyDescent="0.15">
      <c r="A8" t="s">
        <v>51</v>
      </c>
      <c r="B8">
        <f>3+1/8</f>
        <v>3.125</v>
      </c>
      <c r="C8">
        <v>112.8516</v>
      </c>
      <c r="D8">
        <v>1.3580000000000001</v>
      </c>
      <c r="E8">
        <v>0.83289999999999997</v>
      </c>
      <c r="F8">
        <v>3.0129999999999999</v>
      </c>
      <c r="G8">
        <v>-5.7519999999999998</v>
      </c>
      <c r="H8">
        <v>8.3000000000000004E-2</v>
      </c>
      <c r="I8">
        <v>2.073</v>
      </c>
    </row>
    <row r="9" spans="1:9" x14ac:dyDescent="0.15">
      <c r="A9" t="s">
        <v>52</v>
      </c>
      <c r="B9">
        <f>2+5/8</f>
        <v>2.625</v>
      </c>
      <c r="C9">
        <v>109.2422</v>
      </c>
      <c r="D9">
        <v>1.391</v>
      </c>
      <c r="E9">
        <v>0.79849999999999999</v>
      </c>
      <c r="F9">
        <v>3.94</v>
      </c>
      <c r="G9">
        <v>-9.0869999999999997</v>
      </c>
      <c r="H9">
        <v>8.3000000000000004E-2</v>
      </c>
      <c r="I9">
        <v>3.149</v>
      </c>
    </row>
    <row r="10" spans="1:9" x14ac:dyDescent="0.15">
      <c r="A10" t="s">
        <v>53</v>
      </c>
      <c r="B10">
        <f>2+3/8</f>
        <v>2.375</v>
      </c>
      <c r="C10">
        <v>107.3516</v>
      </c>
      <c r="D10">
        <v>1.42</v>
      </c>
      <c r="E10">
        <v>0.77790000000000004</v>
      </c>
      <c r="F10">
        <v>4.766</v>
      </c>
      <c r="G10">
        <v>-11.929</v>
      </c>
      <c r="H10">
        <v>8.3000000000000004E-2</v>
      </c>
      <c r="I10">
        <v>4.0579999999999998</v>
      </c>
    </row>
    <row r="11" spans="1:9" x14ac:dyDescent="0.15">
      <c r="A11" t="s">
        <v>54</v>
      </c>
      <c r="B11">
        <f>1+5/8</f>
        <v>1.625</v>
      </c>
      <c r="C11">
        <v>101.3984</v>
      </c>
      <c r="D11">
        <v>1.448</v>
      </c>
      <c r="E11">
        <v>0.72519999999999996</v>
      </c>
      <c r="F11">
        <v>5.7629999999999999</v>
      </c>
      <c r="G11">
        <v>-16.495999999999999</v>
      </c>
      <c r="H11">
        <v>8.3000000000000004E-2</v>
      </c>
      <c r="I11">
        <v>5.282</v>
      </c>
    </row>
    <row r="12" spans="1:9" x14ac:dyDescent="0.15">
      <c r="A12" t="s">
        <v>55</v>
      </c>
      <c r="B12">
        <f>1+3/4</f>
        <v>1.75</v>
      </c>
      <c r="C12">
        <v>102.29689999999999</v>
      </c>
      <c r="D12">
        <v>1.4670000000000001</v>
      </c>
      <c r="E12">
        <v>0.72660000000000002</v>
      </c>
      <c r="F12">
        <v>6.476</v>
      </c>
      <c r="G12">
        <v>-18.445</v>
      </c>
      <c r="H12">
        <v>8.3000000000000004E-2</v>
      </c>
      <c r="I12">
        <v>5.9610000000000003</v>
      </c>
    </row>
    <row r="13" spans="1:9" x14ac:dyDescent="0.15">
      <c r="A13" t="s">
        <v>56</v>
      </c>
      <c r="B13">
        <f>1+1/2</f>
        <v>1.5</v>
      </c>
      <c r="C13">
        <v>99.945300000000003</v>
      </c>
      <c r="D13">
        <v>1.5069999999999999</v>
      </c>
      <c r="E13">
        <v>0.70379999999999998</v>
      </c>
      <c r="F13">
        <v>7.1319999999999997</v>
      </c>
      <c r="G13">
        <v>-21.221</v>
      </c>
      <c r="H13">
        <v>8.3000000000000004E-2</v>
      </c>
      <c r="I13">
        <v>6.69</v>
      </c>
    </row>
    <row r="14" spans="1:9" x14ac:dyDescent="0.15">
      <c r="A14" t="s">
        <v>57</v>
      </c>
      <c r="B14">
        <f>0+5/8</f>
        <v>0.625</v>
      </c>
      <c r="C14">
        <v>92.132800000000003</v>
      </c>
      <c r="D14">
        <v>1.5469999999999999</v>
      </c>
      <c r="E14">
        <v>0.63819999999999999</v>
      </c>
      <c r="F14">
        <v>7.97</v>
      </c>
      <c r="G14">
        <v>-26.869</v>
      </c>
      <c r="H14">
        <v>8.3000000000000004E-2</v>
      </c>
      <c r="I14">
        <v>7.8</v>
      </c>
    </row>
    <row r="15" spans="1:9" x14ac:dyDescent="0.15">
      <c r="A15" t="s">
        <v>58</v>
      </c>
      <c r="B15">
        <f>0+5/8</f>
        <v>0.625</v>
      </c>
      <c r="C15">
        <v>91.75</v>
      </c>
      <c r="D15">
        <v>1.569</v>
      </c>
      <c r="E15">
        <v>0.63039999999999996</v>
      </c>
      <c r="F15">
        <v>8.6159999999999997</v>
      </c>
      <c r="G15">
        <v>-29.228000000000002</v>
      </c>
      <c r="H15">
        <v>8.3000000000000004E-2</v>
      </c>
      <c r="I15">
        <v>8.4450000000000003</v>
      </c>
    </row>
    <row r="16" spans="1:9" x14ac:dyDescent="0.15">
      <c r="A16" t="s">
        <v>59</v>
      </c>
      <c r="B16">
        <f>0+7/8</f>
        <v>0.875</v>
      </c>
      <c r="C16">
        <v>93.656300000000002</v>
      </c>
      <c r="D16">
        <v>1.5840000000000001</v>
      </c>
      <c r="E16">
        <v>0.64019999999999999</v>
      </c>
      <c r="F16">
        <v>9.23</v>
      </c>
      <c r="G16">
        <v>-30.442</v>
      </c>
      <c r="H16">
        <v>8.3000000000000004E-2</v>
      </c>
      <c r="I16">
        <v>8.9830000000000005</v>
      </c>
    </row>
    <row r="17" spans="1:9" x14ac:dyDescent="0.15">
      <c r="A17" t="s">
        <v>60</v>
      </c>
      <c r="B17">
        <f>1+1/8</f>
        <v>1.125</v>
      </c>
      <c r="C17">
        <v>95.718800000000002</v>
      </c>
      <c r="D17">
        <v>1.5920000000000001</v>
      </c>
      <c r="E17">
        <v>0.65090000000000003</v>
      </c>
      <c r="F17">
        <v>9.8810000000000002</v>
      </c>
      <c r="G17">
        <v>-31.696999999999999</v>
      </c>
      <c r="H17">
        <v>8.3000000000000004E-2</v>
      </c>
      <c r="I17">
        <v>9.5549999999999997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zoomScale="110" zoomScaleNormal="110" workbookViewId="0">
      <selection activeCell="B6" sqref="B6"/>
    </sheetView>
  </sheetViews>
  <sheetFormatPr defaultColWidth="8.875" defaultRowHeight="13.5" x14ac:dyDescent="0.15"/>
  <cols>
    <col min="1" max="2" width="19.875" customWidth="1"/>
    <col min="3" max="3" width="9.125" bestFit="1" customWidth="1"/>
    <col min="4" max="4" width="13.875" customWidth="1"/>
    <col min="5" max="5" width="13" customWidth="1"/>
    <col min="6" max="9" width="9.125" bestFit="1" customWidth="1"/>
  </cols>
  <sheetData>
    <row r="1" spans="1:9" ht="15" x14ac:dyDescent="0.25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t="s">
        <v>61</v>
      </c>
      <c r="B2">
        <f>4+3/4</f>
        <v>4.75</v>
      </c>
      <c r="C2">
        <v>137.49199999999999</v>
      </c>
      <c r="D2">
        <v>0.753</v>
      </c>
      <c r="E2">
        <v>1.0588862000000001</v>
      </c>
      <c r="F2">
        <v>1.4570000000000001</v>
      </c>
      <c r="G2">
        <v>3.7999999999999999E-2</v>
      </c>
      <c r="H2">
        <v>0.08</v>
      </c>
      <c r="I2">
        <v>1.7999999999999999E-2</v>
      </c>
    </row>
    <row r="3" spans="1:9" x14ac:dyDescent="0.15">
      <c r="A3" t="s">
        <v>62</v>
      </c>
      <c r="B3">
        <f>4+1/4</f>
        <v>4.25</v>
      </c>
      <c r="C3">
        <v>136.0335</v>
      </c>
      <c r="D3">
        <v>0.878</v>
      </c>
      <c r="E3">
        <v>1.0221061</v>
      </c>
      <c r="F3">
        <v>4.7240000000000002</v>
      </c>
      <c r="G3">
        <v>-8.0489999999999995</v>
      </c>
      <c r="H3">
        <v>0.08</v>
      </c>
      <c r="I3">
        <v>3.4390000000000001</v>
      </c>
    </row>
    <row r="4" spans="1:9" x14ac:dyDescent="0.15">
      <c r="A4" t="s">
        <v>63</v>
      </c>
      <c r="B4">
        <f>0+3/8</f>
        <v>0.375</v>
      </c>
      <c r="C4">
        <v>96.189499999999995</v>
      </c>
      <c r="D4">
        <v>0.78700000000000003</v>
      </c>
      <c r="E4">
        <v>0.71852320000000003</v>
      </c>
      <c r="F4">
        <v>3.8809999999999998</v>
      </c>
      <c r="G4">
        <v>-12.638999999999999</v>
      </c>
      <c r="H4">
        <v>0.08</v>
      </c>
      <c r="I4">
        <v>3.7890000000000001</v>
      </c>
    </row>
    <row r="5" spans="1:9" x14ac:dyDescent="0.15">
      <c r="A5" t="s">
        <v>64</v>
      </c>
      <c r="B5">
        <f>0+1/4</f>
        <v>0.25</v>
      </c>
      <c r="C5">
        <v>93.968500000000006</v>
      </c>
      <c r="D5">
        <v>0.85799999999999998</v>
      </c>
      <c r="E5">
        <v>0.68927989999999995</v>
      </c>
      <c r="F5">
        <v>5.4169999999999998</v>
      </c>
      <c r="G5">
        <v>-18.346</v>
      </c>
      <c r="H5">
        <v>0.08</v>
      </c>
      <c r="I5">
        <v>5.3620000000000001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zoomScaleNormal="100" workbookViewId="0">
      <selection activeCell="B6" sqref="B6"/>
    </sheetView>
  </sheetViews>
  <sheetFormatPr defaultColWidth="8.875" defaultRowHeight="13.5" x14ac:dyDescent="0.15"/>
  <cols>
    <col min="1" max="2" width="16.875" customWidth="1"/>
    <col min="3" max="10" width="9.125" bestFit="1" customWidth="1"/>
  </cols>
  <sheetData>
    <row r="1" spans="1:10" ht="15" x14ac:dyDescent="0.25">
      <c r="A1" s="1" t="s">
        <v>0</v>
      </c>
      <c r="B1" s="1" t="s">
        <v>71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t="s">
        <v>65</v>
      </c>
      <c r="B2">
        <v>0</v>
      </c>
      <c r="D2">
        <v>103.1835</v>
      </c>
      <c r="E2">
        <v>-0.35</v>
      </c>
      <c r="F2">
        <v>0.60286499999999998</v>
      </c>
      <c r="G2">
        <v>0.16600000000000001</v>
      </c>
      <c r="H2">
        <v>-0.629</v>
      </c>
      <c r="I2">
        <v>-0.53700000000000003</v>
      </c>
      <c r="J2">
        <v>2.4E-2</v>
      </c>
    </row>
    <row r="3" spans="1:10" x14ac:dyDescent="0.15">
      <c r="A3" t="s">
        <v>66</v>
      </c>
      <c r="B3">
        <v>0</v>
      </c>
      <c r="D3">
        <v>103.0095</v>
      </c>
      <c r="E3">
        <v>-0.314</v>
      </c>
      <c r="F3">
        <v>0.58569499999999997</v>
      </c>
      <c r="G3">
        <v>2.9260000000000002</v>
      </c>
      <c r="H3">
        <v>-11.115</v>
      </c>
      <c r="I3">
        <v>-0.53700000000000003</v>
      </c>
      <c r="J3">
        <v>2.7850000000000001</v>
      </c>
    </row>
    <row r="4" spans="1:10" x14ac:dyDescent="0.15">
      <c r="A4" t="s">
        <v>66</v>
      </c>
      <c r="B4">
        <v>0</v>
      </c>
      <c r="C4" t="s">
        <v>67</v>
      </c>
      <c r="D4">
        <v>103.45950000000001</v>
      </c>
      <c r="E4">
        <v>-0.36</v>
      </c>
      <c r="F4">
        <v>0.58569499999999997</v>
      </c>
      <c r="G4">
        <v>3.3759999999999999</v>
      </c>
      <c r="H4">
        <v>-12.768000000000001</v>
      </c>
      <c r="I4">
        <v>-0.53700000000000003</v>
      </c>
      <c r="J4">
        <v>3.234</v>
      </c>
    </row>
    <row r="5" spans="1:10" x14ac:dyDescent="0.15">
      <c r="A5" t="s">
        <v>68</v>
      </c>
      <c r="B5">
        <v>0</v>
      </c>
      <c r="D5">
        <v>102.807</v>
      </c>
      <c r="E5">
        <v>-0.27800000000000002</v>
      </c>
      <c r="F5">
        <v>0.56874100000000005</v>
      </c>
      <c r="G5">
        <v>5.6210000000000004</v>
      </c>
      <c r="H5">
        <v>-21.393000000000001</v>
      </c>
      <c r="I5">
        <v>-0.53700000000000003</v>
      </c>
      <c r="J5">
        <v>5.4790000000000001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USM1</vt:lpstr>
      <vt:lpstr>TYM1</vt:lpstr>
      <vt:lpstr>G_M1</vt:lpstr>
      <vt:lpstr>RXM1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Ken Chen</cp:lastModifiedBy>
  <cp:lastPrinted>2021-03-09T21:29:38Z</cp:lastPrinted>
  <dcterms:created xsi:type="dcterms:W3CDTF">2013-04-03T15:49:21Z</dcterms:created>
  <dcterms:modified xsi:type="dcterms:W3CDTF">2021-04-07T15:54:04Z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baf2436a-a538-4f61-aae1-6b2e0da2eccf</vt:lpwstr>
  </property>
</Properties>
</file>