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a8ff4a0591377ff/UM/Research/manuscript/"/>
    </mc:Choice>
  </mc:AlternateContent>
  <xr:revisionPtr revIDLastSave="158" documentId="11_D6AADDE82D1C7501237E31D34E3F394A96F47668" xr6:coauthVersionLast="47" xr6:coauthVersionMax="47" xr10:uidLastSave="{77FDD1DF-DBCC-4903-96C7-6C6A19B6FA00}"/>
  <bookViews>
    <workbookView xWindow="1740" yWindow="3580" windowWidth="21810" windowHeight="15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D37" i="1"/>
  <c r="B44" i="1"/>
  <c r="B43" i="1"/>
  <c r="B42" i="1"/>
  <c r="B41" i="1"/>
  <c r="B40" i="1"/>
  <c r="B39" i="1"/>
  <c r="B29" i="1"/>
  <c r="B28" i="1"/>
  <c r="B27" i="1"/>
  <c r="B26" i="1"/>
  <c r="B24" i="1"/>
  <c r="F26" i="1"/>
  <c r="F27" i="1"/>
  <c r="F28" i="1"/>
  <c r="F29" i="1"/>
  <c r="F40" i="1"/>
  <c r="F41" i="1"/>
  <c r="F42" i="1"/>
  <c r="F43" i="1"/>
  <c r="F44" i="1"/>
  <c r="F39" i="1"/>
  <c r="F32" i="1"/>
  <c r="F34" i="1"/>
  <c r="F35" i="1"/>
  <c r="F36" i="1"/>
  <c r="F31" i="1"/>
  <c r="F12" i="1"/>
  <c r="F13" i="1"/>
  <c r="F14" i="1"/>
  <c r="F15" i="1"/>
  <c r="F16" i="1"/>
  <c r="F21" i="1"/>
  <c r="F22" i="1"/>
  <c r="F3" i="1"/>
  <c r="D40" i="1"/>
  <c r="D41" i="1"/>
  <c r="D42" i="1"/>
  <c r="D43" i="1"/>
  <c r="D44" i="1"/>
  <c r="D39" i="1"/>
  <c r="D32" i="1"/>
  <c r="D33" i="1"/>
  <c r="D34" i="1"/>
  <c r="D35" i="1"/>
  <c r="D36" i="1"/>
  <c r="D31" i="1"/>
  <c r="D25" i="1"/>
  <c r="D26" i="1"/>
  <c r="D27" i="1"/>
  <c r="D28" i="1"/>
  <c r="D29" i="1"/>
  <c r="D2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I44" i="1"/>
  <c r="G44" i="1"/>
  <c r="H44" i="1" s="1"/>
  <c r="I43" i="1"/>
  <c r="G43" i="1"/>
  <c r="H43" i="1" s="1"/>
  <c r="I42" i="1"/>
  <c r="G42" i="1"/>
  <c r="H42" i="1" s="1"/>
  <c r="I41" i="1"/>
  <c r="G41" i="1"/>
  <c r="H41" i="1" s="1"/>
  <c r="I40" i="1"/>
  <c r="G40" i="1"/>
  <c r="H40" i="1" s="1"/>
  <c r="I39" i="1"/>
  <c r="G39" i="1"/>
  <c r="H39" i="1" s="1"/>
  <c r="G37" i="1"/>
  <c r="H37" i="1" s="1"/>
  <c r="I36" i="1"/>
  <c r="G36" i="1"/>
  <c r="H36" i="1" s="1"/>
  <c r="I35" i="1"/>
  <c r="G35" i="1"/>
  <c r="H35" i="1" s="1"/>
  <c r="I34" i="1"/>
  <c r="G34" i="1"/>
  <c r="H34" i="1" s="1"/>
  <c r="I33" i="1"/>
  <c r="G33" i="1"/>
  <c r="H33" i="1" s="1"/>
  <c r="I32" i="1"/>
  <c r="G32" i="1"/>
  <c r="H32" i="1" s="1"/>
  <c r="I31" i="1"/>
  <c r="G31" i="1"/>
  <c r="H31" i="1" s="1"/>
  <c r="I29" i="1"/>
  <c r="G29" i="1"/>
  <c r="H29" i="1" s="1"/>
  <c r="I28" i="1"/>
  <c r="G28" i="1"/>
  <c r="H28" i="1" s="1"/>
  <c r="I27" i="1"/>
  <c r="G27" i="1"/>
  <c r="H27" i="1" s="1"/>
  <c r="I26" i="1"/>
  <c r="G26" i="1"/>
  <c r="H26" i="1" s="1"/>
  <c r="I25" i="1"/>
  <c r="G25" i="1"/>
  <c r="H25" i="1" s="1"/>
  <c r="I24" i="1"/>
  <c r="G24" i="1"/>
  <c r="H24" i="1" s="1"/>
  <c r="I22" i="1"/>
  <c r="G22" i="1"/>
  <c r="H22" i="1" s="1"/>
  <c r="I21" i="1"/>
  <c r="G21" i="1"/>
  <c r="H21" i="1" s="1"/>
  <c r="I20" i="1"/>
  <c r="G20" i="1"/>
  <c r="H20" i="1" s="1"/>
  <c r="I19" i="1"/>
  <c r="G19" i="1"/>
  <c r="H19" i="1" s="1"/>
  <c r="J18" i="1"/>
  <c r="I18" i="1" s="1"/>
  <c r="G18" i="1"/>
  <c r="H18" i="1" s="1"/>
  <c r="G17" i="1"/>
  <c r="H17" i="1" s="1"/>
  <c r="J16" i="1"/>
  <c r="J17" i="1" s="1"/>
  <c r="I17" i="1" s="1"/>
  <c r="G16" i="1"/>
  <c r="H16" i="1" s="1"/>
  <c r="J15" i="1"/>
  <c r="I15" i="1"/>
  <c r="G15" i="1"/>
  <c r="H15" i="1" s="1"/>
  <c r="I14" i="1"/>
  <c r="G14" i="1"/>
  <c r="H14" i="1" s="1"/>
  <c r="I13" i="1"/>
  <c r="G13" i="1"/>
  <c r="H13" i="1" s="1"/>
  <c r="I12" i="1"/>
  <c r="G12" i="1"/>
  <c r="H12" i="1" s="1"/>
  <c r="I11" i="1"/>
  <c r="G11" i="1"/>
  <c r="H11" i="1" s="1"/>
  <c r="I10" i="1"/>
  <c r="G10" i="1"/>
  <c r="H10" i="1" s="1"/>
  <c r="I9" i="1"/>
  <c r="G9" i="1"/>
  <c r="H9" i="1" s="1"/>
  <c r="I8" i="1"/>
  <c r="G8" i="1"/>
  <c r="H8" i="1" s="1"/>
  <c r="I7" i="1"/>
  <c r="G7" i="1"/>
  <c r="H7" i="1" s="1"/>
  <c r="I6" i="1"/>
  <c r="G6" i="1"/>
  <c r="H6" i="1" s="1"/>
  <c r="I5" i="1"/>
  <c r="G5" i="1"/>
  <c r="H5" i="1" s="1"/>
  <c r="I4" i="1"/>
  <c r="G4" i="1"/>
  <c r="H4" i="1" s="1"/>
  <c r="I3" i="1"/>
  <c r="G3" i="1"/>
  <c r="H3" i="1" s="1"/>
  <c r="F9" i="1" l="1"/>
  <c r="F7" i="1"/>
  <c r="F4" i="1"/>
  <c r="F33" i="1"/>
  <c r="F17" i="1"/>
  <c r="F11" i="1"/>
  <c r="F10" i="1"/>
  <c r="F6" i="1"/>
  <c r="F5" i="1"/>
  <c r="F24" i="1"/>
  <c r="F20" i="1"/>
  <c r="F19" i="1"/>
  <c r="F18" i="1"/>
  <c r="F25" i="1"/>
  <c r="F8" i="1"/>
  <c r="I16" i="1"/>
  <c r="F37" i="1"/>
</calcChain>
</file>

<file path=xl/sharedStrings.xml><?xml version="1.0" encoding="utf-8"?>
<sst xmlns="http://schemas.openxmlformats.org/spreadsheetml/2006/main" count="69" uniqueCount="68">
  <si>
    <t>Route</t>
  </si>
  <si>
    <t>Distance (km)</t>
  </si>
  <si>
    <t>Current travel time (min)</t>
  </si>
  <si>
    <t>Projected eVTOL Time (min)</t>
  </si>
  <si>
    <t>Time Savings (%)</t>
  </si>
  <si>
    <t>Daily Passenger Flow (thousands)</t>
  </si>
  <si>
    <t>Supporting Policy &amp; Analysis</t>
  </si>
  <si>
    <t>Beijing - Tianjin</t>
  </si>
  <si>
    <t>Coordinated Development of the Beijing-Tianjin-Hebei Region</t>
  </si>
  <si>
    <t>Tianjin - Tangshan</t>
  </si>
  <si>
    <t>Beijing - Tangshan</t>
  </si>
  <si>
    <t>Tianjin - Shijiazhuang</t>
  </si>
  <si>
    <t>Beijing - Shijiazhuang</t>
  </si>
  <si>
    <t>Nanjing - Hefei</t>
  </si>
  <si>
    <t>Integrated Development of Yangtze River Delta</t>
  </si>
  <si>
    <t>Nanjing - Suzhou</t>
  </si>
  <si>
    <t>Suzhou - Shanghai</t>
  </si>
  <si>
    <t>Shanghai - Hangzhou</t>
  </si>
  <si>
    <t>Suzhou - Hangzhou</t>
  </si>
  <si>
    <t>Hangzhou - Nanjing</t>
  </si>
  <si>
    <t>Guangzhou - Shenzhen</t>
  </si>
  <si>
    <t>The development plan for Guangdong-Hong Kong-Macao Greater Bay Area</t>
  </si>
  <si>
    <t>Guangzhou - Macau</t>
  </si>
  <si>
    <t>Guangzhou - Hong Kong</t>
  </si>
  <si>
    <t>Hong Kong - Macau</t>
  </si>
  <si>
    <t>Shenzhen - Macau</t>
  </si>
  <si>
    <t>Chongqing - Chengdu</t>
  </si>
  <si>
    <t>Harbin - Changchun</t>
  </si>
  <si>
    <t>Strategy of Revitalizing Northeast China</t>
  </si>
  <si>
    <t>Changchun - Shenyang</t>
  </si>
  <si>
    <t>Shenyang - Dalian</t>
  </si>
  <si>
    <t>Fuzhou - Quanzhou</t>
  </si>
  <si>
    <t>Jinan - Qingdao</t>
  </si>
  <si>
    <t>Guiyang - Zunyi</t>
  </si>
  <si>
    <t>Hangzhou - Ningbo</t>
  </si>
  <si>
    <t>Hohhot - Baotou</t>
  </si>
  <si>
    <t>Hohhot - Ordos</t>
  </si>
  <si>
    <t>Shanghai - Ningbo</t>
  </si>
  <si>
    <t>4h</t>
  </si>
  <si>
    <t>Shanghai - Zhoushan</t>
  </si>
  <si>
    <t>5h</t>
  </si>
  <si>
    <t>Zhanjiang - Haikou</t>
  </si>
  <si>
    <t>2h</t>
  </si>
  <si>
    <t>Dalian - Weihai</t>
  </si>
  <si>
    <t>7h</t>
  </si>
  <si>
    <t>Dali - Yantai</t>
  </si>
  <si>
    <t>Shenzhen - Zhuhai</t>
  </si>
  <si>
    <t>1h</t>
  </si>
  <si>
    <t>Huangshan - Hefei</t>
  </si>
  <si>
    <t>Shangrao - Nanchang</t>
  </si>
  <si>
    <t>Sanya - Haikou</t>
  </si>
  <si>
    <t>Dali - Lijiang</t>
  </si>
  <si>
    <t>Kunming - Dali</t>
  </si>
  <si>
    <t>Zhangjiajie - Changsha</t>
  </si>
  <si>
    <t>Current travel time (h)</t>
    <phoneticPr fontId="4" type="noConversion"/>
  </si>
  <si>
    <t>Projected eVTOL Time (h)</t>
    <phoneticPr fontId="4" type="noConversion"/>
  </si>
  <si>
    <r>
      <rPr>
        <b/>
        <sz val="11"/>
        <color theme="1"/>
        <rFont val="宋体"/>
        <family val="3"/>
        <charset val="134"/>
      </rPr>
      <t>迁移人数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千人</t>
    </r>
    <r>
      <rPr>
        <b/>
        <sz val="11"/>
        <color theme="1"/>
        <rFont val="Times New Roman"/>
        <family val="1"/>
      </rPr>
      <t>)</t>
    </r>
  </si>
  <si>
    <t>Government-backed regional integration plans</t>
    <phoneticPr fontId="4" type="noConversion"/>
  </si>
  <si>
    <t>City-to-provincial capital GDP ratio</t>
    <phoneticPr fontId="4" type="noConversion"/>
  </si>
  <si>
    <t>Existing maritime travel time</t>
    <phoneticPr fontId="4" type="noConversion"/>
  </si>
  <si>
    <t>Tourism sector share in city GDP</t>
    <phoneticPr fontId="4" type="noConversion"/>
  </si>
  <si>
    <t>Cross-Province LAARs</t>
    <phoneticPr fontId="4" type="noConversion"/>
  </si>
  <si>
    <t>Cross-Sea LAARs</t>
    <phoneticPr fontId="4" type="noConversion"/>
  </si>
  <si>
    <t>Provincial LAARs</t>
    <phoneticPr fontId="4" type="noConversion"/>
  </si>
  <si>
    <t>Tourist LAARs</t>
    <phoneticPr fontId="4" type="noConversion"/>
  </si>
  <si>
    <t>Fuzhou - Taipei</t>
    <phoneticPr fontId="4" type="noConversion"/>
  </si>
  <si>
    <t>2h</t>
    <phoneticPr fontId="4" type="noConversion"/>
  </si>
  <si>
    <t>Chengdu-Chongqing economic circle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</si>
</sst>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1" fillId="0" borderId="0" xfId="0" applyNumberFormat="1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0" fontId="1" fillId="0" borderId="0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0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zoomScale="130" zoomScaleNormal="130" workbookViewId="0">
      <selection activeCell="C6" sqref="C6"/>
    </sheetView>
  </sheetViews>
  <sheetFormatPr defaultColWidth="8.58203125" defaultRowHeight="14" x14ac:dyDescent="0.3"/>
  <cols>
    <col min="1" max="1" width="23.08203125" style="2" customWidth="1"/>
    <col min="2" max="2" width="21.4140625" style="13" customWidth="1"/>
    <col min="3" max="3" width="9.6640625" style="3" customWidth="1"/>
    <col min="4" max="4" width="10.5" style="4" customWidth="1"/>
    <col min="5" max="5" width="6.58203125" style="3" customWidth="1"/>
    <col min="6" max="6" width="21.33203125" style="4" customWidth="1"/>
    <col min="7" max="7" width="8.5" style="3" customWidth="1"/>
    <col min="8" max="8" width="20.4140625" style="3" customWidth="1"/>
    <col min="9" max="9" width="16.58203125" style="4" customWidth="1"/>
    <col min="10" max="10" width="13.75" style="5" hidden="1" customWidth="1"/>
    <col min="11" max="16384" width="8.58203125" style="2"/>
  </cols>
  <sheetData>
    <row r="1" spans="1:10" s="9" customFormat="1" ht="40" customHeight="1" x14ac:dyDescent="0.3">
      <c r="A1" s="9" t="s">
        <v>0</v>
      </c>
      <c r="B1" s="9" t="s">
        <v>6</v>
      </c>
      <c r="C1" s="9" t="s">
        <v>1</v>
      </c>
      <c r="D1" s="10" t="s">
        <v>54</v>
      </c>
      <c r="E1" s="9" t="s">
        <v>2</v>
      </c>
      <c r="F1" s="10" t="s">
        <v>55</v>
      </c>
      <c r="G1" s="9" t="s">
        <v>3</v>
      </c>
      <c r="H1" s="9" t="s">
        <v>4</v>
      </c>
      <c r="I1" s="10" t="s">
        <v>5</v>
      </c>
      <c r="J1" s="10" t="s">
        <v>56</v>
      </c>
    </row>
    <row r="2" spans="1:10" ht="15.65" customHeight="1" x14ac:dyDescent="0.3">
      <c r="A2" s="11" t="s">
        <v>61</v>
      </c>
      <c r="B2" s="15" t="s">
        <v>57</v>
      </c>
      <c r="C2" s="15"/>
      <c r="D2" s="15"/>
      <c r="E2" s="15"/>
      <c r="F2" s="15"/>
      <c r="G2" s="15"/>
      <c r="H2" s="15"/>
      <c r="I2" s="15"/>
      <c r="J2" s="6"/>
    </row>
    <row r="3" spans="1:10" ht="14.15" customHeight="1" x14ac:dyDescent="0.3">
      <c r="A3" s="7" t="s">
        <v>7</v>
      </c>
      <c r="B3" s="16" t="s">
        <v>8</v>
      </c>
      <c r="C3" s="3">
        <v>114</v>
      </c>
      <c r="D3" s="4">
        <f>E3/60</f>
        <v>0.71666666666666667</v>
      </c>
      <c r="E3" s="3">
        <v>43</v>
      </c>
      <c r="F3" s="4">
        <f>G3/60</f>
        <v>0.57499999999999996</v>
      </c>
      <c r="G3" s="3">
        <f>(0.1+C3/240)*60</f>
        <v>34.5</v>
      </c>
      <c r="H3" s="8">
        <f>(E3-G3)/E3</f>
        <v>0.19767441860465115</v>
      </c>
      <c r="I3" s="4">
        <f>J3*2</f>
        <v>182.43425582857901</v>
      </c>
      <c r="J3" s="5">
        <v>91.217127914289506</v>
      </c>
    </row>
    <row r="4" spans="1:10" x14ac:dyDescent="0.3">
      <c r="A4" s="7" t="s">
        <v>9</v>
      </c>
      <c r="B4" s="16"/>
      <c r="C4" s="3">
        <v>104</v>
      </c>
      <c r="D4" s="4">
        <f t="shared" ref="D4:D22" si="0">E4/60</f>
        <v>0.8833333333333333</v>
      </c>
      <c r="E4" s="3">
        <v>53</v>
      </c>
      <c r="F4" s="4">
        <f t="shared" ref="F4:F22" si="1">G4/60</f>
        <v>0.53333333333333333</v>
      </c>
      <c r="G4" s="3">
        <f t="shared" ref="G4:G44" si="2">(0.1+C4/240)*60</f>
        <v>32</v>
      </c>
      <c r="H4" s="8">
        <f t="shared" ref="H4:H44" si="3">(E4-G4)/E4</f>
        <v>0.39622641509433965</v>
      </c>
      <c r="I4" s="4">
        <f t="shared" ref="I4:I44" si="4">J4*2</f>
        <v>108.5823578117368</v>
      </c>
      <c r="J4" s="5">
        <v>54.291178905868399</v>
      </c>
    </row>
    <row r="5" spans="1:10" x14ac:dyDescent="0.3">
      <c r="A5" s="7" t="s">
        <v>10</v>
      </c>
      <c r="B5" s="16"/>
      <c r="C5" s="3">
        <v>155</v>
      </c>
      <c r="D5" s="4">
        <f t="shared" si="0"/>
        <v>1.2666666666666666</v>
      </c>
      <c r="E5" s="3">
        <v>76</v>
      </c>
      <c r="F5" s="4">
        <f t="shared" si="1"/>
        <v>0.74583333333333335</v>
      </c>
      <c r="G5" s="3">
        <f t="shared" si="2"/>
        <v>44.75</v>
      </c>
      <c r="H5" s="8">
        <f t="shared" si="3"/>
        <v>0.41118421052631576</v>
      </c>
      <c r="I5" s="4">
        <f t="shared" si="4"/>
        <v>52.069207447894797</v>
      </c>
      <c r="J5" s="5">
        <v>26.034603723947399</v>
      </c>
    </row>
    <row r="6" spans="1:10" x14ac:dyDescent="0.3">
      <c r="A6" s="7" t="s">
        <v>11</v>
      </c>
      <c r="B6" s="16"/>
      <c r="C6" s="3">
        <v>261</v>
      </c>
      <c r="D6" s="4">
        <f t="shared" si="0"/>
        <v>1.5166666666666666</v>
      </c>
      <c r="E6" s="3">
        <v>91</v>
      </c>
      <c r="F6" s="4">
        <f t="shared" si="1"/>
        <v>1.1875</v>
      </c>
      <c r="G6" s="3">
        <f t="shared" si="2"/>
        <v>71.25</v>
      </c>
      <c r="H6" s="8">
        <f t="shared" si="3"/>
        <v>0.21703296703296704</v>
      </c>
      <c r="I6" s="4">
        <f t="shared" si="4"/>
        <v>19.696760561368421</v>
      </c>
      <c r="J6" s="5">
        <v>9.8483802806842107</v>
      </c>
    </row>
    <row r="7" spans="1:10" x14ac:dyDescent="0.3">
      <c r="A7" s="7" t="s">
        <v>12</v>
      </c>
      <c r="B7" s="16"/>
      <c r="C7" s="3">
        <v>264</v>
      </c>
      <c r="D7" s="4">
        <f t="shared" si="0"/>
        <v>1.7166666666666666</v>
      </c>
      <c r="E7" s="3">
        <v>103</v>
      </c>
      <c r="F7" s="4">
        <f t="shared" si="1"/>
        <v>1.2000000000000002</v>
      </c>
      <c r="G7" s="3">
        <f t="shared" si="2"/>
        <v>72.000000000000014</v>
      </c>
      <c r="H7" s="8">
        <f t="shared" si="3"/>
        <v>0.30097087378640763</v>
      </c>
      <c r="I7" s="4">
        <f t="shared" si="4"/>
        <v>49.182960794210601</v>
      </c>
      <c r="J7" s="5">
        <v>24.5914803971053</v>
      </c>
    </row>
    <row r="8" spans="1:10" x14ac:dyDescent="0.3">
      <c r="A8" s="7" t="s">
        <v>13</v>
      </c>
      <c r="B8" s="16" t="s">
        <v>14</v>
      </c>
      <c r="C8" s="3">
        <v>145</v>
      </c>
      <c r="D8" s="4">
        <f t="shared" si="0"/>
        <v>0.95</v>
      </c>
      <c r="E8" s="3">
        <v>57</v>
      </c>
      <c r="F8" s="4">
        <f t="shared" si="1"/>
        <v>0.70416666666666672</v>
      </c>
      <c r="G8" s="3">
        <f t="shared" si="2"/>
        <v>42.25</v>
      </c>
      <c r="H8" s="8">
        <f t="shared" si="3"/>
        <v>0.25877192982456143</v>
      </c>
      <c r="I8" s="4">
        <f t="shared" si="4"/>
        <v>26.415896371105202</v>
      </c>
      <c r="J8" s="5">
        <v>13.207948185552601</v>
      </c>
    </row>
    <row r="9" spans="1:10" x14ac:dyDescent="0.3">
      <c r="A9" s="7" t="s">
        <v>15</v>
      </c>
      <c r="B9" s="16"/>
      <c r="C9" s="3">
        <v>190</v>
      </c>
      <c r="D9" s="4">
        <f t="shared" si="0"/>
        <v>1.45</v>
      </c>
      <c r="E9" s="3">
        <v>87</v>
      </c>
      <c r="F9" s="4">
        <f t="shared" si="1"/>
        <v>0.89166666666666672</v>
      </c>
      <c r="G9" s="3">
        <f t="shared" si="2"/>
        <v>53.5</v>
      </c>
      <c r="H9" s="8">
        <f t="shared" si="3"/>
        <v>0.38505747126436779</v>
      </c>
      <c r="I9" s="4">
        <f t="shared" si="4"/>
        <v>40.793819438368402</v>
      </c>
      <c r="J9" s="5">
        <v>20.396909719184201</v>
      </c>
    </row>
    <row r="10" spans="1:10" x14ac:dyDescent="0.3">
      <c r="A10" s="7" t="s">
        <v>16</v>
      </c>
      <c r="B10" s="16"/>
      <c r="C10" s="3">
        <v>85</v>
      </c>
      <c r="D10" s="4">
        <f t="shared" si="0"/>
        <v>0.65</v>
      </c>
      <c r="E10" s="3">
        <v>39</v>
      </c>
      <c r="F10" s="4">
        <f t="shared" si="1"/>
        <v>0.45416666666666672</v>
      </c>
      <c r="G10" s="3">
        <f t="shared" si="2"/>
        <v>27.250000000000004</v>
      </c>
      <c r="H10" s="8">
        <f t="shared" si="3"/>
        <v>0.30128205128205121</v>
      </c>
      <c r="I10" s="4">
        <f t="shared" si="4"/>
        <v>68.558453123210398</v>
      </c>
      <c r="J10" s="5">
        <v>34.279226561605199</v>
      </c>
    </row>
    <row r="11" spans="1:10" x14ac:dyDescent="0.3">
      <c r="A11" s="7" t="s">
        <v>17</v>
      </c>
      <c r="B11" s="16"/>
      <c r="C11" s="3">
        <v>163</v>
      </c>
      <c r="D11" s="4">
        <f t="shared" si="0"/>
        <v>1.3333333333333333</v>
      </c>
      <c r="E11" s="3">
        <v>80</v>
      </c>
      <c r="F11" s="4">
        <f t="shared" si="1"/>
        <v>0.77916666666666667</v>
      </c>
      <c r="G11" s="3">
        <f t="shared" si="2"/>
        <v>46.75</v>
      </c>
      <c r="H11" s="8">
        <f t="shared" si="3"/>
        <v>0.41562500000000002</v>
      </c>
      <c r="I11" s="4">
        <f t="shared" si="4"/>
        <v>83.426700064263201</v>
      </c>
      <c r="J11" s="5">
        <v>41.713350032131601</v>
      </c>
    </row>
    <row r="12" spans="1:10" x14ac:dyDescent="0.3">
      <c r="A12" s="7" t="s">
        <v>18</v>
      </c>
      <c r="B12" s="16"/>
      <c r="C12" s="3">
        <v>122</v>
      </c>
      <c r="D12" s="4">
        <f t="shared" si="0"/>
        <v>1.8166666666666667</v>
      </c>
      <c r="E12" s="3">
        <v>109</v>
      </c>
      <c r="F12" s="4">
        <f t="shared" si="1"/>
        <v>0.60833333333333328</v>
      </c>
      <c r="G12" s="3">
        <f t="shared" si="2"/>
        <v>36.5</v>
      </c>
      <c r="H12" s="8">
        <f t="shared" si="3"/>
        <v>0.66513761467889909</v>
      </c>
      <c r="I12" s="4">
        <f t="shared" si="4"/>
        <v>34.860046284947401</v>
      </c>
      <c r="J12" s="5">
        <v>17.430023142473701</v>
      </c>
    </row>
    <row r="13" spans="1:10" x14ac:dyDescent="0.3">
      <c r="A13" s="7" t="s">
        <v>19</v>
      </c>
      <c r="B13" s="16"/>
      <c r="C13" s="3">
        <v>242</v>
      </c>
      <c r="D13" s="4">
        <f t="shared" si="0"/>
        <v>2.9</v>
      </c>
      <c r="E13" s="3">
        <v>174</v>
      </c>
      <c r="F13" s="4">
        <f t="shared" si="1"/>
        <v>1.1083333333333334</v>
      </c>
      <c r="G13" s="3">
        <f t="shared" si="2"/>
        <v>66.5</v>
      </c>
      <c r="H13" s="8">
        <f t="shared" si="3"/>
        <v>0.61781609195402298</v>
      </c>
      <c r="I13" s="4">
        <f t="shared" si="4"/>
        <v>18.463914769263159</v>
      </c>
      <c r="J13" s="5">
        <v>9.2319573846315794</v>
      </c>
    </row>
    <row r="14" spans="1:10" x14ac:dyDescent="0.3">
      <c r="A14" s="7" t="s">
        <v>20</v>
      </c>
      <c r="B14" s="16" t="s">
        <v>21</v>
      </c>
      <c r="C14" s="3">
        <v>102</v>
      </c>
      <c r="D14" s="4">
        <f t="shared" si="0"/>
        <v>1.1833333333333333</v>
      </c>
      <c r="E14" s="3">
        <v>71</v>
      </c>
      <c r="F14" s="4">
        <f t="shared" si="1"/>
        <v>0.52500000000000002</v>
      </c>
      <c r="G14" s="3">
        <f t="shared" si="2"/>
        <v>31.5</v>
      </c>
      <c r="H14" s="8">
        <f t="shared" si="3"/>
        <v>0.55633802816901412</v>
      </c>
      <c r="I14" s="4">
        <f t="shared" si="4"/>
        <v>158.10220648610519</v>
      </c>
      <c r="J14" s="5">
        <v>79.051103243052594</v>
      </c>
    </row>
    <row r="15" spans="1:10" x14ac:dyDescent="0.3">
      <c r="A15" s="7" t="s">
        <v>22</v>
      </c>
      <c r="B15" s="16"/>
      <c r="C15" s="3">
        <v>106</v>
      </c>
      <c r="D15" s="4">
        <f t="shared" si="0"/>
        <v>1.1499999999999999</v>
      </c>
      <c r="E15" s="3">
        <v>69</v>
      </c>
      <c r="F15" s="4">
        <f t="shared" si="1"/>
        <v>0.54166666666666663</v>
      </c>
      <c r="G15" s="3">
        <f t="shared" si="2"/>
        <v>32.5</v>
      </c>
      <c r="H15" s="8">
        <f t="shared" si="3"/>
        <v>0.52898550724637683</v>
      </c>
      <c r="I15" s="4">
        <f t="shared" si="4"/>
        <v>26.48</v>
      </c>
      <c r="J15" s="5">
        <f>39.72/2/1.5</f>
        <v>13.24</v>
      </c>
    </row>
    <row r="16" spans="1:10" x14ac:dyDescent="0.3">
      <c r="A16" s="7" t="s">
        <v>23</v>
      </c>
      <c r="B16" s="16"/>
      <c r="C16" s="3">
        <v>130</v>
      </c>
      <c r="D16" s="4">
        <f t="shared" si="0"/>
        <v>1.2833333333333334</v>
      </c>
      <c r="E16" s="3">
        <v>77</v>
      </c>
      <c r="F16" s="4">
        <f t="shared" si="1"/>
        <v>0.64166666666666672</v>
      </c>
      <c r="G16" s="3">
        <f t="shared" si="2"/>
        <v>38.5</v>
      </c>
      <c r="H16" s="8">
        <f t="shared" si="3"/>
        <v>0.5</v>
      </c>
      <c r="I16" s="4">
        <f t="shared" si="4"/>
        <v>41.8</v>
      </c>
      <c r="J16" s="5">
        <f>41.8/2</f>
        <v>20.9</v>
      </c>
    </row>
    <row r="17" spans="1:10" x14ac:dyDescent="0.3">
      <c r="A17" s="7" t="s">
        <v>24</v>
      </c>
      <c r="B17" s="16"/>
      <c r="C17" s="3">
        <v>62</v>
      </c>
      <c r="D17" s="4">
        <f t="shared" si="0"/>
        <v>0.75</v>
      </c>
      <c r="E17" s="3">
        <v>45</v>
      </c>
      <c r="F17" s="4">
        <f t="shared" si="1"/>
        <v>0.35833333333333339</v>
      </c>
      <c r="G17" s="3">
        <f t="shared" si="2"/>
        <v>21.500000000000004</v>
      </c>
      <c r="H17" s="8">
        <f t="shared" si="3"/>
        <v>0.52222222222222214</v>
      </c>
      <c r="I17" s="4">
        <f t="shared" si="4"/>
        <v>13.933333333333332</v>
      </c>
      <c r="J17" s="5">
        <f>J16/3</f>
        <v>6.9666666666666659</v>
      </c>
    </row>
    <row r="18" spans="1:10" x14ac:dyDescent="0.3">
      <c r="A18" s="7" t="s">
        <v>25</v>
      </c>
      <c r="B18" s="16"/>
      <c r="C18" s="3">
        <v>65</v>
      </c>
      <c r="D18" s="4">
        <f t="shared" si="0"/>
        <v>1</v>
      </c>
      <c r="E18" s="3">
        <v>60</v>
      </c>
      <c r="F18" s="4">
        <f t="shared" si="1"/>
        <v>0.37083333333333335</v>
      </c>
      <c r="G18" s="3">
        <f t="shared" si="2"/>
        <v>22.25</v>
      </c>
      <c r="H18" s="8">
        <f t="shared" si="3"/>
        <v>0.62916666666666665</v>
      </c>
      <c r="I18" s="4">
        <f t="shared" si="4"/>
        <v>17.599999999999998</v>
      </c>
      <c r="J18" s="5">
        <f>26.4/2/1.5</f>
        <v>8.7999999999999989</v>
      </c>
    </row>
    <row r="19" spans="1:10" ht="28" x14ac:dyDescent="0.3">
      <c r="A19" s="7" t="s">
        <v>26</v>
      </c>
      <c r="B19" s="1" t="s">
        <v>67</v>
      </c>
      <c r="C19" s="3">
        <v>263</v>
      </c>
      <c r="D19" s="4">
        <f t="shared" si="0"/>
        <v>2.6166666666666667</v>
      </c>
      <c r="E19" s="3">
        <v>157</v>
      </c>
      <c r="F19" s="4">
        <f t="shared" si="1"/>
        <v>1.1958333333333335</v>
      </c>
      <c r="G19" s="3">
        <f t="shared" si="2"/>
        <v>71.750000000000014</v>
      </c>
      <c r="H19" s="8">
        <f t="shared" si="3"/>
        <v>0.54299363057324834</v>
      </c>
      <c r="I19" s="4">
        <f t="shared" si="4"/>
        <v>131.2930501057894</v>
      </c>
      <c r="J19" s="5">
        <v>65.646525052894702</v>
      </c>
    </row>
    <row r="20" spans="1:10" x14ac:dyDescent="0.3">
      <c r="A20" s="7" t="s">
        <v>27</v>
      </c>
      <c r="B20" s="16" t="s">
        <v>28</v>
      </c>
      <c r="C20" s="3">
        <v>233</v>
      </c>
      <c r="D20" s="4">
        <f t="shared" si="0"/>
        <v>1.3833333333333333</v>
      </c>
      <c r="E20" s="3">
        <v>83</v>
      </c>
      <c r="F20" s="4">
        <f t="shared" si="1"/>
        <v>1.0708333333333333</v>
      </c>
      <c r="G20" s="3">
        <f t="shared" si="2"/>
        <v>64.25</v>
      </c>
      <c r="H20" s="8">
        <f t="shared" si="3"/>
        <v>0.22590361445783133</v>
      </c>
      <c r="I20" s="4">
        <f t="shared" si="4"/>
        <v>32.970907755473597</v>
      </c>
      <c r="J20" s="5">
        <v>16.485453877736798</v>
      </c>
    </row>
    <row r="21" spans="1:10" x14ac:dyDescent="0.3">
      <c r="A21" s="7" t="s">
        <v>29</v>
      </c>
      <c r="B21" s="16"/>
      <c r="C21" s="3">
        <v>278</v>
      </c>
      <c r="D21" s="4">
        <f t="shared" si="0"/>
        <v>1.95</v>
      </c>
      <c r="E21" s="3">
        <v>117</v>
      </c>
      <c r="F21" s="4">
        <f t="shared" si="1"/>
        <v>1.2583333333333335</v>
      </c>
      <c r="G21" s="3">
        <f t="shared" si="2"/>
        <v>75.500000000000014</v>
      </c>
      <c r="H21" s="8">
        <f t="shared" si="3"/>
        <v>0.35470085470085461</v>
      </c>
      <c r="I21" s="4">
        <f t="shared" si="4"/>
        <v>18.539612641421058</v>
      </c>
      <c r="J21" s="5">
        <v>9.2698063207105292</v>
      </c>
    </row>
    <row r="22" spans="1:10" x14ac:dyDescent="0.3">
      <c r="A22" s="7" t="s">
        <v>30</v>
      </c>
      <c r="B22" s="16"/>
      <c r="C22" s="3">
        <v>354</v>
      </c>
      <c r="D22" s="4">
        <f t="shared" si="0"/>
        <v>2.2000000000000002</v>
      </c>
      <c r="E22" s="3">
        <v>132</v>
      </c>
      <c r="F22" s="4">
        <f t="shared" si="1"/>
        <v>1.5750000000000002</v>
      </c>
      <c r="G22" s="3">
        <f t="shared" si="2"/>
        <v>94.500000000000014</v>
      </c>
      <c r="H22" s="8">
        <f t="shared" si="3"/>
        <v>0.28409090909090901</v>
      </c>
      <c r="I22" s="4">
        <f t="shared" si="4"/>
        <v>28.402590784736802</v>
      </c>
      <c r="J22" s="5">
        <v>14.201295392368401</v>
      </c>
    </row>
    <row r="23" spans="1:10" ht="15.65" customHeight="1" x14ac:dyDescent="0.3">
      <c r="A23" s="11" t="s">
        <v>63</v>
      </c>
      <c r="B23" s="15" t="s">
        <v>58</v>
      </c>
      <c r="C23" s="15"/>
      <c r="D23" s="15"/>
      <c r="E23" s="15"/>
      <c r="F23" s="15"/>
      <c r="G23" s="15"/>
      <c r="H23" s="15"/>
      <c r="I23" s="15"/>
      <c r="J23" s="6"/>
    </row>
    <row r="24" spans="1:10" x14ac:dyDescent="0.3">
      <c r="A24" s="7" t="s">
        <v>31</v>
      </c>
      <c r="B24" s="12">
        <f>13094.87/14236.76</f>
        <v>0.91979284612510159</v>
      </c>
      <c r="C24" s="3">
        <v>148</v>
      </c>
      <c r="D24" s="4">
        <f>E24/60</f>
        <v>1.2333333333333334</v>
      </c>
      <c r="E24" s="3">
        <v>74</v>
      </c>
      <c r="F24" s="4">
        <f>G24/60</f>
        <v>0.71666666666666667</v>
      </c>
      <c r="G24" s="3">
        <f t="shared" si="2"/>
        <v>43</v>
      </c>
      <c r="H24" s="8">
        <f t="shared" si="3"/>
        <v>0.41891891891891891</v>
      </c>
      <c r="I24" s="4">
        <f t="shared" si="4"/>
        <v>50.5367873891052</v>
      </c>
      <c r="J24" s="5">
        <v>25.2683936945526</v>
      </c>
    </row>
    <row r="25" spans="1:10" x14ac:dyDescent="0.3">
      <c r="A25" s="7" t="s">
        <v>32</v>
      </c>
      <c r="B25" s="12">
        <f>F12/13527.6</f>
        <v>4.4969790157406582E-5</v>
      </c>
      <c r="C25" s="3">
        <v>306</v>
      </c>
      <c r="D25" s="4">
        <f t="shared" ref="D25:D29" si="5">E25/60</f>
        <v>2.4666666666666668</v>
      </c>
      <c r="E25" s="3">
        <v>148</v>
      </c>
      <c r="F25" s="4">
        <f t="shared" ref="F25:F29" si="6">G25/60</f>
        <v>1.375</v>
      </c>
      <c r="G25" s="3">
        <f t="shared" si="2"/>
        <v>82.5</v>
      </c>
      <c r="H25" s="8">
        <f t="shared" si="3"/>
        <v>0.44256756756756754</v>
      </c>
      <c r="I25" s="4">
        <f t="shared" si="4"/>
        <v>32.508488104579001</v>
      </c>
      <c r="J25" s="5">
        <v>16.254244052289501</v>
      </c>
    </row>
    <row r="26" spans="1:10" x14ac:dyDescent="0.3">
      <c r="A26" s="7" t="s">
        <v>33</v>
      </c>
      <c r="B26" s="12">
        <f>5027.2/5777.41</f>
        <v>0.87014769593987618</v>
      </c>
      <c r="C26" s="3">
        <v>123</v>
      </c>
      <c r="D26" s="4">
        <f t="shared" si="5"/>
        <v>1.2666666666666666</v>
      </c>
      <c r="E26" s="3">
        <v>76</v>
      </c>
      <c r="F26" s="4">
        <f t="shared" si="6"/>
        <v>0.61249999999999993</v>
      </c>
      <c r="G26" s="3">
        <f t="shared" si="2"/>
        <v>36.749999999999993</v>
      </c>
      <c r="H26" s="8">
        <f t="shared" si="3"/>
        <v>0.51644736842105277</v>
      </c>
      <c r="I26" s="4">
        <f t="shared" si="4"/>
        <v>84.352699256210599</v>
      </c>
      <c r="J26" s="5">
        <v>42.176349628105299</v>
      </c>
    </row>
    <row r="27" spans="1:10" x14ac:dyDescent="0.3">
      <c r="A27" s="7" t="s">
        <v>34</v>
      </c>
      <c r="B27" s="12">
        <f>18148/21860</f>
        <v>0.83019213174748396</v>
      </c>
      <c r="C27" s="3">
        <v>141</v>
      </c>
      <c r="D27" s="4">
        <f t="shared" si="5"/>
        <v>1.3333333333333333</v>
      </c>
      <c r="E27" s="3">
        <v>80</v>
      </c>
      <c r="F27" s="4">
        <f t="shared" si="6"/>
        <v>0.6875</v>
      </c>
      <c r="G27" s="3">
        <f t="shared" si="2"/>
        <v>41.25</v>
      </c>
      <c r="H27" s="8">
        <f t="shared" si="3"/>
        <v>0.484375</v>
      </c>
      <c r="I27" s="4">
        <f t="shared" si="4"/>
        <v>61.393025870999999</v>
      </c>
      <c r="J27" s="5">
        <v>30.696512935499999</v>
      </c>
    </row>
    <row r="28" spans="1:10" x14ac:dyDescent="0.3">
      <c r="A28" s="7" t="s">
        <v>35</v>
      </c>
      <c r="B28" s="12">
        <f>4270/3900</f>
        <v>1.094871794871795</v>
      </c>
      <c r="C28" s="3">
        <v>162</v>
      </c>
      <c r="D28" s="4">
        <f t="shared" si="5"/>
        <v>1.4</v>
      </c>
      <c r="E28" s="3">
        <v>84</v>
      </c>
      <c r="F28" s="4">
        <f t="shared" si="6"/>
        <v>0.77500000000000002</v>
      </c>
      <c r="G28" s="3">
        <f t="shared" si="2"/>
        <v>46.5</v>
      </c>
      <c r="H28" s="8">
        <f t="shared" si="3"/>
        <v>0.44642857142857145</v>
      </c>
      <c r="I28" s="4">
        <f t="shared" si="4"/>
        <v>41.526530495999999</v>
      </c>
      <c r="J28" s="5">
        <v>20.763265248</v>
      </c>
    </row>
    <row r="29" spans="1:10" x14ac:dyDescent="0.3">
      <c r="A29" s="7" t="s">
        <v>36</v>
      </c>
      <c r="B29" s="12">
        <f>6059/3900</f>
        <v>1.5535897435897437</v>
      </c>
      <c r="C29" s="3">
        <v>188</v>
      </c>
      <c r="D29" s="4">
        <f t="shared" si="5"/>
        <v>1.4333333333333333</v>
      </c>
      <c r="E29" s="3">
        <v>86</v>
      </c>
      <c r="F29" s="4">
        <f t="shared" si="6"/>
        <v>0.8833333333333333</v>
      </c>
      <c r="G29" s="3">
        <f t="shared" si="2"/>
        <v>53</v>
      </c>
      <c r="H29" s="8">
        <f t="shared" si="3"/>
        <v>0.38372093023255816</v>
      </c>
      <c r="I29" s="4">
        <f t="shared" si="4"/>
        <v>43.428508991999998</v>
      </c>
      <c r="J29" s="5">
        <v>21.714254495999999</v>
      </c>
    </row>
    <row r="30" spans="1:10" ht="15.65" customHeight="1" x14ac:dyDescent="0.3">
      <c r="A30" s="11" t="s">
        <v>62</v>
      </c>
      <c r="B30" s="15" t="s">
        <v>59</v>
      </c>
      <c r="C30" s="15"/>
      <c r="D30" s="15"/>
      <c r="E30" s="15"/>
      <c r="F30" s="15"/>
      <c r="G30" s="15"/>
      <c r="H30" s="15"/>
      <c r="I30" s="15"/>
      <c r="J30" s="6"/>
    </row>
    <row r="31" spans="1:10" x14ac:dyDescent="0.3">
      <c r="A31" s="7" t="s">
        <v>37</v>
      </c>
      <c r="B31" s="13" t="s">
        <v>38</v>
      </c>
      <c r="C31" s="3">
        <v>150</v>
      </c>
      <c r="D31" s="4">
        <f>E31/60</f>
        <v>2.1166666666666667</v>
      </c>
      <c r="E31" s="3">
        <v>127</v>
      </c>
      <c r="F31" s="4">
        <f>G31/60</f>
        <v>0.72499999999999998</v>
      </c>
      <c r="G31" s="3">
        <f t="shared" si="2"/>
        <v>43.5</v>
      </c>
      <c r="H31" s="8">
        <f t="shared" si="3"/>
        <v>0.65748031496062997</v>
      </c>
      <c r="I31" s="4">
        <f t="shared" si="4"/>
        <v>39.190596422684202</v>
      </c>
      <c r="J31" s="5">
        <v>19.595298211342101</v>
      </c>
    </row>
    <row r="32" spans="1:10" x14ac:dyDescent="0.3">
      <c r="A32" s="7" t="s">
        <v>39</v>
      </c>
      <c r="B32" s="13" t="s">
        <v>40</v>
      </c>
      <c r="C32" s="3">
        <v>155</v>
      </c>
      <c r="D32" s="4">
        <f t="shared" ref="D32:D37" si="7">E32/60</f>
        <v>3.2</v>
      </c>
      <c r="E32" s="3">
        <v>192</v>
      </c>
      <c r="F32" s="4">
        <f t="shared" ref="F32:F37" si="8">G32/60</f>
        <v>0.74583333333333335</v>
      </c>
      <c r="G32" s="3">
        <f t="shared" si="2"/>
        <v>44.75</v>
      </c>
      <c r="H32" s="8">
        <f t="shared" si="3"/>
        <v>0.76692708333333337</v>
      </c>
      <c r="I32" s="4">
        <f t="shared" si="4"/>
        <v>18.26433431621054</v>
      </c>
      <c r="J32" s="5">
        <v>9.1321671581052701</v>
      </c>
    </row>
    <row r="33" spans="1:10" x14ac:dyDescent="0.3">
      <c r="A33" s="7" t="s">
        <v>41</v>
      </c>
      <c r="B33" s="13" t="s">
        <v>42</v>
      </c>
      <c r="C33" s="3">
        <v>137</v>
      </c>
      <c r="D33" s="4">
        <f t="shared" si="7"/>
        <v>2.9333333333333331</v>
      </c>
      <c r="E33" s="3">
        <v>176</v>
      </c>
      <c r="F33" s="4">
        <f t="shared" si="8"/>
        <v>0.67083333333333328</v>
      </c>
      <c r="G33" s="3">
        <f t="shared" si="2"/>
        <v>40.25</v>
      </c>
      <c r="H33" s="8">
        <f t="shared" si="3"/>
        <v>0.77130681818181823</v>
      </c>
      <c r="I33" s="4">
        <f t="shared" si="4"/>
        <v>10.8251315488421</v>
      </c>
      <c r="J33" s="5">
        <v>5.4125657744210498</v>
      </c>
    </row>
    <row r="34" spans="1:10" x14ac:dyDescent="0.3">
      <c r="A34" s="7" t="s">
        <v>43</v>
      </c>
      <c r="B34" s="13" t="s">
        <v>44</v>
      </c>
      <c r="C34" s="3">
        <v>162</v>
      </c>
      <c r="D34" s="4">
        <f t="shared" si="7"/>
        <v>3.25</v>
      </c>
      <c r="E34" s="3">
        <v>195</v>
      </c>
      <c r="F34" s="4">
        <f t="shared" si="8"/>
        <v>0.77500000000000002</v>
      </c>
      <c r="G34" s="3">
        <f t="shared" si="2"/>
        <v>46.5</v>
      </c>
      <c r="H34" s="8">
        <f t="shared" si="3"/>
        <v>0.7615384615384615</v>
      </c>
      <c r="I34" s="4">
        <f t="shared" si="4"/>
        <v>2.4685680732631599</v>
      </c>
      <c r="J34" s="5">
        <v>1.2342840366315799</v>
      </c>
    </row>
    <row r="35" spans="1:10" x14ac:dyDescent="0.3">
      <c r="A35" s="7" t="s">
        <v>45</v>
      </c>
      <c r="B35" s="13" t="s">
        <v>44</v>
      </c>
      <c r="C35" s="3">
        <v>162</v>
      </c>
      <c r="D35" s="4">
        <f t="shared" si="7"/>
        <v>4.8166666666666664</v>
      </c>
      <c r="E35" s="3">
        <v>289</v>
      </c>
      <c r="F35" s="4">
        <f t="shared" si="8"/>
        <v>0.77500000000000002</v>
      </c>
      <c r="G35" s="3">
        <f t="shared" si="2"/>
        <v>46.5</v>
      </c>
      <c r="H35" s="8">
        <f t="shared" si="3"/>
        <v>0.83910034602076122</v>
      </c>
      <c r="I35" s="4">
        <f t="shared" si="4"/>
        <v>4.2069372228947399</v>
      </c>
      <c r="J35" s="5">
        <v>2.10346861144737</v>
      </c>
    </row>
    <row r="36" spans="1:10" x14ac:dyDescent="0.3">
      <c r="A36" s="7" t="s">
        <v>46</v>
      </c>
      <c r="B36" s="13" t="s">
        <v>47</v>
      </c>
      <c r="C36" s="3">
        <v>58</v>
      </c>
      <c r="D36" s="4">
        <f t="shared" si="7"/>
        <v>1.85</v>
      </c>
      <c r="E36" s="3">
        <v>111</v>
      </c>
      <c r="F36" s="4">
        <f t="shared" si="8"/>
        <v>0.34166666666666667</v>
      </c>
      <c r="G36" s="3">
        <f t="shared" si="2"/>
        <v>20.5</v>
      </c>
      <c r="H36" s="8">
        <f t="shared" si="3"/>
        <v>0.81531531531531531</v>
      </c>
      <c r="I36" s="4">
        <f t="shared" si="4"/>
        <v>29.261682702000002</v>
      </c>
      <c r="J36" s="5">
        <v>14.630841351000001</v>
      </c>
    </row>
    <row r="37" spans="1:10" x14ac:dyDescent="0.3">
      <c r="A37" s="7" t="s">
        <v>65</v>
      </c>
      <c r="B37" s="13" t="s">
        <v>66</v>
      </c>
      <c r="C37" s="3">
        <v>254</v>
      </c>
      <c r="D37" s="4">
        <f t="shared" si="7"/>
        <v>1.9166666666666667</v>
      </c>
      <c r="E37" s="3">
        <v>115</v>
      </c>
      <c r="F37" s="4">
        <f t="shared" si="8"/>
        <v>1.1583333333333334</v>
      </c>
      <c r="G37" s="3">
        <f t="shared" si="2"/>
        <v>69.5</v>
      </c>
      <c r="H37" s="8">
        <f t="shared" si="3"/>
        <v>0.39565217391304347</v>
      </c>
    </row>
    <row r="38" spans="1:10" ht="15.65" customHeight="1" x14ac:dyDescent="0.3">
      <c r="A38" s="11" t="s">
        <v>64</v>
      </c>
      <c r="B38" s="15" t="s">
        <v>60</v>
      </c>
      <c r="C38" s="15"/>
      <c r="D38" s="15"/>
      <c r="E38" s="15"/>
      <c r="F38" s="15"/>
      <c r="G38" s="15"/>
      <c r="H38" s="15"/>
      <c r="I38" s="15"/>
      <c r="J38" s="6"/>
    </row>
    <row r="39" spans="1:10" ht="15.65" customHeight="1" x14ac:dyDescent="0.3">
      <c r="A39" s="7" t="s">
        <v>48</v>
      </c>
      <c r="B39" s="14">
        <f>743.1/1046.3</f>
        <v>0.71021695498423021</v>
      </c>
      <c r="C39" s="3">
        <v>257</v>
      </c>
      <c r="D39" s="4">
        <f>E39/60</f>
        <v>1.9333333333333333</v>
      </c>
      <c r="E39" s="3">
        <v>116</v>
      </c>
      <c r="F39" s="4">
        <f>G39/60</f>
        <v>1.1708333333333334</v>
      </c>
      <c r="G39" s="3">
        <f t="shared" si="2"/>
        <v>70.25</v>
      </c>
      <c r="H39" s="8">
        <f t="shared" si="3"/>
        <v>0.39439655172413796</v>
      </c>
      <c r="I39" s="4">
        <f t="shared" si="4"/>
        <v>9.8274223492105204</v>
      </c>
      <c r="J39" s="5">
        <v>4.9137111746052602</v>
      </c>
    </row>
    <row r="40" spans="1:10" x14ac:dyDescent="0.3">
      <c r="A40" s="7" t="s">
        <v>49</v>
      </c>
      <c r="B40" s="14">
        <f>2350.9/3401.6</f>
        <v>0.69111594543744126</v>
      </c>
      <c r="C40" s="3">
        <v>205</v>
      </c>
      <c r="D40" s="4">
        <f t="shared" ref="D40:D44" si="9">E40/60</f>
        <v>1.3333333333333333</v>
      </c>
      <c r="E40" s="3">
        <v>80</v>
      </c>
      <c r="F40" s="4">
        <f t="shared" ref="F40:F44" si="10">G40/60</f>
        <v>0.95416666666666672</v>
      </c>
      <c r="G40" s="3">
        <f t="shared" si="2"/>
        <v>57.25</v>
      </c>
      <c r="H40" s="8">
        <f t="shared" si="3"/>
        <v>0.28437499999999999</v>
      </c>
      <c r="I40" s="4">
        <f t="shared" si="4"/>
        <v>52.791704776421</v>
      </c>
      <c r="J40" s="5">
        <v>26.3958523882105</v>
      </c>
    </row>
    <row r="41" spans="1:10" x14ac:dyDescent="0.3">
      <c r="A41" s="7" t="s">
        <v>50</v>
      </c>
      <c r="B41" s="14">
        <f>896.64/971.34</f>
        <v>0.92309592933473339</v>
      </c>
      <c r="C41" s="3">
        <v>212</v>
      </c>
      <c r="D41" s="4">
        <f t="shared" si="9"/>
        <v>1.9166666666666667</v>
      </c>
      <c r="E41" s="3">
        <v>115</v>
      </c>
      <c r="F41" s="4">
        <f t="shared" si="10"/>
        <v>0.98333333333333328</v>
      </c>
      <c r="G41" s="3">
        <f t="shared" si="2"/>
        <v>59</v>
      </c>
      <c r="H41" s="8">
        <f t="shared" si="3"/>
        <v>0.48695652173913045</v>
      </c>
      <c r="I41" s="4">
        <f t="shared" si="4"/>
        <v>33.638547701842</v>
      </c>
      <c r="J41" s="5">
        <v>16.819273850921</v>
      </c>
    </row>
    <row r="42" spans="1:10" x14ac:dyDescent="0.3">
      <c r="A42" s="7" t="s">
        <v>51</v>
      </c>
      <c r="B42" s="14">
        <f>671.73/710.3</f>
        <v>0.94569900042235688</v>
      </c>
      <c r="C42" s="3">
        <v>138</v>
      </c>
      <c r="D42" s="4">
        <f t="shared" si="9"/>
        <v>2.3666666666666667</v>
      </c>
      <c r="E42" s="3">
        <v>142</v>
      </c>
      <c r="F42" s="4">
        <f t="shared" si="10"/>
        <v>0.67499999999999993</v>
      </c>
      <c r="G42" s="3">
        <f t="shared" si="2"/>
        <v>40.499999999999993</v>
      </c>
      <c r="H42" s="8">
        <f t="shared" si="3"/>
        <v>0.71478873239436624</v>
      </c>
      <c r="I42" s="4">
        <f t="shared" si="4"/>
        <v>56.853429360157797</v>
      </c>
      <c r="J42" s="5">
        <v>28.426714680078899</v>
      </c>
    </row>
    <row r="43" spans="1:10" x14ac:dyDescent="0.3">
      <c r="A43" s="7" t="s">
        <v>52</v>
      </c>
      <c r="B43" s="14">
        <f>1603.4/1731.1</f>
        <v>0.92623187568598009</v>
      </c>
      <c r="C43" s="3">
        <v>270</v>
      </c>
      <c r="D43" s="4">
        <f t="shared" si="9"/>
        <v>2.2833333333333332</v>
      </c>
      <c r="E43" s="3">
        <v>137</v>
      </c>
      <c r="F43" s="4">
        <f t="shared" si="10"/>
        <v>1.2250000000000001</v>
      </c>
      <c r="G43" s="3">
        <f t="shared" si="2"/>
        <v>73.5</v>
      </c>
      <c r="H43" s="8">
        <f t="shared" si="3"/>
        <v>0.46350364963503649</v>
      </c>
      <c r="I43" s="4">
        <f t="shared" si="4"/>
        <v>60.306797833578997</v>
      </c>
      <c r="J43" s="5">
        <v>30.153398916789499</v>
      </c>
    </row>
    <row r="44" spans="1:10" x14ac:dyDescent="0.3">
      <c r="A44" s="7" t="s">
        <v>53</v>
      </c>
      <c r="B44" s="14">
        <f>620.8/654.41</f>
        <v>0.94864076037957856</v>
      </c>
      <c r="C44" s="3">
        <v>260</v>
      </c>
      <c r="D44" s="4">
        <f t="shared" si="9"/>
        <v>2.2833333333333332</v>
      </c>
      <c r="E44" s="3">
        <v>137</v>
      </c>
      <c r="F44" s="4">
        <f t="shared" si="10"/>
        <v>1.1833333333333333</v>
      </c>
      <c r="G44" s="3">
        <f t="shared" si="2"/>
        <v>71</v>
      </c>
      <c r="H44" s="8">
        <f t="shared" si="3"/>
        <v>0.48175182481751827</v>
      </c>
      <c r="I44" s="4">
        <f t="shared" si="4"/>
        <v>17.83717541905262</v>
      </c>
      <c r="J44" s="5">
        <v>8.9185877095263102</v>
      </c>
    </row>
  </sheetData>
  <mergeCells count="8">
    <mergeCell ref="B2:I2"/>
    <mergeCell ref="B23:I23"/>
    <mergeCell ref="B30:I30"/>
    <mergeCell ref="B38:I38"/>
    <mergeCell ref="B3:B7"/>
    <mergeCell ref="B8:B13"/>
    <mergeCell ref="B14:B18"/>
    <mergeCell ref="B20:B2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YITANG</dc:creator>
  <cp:lastModifiedBy>一堂 李</cp:lastModifiedBy>
  <dcterms:created xsi:type="dcterms:W3CDTF">2015-06-06T02:19:00Z</dcterms:created>
  <dcterms:modified xsi:type="dcterms:W3CDTF">2025-03-31T05:31:54Z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E7BE5AC071CE90C120B7DB67C43B61B7_42</vt:lpwstr>
  </property>
  <property fmtid="{D5CDD505-2E9C-101B-9397-08002B2CF9AE}" pid="3" name="KSOProductBuildVer">
    <vt:lpwstr>2052-7.2.1.8947</vt:lpwstr>
  </property>
</Properties>
</file>